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dirkt\Desktop\03 - Project\"/>
    </mc:Choice>
  </mc:AlternateContent>
  <xr:revisionPtr revIDLastSave="0" documentId="13_ncr:1_{4CFF29F7-73EC-4708-9D43-334DF54FF63A}" xr6:coauthVersionLast="47" xr6:coauthVersionMax="47" xr10:uidLastSave="{00000000-0000-0000-0000-000000000000}"/>
  <bookViews>
    <workbookView xWindow="28680" yWindow="-120" windowWidth="29040" windowHeight="15840" tabRatio="416" xr2:uid="{00000000-000D-0000-FFFF-FFFF00000000}"/>
  </bookViews>
  <sheets>
    <sheet name="Builder" sheetId="1" r:id="rId1"/>
    <sheet name="PUMPMT" sheetId="84" state="hidden" r:id="rId2"/>
    <sheet name="logo" sheetId="83" state="hidden" r:id="rId3"/>
    <sheet name="DURATIONS" sheetId="59" state="hidden" r:id="rId4"/>
    <sheet name="TPFLYER" sheetId="20" state="hidden" r:id="rId5"/>
    <sheet name="CERTFLYER" sheetId="21" state="hidden" r:id="rId6"/>
    <sheet name="DIAGCERTFLYER" sheetId="62" state="hidden" r:id="rId7"/>
    <sheet name="TOCFLYER" sheetId="22" state="hidden" r:id="rId8"/>
    <sheet name="SUMFLYER" sheetId="23" state="hidden" r:id="rId9"/>
    <sheet name="MAINMT" sheetId="24" r:id="rId10"/>
    <sheet name="DFMT" sheetId="70" state="hidden" r:id="rId11"/>
    <sheet name="DF_SINGLE_SPMT" sheetId="71" state="hidden" r:id="rId12"/>
    <sheet name="DF_DOUBLE_SPMT" sheetId="72" state="hidden" r:id="rId13"/>
    <sheet name="CURVEMT" sheetId="25" state="hidden" r:id="rId14"/>
    <sheet name="OUTLETSUMMT" sheetId="27" state="hidden" r:id="rId15"/>
    <sheet name="TRAVMT" sheetId="26" state="hidden" r:id="rId16"/>
    <sheet name="STDPTORAVMT" sheetId="61" state="hidden" r:id="rId17"/>
    <sheet name="STD_AF_TRAVMT" sheetId="81" state="hidden" r:id="rId18"/>
    <sheet name="RNDTRAVMT" sheetId="57" state="hidden" r:id="rId19"/>
    <sheet name="RND_AF_TRAVMT" sheetId="82" state="hidden" r:id="rId20"/>
    <sheet name="ATUSUMMT" sheetId="43" state="hidden" r:id="rId21"/>
    <sheet name="ATUMT" sheetId="29" state="hidden" r:id="rId22"/>
    <sheet name="DDATUMT" sheetId="40" state="hidden" r:id="rId23"/>
    <sheet name="SFPBMT" sheetId="52" state="hidden" r:id="rId24"/>
    <sheet name="SFPBOAMT" sheetId="41" state="hidden" r:id="rId25"/>
    <sheet name="PFPBMT" sheetId="53" state="hidden" r:id="rId26"/>
    <sheet name="SAVMT" sheetId="65" state="hidden" r:id="rId27"/>
    <sheet name="RAVMT" sheetId="66" state="hidden" r:id="rId28"/>
    <sheet name="EAVMT" sheetId="64" state="hidden" r:id="rId29"/>
    <sheet name="FANMT" sheetId="33" state="hidden" r:id="rId30"/>
    <sheet name="UHMT" sheetId="35" state="hidden" r:id="rId31"/>
    <sheet name="ACCHILLERMT" sheetId="31" state="hidden" r:id="rId32"/>
    <sheet name="WCCHILLERMT" sheetId="69" state="hidden" r:id="rId33"/>
    <sheet name="HRCHMT" sheetId="79" state="hidden" r:id="rId34"/>
    <sheet name="HEXMT" sheetId="67" state="hidden" r:id="rId35"/>
    <sheet name="HEX_STEAMMT" sheetId="80" state="hidden" r:id="rId36"/>
    <sheet name="CTMT" sheetId="34" state="hidden" r:id="rId37"/>
    <sheet name="BOILERMT" sheetId="36" r:id="rId38"/>
    <sheet name="CHWMT" sheetId="44" r:id="rId39"/>
    <sheet name="DXMT" sheetId="49" state="hidden" r:id="rId40"/>
    <sheet name="HHWMT" sheetId="45" state="hidden" r:id="rId41"/>
    <sheet name="HPMT" sheetId="63" state="hidden" r:id="rId42"/>
    <sheet name="ERCSUMFLYER" sheetId="73" state="hidden" r:id="rId43"/>
    <sheet name="ERC_SUMMERMT" sheetId="74" state="hidden" r:id="rId44"/>
    <sheet name="ERC_WINTERMT" sheetId="75" state="hidden" r:id="rId45"/>
    <sheet name="WHEELSUMFLYER" sheetId="76" state="hidden" r:id="rId46"/>
    <sheet name="WHEEL_SUMMERMT" sheetId="77" state="hidden" r:id="rId47"/>
    <sheet name="WHEEL_WINTERMT" sheetId="78" state="hidden" r:id="rId48"/>
    <sheet name="GASMT" sheetId="56" state="hidden" r:id="rId49"/>
    <sheet name="DHWMT" sheetId="68" state="hidden" r:id="rId50"/>
    <sheet name="EHMT" sheetId="55" state="hidden" r:id="rId51"/>
    <sheet name="ABBREVMT" sheetId="46" state="hidden" r:id="rId52"/>
    <sheet name="CALIBMT" sheetId="47" state="hidden" r:id="rId53"/>
    <sheet name="IMPORTMT" sheetId="60" state="hidden" r:id="rId54"/>
  </sheets>
  <externalReferences>
    <externalReference r:id="rId55"/>
    <externalReference r:id="rId56"/>
    <externalReference r:id="rId57"/>
    <externalReference r:id="rId58"/>
    <externalReference r:id="rId59"/>
    <externalReference r:id="rId60"/>
    <externalReference r:id="rId61"/>
    <externalReference r:id="rId62"/>
    <externalReference r:id="rId63"/>
  </externalReferences>
  <definedNames>
    <definedName name="AC_1" localSheetId="49">[1]Builder!$D$215</definedName>
    <definedName name="AC_1" localSheetId="28">[2]Builder!$D$157</definedName>
    <definedName name="AC_1" localSheetId="35">[3]Builder!$D$1173</definedName>
    <definedName name="AC_1" localSheetId="34">[4]Builder!$D$732</definedName>
    <definedName name="AC_1" localSheetId="33">[3]Builder!$D$1173</definedName>
    <definedName name="AC_1" localSheetId="1">[5]Builder!$D$127</definedName>
    <definedName name="AC_1" localSheetId="27">[2]Builder!$D$157</definedName>
    <definedName name="AC_1" localSheetId="26">[2]Builder!$D$157</definedName>
    <definedName name="AC_1" localSheetId="32">[4]Builder!$D$732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Builder!$F$140</definedName>
    <definedName name="AC_Inlet_No_1">Builder!$G$140</definedName>
    <definedName name="AC_Inlet_Reference" localSheetId="49">[1]Builder!$D$224</definedName>
    <definedName name="AC_Inlet_Reference" localSheetId="28">[2]Builder!$D$166</definedName>
    <definedName name="AC_Inlet_Reference" localSheetId="35">[3]Builder!$D$1183</definedName>
    <definedName name="AC_Inlet_Reference" localSheetId="34">[4]Builder!$D$763</definedName>
    <definedName name="AC_Inlet_Reference" localSheetId="33">[3]Builder!$D$1183</definedName>
    <definedName name="AC_Inlet_Reference" localSheetId="1">[5]Builder!$D$136</definedName>
    <definedName name="AC_Inlet_Reference" localSheetId="27">[2]Builder!$D$166</definedName>
    <definedName name="AC_Inlet_Reference" localSheetId="26">[2]Builder!$D$166</definedName>
    <definedName name="AC_Inlet_Reference" localSheetId="32">[4]Builder!$D$763</definedName>
    <definedName name="AC_Inlet_Reference">Builder!$D$137</definedName>
    <definedName name="AC_InletSum_1" localSheetId="49">[1]Builder!$D$227</definedName>
    <definedName name="AC_InletSum_1" localSheetId="28">[2]Builder!$D$169</definedName>
    <definedName name="AC_InletSum_1" localSheetId="35">[3]Builder!$D$1186</definedName>
    <definedName name="AC_InletSum_1" localSheetId="34">[4]Builder!$D$766</definedName>
    <definedName name="AC_InletSum_1" localSheetId="33">[3]Builder!$D$1186</definedName>
    <definedName name="AC_InletSum_1" localSheetId="1">[5]Builder!$D$139</definedName>
    <definedName name="AC_InletSum_1" localSheetId="27">[2]Builder!$D$169</definedName>
    <definedName name="AC_InletSum_1" localSheetId="26">[2]Builder!$D$169</definedName>
    <definedName name="AC_InletSum_1" localSheetId="32">[4]Builder!$D$766</definedName>
    <definedName name="AC_InletSum_1">Builder!$D$140</definedName>
    <definedName name="AC_InletSum_CFM" localSheetId="49">[1]Builder!$J$227</definedName>
    <definedName name="AC_InletSum_CFM" localSheetId="28">[2]Builder!$J$169</definedName>
    <definedName name="AC_InletSum_CFM" localSheetId="35">[3]Builder!$J$1186</definedName>
    <definedName name="AC_InletSum_CFM" localSheetId="34">[4]Builder!$J$766</definedName>
    <definedName name="AC_InletSum_CFM" localSheetId="33">[3]Builder!$J$1186</definedName>
    <definedName name="AC_InletSum_CFM" localSheetId="1">[5]Builder!$J$139</definedName>
    <definedName name="AC_InletSum_CFM" localSheetId="27">[2]Builder!$J$169</definedName>
    <definedName name="AC_InletSum_CFM" localSheetId="26">[2]Builder!$J$169</definedName>
    <definedName name="AC_InletSum_CFM" localSheetId="32">[4]Builder!$J$766</definedName>
    <definedName name="AC_InletSum_CFM">Builder!$J$140</definedName>
    <definedName name="AC_Key_1">Builder!$E$127</definedName>
    <definedName name="AC_Location_1">Builder!$G$127</definedName>
    <definedName name="AC_MFG_1">Builder!$H$127</definedName>
    <definedName name="AC_Model_1">Builder!$J$127</definedName>
    <definedName name="AC_Num_Inlets_1" localSheetId="49">[1]Builder!$AC$215</definedName>
    <definedName name="AC_Num_Inlets_1" localSheetId="28">[2]Builder!$AC$157</definedName>
    <definedName name="AC_Num_Inlets_1" localSheetId="35">[3]Builder!$AC$1173</definedName>
    <definedName name="AC_Num_Inlets_1" localSheetId="34">[4]Builder!$AC$732</definedName>
    <definedName name="AC_Num_Inlets_1" localSheetId="33">[3]Builder!$AC$1173</definedName>
    <definedName name="AC_Num_Inlets_1" localSheetId="1">[5]Builder!$AD$127</definedName>
    <definedName name="AC_Num_Inlets_1" localSheetId="27">[2]Builder!$AC$157</definedName>
    <definedName name="AC_Num_Inlets_1" localSheetId="26">[2]Builder!$AC$157</definedName>
    <definedName name="AC_Num_Inlets_1" localSheetId="32">[4]Builder!$AC$732</definedName>
    <definedName name="AC_Num_Inlets_1">Builder!$AD$127</definedName>
    <definedName name="AC_Num_Outlets_1" localSheetId="49">[1]Builder!$AB$215</definedName>
    <definedName name="AC_Num_Outlets_1" localSheetId="28">[2]Builder!$AB$157</definedName>
    <definedName name="AC_Num_Outlets_1" localSheetId="35">[3]Builder!$AB$1173</definedName>
    <definedName name="AC_Num_Outlets_1" localSheetId="34">[4]Builder!$AB$732</definedName>
    <definedName name="AC_Num_Outlets_1" localSheetId="33">[3]Builder!$AB$1173</definedName>
    <definedName name="AC_Num_Outlets_1" localSheetId="1">[5]Builder!$AC$127</definedName>
    <definedName name="AC_Num_Outlets_1" localSheetId="27">[2]Builder!$AB$157</definedName>
    <definedName name="AC_Num_Outlets_1" localSheetId="26">[2]Builder!$AB$157</definedName>
    <definedName name="AC_Num_Outlets_1" localSheetId="32">[4]Builder!$AB$732</definedName>
    <definedName name="AC_Num_Outlets_1">Builder!$AC$127</definedName>
    <definedName name="AC_Outlet_No_1">Builder!$G$134</definedName>
    <definedName name="AC_Outlet_Reference" localSheetId="49">[1]Builder!$D$218</definedName>
    <definedName name="AC_Outlet_Reference" localSheetId="28">[2]Builder!$D$160</definedName>
    <definedName name="AC_Outlet_Reference" localSheetId="35">[3]Builder!$D$1177</definedName>
    <definedName name="AC_Outlet_Reference" localSheetId="34">[4]Builder!$D$746</definedName>
    <definedName name="AC_Outlet_Reference" localSheetId="33">[3]Builder!$D$1177</definedName>
    <definedName name="AC_Outlet_Reference" localSheetId="1">[5]Builder!$D$130</definedName>
    <definedName name="AC_Outlet_Reference" localSheetId="27">[2]Builder!$D$160</definedName>
    <definedName name="AC_Outlet_Reference" localSheetId="26">[2]Builder!$D$160</definedName>
    <definedName name="AC_Outlet_Reference" localSheetId="32">[4]Builder!$D$746</definedName>
    <definedName name="AC_Outlet_Reference">Builder!$D$131</definedName>
    <definedName name="AC_OutletSum_1" localSheetId="49">[1]Builder!$D$221</definedName>
    <definedName name="AC_OutletSum_1" localSheetId="28">[2]Builder!$D$163</definedName>
    <definedName name="AC_OutletSum_1" localSheetId="35">[3]Builder!$D$1180</definedName>
    <definedName name="AC_OutletSum_1" localSheetId="34">[4]Builder!$D$749</definedName>
    <definedName name="AC_OutletSum_1" localSheetId="33">[3]Builder!$D$1180</definedName>
    <definedName name="AC_OutletSum_1" localSheetId="1">[5]Builder!$D$133</definedName>
    <definedName name="AC_OutletSum_1" localSheetId="27">[2]Builder!$D$163</definedName>
    <definedName name="AC_OutletSum_1" localSheetId="26">[2]Builder!$D$163</definedName>
    <definedName name="AC_OutletSum_1" localSheetId="32">[4]Builder!$D$749</definedName>
    <definedName name="AC_OutletSum_1">Builder!$D$134</definedName>
    <definedName name="AC_OutletSum_CFM" localSheetId="49">[1]Builder!$J$221</definedName>
    <definedName name="AC_OutletSum_CFM" localSheetId="28">[2]Builder!$J$163</definedName>
    <definedName name="AC_OutletSum_CFM" localSheetId="35">[3]Builder!$J$1180</definedName>
    <definedName name="AC_OutletSum_CFM" localSheetId="34">[4]Builder!$J$749</definedName>
    <definedName name="AC_OutletSum_CFM" localSheetId="33">[3]Builder!$J$1180</definedName>
    <definedName name="AC_OutletSum_CFM" localSheetId="1">[5]Builder!$J$133</definedName>
    <definedName name="AC_OutletSum_CFM" localSheetId="27">[2]Builder!$J$163</definedName>
    <definedName name="AC_OutletSum_CFM" localSheetId="26">[2]Builder!$J$163</definedName>
    <definedName name="AC_OutletSum_CFM" localSheetId="32">[4]Builder!$J$749</definedName>
    <definedName name="AC_OutletSum_CFM">Builder!$J$134</definedName>
    <definedName name="AC_Outside_1">Builder!$U$127</definedName>
    <definedName name="AC_Outside_CFM_1">Builder!$Q$127</definedName>
    <definedName name="AC_Reference" localSheetId="49">[1]Builder!$D$212</definedName>
    <definedName name="AC_Reference" localSheetId="28">[2]Builder!$D$154</definedName>
    <definedName name="AC_Reference" localSheetId="35">[3]Builder!$D$1170</definedName>
    <definedName name="AC_Reference" localSheetId="34">[4]Builder!$D$729</definedName>
    <definedName name="AC_Reference" localSheetId="33">[3]Builder!$D$1170</definedName>
    <definedName name="AC_Reference" localSheetId="1">[5]Builder!$D$124</definedName>
    <definedName name="AC_Reference" localSheetId="27">[2]Builder!$D$154</definedName>
    <definedName name="AC_Reference" localSheetId="26">[2]Builder!$D$154</definedName>
    <definedName name="AC_Reference" localSheetId="32">[4]Builder!$D$729</definedName>
    <definedName name="AC_Reference">Builder!$D$124</definedName>
    <definedName name="AC_Return_1">Builder!$P$127</definedName>
    <definedName name="AC_Return_Trav_1">Builder!$V$127</definedName>
    <definedName name="AC_Rows">Builder!$A$124:$A$141</definedName>
    <definedName name="AC_RPM_1">Builder!$N$127</definedName>
    <definedName name="AC_Supply_1">Builder!$T$127</definedName>
    <definedName name="AC_TSP_1">Builder!$L$127</definedName>
    <definedName name="AC_Type_1">Builder!$I$127</definedName>
    <definedName name="ACInletSum_Box_1">Builder!$E$140</definedName>
    <definedName name="ACOutlet_Box_1">Builder!$F$134</definedName>
    <definedName name="ACOutletSum_Box_1">Builder!$E$134</definedName>
    <definedName name="AHU_1" localSheetId="49">[1]Builder!$D$46</definedName>
    <definedName name="AHU_1" localSheetId="28">[2]Builder!$D$46</definedName>
    <definedName name="AHU_1" localSheetId="35">[3]Builder!$D$46</definedName>
    <definedName name="AHU_1" localSheetId="34">[4]Builder!$D$44</definedName>
    <definedName name="AHU_1" localSheetId="33">[3]Builder!$D$46</definedName>
    <definedName name="AHU_1" localSheetId="1">[5]Builder!$D$46</definedName>
    <definedName name="AHU_1" localSheetId="27">[2]Builder!$D$46</definedName>
    <definedName name="AHU_1" localSheetId="26">[2]Builder!$D$46</definedName>
    <definedName name="AHU_1" localSheetId="32">[4]Builder!$D$44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49">[1]Builder!#REF!</definedName>
    <definedName name="AHU_Coil_1" localSheetId="6">[6]Builder!#REF!</definedName>
    <definedName name="AHU_Coil_1" localSheetId="3">[6]Builder!#REF!</definedName>
    <definedName name="AHU_Coil_1" localSheetId="39">Builder!#REF!</definedName>
    <definedName name="AHU_Coil_1" localSheetId="28">[6]Builder!#REF!</definedName>
    <definedName name="AHU_Coil_1" localSheetId="50">[6]Builder!#REF!</definedName>
    <definedName name="AHU_Coil_1" localSheetId="48">Builder!#REF!</definedName>
    <definedName name="AHU_Coil_1" localSheetId="35">[6]Builder!#REF!</definedName>
    <definedName name="AHU_Coil_1" localSheetId="34">[6]Builder!#REF!</definedName>
    <definedName name="AHU_Coil_1" localSheetId="40">Builder!#REF!</definedName>
    <definedName name="AHU_Coil_1" localSheetId="41">Builder!#REF!</definedName>
    <definedName name="AHU_Coil_1" localSheetId="33">[6]Builder!#REF!</definedName>
    <definedName name="AHU_Coil_1" localSheetId="1">[6]Builder!#REF!</definedName>
    <definedName name="AHU_Coil_1" localSheetId="27">[6]Builder!#REF!</definedName>
    <definedName name="AHU_Coil_1" localSheetId="26">[6]Builder!#REF!</definedName>
    <definedName name="AHU_Coil_1" localSheetId="17">[6]Builder!#REF!</definedName>
    <definedName name="AHU_Coil_1" localSheetId="16">[6]Builder!#REF!</definedName>
    <definedName name="AHU_Coil_1" localSheetId="32">[6]Builder!#REF!</definedName>
    <definedName name="AHU_Coil_1" localSheetId="46">[7]Builder!#REF!</definedName>
    <definedName name="AHU_Coil_1" localSheetId="47">[7]Builder!#REF!</definedName>
    <definedName name="AHU_Coil_1">[6]Builder!#REF!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49">[1]Builder!$D$157</definedName>
    <definedName name="AHU_InletSum_1" localSheetId="28">[2]Builder!$D$100</definedName>
    <definedName name="AHU_InletSum_1" localSheetId="35">[3]Builder!$D$888</definedName>
    <definedName name="AHU_InletSum_1" localSheetId="34">[4]Builder!$D$620</definedName>
    <definedName name="AHU_InletSum_1" localSheetId="33">[3]Builder!$D$888</definedName>
    <definedName name="AHU_InletSum_1" localSheetId="1">[5]Builder!$D$70</definedName>
    <definedName name="AHU_InletSum_1" localSheetId="27">[2]Builder!$D$100</definedName>
    <definedName name="AHU_InletSum_1" localSheetId="26">[2]Builder!$D$100</definedName>
    <definedName name="AHU_InletSum_1" localSheetId="32">[4]Builder!$D$620</definedName>
    <definedName name="AHU_InletSum_1">Builder!$D$70</definedName>
    <definedName name="AHU_Key_1" localSheetId="3">[8]Builder!$E$32</definedName>
    <definedName name="AHU_Key_1">Builder!$E$46</definedName>
    <definedName name="AHU_Location_1">Builder!$G$46</definedName>
    <definedName name="AHU_MFG_1">Builder!$H$46</definedName>
    <definedName name="AHU_Model_1">Builder!$J$46</definedName>
    <definedName name="AHU_Num_ATU_1" localSheetId="49">[1]Builder!$AF$46</definedName>
    <definedName name="AHU_Num_ATU_1" localSheetId="3">[8]Builder!$AF$32</definedName>
    <definedName name="AHU_Num_ATU_1" localSheetId="28">[2]Builder!$AF$46</definedName>
    <definedName name="AHU_Num_ATU_1" localSheetId="35">[3]Builder!$AF$46</definedName>
    <definedName name="AHU_Num_ATU_1" localSheetId="34">[4]Builder!$AF$44</definedName>
    <definedName name="AHU_Num_ATU_1" localSheetId="33">[3]Builder!$AF$46</definedName>
    <definedName name="AHU_Num_ATU_1" localSheetId="1">[5]Builder!$AG$46</definedName>
    <definedName name="AHU_Num_ATU_1" localSheetId="27">[2]Builder!$AF$46</definedName>
    <definedName name="AHU_Num_ATU_1" localSheetId="26">[2]Builder!$AF$46</definedName>
    <definedName name="AHU_Num_ATU_1" localSheetId="32">[4]Builder!$AF$44</definedName>
    <definedName name="AHU_Num_ATU_1">Builder!$AG$46</definedName>
    <definedName name="AHU_Num_Inlets_1" localSheetId="49">[1]Builder!$AE$46</definedName>
    <definedName name="AHU_Num_Inlets_1" localSheetId="3">[8]Builder!$AE$32</definedName>
    <definedName name="AHU_Num_Inlets_1" localSheetId="28">[2]Builder!$AE$46</definedName>
    <definedName name="AHU_Num_Inlets_1" localSheetId="35">[3]Builder!$AE$46</definedName>
    <definedName name="AHU_Num_Inlets_1" localSheetId="34">[4]Builder!$AE$44</definedName>
    <definedName name="AHU_Num_Inlets_1" localSheetId="33">[3]Builder!$AE$46</definedName>
    <definedName name="AHU_Num_Inlets_1" localSheetId="1">[5]Builder!$AF$46</definedName>
    <definedName name="AHU_Num_Inlets_1" localSheetId="27">[2]Builder!$AE$46</definedName>
    <definedName name="AHU_Num_Inlets_1" localSheetId="26">[2]Builder!$AE$46</definedName>
    <definedName name="AHU_Num_Inlets_1" localSheetId="32">[4]Builder!$AE$44</definedName>
    <definedName name="AHU_Num_Inlets_1">Builder!$AF$46</definedName>
    <definedName name="AHU_Num_Outlets_1" localSheetId="49">[1]Builder!$AD$46</definedName>
    <definedName name="AHU_Num_Outlets_1" localSheetId="3">[8]Builder!$AD$32</definedName>
    <definedName name="AHU_Num_Outlets_1" localSheetId="28">[2]Builder!$AD$46</definedName>
    <definedName name="AHU_Num_Outlets_1" localSheetId="35">[3]Builder!$AD$46</definedName>
    <definedName name="AHU_Num_Outlets_1" localSheetId="34">[4]Builder!$AD$44</definedName>
    <definedName name="AHU_Num_Outlets_1" localSheetId="33">[3]Builder!$AD$46</definedName>
    <definedName name="AHU_Num_Outlets_1" localSheetId="1">[5]Builder!$AE$46</definedName>
    <definedName name="AHU_Num_Outlets_1" localSheetId="27">[2]Builder!$AD$46</definedName>
    <definedName name="AHU_Num_Outlets_1" localSheetId="26">[2]Builder!$AD$46</definedName>
    <definedName name="AHU_Num_Outlets_1" localSheetId="32">[4]Builder!$AD$44</definedName>
    <definedName name="AHU_Num_Outlets_1">Builder!$AE$46</definedName>
    <definedName name="AHU_Outlet_1">Builder!$AD$46</definedName>
    <definedName name="AHU_Outlet_No_1">Builder!$G$58</definedName>
    <definedName name="AHU_OutletSum_1" localSheetId="49">[1]Builder!$D$70</definedName>
    <definedName name="AHU_OutletSum_1" localSheetId="28">[2]Builder!$D$70</definedName>
    <definedName name="AHU_OutletSum_1" localSheetId="35">[3]Builder!$D$314</definedName>
    <definedName name="AHU_OutletSum_1" localSheetId="34">[4]Builder!$D$259</definedName>
    <definedName name="AHU_OutletSum_1" localSheetId="33">[3]Builder!$D$314</definedName>
    <definedName name="AHU_OutletSum_1" localSheetId="1">[5]Builder!$D$58</definedName>
    <definedName name="AHU_OutletSum_1" localSheetId="27">[2]Builder!$D$70</definedName>
    <definedName name="AHU_OutletSum_1" localSheetId="26">[2]Builder!$D$70</definedName>
    <definedName name="AHU_OutletSum_1" localSheetId="32">[4]Builder!$D$259</definedName>
    <definedName name="AHU_OutletSum_1">Builder!$D$58</definedName>
    <definedName name="AHU_Outside_1">Builder!$V$46</definedName>
    <definedName name="AHU_Outside_CFM_1">Builder!$Q$46</definedName>
    <definedName name="AHU_Reference" localSheetId="49">[1]Builder!$D$43</definedName>
    <definedName name="AHU_Reference" localSheetId="28">[2]Builder!$D$43</definedName>
    <definedName name="AHU_Reference" localSheetId="35">[3]Builder!$D$43</definedName>
    <definedName name="AHU_Reference" localSheetId="34">[4]Builder!$D$41</definedName>
    <definedName name="AHU_Reference" localSheetId="33">[3]Builder!$D$43</definedName>
    <definedName name="AHU_Reference" localSheetId="1">[5]Builder!$D$43</definedName>
    <definedName name="AHU_Reference" localSheetId="27">[2]Builder!$D$43</definedName>
    <definedName name="AHU_Reference" localSheetId="26">[2]Builder!$D$43</definedName>
    <definedName name="AHU_Reference" localSheetId="32">[4]Builder!$D$41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49">[1]Builder!$D$53</definedName>
    <definedName name="AHU_System_1" localSheetId="28">[2]Builder!$D$54</definedName>
    <definedName name="AHU_System_1" localSheetId="35">[3]Builder!$D$56</definedName>
    <definedName name="AHU_System_1" localSheetId="34">[4]Builder!$D$98</definedName>
    <definedName name="AHU_System_1" localSheetId="33">[3]Builder!$D$56</definedName>
    <definedName name="AHU_System_1" localSheetId="1">[5]Builder!$D$52</definedName>
    <definedName name="AHU_System_1" localSheetId="27">[2]Builder!$D$54</definedName>
    <definedName name="AHU_System_1" localSheetId="26">[2]Builder!$D$54</definedName>
    <definedName name="AHU_System_1" localSheetId="32">[4]Builder!$D$98</definedName>
    <definedName name="AHU_System_1">Builder!$D$52</definedName>
    <definedName name="AHU_TSP_1">Builder!$L$46</definedName>
    <definedName name="AHU_Type_1">Builder!$I$46</definedName>
    <definedName name="AHUInlet_CFM_1" localSheetId="49">[1]Builder!$J$157</definedName>
    <definedName name="AHUInlet_CFM_1" localSheetId="28">[2]Builder!$J$100</definedName>
    <definedName name="AHUInlet_CFM_1" localSheetId="35">[3]Builder!$J$888</definedName>
    <definedName name="AHUInlet_CFM_1" localSheetId="34">[4]Builder!$J$620</definedName>
    <definedName name="AHUInlet_CFM_1" localSheetId="33">[3]Builder!$J$888</definedName>
    <definedName name="AHUInlet_CFM_1" localSheetId="1">[5]Builder!$J$70</definedName>
    <definedName name="AHUInlet_CFM_1" localSheetId="27">[2]Builder!$J$100</definedName>
    <definedName name="AHUInlet_CFM_1" localSheetId="26">[2]Builder!$J$100</definedName>
    <definedName name="AHUInlet_CFM_1" localSheetId="32">[4]Builder!$J$620</definedName>
    <definedName name="AHUInlet_CFM_1">Builder!$J$70</definedName>
    <definedName name="AHUInletSum_Box_1">Builder!$E$70</definedName>
    <definedName name="AHUOutlet_CFM_1" localSheetId="49">[1]Builder!$J$70</definedName>
    <definedName name="AHUOutlet_CFM_1" localSheetId="28">[2]Builder!$J$70</definedName>
    <definedName name="AHUOutlet_CFM_1" localSheetId="35">[3]Builder!$J$314</definedName>
    <definedName name="AHUOutlet_CFM_1" localSheetId="34">[4]Builder!$J$259</definedName>
    <definedName name="AHUOutlet_CFM_1" localSheetId="33">[3]Builder!$J$314</definedName>
    <definedName name="AHUOutlet_CFM_1" localSheetId="1">[5]Builder!$J$58</definedName>
    <definedName name="AHUOutlet_CFM_1" localSheetId="27">[2]Builder!$J$70</definedName>
    <definedName name="AHUOutlet_CFM_1" localSheetId="26">[2]Builder!$J$70</definedName>
    <definedName name="AHUOutlet_CFM_1" localSheetId="32">[4]Builder!$J$259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49">[1]Builder!$O$53</definedName>
    <definedName name="ATU_CLGMAX_1" localSheetId="28">[2]Builder!$O$54</definedName>
    <definedName name="ATU_CLGMAX_1" localSheetId="35">[3]Builder!$O$56</definedName>
    <definedName name="ATU_CLGMAX_1" localSheetId="34">[4]Builder!$O$98</definedName>
    <definedName name="ATU_CLGMAX_1" localSheetId="33">[3]Builder!$O$56</definedName>
    <definedName name="ATU_CLGMAX_1" localSheetId="1">[5]Builder!$O$52</definedName>
    <definedName name="ATU_CLGMAX_1" localSheetId="27">[2]Builder!$O$54</definedName>
    <definedName name="ATU_CLGMAX_1" localSheetId="26">[2]Builder!$O$54</definedName>
    <definedName name="ATU_CLGMAX_1" localSheetId="32">[4]Builder!$O$98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49">[1]Builder!$AH$53</definedName>
    <definedName name="ATU_Num_Outlets_1" localSheetId="3">[8]Builder!$AH$38</definedName>
    <definedName name="ATU_Num_Outlets_1" localSheetId="28">[2]Builder!$AH$54</definedName>
    <definedName name="ATU_Num_Outlets_1" localSheetId="35">[3]Builder!$AH$56</definedName>
    <definedName name="ATU_Num_Outlets_1" localSheetId="34">[4]Builder!$AH$98</definedName>
    <definedName name="ATU_Num_Outlets_1" localSheetId="33">[3]Builder!$AH$56</definedName>
    <definedName name="ATU_Num_Outlets_1" localSheetId="1">[5]Builder!$AI$52</definedName>
    <definedName name="ATU_Num_Outlets_1" localSheetId="27">[2]Builder!$AH$54</definedName>
    <definedName name="ATU_Num_Outlets_1" localSheetId="26">[2]Builder!$AH$54</definedName>
    <definedName name="ATU_Num_Outlets_1" localSheetId="32">[4]Builder!$AH$98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49">[1]Builder!$D$73</definedName>
    <definedName name="ATU_Outlet_Reference" localSheetId="28">[2]Builder!$D$73</definedName>
    <definedName name="ATU_Outlet_Reference" localSheetId="35">[3]Builder!$D$317</definedName>
    <definedName name="ATU_Outlet_Reference" localSheetId="34">[4]Builder!$D$289</definedName>
    <definedName name="ATU_Outlet_Reference" localSheetId="33">[3]Builder!$D$317</definedName>
    <definedName name="ATU_Outlet_Reference" localSheetId="1">[5]Builder!$D$61</definedName>
    <definedName name="ATU_Outlet_Reference" localSheetId="27">[2]Builder!$D$73</definedName>
    <definedName name="ATU_Outlet_Reference" localSheetId="26">[2]Builder!$D$73</definedName>
    <definedName name="ATU_Outlet_Reference" localSheetId="32">[4]Builder!$D$289</definedName>
    <definedName name="ATU_Outlet_Reference">Builder!$D$61</definedName>
    <definedName name="ATU_Reference" localSheetId="49">[1]Builder!$D$50</definedName>
    <definedName name="ATU_Reference" localSheetId="28">[2]Builder!$D$51</definedName>
    <definedName name="ATU_Reference" localSheetId="35">[3]Builder!$D$53</definedName>
    <definedName name="ATU_Reference" localSheetId="34">[4]Builder!$D$95</definedName>
    <definedName name="ATU_Reference" localSheetId="33">[3]Builder!$D$53</definedName>
    <definedName name="ATU_Reference" localSheetId="1">[5]Builder!$D$49</definedName>
    <definedName name="ATU_Reference" localSheetId="27">[2]Builder!$D$51</definedName>
    <definedName name="ATU_Reference" localSheetId="26">[2]Builder!$D$51</definedName>
    <definedName name="ATU_Reference" localSheetId="32">[4]Builder!$D$95</definedName>
    <definedName name="ATU_Reference">Builder!$D$49</definedName>
    <definedName name="ATU_Sys_Type_1">Builder!$F$52</definedName>
    <definedName name="ATU_Type_1">Builder!$M$52</definedName>
    <definedName name="ATUOutlet_1" localSheetId="49">[1]Builder!$D$76</definedName>
    <definedName name="ATUOutlet_1" localSheetId="28">[2]Builder!$D$76</definedName>
    <definedName name="ATUOutlet_1" localSheetId="35">[3]Builder!$D$320</definedName>
    <definedName name="ATUOutlet_1" localSheetId="34">[4]Builder!$D$292</definedName>
    <definedName name="ATUOutlet_1" localSheetId="33">[3]Builder!$D$320</definedName>
    <definedName name="ATUOutlet_1" localSheetId="1">[5]Builder!$D$64</definedName>
    <definedName name="ATUOutlet_1" localSheetId="27">[2]Builder!$D$76</definedName>
    <definedName name="ATUOutlet_1" localSheetId="26">[2]Builder!$D$76</definedName>
    <definedName name="ATUOutlet_1" localSheetId="32">[4]Builder!$D$292</definedName>
    <definedName name="ATUOutlet_1">Builder!$D$64</definedName>
    <definedName name="ATUOutlet_Area_1">Builder!$G$64</definedName>
    <definedName name="ATUOutlet_Box_1">Builder!$E$64</definedName>
    <definedName name="ATUOutlet_CFM_1" localSheetId="49">[1]Builder!$J$76</definedName>
    <definedName name="ATUOutlet_CFM_1" localSheetId="28">[2]Builder!$J$76</definedName>
    <definedName name="ATUOutlet_CFM_1" localSheetId="35">[3]Builder!$J$320</definedName>
    <definedName name="ATUOutlet_CFM_1" localSheetId="34">[4]Builder!$J$292</definedName>
    <definedName name="ATUOutlet_CFM_1" localSheetId="33">[3]Builder!$J$320</definedName>
    <definedName name="ATUOutlet_CFM_1" localSheetId="1">[5]Builder!$J$64</definedName>
    <definedName name="ATUOutlet_CFM_1" localSheetId="27">[2]Builder!$J$76</definedName>
    <definedName name="ATUOutlet_CFM_1" localSheetId="26">[2]Builder!$J$76</definedName>
    <definedName name="ATUOutlet_CFM_1" localSheetId="32">[4]Builder!$J$292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49">[1]Builder!$D$349</definedName>
    <definedName name="BOILER_1" localSheetId="28">[2]Builder!$D$283</definedName>
    <definedName name="BOILER_1" localSheetId="35">[3]Builder!$D$1469</definedName>
    <definedName name="BOILER_1" localSheetId="34">[4]Builder!$D$1354</definedName>
    <definedName name="BOILER_1" localSheetId="33">[3]Builder!$D$1469</definedName>
    <definedName name="BOILER_1" localSheetId="1">[5]Builder!$D$253</definedName>
    <definedName name="BOILER_1" localSheetId="27">[2]Builder!$D$283</definedName>
    <definedName name="BOILER_1" localSheetId="26">[2]Builder!$D$283</definedName>
    <definedName name="BOILER_1" localSheetId="32">[4]Builder!$D$1354</definedName>
    <definedName name="BOILER_1">Builder!$D$254</definedName>
    <definedName name="BOILER_Area_1">Builder!$F$254</definedName>
    <definedName name="BOILER_DUR_SUB_1">Builder!$T$254</definedName>
    <definedName name="BOILER_ENT_PRES_1" localSheetId="49">[1]Builder!#REF!</definedName>
    <definedName name="BOILER_ENT_PRES_1" localSheetId="3">[8]Builder!#REF!</definedName>
    <definedName name="BOILER_ENT_PRES_1" localSheetId="39">Builder!#REF!</definedName>
    <definedName name="BOILER_ENT_PRES_1" localSheetId="50">Builder!#REF!</definedName>
    <definedName name="BOILER_ENT_PRES_1" localSheetId="48">Builder!#REF!</definedName>
    <definedName name="BOILER_ENT_PRES_1" localSheetId="40">Builder!#REF!</definedName>
    <definedName name="BOILER_ENT_PRES_1" localSheetId="41">Builder!#REF!</definedName>
    <definedName name="BOILER_ENT_PRES_1" localSheetId="25">[6]Builder!#REF!</definedName>
    <definedName name="BOILER_ENT_PRES_1" localSheetId="23">[6]Builder!#REF!</definedName>
    <definedName name="BOILER_ENT_PRES_1" localSheetId="17">[9]Builder!#REF!</definedName>
    <definedName name="BOILER_ENT_PRES_1" localSheetId="16">Builder!#REF!</definedName>
    <definedName name="BOILER_ENT_PRES_1" localSheetId="46">[7]Builder!#REF!</definedName>
    <definedName name="BOILER_ENT_PRES_1" localSheetId="47">[7]Builder!#REF!</definedName>
    <definedName name="BOILER_ENT_PRES_1">Builder!$R$254</definedName>
    <definedName name="BOILER_EWT_1">Builder!$O$254</definedName>
    <definedName name="BOILER_GPM_1" localSheetId="49">[1]Builder!#REF!</definedName>
    <definedName name="BOILER_GPM_1" localSheetId="3">[8]Builder!#REF!</definedName>
    <definedName name="BOILER_GPM_1" localSheetId="39">Builder!#REF!</definedName>
    <definedName name="BOILER_GPM_1" localSheetId="50">Builder!#REF!</definedName>
    <definedName name="BOILER_GPM_1" localSheetId="48">Builder!#REF!</definedName>
    <definedName name="BOILER_GPM_1" localSheetId="40">Builder!#REF!</definedName>
    <definedName name="BOILER_GPM_1" localSheetId="41">Builder!#REF!</definedName>
    <definedName name="BOILER_GPM_1" localSheetId="25">[6]Builder!#REF!</definedName>
    <definedName name="BOILER_GPM_1" localSheetId="23">[6]Builder!#REF!</definedName>
    <definedName name="BOILER_GPM_1" localSheetId="17">[9]Builder!#REF!</definedName>
    <definedName name="BOILER_GPM_1" localSheetId="16">Builder!#REF!</definedName>
    <definedName name="BOILER_GPM_1" localSheetId="46">[7]Builder!#REF!</definedName>
    <definedName name="BOILER_GPM_1" localSheetId="47">[7]Builder!#REF!</definedName>
    <definedName name="BOILER_GPM_1">Builder!$S$254</definedName>
    <definedName name="BOILER_Key_1">Builder!$E$254</definedName>
    <definedName name="BOILER_Location_1">Builder!$G$254</definedName>
    <definedName name="BOILER_LVG_PRES_1">Builder!$Q$254</definedName>
    <definedName name="BOILER_LWT_1">Builder!$P$254</definedName>
    <definedName name="BOILER_MBH_IN_1">Builder!$K$254</definedName>
    <definedName name="BOILER_MBH_OUT_1">Builder!$L$254</definedName>
    <definedName name="BOILER_MFG_1">Builder!$H$254</definedName>
    <definedName name="BOILER_Model_1">Builder!$J$254</definedName>
    <definedName name="BOILER_Reference" localSheetId="49">[1]Builder!$D$346</definedName>
    <definedName name="BOILER_Reference" localSheetId="28">[2]Builder!$D$280</definedName>
    <definedName name="BOILER_Reference" localSheetId="35">[3]Builder!$D$1466</definedName>
    <definedName name="BOILER_Reference" localSheetId="34">[4]Builder!$D$1351</definedName>
    <definedName name="BOILER_Reference" localSheetId="33">[3]Builder!$D$1466</definedName>
    <definedName name="BOILER_Reference" localSheetId="1">[5]Builder!$D$250</definedName>
    <definedName name="BOILER_Reference" localSheetId="27">[2]Builder!$D$280</definedName>
    <definedName name="BOILER_Reference" localSheetId="26">[2]Builder!$D$280</definedName>
    <definedName name="BOILER_Reference" localSheetId="32">[4]Builder!$D$1351</definedName>
    <definedName name="BOILER_Reference">Builder!$D$251</definedName>
    <definedName name="BOILER_Rows">Builder!$A$251:$A$255</definedName>
    <definedName name="BOILER_Type_1">Builder!$I$254</definedName>
    <definedName name="CHILLER_1" localSheetId="49">[1]Builder!$D$311</definedName>
    <definedName name="CHILLER_1" localSheetId="28">[2]Builder!$D$247</definedName>
    <definedName name="CHILLER_1" localSheetId="35">[3]Builder!$D$1423</definedName>
    <definedName name="CHILLER_1" localSheetId="34">[4]Builder!$D$1312</definedName>
    <definedName name="CHILLER_1" localSheetId="33">[3]Builder!$D$1423</definedName>
    <definedName name="CHILLER_1" localSheetId="1">[5]Builder!$D$217</definedName>
    <definedName name="CHILLER_1" localSheetId="27">[2]Builder!$D$247</definedName>
    <definedName name="CHILLER_1" localSheetId="26">[2]Builder!$D$247</definedName>
    <definedName name="CHILLER_1" localSheetId="32">[4]Builder!$D$1312</definedName>
    <definedName name="CHILLER_1">Builder!$D$218</definedName>
    <definedName name="CHILLER_Area_1">Builder!$F$218</definedName>
    <definedName name="CHILLER_Capacity_1">Builder!$K$218</definedName>
    <definedName name="CHILLER_COND_DP_1">Builder!$N$218</definedName>
    <definedName name="CHILLER_COND_EWT_1">Builder!$L$218</definedName>
    <definedName name="CHILLER_COND_GPM_1">Builder!$O$218</definedName>
    <definedName name="CHILLER_COND_LWT_1">Builder!$M$218</definedName>
    <definedName name="CHILLER_DUR_SUB_1">Builder!$T$218</definedName>
    <definedName name="CHILLER_EVAP_DP_1">Builder!$R$218</definedName>
    <definedName name="CHILLER_EVAP_EWT_1">Builder!$P$218</definedName>
    <definedName name="CHILLER_EVAP_GPM_1">Builder!$S$218</definedName>
    <definedName name="CHILLER_EVAP_LWT_1">Builder!$Q$218</definedName>
    <definedName name="CHILLER_Key_1">Builder!$E$218</definedName>
    <definedName name="CHILLER_Location_1">Builder!$G$218</definedName>
    <definedName name="CHILLER_MFG_1">Builder!$H$218</definedName>
    <definedName name="CHILLER_Model_1">Builder!$J$218</definedName>
    <definedName name="CHILLER_Reference" localSheetId="49">[1]Builder!$D$308</definedName>
    <definedName name="CHILLER_Reference" localSheetId="28">[2]Builder!$D$244</definedName>
    <definedName name="CHILLER_Reference" localSheetId="35">[3]Builder!$D$1420</definedName>
    <definedName name="CHILLER_Reference" localSheetId="34">[4]Builder!$D$1309</definedName>
    <definedName name="CHILLER_Reference" localSheetId="33">[3]Builder!$D$1420</definedName>
    <definedName name="CHILLER_Reference" localSheetId="1">[5]Builder!$D$214</definedName>
    <definedName name="CHILLER_Reference" localSheetId="27">[2]Builder!$D$244</definedName>
    <definedName name="CHILLER_Reference" localSheetId="26">[2]Builder!$D$244</definedName>
    <definedName name="CHILLER_Reference" localSheetId="32">[4]Builder!$D$1309</definedName>
    <definedName name="CHILLER_Reference">Builder!$D$215</definedName>
    <definedName name="CHILLER_Rows">Builder!$A$215:$A$219</definedName>
    <definedName name="CHILLER_Type_1">Builder!$I$218</definedName>
    <definedName name="CHW_Reference" localSheetId="49">[1]Builder!$D$353</definedName>
    <definedName name="CHW_Reference" localSheetId="28">[2]Builder!$D$287</definedName>
    <definedName name="CHW_Reference" localSheetId="35">[3]Builder!$D$1474</definedName>
    <definedName name="CHW_Reference" localSheetId="34">[4]Builder!$D$1358</definedName>
    <definedName name="CHW_Reference" localSheetId="33">[3]Builder!$D$1474</definedName>
    <definedName name="CHW_Reference" localSheetId="1">[5]Builder!$D$257</definedName>
    <definedName name="CHW_Reference" localSheetId="27">[2]Builder!$D$287</definedName>
    <definedName name="CHW_Reference" localSheetId="26">[2]Builder!$D$287</definedName>
    <definedName name="CHW_Reference" localSheetId="32">[4]Builder!$D$1358</definedName>
    <definedName name="CHW_Reference">Builder!$D$258</definedName>
    <definedName name="CHW_Rows">Builder!$A$258:$A$263</definedName>
    <definedName name="CHWC_1">Builder!$D$262</definedName>
    <definedName name="CHWC_Area_1">Builder!$F$262</definedName>
    <definedName name="CHWC_CFM_1">Builder!$G$262</definedName>
    <definedName name="CHWC_DUR_SUB_1">Builder!$Q$262</definedName>
    <definedName name="CHWC_EAT_DB_1">Builder!$H$262</definedName>
    <definedName name="CHWC_EAT_WB_1">Builder!$I$262</definedName>
    <definedName name="CHWC_EWT_1">Builder!$L$262</definedName>
    <definedName name="CHWC_GPM_1">Builder!$P$262</definedName>
    <definedName name="CHWC_Key_1">Builder!$E$262</definedName>
    <definedName name="CHWC_LAT_DB_1">Builder!$J$262</definedName>
    <definedName name="CHWC_LAT_WB_1">Builder!$K$262</definedName>
    <definedName name="CHWC_LWT_1">Builder!$M$262</definedName>
    <definedName name="CHWC_MBH_1">Builder!$N$262</definedName>
    <definedName name="CHWC_PD_1">Builder!$O$262</definedName>
    <definedName name="CHWP_1" localSheetId="49">[1]Builder!$D$318</definedName>
    <definedName name="CHWP_1" localSheetId="28">[2]Builder!$D$254</definedName>
    <definedName name="CHWP_1" localSheetId="35">[3]Builder!$D$1432</definedName>
    <definedName name="CHWP_1" localSheetId="34">[4]Builder!$D$1321</definedName>
    <definedName name="CHWP_1" localSheetId="33">[3]Builder!$D$1432</definedName>
    <definedName name="CHWP_1" localSheetId="1">[5]Builder!$D$224</definedName>
    <definedName name="CHWP_1" localSheetId="27">[2]Builder!$D$254</definedName>
    <definedName name="CHWP_1" localSheetId="26">[2]Builder!$D$254</definedName>
    <definedName name="CHWP_1" localSheetId="32">[4]Builder!$D$1321</definedName>
    <definedName name="CHWP_1">Builder!$D$225</definedName>
    <definedName name="CHWP_Area_1">Builder!$F$225</definedName>
    <definedName name="CHWP_BHP_1">Builder!$O$225</definedName>
    <definedName name="CHWP_CURVE_1">Builder!$Q$225</definedName>
    <definedName name="CHWP_DUR_SUB_1">Builder!$T$225</definedName>
    <definedName name="CHWP_GPM_1">Builder!$M$225</definedName>
    <definedName name="CHWP_HEAD_1">Builder!$N$225</definedName>
    <definedName name="CHWP_Impeller_1">Builder!$L$225</definedName>
    <definedName name="CHWP_Key_1">Builder!$E$225</definedName>
    <definedName name="CHWP_Location_1">Builder!$G$225</definedName>
    <definedName name="CHWP_MFG_1">Builder!$H$225</definedName>
    <definedName name="CHWP_Model_1">Builder!$J$225</definedName>
    <definedName name="CHWP_Reference" localSheetId="49">[1]Builder!$D$315</definedName>
    <definedName name="CHWP_Reference" localSheetId="28">[2]Builder!$D$251</definedName>
    <definedName name="CHWP_Reference" localSheetId="35">[3]Builder!$D$1429</definedName>
    <definedName name="CHWP_Reference" localSheetId="34">[4]Builder!$D$1318</definedName>
    <definedName name="CHWP_Reference" localSheetId="33">[3]Builder!$D$1429</definedName>
    <definedName name="CHWP_Reference" localSheetId="1">[5]Builder!$D$221</definedName>
    <definedName name="CHWP_Reference" localSheetId="27">[2]Builder!$D$251</definedName>
    <definedName name="CHWP_Reference" localSheetId="26">[2]Builder!$D$251</definedName>
    <definedName name="CHWP_Reference" localSheetId="32">[4]Builder!$D$1318</definedName>
    <definedName name="CHWP_Reference">Builder!$D$222</definedName>
    <definedName name="CHWP_Rows">Builder!$A$222:$A$226</definedName>
    <definedName name="CHWP_RPM_1">Builder!$P$225</definedName>
    <definedName name="CHWP_Size_1">Builder!$K$225</definedName>
    <definedName name="CHWP_SUM_1">Builder!$R$225</definedName>
    <definedName name="CHWP_SUM_NUM_1">Builder!$S$225</definedName>
    <definedName name="CHWP_Type_1">Builder!$I$225</definedName>
    <definedName name="Client_Address">Builder!$C$17</definedName>
    <definedName name="Client_Name">Builder!$C$16</definedName>
    <definedName name="Client_Phone">Builder!$C$18</definedName>
    <definedName name="CLIENTLOGO" localSheetId="21">CURVEMT!$A$34</definedName>
    <definedName name="CLIENTLOGO" localSheetId="5">CERTFLYER!$A$34</definedName>
    <definedName name="CLIENTLOGO" localSheetId="13">CURVEMT!$A$34</definedName>
    <definedName name="CLIENTLOGO" localSheetId="49">#REF!</definedName>
    <definedName name="CLIENTLOGO" localSheetId="6">DIAGCERTFLYER!$A$34</definedName>
    <definedName name="CLIENTLOGO" localSheetId="3">#REF!</definedName>
    <definedName name="CLIENTLOGO" localSheetId="39">#REF!</definedName>
    <definedName name="CLIENTLOGO" localSheetId="28">[2]CURVEMT!$A$34</definedName>
    <definedName name="CLIENTLOGO" localSheetId="50">#REF!</definedName>
    <definedName name="CLIENTLOGO" localSheetId="42">ERCSUMFLYER!$A$34</definedName>
    <definedName name="CLIENTLOGO" localSheetId="48">#REF!</definedName>
    <definedName name="CLIENTLOGO" localSheetId="35">#REF!</definedName>
    <definedName name="CLIENTLOGO" localSheetId="34">#REF!</definedName>
    <definedName name="CLIENTLOGO" localSheetId="40">#REF!</definedName>
    <definedName name="CLIENTLOGO" localSheetId="41">#REF!</definedName>
    <definedName name="CLIENTLOGO" localSheetId="33">#REF!</definedName>
    <definedName name="CLIENTLOGO" localSheetId="2">logo!$A$34</definedName>
    <definedName name="CLIENTLOGO" localSheetId="14">CURVEMT!$A$34</definedName>
    <definedName name="CLIENTLOGO" localSheetId="1">#REF!</definedName>
    <definedName name="CLIENTLOGO" localSheetId="27">[2]CURVEMT!$A$34</definedName>
    <definedName name="CLIENTLOGO" localSheetId="26">[2]CURVEMT!$A$34</definedName>
    <definedName name="CLIENTLOGO" localSheetId="17">[9]CURVEMT!$A$34</definedName>
    <definedName name="CLIENTLOGO" localSheetId="16">CURVEMT!$A$34</definedName>
    <definedName name="CLIENTLOGO" localSheetId="8">SUMFLYER!$A$34</definedName>
    <definedName name="CLIENTLOGO" localSheetId="7">TOCFLYER!$A$34</definedName>
    <definedName name="CLIENTLOGO" localSheetId="4">TPFLYER!$A$34</definedName>
    <definedName name="CLIENTLOGO" localSheetId="15">CURVEMT!$A$34</definedName>
    <definedName name="CLIENTLOGO" localSheetId="32">#REF!</definedName>
    <definedName name="CLIENTLOGO" localSheetId="46">#REF!</definedName>
    <definedName name="CLIENTLOGO" localSheetId="47">#REF!</definedName>
    <definedName name="CLIENTLOGO" localSheetId="45">WHEELSUMFLYER!$A$34</definedName>
    <definedName name="CLIENTLOGO">#REF!</definedName>
    <definedName name="Contractor">Builder!$C$24</definedName>
    <definedName name="CRAC_1" localSheetId="49">[1]Builder!$D$234</definedName>
    <definedName name="CRAC_1" localSheetId="28">[2]Builder!$D$176</definedName>
    <definedName name="CRAC_1" localSheetId="35">[3]Builder!$D$1193</definedName>
    <definedName name="CRAC_1" localSheetId="34">[4]Builder!$D$784</definedName>
    <definedName name="CRAC_1" localSheetId="33">[3]Builder!$D$1193</definedName>
    <definedName name="CRAC_1" localSheetId="1">[5]Builder!$D$146</definedName>
    <definedName name="CRAC_1" localSheetId="27">[2]Builder!$D$176</definedName>
    <definedName name="CRAC_1" localSheetId="26">[2]Builder!$D$176</definedName>
    <definedName name="CRAC_1" localSheetId="32">[4]Builder!$D$784</definedName>
    <definedName name="CRAC_1">Builder!$D$147</definedName>
    <definedName name="CRAC_Area_1" localSheetId="35">[3]Builder!#REF!</definedName>
    <definedName name="CRAC_Area_1" localSheetId="33">[3]Builder!#REF!</definedName>
    <definedName name="CRAC_Area_1">Builder!$F$147</definedName>
    <definedName name="CRAC_BHP_1">Builder!$O$147</definedName>
    <definedName name="CRAC_CFM_1">Builder!$K$147</definedName>
    <definedName name="CRAC_CHW_SUM_1">Builder!$W$147</definedName>
    <definedName name="CRAC_DUR_Inlets">Builder!$AH$147</definedName>
    <definedName name="CRAC_DUR_Outlets">Builder!$AG$147</definedName>
    <definedName name="CRAC_DUR_SUB_1">Builder!$AI$147</definedName>
    <definedName name="CRAC_DX_SUM_1">Builder!$Y$147</definedName>
    <definedName name="CRAC_EH_SUM_1">Builder!$AA$147</definedName>
    <definedName name="CRAC_ESP_1">Builder!$M$147</definedName>
    <definedName name="CRAC_Fan_1">Builder!$R$147</definedName>
    <definedName name="CRAC_Fan_2">Builder!$S$147</definedName>
    <definedName name="CRAC_GAS_SUM_1">Builder!$AB$147</definedName>
    <definedName name="CRAC_HHW_SUM_1">Builder!$X$147</definedName>
    <definedName name="CRAC_HP_SUM_1">Builder!$Z$147</definedName>
    <definedName name="CRAC_Inlet_Box_1">Builder!$F$159</definedName>
    <definedName name="CRAC_Inlet_No_1">Builder!$G$159</definedName>
    <definedName name="CRAC_Inlet_Reference" localSheetId="49">[1]Builder!$D$243</definedName>
    <definedName name="CRAC_Inlet_Reference" localSheetId="28">[2]Builder!$D$185</definedName>
    <definedName name="CRAC_Inlet_Reference" localSheetId="35">[3]Builder!$D$1203</definedName>
    <definedName name="CRAC_Inlet_Reference" localSheetId="34">[4]Builder!$D$793</definedName>
    <definedName name="CRAC_Inlet_Reference" localSheetId="33">[3]Builder!$D$1203</definedName>
    <definedName name="CRAC_Inlet_Reference" localSheetId="1">[5]Builder!$D$155</definedName>
    <definedName name="CRAC_Inlet_Reference" localSheetId="27">[2]Builder!$D$185</definedName>
    <definedName name="CRAC_Inlet_Reference" localSheetId="26">[2]Builder!$D$185</definedName>
    <definedName name="CRAC_Inlet_Reference" localSheetId="32">[4]Builder!$D$793</definedName>
    <definedName name="CRAC_Inlet_Reference">Builder!$D$156</definedName>
    <definedName name="CRAC_InletSum_1" localSheetId="49">[1]Builder!$D$246</definedName>
    <definedName name="CRAC_InletSum_1" localSheetId="28">[2]Builder!$D$188</definedName>
    <definedName name="CRAC_InletSum_1" localSheetId="35">[3]Builder!$D$1206</definedName>
    <definedName name="CRAC_InletSum_1" localSheetId="34">[4]Builder!$D$796</definedName>
    <definedName name="CRAC_InletSum_1" localSheetId="33">[3]Builder!$D$1206</definedName>
    <definedName name="CRAC_InletSum_1" localSheetId="1">[5]Builder!$D$158</definedName>
    <definedName name="CRAC_InletSum_1" localSheetId="27">[2]Builder!$D$188</definedName>
    <definedName name="CRAC_InletSum_1" localSheetId="26">[2]Builder!$D$188</definedName>
    <definedName name="CRAC_InletSum_1" localSheetId="32">[4]Builder!$D$796</definedName>
    <definedName name="CRAC_InletSum_1">Builder!$D$159</definedName>
    <definedName name="CRAC_InletSum_CFM" localSheetId="49">[1]Builder!$J$246</definedName>
    <definedName name="CRAC_InletSum_CFM" localSheetId="28">[2]Builder!$J$188</definedName>
    <definedName name="CRAC_InletSum_CFM" localSheetId="35">[3]Builder!$J$1206</definedName>
    <definedName name="CRAC_InletSum_CFM" localSheetId="34">[4]Builder!$J$796</definedName>
    <definedName name="CRAC_InletSum_CFM" localSheetId="33">[3]Builder!$J$1206</definedName>
    <definedName name="CRAC_InletSum_CFM" localSheetId="1">[5]Builder!$J$158</definedName>
    <definedName name="CRAC_InletSum_CFM" localSheetId="27">[2]Builder!$J$188</definedName>
    <definedName name="CRAC_InletSum_CFM" localSheetId="26">[2]Builder!$J$188</definedName>
    <definedName name="CRAC_InletSum_CFM" localSheetId="32">[4]Builder!$J$796</definedName>
    <definedName name="CRAC_InletSum_CFM">Builder!$J$159</definedName>
    <definedName name="CRAC_Key_1" localSheetId="35">[3]Builder!#REF!</definedName>
    <definedName name="CRAC_Key_1" localSheetId="33">[3]Builder!#REF!</definedName>
    <definedName name="CRAC_Key_1">Builder!$E$147</definedName>
    <definedName name="CRAC_Location_1" localSheetId="35">[3]Builder!#REF!</definedName>
    <definedName name="CRAC_Location_1" localSheetId="33">[3]Builder!#REF!</definedName>
    <definedName name="CRAC_Location_1">Builder!$G$147</definedName>
    <definedName name="CRAC_MFG_1" localSheetId="35">[3]Builder!#REF!</definedName>
    <definedName name="CRAC_MFG_1" localSheetId="33">[3]Builder!#REF!</definedName>
    <definedName name="CRAC_MFG_1">Builder!$H$147</definedName>
    <definedName name="CRAC_Model_1">Builder!$J$147</definedName>
    <definedName name="CRAC_Num_Inlets_1" localSheetId="49">[1]Builder!$AC$234</definedName>
    <definedName name="CRAC_Num_Inlets_1" localSheetId="28">[2]Builder!$AC$176</definedName>
    <definedName name="CRAC_Num_Inlets_1" localSheetId="35">[3]Builder!$AC$1193</definedName>
    <definedName name="CRAC_Num_Inlets_1" localSheetId="34">[4]Builder!$AC$784</definedName>
    <definedName name="CRAC_Num_Inlets_1" localSheetId="33">[3]Builder!$AC$1193</definedName>
    <definedName name="CRAC_Num_Inlets_1" localSheetId="1">[5]Builder!$AD$146</definedName>
    <definedName name="CRAC_Num_Inlets_1" localSheetId="27">[2]Builder!$AC$176</definedName>
    <definedName name="CRAC_Num_Inlets_1" localSheetId="26">[2]Builder!$AC$176</definedName>
    <definedName name="CRAC_Num_Inlets_1" localSheetId="32">[4]Builder!$AC$784</definedName>
    <definedName name="CRAC_Num_Inlets_1">Builder!$AD$147</definedName>
    <definedName name="CRAC_Num_Outlets_1" localSheetId="49">[1]Builder!$AB$234</definedName>
    <definedName name="CRAC_Num_Outlets_1" localSheetId="28">[2]Builder!$AB$176</definedName>
    <definedName name="CRAC_Num_Outlets_1" localSheetId="35">[3]Builder!$AB$1193</definedName>
    <definedName name="CRAC_Num_Outlets_1" localSheetId="34">[4]Builder!$AB$784</definedName>
    <definedName name="CRAC_Num_Outlets_1" localSheetId="33">[3]Builder!$AB$1193</definedName>
    <definedName name="CRAC_Num_Outlets_1" localSheetId="1">[5]Builder!$AC$146</definedName>
    <definedName name="CRAC_Num_Outlets_1" localSheetId="27">[2]Builder!$AB$176</definedName>
    <definedName name="CRAC_Num_Outlets_1" localSheetId="26">[2]Builder!$AB$176</definedName>
    <definedName name="CRAC_Num_Outlets_1" localSheetId="32">[4]Builder!$AB$784</definedName>
    <definedName name="CRAC_Num_Outlets_1">Builder!$AC$147</definedName>
    <definedName name="CRAC_Outlet_No_1">Builder!$G$153</definedName>
    <definedName name="CRAC_Outlet_Reference" localSheetId="49">[1]Builder!$D$237</definedName>
    <definedName name="CRAC_Outlet_Reference" localSheetId="28">[2]Builder!$D$179</definedName>
    <definedName name="CRAC_Outlet_Reference" localSheetId="35">[3]Builder!$D$1197</definedName>
    <definedName name="CRAC_Outlet_Reference" localSheetId="34">[4]Builder!$D$787</definedName>
    <definedName name="CRAC_Outlet_Reference" localSheetId="33">[3]Builder!$D$1197</definedName>
    <definedName name="CRAC_Outlet_Reference" localSheetId="1">[5]Builder!$D$149</definedName>
    <definedName name="CRAC_Outlet_Reference" localSheetId="27">[2]Builder!$D$179</definedName>
    <definedName name="CRAC_Outlet_Reference" localSheetId="26">[2]Builder!$D$179</definedName>
    <definedName name="CRAC_Outlet_Reference" localSheetId="32">[4]Builder!$D$787</definedName>
    <definedName name="CRAC_Outlet_Reference">Builder!$D$150</definedName>
    <definedName name="CRAC_OutletSum_1" localSheetId="49">[1]Builder!$D$240</definedName>
    <definedName name="CRAC_OutletSum_1" localSheetId="28">[2]Builder!$D$182</definedName>
    <definedName name="CRAC_OutletSum_1" localSheetId="35">[3]Builder!$D$1200</definedName>
    <definedName name="CRAC_OutletSum_1" localSheetId="34">[4]Builder!$D$790</definedName>
    <definedName name="CRAC_OutletSum_1" localSheetId="33">[3]Builder!$D$1200</definedName>
    <definedName name="CRAC_OutletSum_1" localSheetId="1">[5]Builder!$D$152</definedName>
    <definedName name="CRAC_OutletSum_1" localSheetId="27">[2]Builder!$D$182</definedName>
    <definedName name="CRAC_OutletSum_1" localSheetId="26">[2]Builder!$D$182</definedName>
    <definedName name="CRAC_OutletSum_1" localSheetId="32">[4]Builder!$D$790</definedName>
    <definedName name="CRAC_OutletSum_1">Builder!$D$153</definedName>
    <definedName name="CRAC_OutletSum_CFM" localSheetId="49">[1]Builder!$J$240</definedName>
    <definedName name="CRAC_OutletSum_CFM" localSheetId="28">[2]Builder!$J$182</definedName>
    <definedName name="CRAC_OutletSum_CFM" localSheetId="35">[3]Builder!$J$1200</definedName>
    <definedName name="CRAC_OutletSum_CFM" localSheetId="34">[4]Builder!$J$790</definedName>
    <definedName name="CRAC_OutletSum_CFM" localSheetId="33">[3]Builder!$J$1200</definedName>
    <definedName name="CRAC_OutletSum_CFM" localSheetId="1">[5]Builder!$J$152</definedName>
    <definedName name="CRAC_OutletSum_CFM" localSheetId="27">[2]Builder!$J$182</definedName>
    <definedName name="CRAC_OutletSum_CFM" localSheetId="26">[2]Builder!$J$182</definedName>
    <definedName name="CRAC_OutletSum_CFM" localSheetId="32">[4]Builder!$J$790</definedName>
    <definedName name="CRAC_OutletSum_CFM">Builder!$J$153</definedName>
    <definedName name="CRAC_Outside_1">Builder!$U$147</definedName>
    <definedName name="CRAC_Outside_CFM_1">Builder!$Q$147</definedName>
    <definedName name="CRAC_Reference" localSheetId="49">[1]Builder!$D$231</definedName>
    <definedName name="CRAC_Reference" localSheetId="28">[2]Builder!$D$173</definedName>
    <definedName name="CRAC_Reference" localSheetId="35">[3]Builder!$D$1190</definedName>
    <definedName name="CRAC_Reference" localSheetId="34">[4]Builder!$D$781</definedName>
    <definedName name="CRAC_Reference" localSheetId="33">[3]Builder!$D$1190</definedName>
    <definedName name="CRAC_Reference" localSheetId="1">[5]Builder!$D$143</definedName>
    <definedName name="CRAC_Reference" localSheetId="27">[2]Builder!$D$173</definedName>
    <definedName name="CRAC_Reference" localSheetId="26">[2]Builder!$D$173</definedName>
    <definedName name="CRAC_Reference" localSheetId="32">[4]Builder!$D$781</definedName>
    <definedName name="CRAC_Reference">Builder!$D$144</definedName>
    <definedName name="CRAC_Return_1">Builder!$P$147</definedName>
    <definedName name="CRAC_Return_Trav_1">Builder!$V$147</definedName>
    <definedName name="CRAC_Rows">Builder!$A$144:$A$160</definedName>
    <definedName name="CRAC_RPM_1">Builder!$N$147</definedName>
    <definedName name="CRAC_Supply_1">Builder!$T$147</definedName>
    <definedName name="CRAC_TSP_1">Builder!$L$147</definedName>
    <definedName name="CRAC_Type_1">Builder!$I$147</definedName>
    <definedName name="CRACInletSum_Box_1">Builder!$E$159</definedName>
    <definedName name="CRACOutlet_Box_1">Builder!$F$153</definedName>
    <definedName name="CRACOutletSum_Box_1">Builder!$E$153</definedName>
    <definedName name="CT_1" localSheetId="49">[1]Builder!$D$342</definedName>
    <definedName name="CT_1" localSheetId="28">[2]Builder!$D$276</definedName>
    <definedName name="CT_1" localSheetId="35">[3]Builder!$D$1461</definedName>
    <definedName name="CT_1" localSheetId="34">[4]Builder!$D$1347</definedName>
    <definedName name="CT_1" localSheetId="33">[3]Builder!$D$1461</definedName>
    <definedName name="CT_1" localSheetId="1">[5]Builder!$D$246</definedName>
    <definedName name="CT_1" localSheetId="27">[2]Builder!$D$276</definedName>
    <definedName name="CT_1" localSheetId="26">[2]Builder!$D$276</definedName>
    <definedName name="CT_1" localSheetId="32">[4]Builder!$D$1347</definedName>
    <definedName name="CT_1">Builder!$D$247</definedName>
    <definedName name="CT_Area_1">Builder!$F$247</definedName>
    <definedName name="CT_CFM_1">Builder!$N$247</definedName>
    <definedName name="CT_DUR_SUB_1">Builder!$T$247</definedName>
    <definedName name="CT_EAT_DB_1">Builder!$O$247</definedName>
    <definedName name="CT_EAT_WB_1">Builder!$P$247</definedName>
    <definedName name="CT_EWT_1">Builder!$K$247</definedName>
    <definedName name="CT_GPM_1">Builder!$S$247</definedName>
    <definedName name="CT_Key_1">Builder!$E$247</definedName>
    <definedName name="CT_LAT_DB_1">Builder!$Q$247</definedName>
    <definedName name="CT_LAT_WB_1">Builder!$R$247</definedName>
    <definedName name="CT_Location_1">Builder!$G$247</definedName>
    <definedName name="CT_LWT_1">Builder!$L$247</definedName>
    <definedName name="CT_MFG_1">Builder!$H$247</definedName>
    <definedName name="CT_Model_1">Builder!$J$247</definedName>
    <definedName name="CT_Reference" localSheetId="49">[1]Builder!$D$338</definedName>
    <definedName name="CT_Reference" localSheetId="28">[2]Builder!$D$272</definedName>
    <definedName name="CT_Reference" localSheetId="35">[3]Builder!$D$1457</definedName>
    <definedName name="CT_Reference" localSheetId="34">[4]Builder!$D$1343</definedName>
    <definedName name="CT_Reference" localSheetId="33">[3]Builder!$D$1457</definedName>
    <definedName name="CT_Reference" localSheetId="1">[5]Builder!$D$242</definedName>
    <definedName name="CT_Reference" localSheetId="27">[2]Builder!$D$272</definedName>
    <definedName name="CT_Reference" localSheetId="26">[2]Builder!$D$272</definedName>
    <definedName name="CT_Reference" localSheetId="32">[4]Builder!$D$1343</definedName>
    <definedName name="CT_Reference">Builder!$D$243</definedName>
    <definedName name="CT_Rows">Builder!$A$243:$A$248</definedName>
    <definedName name="CT_Type_1">Builder!$I$247</definedName>
    <definedName name="CT_WATER_GPM_1">Builder!$M$247</definedName>
    <definedName name="CW_Reference" localSheetId="49">[1]Builder!#REF!</definedName>
    <definedName name="CW_Reference" localSheetId="6">Builder!#REF!</definedName>
    <definedName name="CW_Reference" localSheetId="3">[8]Builder!#REF!</definedName>
    <definedName name="CW_Reference" localSheetId="39">Builder!#REF!</definedName>
    <definedName name="CW_Reference" localSheetId="28">[2]Builder!#REF!</definedName>
    <definedName name="CW_Reference" localSheetId="50">Builder!#REF!</definedName>
    <definedName name="CW_Reference" localSheetId="48">Builder!#REF!</definedName>
    <definedName name="CW_Reference" localSheetId="35">[3]Builder!#REF!</definedName>
    <definedName name="CW_Reference" localSheetId="34">[4]Builder!#REF!</definedName>
    <definedName name="CW_Reference" localSheetId="40">Builder!#REF!</definedName>
    <definedName name="CW_Reference" localSheetId="41">Builder!#REF!</definedName>
    <definedName name="CW_Reference" localSheetId="33">[3]Builder!#REF!</definedName>
    <definedName name="CW_Reference" localSheetId="25">[6]Builder!#REF!</definedName>
    <definedName name="CW_Reference" localSheetId="1">[5]Builder!#REF!</definedName>
    <definedName name="CW_Reference" localSheetId="27">[2]Builder!#REF!</definedName>
    <definedName name="CW_Reference" localSheetId="26">[2]Builder!#REF!</definedName>
    <definedName name="CW_Reference" localSheetId="23">[6]Builder!#REF!</definedName>
    <definedName name="CW_Reference" localSheetId="17">[9]Builder!#REF!</definedName>
    <definedName name="CW_Reference" localSheetId="16">Builder!#REF!</definedName>
    <definedName name="CW_Reference" localSheetId="32">[4]Builder!#REF!</definedName>
    <definedName name="CW_Reference" localSheetId="46">[7]Builder!#REF!</definedName>
    <definedName name="CW_Reference" localSheetId="47">[7]Builder!#REF!</definedName>
    <definedName name="CW_Reference">Builder!#REF!</definedName>
    <definedName name="CW_Rows" localSheetId="49">[1]Builder!#REF!</definedName>
    <definedName name="CW_Rows" localSheetId="6">Builder!#REF!</definedName>
    <definedName name="CW_Rows" localSheetId="3">[8]Builder!#REF!</definedName>
    <definedName name="CW_Rows" localSheetId="39">Builder!#REF!</definedName>
    <definedName name="CW_Rows" localSheetId="28">[2]Builder!#REF!</definedName>
    <definedName name="CW_Rows" localSheetId="50">Builder!#REF!</definedName>
    <definedName name="CW_Rows" localSheetId="48">Builder!#REF!</definedName>
    <definedName name="CW_Rows" localSheetId="35">[3]Builder!#REF!</definedName>
    <definedName name="CW_Rows" localSheetId="34">[4]Builder!#REF!</definedName>
    <definedName name="CW_Rows" localSheetId="40">Builder!#REF!</definedName>
    <definedName name="CW_Rows" localSheetId="41">Builder!#REF!</definedName>
    <definedName name="CW_Rows" localSheetId="33">[3]Builder!#REF!</definedName>
    <definedName name="CW_Rows" localSheetId="25">[6]Builder!#REF!</definedName>
    <definedName name="CW_Rows" localSheetId="1">[5]Builder!#REF!</definedName>
    <definedName name="CW_Rows" localSheetId="27">[2]Builder!#REF!</definedName>
    <definedName name="CW_Rows" localSheetId="26">[2]Builder!#REF!</definedName>
    <definedName name="CW_Rows" localSheetId="23">[6]Builder!#REF!</definedName>
    <definedName name="CW_Rows" localSheetId="17">[9]Builder!#REF!</definedName>
    <definedName name="CW_Rows" localSheetId="16">Builder!#REF!</definedName>
    <definedName name="CW_Rows" localSheetId="32">[4]Builder!#REF!</definedName>
    <definedName name="CW_Rows" localSheetId="46">[7]Builder!#REF!</definedName>
    <definedName name="CW_Rows" localSheetId="47">[7]Builder!#REF!</definedName>
    <definedName name="CW_Rows">Builder!#REF!</definedName>
    <definedName name="CWC_1" localSheetId="49">[1]Builder!#REF!</definedName>
    <definedName name="CWC_1" localSheetId="6">Builder!#REF!</definedName>
    <definedName name="CWC_1" localSheetId="3">[8]Builder!#REF!</definedName>
    <definedName name="CWC_1" localSheetId="39">Builder!#REF!</definedName>
    <definedName name="CWC_1" localSheetId="28">[2]Builder!#REF!</definedName>
    <definedName name="CWC_1" localSheetId="50">Builder!#REF!</definedName>
    <definedName name="CWC_1" localSheetId="48">Builder!#REF!</definedName>
    <definedName name="CWC_1" localSheetId="35">[3]Builder!#REF!</definedName>
    <definedName name="CWC_1" localSheetId="34">[4]Builder!#REF!</definedName>
    <definedName name="CWC_1" localSheetId="40">Builder!#REF!</definedName>
    <definedName name="CWC_1" localSheetId="41">Builder!#REF!</definedName>
    <definedName name="CWC_1" localSheetId="33">[3]Builder!#REF!</definedName>
    <definedName name="CWC_1" localSheetId="25">[6]Builder!#REF!</definedName>
    <definedName name="CWC_1" localSheetId="1">[5]Builder!#REF!</definedName>
    <definedName name="CWC_1" localSheetId="27">[2]Builder!#REF!</definedName>
    <definedName name="CWC_1" localSheetId="26">[2]Builder!#REF!</definedName>
    <definedName name="CWC_1" localSheetId="23">[6]Builder!#REF!</definedName>
    <definedName name="CWC_1" localSheetId="17">[9]Builder!#REF!</definedName>
    <definedName name="CWC_1" localSheetId="16">Builder!#REF!</definedName>
    <definedName name="CWC_1" localSheetId="32">[4]Builder!#REF!</definedName>
    <definedName name="CWC_1" localSheetId="46">[7]Builder!#REF!</definedName>
    <definedName name="CWC_1" localSheetId="47">[7]Builder!#REF!</definedName>
    <definedName name="CWC_1">Builder!#REF!</definedName>
    <definedName name="CWC_Area_1" localSheetId="49">[1]Builder!#REF!</definedName>
    <definedName name="CWC_Area_1" localSheetId="6">Builder!#REF!</definedName>
    <definedName name="CWC_Area_1" localSheetId="3">[8]Builder!#REF!</definedName>
    <definedName name="CWC_Area_1" localSheetId="39">Builder!#REF!</definedName>
    <definedName name="CWC_Area_1" localSheetId="28">[2]Builder!#REF!</definedName>
    <definedName name="CWC_Area_1" localSheetId="50">Builder!#REF!</definedName>
    <definedName name="CWC_Area_1" localSheetId="48">Builder!#REF!</definedName>
    <definedName name="CWC_Area_1" localSheetId="35">[3]Builder!#REF!</definedName>
    <definedName name="CWC_Area_1" localSheetId="34">[4]Builder!#REF!</definedName>
    <definedName name="CWC_Area_1" localSheetId="40">Builder!#REF!</definedName>
    <definedName name="CWC_Area_1" localSheetId="41">Builder!#REF!</definedName>
    <definedName name="CWC_Area_1" localSheetId="33">[3]Builder!#REF!</definedName>
    <definedName name="CWC_Area_1" localSheetId="25">[6]Builder!#REF!</definedName>
    <definedName name="CWC_Area_1" localSheetId="1">[5]Builder!#REF!</definedName>
    <definedName name="CWC_Area_1" localSheetId="27">[2]Builder!#REF!</definedName>
    <definedName name="CWC_Area_1" localSheetId="26">[2]Builder!#REF!</definedName>
    <definedName name="CWC_Area_1" localSheetId="23">[6]Builder!#REF!</definedName>
    <definedName name="CWC_Area_1" localSheetId="17">[9]Builder!#REF!</definedName>
    <definedName name="CWC_Area_1" localSheetId="16">Builder!#REF!</definedName>
    <definedName name="CWC_Area_1" localSheetId="32">[4]Builder!#REF!</definedName>
    <definedName name="CWC_Area_1" localSheetId="46">[7]Builder!#REF!</definedName>
    <definedName name="CWC_Area_1" localSheetId="47">[7]Builder!#REF!</definedName>
    <definedName name="CWC_Area_1">Builder!#REF!</definedName>
    <definedName name="CWC_CFM_1" localSheetId="49">[1]Builder!#REF!</definedName>
    <definedName name="CWC_CFM_1" localSheetId="6">Builder!#REF!</definedName>
    <definedName name="CWC_CFM_1" localSheetId="3">[8]Builder!#REF!</definedName>
    <definedName name="CWC_CFM_1" localSheetId="39">Builder!#REF!</definedName>
    <definedName name="CWC_CFM_1" localSheetId="28">[2]Builder!#REF!</definedName>
    <definedName name="CWC_CFM_1" localSheetId="50">Builder!#REF!</definedName>
    <definedName name="CWC_CFM_1" localSheetId="48">Builder!#REF!</definedName>
    <definedName name="CWC_CFM_1" localSheetId="35">[3]Builder!#REF!</definedName>
    <definedName name="CWC_CFM_1" localSheetId="34">[4]Builder!#REF!</definedName>
    <definedName name="CWC_CFM_1" localSheetId="40">Builder!#REF!</definedName>
    <definedName name="CWC_CFM_1" localSheetId="41">Builder!#REF!</definedName>
    <definedName name="CWC_CFM_1" localSheetId="33">[3]Builder!#REF!</definedName>
    <definedName name="CWC_CFM_1" localSheetId="25">[6]Builder!#REF!</definedName>
    <definedName name="CWC_CFM_1" localSheetId="1">[5]Builder!#REF!</definedName>
    <definedName name="CWC_CFM_1" localSheetId="27">[2]Builder!#REF!</definedName>
    <definedName name="CWC_CFM_1" localSheetId="26">[2]Builder!#REF!</definedName>
    <definedName name="CWC_CFM_1" localSheetId="23">[6]Builder!#REF!</definedName>
    <definedName name="CWC_CFM_1" localSheetId="17">[9]Builder!#REF!</definedName>
    <definedName name="CWC_CFM_1" localSheetId="16">Builder!#REF!</definedName>
    <definedName name="CWC_CFM_1" localSheetId="32">[4]Builder!#REF!</definedName>
    <definedName name="CWC_CFM_1" localSheetId="46">[7]Builder!#REF!</definedName>
    <definedName name="CWC_CFM_1" localSheetId="47">[7]Builder!#REF!</definedName>
    <definedName name="CWC_CFM_1">Builder!#REF!</definedName>
    <definedName name="CWC_EAT_DB_1" localSheetId="49">[1]Builder!#REF!</definedName>
    <definedName name="CWC_EAT_DB_1" localSheetId="6">Builder!#REF!</definedName>
    <definedName name="CWC_EAT_DB_1" localSheetId="3">[8]Builder!#REF!</definedName>
    <definedName name="CWC_EAT_DB_1" localSheetId="39">Builder!#REF!</definedName>
    <definedName name="CWC_EAT_DB_1" localSheetId="28">[2]Builder!#REF!</definedName>
    <definedName name="CWC_EAT_DB_1" localSheetId="50">Builder!#REF!</definedName>
    <definedName name="CWC_EAT_DB_1" localSheetId="48">Builder!#REF!</definedName>
    <definedName name="CWC_EAT_DB_1" localSheetId="35">[3]Builder!#REF!</definedName>
    <definedName name="CWC_EAT_DB_1" localSheetId="34">[4]Builder!#REF!</definedName>
    <definedName name="CWC_EAT_DB_1" localSheetId="40">Builder!#REF!</definedName>
    <definedName name="CWC_EAT_DB_1" localSheetId="41">Builder!#REF!</definedName>
    <definedName name="CWC_EAT_DB_1" localSheetId="33">[3]Builder!#REF!</definedName>
    <definedName name="CWC_EAT_DB_1" localSheetId="25">[6]Builder!#REF!</definedName>
    <definedName name="CWC_EAT_DB_1" localSheetId="1">[5]Builder!#REF!</definedName>
    <definedName name="CWC_EAT_DB_1" localSheetId="27">[2]Builder!#REF!</definedName>
    <definedName name="CWC_EAT_DB_1" localSheetId="26">[2]Builder!#REF!</definedName>
    <definedName name="CWC_EAT_DB_1" localSheetId="23">[6]Builder!#REF!</definedName>
    <definedName name="CWC_EAT_DB_1" localSheetId="17">[9]Builder!#REF!</definedName>
    <definedName name="CWC_EAT_DB_1" localSheetId="16">Builder!#REF!</definedName>
    <definedName name="CWC_EAT_DB_1" localSheetId="32">[4]Builder!#REF!</definedName>
    <definedName name="CWC_EAT_DB_1" localSheetId="46">[7]Builder!#REF!</definedName>
    <definedName name="CWC_EAT_DB_1" localSheetId="47">[7]Builder!#REF!</definedName>
    <definedName name="CWC_EAT_DB_1">Builder!#REF!</definedName>
    <definedName name="CWC_EAT_WB_1" localSheetId="49">[1]Builder!#REF!</definedName>
    <definedName name="CWC_EAT_WB_1" localSheetId="6">Builder!#REF!</definedName>
    <definedName name="CWC_EAT_WB_1" localSheetId="3">[8]Builder!#REF!</definedName>
    <definedName name="CWC_EAT_WB_1" localSheetId="39">Builder!#REF!</definedName>
    <definedName name="CWC_EAT_WB_1" localSheetId="28">[2]Builder!#REF!</definedName>
    <definedName name="CWC_EAT_WB_1" localSheetId="50">Builder!#REF!</definedName>
    <definedName name="CWC_EAT_WB_1" localSheetId="48">Builder!#REF!</definedName>
    <definedName name="CWC_EAT_WB_1" localSheetId="35">[3]Builder!#REF!</definedName>
    <definedName name="CWC_EAT_WB_1" localSheetId="34">[4]Builder!#REF!</definedName>
    <definedName name="CWC_EAT_WB_1" localSheetId="40">Builder!#REF!</definedName>
    <definedName name="CWC_EAT_WB_1" localSheetId="41">Builder!#REF!</definedName>
    <definedName name="CWC_EAT_WB_1" localSheetId="33">[3]Builder!#REF!</definedName>
    <definedName name="CWC_EAT_WB_1" localSheetId="25">[6]Builder!#REF!</definedName>
    <definedName name="CWC_EAT_WB_1" localSheetId="1">[5]Builder!#REF!</definedName>
    <definedName name="CWC_EAT_WB_1" localSheetId="27">[2]Builder!#REF!</definedName>
    <definedName name="CWC_EAT_WB_1" localSheetId="26">[2]Builder!#REF!</definedName>
    <definedName name="CWC_EAT_WB_1" localSheetId="23">[6]Builder!#REF!</definedName>
    <definedName name="CWC_EAT_WB_1" localSheetId="17">[9]Builder!#REF!</definedName>
    <definedName name="CWC_EAT_WB_1" localSheetId="16">Builder!#REF!</definedName>
    <definedName name="CWC_EAT_WB_1" localSheetId="32">[4]Builder!#REF!</definedName>
    <definedName name="CWC_EAT_WB_1" localSheetId="46">[7]Builder!#REF!</definedName>
    <definedName name="CWC_EAT_WB_1" localSheetId="47">[7]Builder!#REF!</definedName>
    <definedName name="CWC_EAT_WB_1">Builder!#REF!</definedName>
    <definedName name="CWC_EWT_1" localSheetId="49">[1]Builder!#REF!</definedName>
    <definedName name="CWC_EWT_1" localSheetId="6">Builder!#REF!</definedName>
    <definedName name="CWC_EWT_1" localSheetId="3">[8]Builder!#REF!</definedName>
    <definedName name="CWC_EWT_1" localSheetId="39">Builder!#REF!</definedName>
    <definedName name="CWC_EWT_1" localSheetId="28">[2]Builder!#REF!</definedName>
    <definedName name="CWC_EWT_1" localSheetId="50">Builder!#REF!</definedName>
    <definedName name="CWC_EWT_1" localSheetId="48">Builder!#REF!</definedName>
    <definedName name="CWC_EWT_1" localSheetId="35">[3]Builder!#REF!</definedName>
    <definedName name="CWC_EWT_1" localSheetId="34">[4]Builder!#REF!</definedName>
    <definedName name="CWC_EWT_1" localSheetId="40">Builder!#REF!</definedName>
    <definedName name="CWC_EWT_1" localSheetId="41">Builder!#REF!</definedName>
    <definedName name="CWC_EWT_1" localSheetId="33">[3]Builder!#REF!</definedName>
    <definedName name="CWC_EWT_1" localSheetId="25">[6]Builder!#REF!</definedName>
    <definedName name="CWC_EWT_1" localSheetId="1">[5]Builder!#REF!</definedName>
    <definedName name="CWC_EWT_1" localSheetId="27">[2]Builder!#REF!</definedName>
    <definedName name="CWC_EWT_1" localSheetId="26">[2]Builder!#REF!</definedName>
    <definedName name="CWC_EWT_1" localSheetId="23">[6]Builder!#REF!</definedName>
    <definedName name="CWC_EWT_1" localSheetId="17">[9]Builder!#REF!</definedName>
    <definedName name="CWC_EWT_1" localSheetId="16">Builder!#REF!</definedName>
    <definedName name="CWC_EWT_1" localSheetId="32">[4]Builder!#REF!</definedName>
    <definedName name="CWC_EWT_1" localSheetId="46">[7]Builder!#REF!</definedName>
    <definedName name="CWC_EWT_1" localSheetId="47">[7]Builder!#REF!</definedName>
    <definedName name="CWC_EWT_1">Builder!#REF!</definedName>
    <definedName name="CWC_GPM_1" localSheetId="49">[1]Builder!#REF!</definedName>
    <definedName name="CWC_GPM_1" localSheetId="6">Builder!#REF!</definedName>
    <definedName name="CWC_GPM_1" localSheetId="3">[8]Builder!#REF!</definedName>
    <definedName name="CWC_GPM_1" localSheetId="39">Builder!#REF!</definedName>
    <definedName name="CWC_GPM_1" localSheetId="28">[2]Builder!#REF!</definedName>
    <definedName name="CWC_GPM_1" localSheetId="50">Builder!#REF!</definedName>
    <definedName name="CWC_GPM_1" localSheetId="48">Builder!#REF!</definedName>
    <definedName name="CWC_GPM_1" localSheetId="35">[3]Builder!#REF!</definedName>
    <definedName name="CWC_GPM_1" localSheetId="34">[4]Builder!#REF!</definedName>
    <definedName name="CWC_GPM_1" localSheetId="40">Builder!#REF!</definedName>
    <definedName name="CWC_GPM_1" localSheetId="41">Builder!#REF!</definedName>
    <definedName name="CWC_GPM_1" localSheetId="33">[3]Builder!#REF!</definedName>
    <definedName name="CWC_GPM_1" localSheetId="25">[6]Builder!#REF!</definedName>
    <definedName name="CWC_GPM_1" localSheetId="1">[5]Builder!#REF!</definedName>
    <definedName name="CWC_GPM_1" localSheetId="27">[2]Builder!#REF!</definedName>
    <definedName name="CWC_GPM_1" localSheetId="26">[2]Builder!#REF!</definedName>
    <definedName name="CWC_GPM_1" localSheetId="23">[6]Builder!#REF!</definedName>
    <definedName name="CWC_GPM_1" localSheetId="17">[9]Builder!#REF!</definedName>
    <definedName name="CWC_GPM_1" localSheetId="16">Builder!#REF!</definedName>
    <definedName name="CWC_GPM_1" localSheetId="32">[4]Builder!#REF!</definedName>
    <definedName name="CWC_GPM_1" localSheetId="46">[7]Builder!#REF!</definedName>
    <definedName name="CWC_GPM_1" localSheetId="47">[7]Builder!#REF!</definedName>
    <definedName name="CWC_GPM_1">Builder!#REF!</definedName>
    <definedName name="CWC_Key_1" localSheetId="49">[1]Builder!#REF!</definedName>
    <definedName name="CWC_Key_1" localSheetId="6">Builder!#REF!</definedName>
    <definedName name="CWC_Key_1" localSheetId="3">[8]Builder!#REF!</definedName>
    <definedName name="CWC_Key_1" localSheetId="39">Builder!#REF!</definedName>
    <definedName name="CWC_Key_1" localSheetId="28">[2]Builder!#REF!</definedName>
    <definedName name="CWC_Key_1" localSheetId="50">Builder!#REF!</definedName>
    <definedName name="CWC_Key_1" localSheetId="48">Builder!#REF!</definedName>
    <definedName name="CWC_Key_1" localSheetId="35">[3]Builder!#REF!</definedName>
    <definedName name="CWC_Key_1" localSheetId="34">[4]Builder!#REF!</definedName>
    <definedName name="CWC_Key_1" localSheetId="40">Builder!#REF!</definedName>
    <definedName name="CWC_Key_1" localSheetId="41">Builder!#REF!</definedName>
    <definedName name="CWC_Key_1" localSheetId="33">[3]Builder!#REF!</definedName>
    <definedName name="CWC_Key_1" localSheetId="25">[6]Builder!#REF!</definedName>
    <definedName name="CWC_Key_1" localSheetId="1">[5]Builder!#REF!</definedName>
    <definedName name="CWC_Key_1" localSheetId="27">[2]Builder!#REF!</definedName>
    <definedName name="CWC_Key_1" localSheetId="26">[2]Builder!#REF!</definedName>
    <definedName name="CWC_Key_1" localSheetId="23">[6]Builder!#REF!</definedName>
    <definedName name="CWC_Key_1" localSheetId="17">[9]Builder!#REF!</definedName>
    <definedName name="CWC_Key_1" localSheetId="16">Builder!#REF!</definedName>
    <definedName name="CWC_Key_1" localSheetId="32">[4]Builder!#REF!</definedName>
    <definedName name="CWC_Key_1" localSheetId="46">[7]Builder!#REF!</definedName>
    <definedName name="CWC_Key_1" localSheetId="47">[7]Builder!#REF!</definedName>
    <definedName name="CWC_Key_1">Builder!#REF!</definedName>
    <definedName name="CWC_LAT_DB_1" localSheetId="49">[1]Builder!#REF!</definedName>
    <definedName name="CWC_LAT_DB_1" localSheetId="6">Builder!#REF!</definedName>
    <definedName name="CWC_LAT_DB_1" localSheetId="3">[8]Builder!#REF!</definedName>
    <definedName name="CWC_LAT_DB_1" localSheetId="39">Builder!#REF!</definedName>
    <definedName name="CWC_LAT_DB_1" localSheetId="28">[2]Builder!#REF!</definedName>
    <definedName name="CWC_LAT_DB_1" localSheetId="50">Builder!#REF!</definedName>
    <definedName name="CWC_LAT_DB_1" localSheetId="48">Builder!#REF!</definedName>
    <definedName name="CWC_LAT_DB_1" localSheetId="35">[3]Builder!#REF!</definedName>
    <definedName name="CWC_LAT_DB_1" localSheetId="34">[4]Builder!#REF!</definedName>
    <definedName name="CWC_LAT_DB_1" localSheetId="40">Builder!#REF!</definedName>
    <definedName name="CWC_LAT_DB_1" localSheetId="41">Builder!#REF!</definedName>
    <definedName name="CWC_LAT_DB_1" localSheetId="33">[3]Builder!#REF!</definedName>
    <definedName name="CWC_LAT_DB_1" localSheetId="25">[6]Builder!#REF!</definedName>
    <definedName name="CWC_LAT_DB_1" localSheetId="1">[5]Builder!#REF!</definedName>
    <definedName name="CWC_LAT_DB_1" localSheetId="27">[2]Builder!#REF!</definedName>
    <definedName name="CWC_LAT_DB_1" localSheetId="26">[2]Builder!#REF!</definedName>
    <definedName name="CWC_LAT_DB_1" localSheetId="23">[6]Builder!#REF!</definedName>
    <definedName name="CWC_LAT_DB_1" localSheetId="17">[9]Builder!#REF!</definedName>
    <definedName name="CWC_LAT_DB_1" localSheetId="16">Builder!#REF!</definedName>
    <definedName name="CWC_LAT_DB_1" localSheetId="32">[4]Builder!#REF!</definedName>
    <definedName name="CWC_LAT_DB_1" localSheetId="46">[7]Builder!#REF!</definedName>
    <definedName name="CWC_LAT_DB_1" localSheetId="47">[7]Builder!#REF!</definedName>
    <definedName name="CWC_LAT_DB_1">Builder!#REF!</definedName>
    <definedName name="CWC_LAT_WB_1" localSheetId="49">[1]Builder!#REF!</definedName>
    <definedName name="CWC_LAT_WB_1" localSheetId="6">Builder!#REF!</definedName>
    <definedName name="CWC_LAT_WB_1" localSheetId="3">[8]Builder!#REF!</definedName>
    <definedName name="CWC_LAT_WB_1" localSheetId="39">Builder!#REF!</definedName>
    <definedName name="CWC_LAT_WB_1" localSheetId="28">[2]Builder!#REF!</definedName>
    <definedName name="CWC_LAT_WB_1" localSheetId="50">Builder!#REF!</definedName>
    <definedName name="CWC_LAT_WB_1" localSheetId="48">Builder!#REF!</definedName>
    <definedName name="CWC_LAT_WB_1" localSheetId="35">[3]Builder!#REF!</definedName>
    <definedName name="CWC_LAT_WB_1" localSheetId="34">[4]Builder!#REF!</definedName>
    <definedName name="CWC_LAT_WB_1" localSheetId="40">Builder!#REF!</definedName>
    <definedName name="CWC_LAT_WB_1" localSheetId="41">Builder!#REF!</definedName>
    <definedName name="CWC_LAT_WB_1" localSheetId="33">[3]Builder!#REF!</definedName>
    <definedName name="CWC_LAT_WB_1" localSheetId="25">[6]Builder!#REF!</definedName>
    <definedName name="CWC_LAT_WB_1" localSheetId="1">[5]Builder!#REF!</definedName>
    <definedName name="CWC_LAT_WB_1" localSheetId="27">[2]Builder!#REF!</definedName>
    <definedName name="CWC_LAT_WB_1" localSheetId="26">[2]Builder!#REF!</definedName>
    <definedName name="CWC_LAT_WB_1" localSheetId="23">[6]Builder!#REF!</definedName>
    <definedName name="CWC_LAT_WB_1" localSheetId="17">[9]Builder!#REF!</definedName>
    <definedName name="CWC_LAT_WB_1" localSheetId="16">Builder!#REF!</definedName>
    <definedName name="CWC_LAT_WB_1" localSheetId="32">[4]Builder!#REF!</definedName>
    <definedName name="CWC_LAT_WB_1" localSheetId="46">[7]Builder!#REF!</definedName>
    <definedName name="CWC_LAT_WB_1" localSheetId="47">[7]Builder!#REF!</definedName>
    <definedName name="CWC_LAT_WB_1">Builder!#REF!</definedName>
    <definedName name="CWC_LWT_1" localSheetId="49">[1]Builder!#REF!</definedName>
    <definedName name="CWC_LWT_1" localSheetId="6">Builder!#REF!</definedName>
    <definedName name="CWC_LWT_1" localSheetId="3">[8]Builder!#REF!</definedName>
    <definedName name="CWC_LWT_1" localSheetId="39">Builder!#REF!</definedName>
    <definedName name="CWC_LWT_1" localSheetId="28">[2]Builder!#REF!</definedName>
    <definedName name="CWC_LWT_1" localSheetId="50">Builder!#REF!</definedName>
    <definedName name="CWC_LWT_1" localSheetId="48">Builder!#REF!</definedName>
    <definedName name="CWC_LWT_1" localSheetId="35">[3]Builder!#REF!</definedName>
    <definedName name="CWC_LWT_1" localSheetId="34">[4]Builder!#REF!</definedName>
    <definedName name="CWC_LWT_1" localSheetId="40">Builder!#REF!</definedName>
    <definedName name="CWC_LWT_1" localSheetId="41">Builder!#REF!</definedName>
    <definedName name="CWC_LWT_1" localSheetId="33">[3]Builder!#REF!</definedName>
    <definedName name="CWC_LWT_1" localSheetId="25">[6]Builder!#REF!</definedName>
    <definedName name="CWC_LWT_1" localSheetId="1">[5]Builder!#REF!</definedName>
    <definedName name="CWC_LWT_1" localSheetId="27">[2]Builder!#REF!</definedName>
    <definedName name="CWC_LWT_1" localSheetId="26">[2]Builder!#REF!</definedName>
    <definedName name="CWC_LWT_1" localSheetId="23">[6]Builder!#REF!</definedName>
    <definedName name="CWC_LWT_1" localSheetId="17">[9]Builder!#REF!</definedName>
    <definedName name="CWC_LWT_1" localSheetId="16">Builder!#REF!</definedName>
    <definedName name="CWC_LWT_1" localSheetId="32">[4]Builder!#REF!</definedName>
    <definedName name="CWC_LWT_1" localSheetId="46">[7]Builder!#REF!</definedName>
    <definedName name="CWC_LWT_1" localSheetId="47">[7]Builder!#REF!</definedName>
    <definedName name="CWC_LWT_1">Builder!#REF!</definedName>
    <definedName name="CWC_MBH_1" localSheetId="49">[1]Builder!#REF!</definedName>
    <definedName name="CWC_MBH_1" localSheetId="6">Builder!#REF!</definedName>
    <definedName name="CWC_MBH_1" localSheetId="3">[8]Builder!#REF!</definedName>
    <definedName name="CWC_MBH_1" localSheetId="39">Builder!#REF!</definedName>
    <definedName name="CWC_MBH_1" localSheetId="28">[2]Builder!#REF!</definedName>
    <definedName name="CWC_MBH_1" localSheetId="50">Builder!#REF!</definedName>
    <definedName name="CWC_MBH_1" localSheetId="48">Builder!#REF!</definedName>
    <definedName name="CWC_MBH_1" localSheetId="35">[3]Builder!#REF!</definedName>
    <definedName name="CWC_MBH_1" localSheetId="34">[4]Builder!#REF!</definedName>
    <definedName name="CWC_MBH_1" localSheetId="40">Builder!#REF!</definedName>
    <definedName name="CWC_MBH_1" localSheetId="41">Builder!#REF!</definedName>
    <definedName name="CWC_MBH_1" localSheetId="33">[3]Builder!#REF!</definedName>
    <definedName name="CWC_MBH_1" localSheetId="25">[6]Builder!#REF!</definedName>
    <definedName name="CWC_MBH_1" localSheetId="1">[5]Builder!#REF!</definedName>
    <definedName name="CWC_MBH_1" localSheetId="27">[2]Builder!#REF!</definedName>
    <definedName name="CWC_MBH_1" localSheetId="26">[2]Builder!#REF!</definedName>
    <definedName name="CWC_MBH_1" localSheetId="23">[6]Builder!#REF!</definedName>
    <definedName name="CWC_MBH_1" localSheetId="17">[9]Builder!#REF!</definedName>
    <definedName name="CWC_MBH_1" localSheetId="16">Builder!#REF!</definedName>
    <definedName name="CWC_MBH_1" localSheetId="32">[4]Builder!#REF!</definedName>
    <definedName name="CWC_MBH_1" localSheetId="46">[7]Builder!#REF!</definedName>
    <definedName name="CWC_MBH_1" localSheetId="47">[7]Builder!#REF!</definedName>
    <definedName name="CWC_MBH_1">Builder!#REF!</definedName>
    <definedName name="CWC_PD_1" localSheetId="49">[1]Builder!#REF!</definedName>
    <definedName name="CWC_PD_1" localSheetId="6">Builder!#REF!</definedName>
    <definedName name="CWC_PD_1" localSheetId="3">[8]Builder!#REF!</definedName>
    <definedName name="CWC_PD_1" localSheetId="39">Builder!#REF!</definedName>
    <definedName name="CWC_PD_1" localSheetId="28">[2]Builder!#REF!</definedName>
    <definedName name="CWC_PD_1" localSheetId="50">Builder!#REF!</definedName>
    <definedName name="CWC_PD_1" localSheetId="48">Builder!#REF!</definedName>
    <definedName name="CWC_PD_1" localSheetId="35">[3]Builder!#REF!</definedName>
    <definedName name="CWC_PD_1" localSheetId="34">[4]Builder!#REF!</definedName>
    <definedName name="CWC_PD_1" localSheetId="40">Builder!#REF!</definedName>
    <definedName name="CWC_PD_1" localSheetId="41">Builder!#REF!</definedName>
    <definedName name="CWC_PD_1" localSheetId="33">[3]Builder!#REF!</definedName>
    <definedName name="CWC_PD_1" localSheetId="25">[6]Builder!#REF!</definedName>
    <definedName name="CWC_PD_1" localSheetId="1">[5]Builder!#REF!</definedName>
    <definedName name="CWC_PD_1" localSheetId="27">[2]Builder!#REF!</definedName>
    <definedName name="CWC_PD_1" localSheetId="26">[2]Builder!#REF!</definedName>
    <definedName name="CWC_PD_1" localSheetId="23">[6]Builder!#REF!</definedName>
    <definedName name="CWC_PD_1" localSheetId="17">[9]Builder!#REF!</definedName>
    <definedName name="CWC_PD_1" localSheetId="16">Builder!#REF!</definedName>
    <definedName name="CWC_PD_1" localSheetId="32">[4]Builder!#REF!</definedName>
    <definedName name="CWC_PD_1" localSheetId="46">[7]Builder!#REF!</definedName>
    <definedName name="CWC_PD_1" localSheetId="47">[7]Builder!#REF!</definedName>
    <definedName name="CWC_PD_1">Builder!#REF!</definedName>
    <definedName name="CWP_1" localSheetId="49">[1]Builder!$D$325</definedName>
    <definedName name="CWP_1" localSheetId="28">[2]Builder!$D$261</definedName>
    <definedName name="CWP_1" localSheetId="35">[3]Builder!$D$1441</definedName>
    <definedName name="CWP_1" localSheetId="34">[4]Builder!$D$1330</definedName>
    <definedName name="CWP_1" localSheetId="33">[3]Builder!$D$1441</definedName>
    <definedName name="CWP_1" localSheetId="1">[5]Builder!$D$231</definedName>
    <definedName name="CWP_1" localSheetId="27">[2]Builder!$D$261</definedName>
    <definedName name="CWP_1" localSheetId="26">[2]Builder!$D$261</definedName>
    <definedName name="CWP_1" localSheetId="32">[4]Builder!$D$1330</definedName>
    <definedName name="CWP_1">Builder!$D$232</definedName>
    <definedName name="CWP_Area_1">Builder!$F$232</definedName>
    <definedName name="CWP_BHP_1">Builder!$O$232</definedName>
    <definedName name="CWP_CURVE_1">Builder!$Q$232</definedName>
    <definedName name="CWP_GPM_1">Builder!$M$232</definedName>
    <definedName name="CWP_HEAD_1">Builder!$N$232</definedName>
    <definedName name="CWP_Impeller_1">Builder!$L$232</definedName>
    <definedName name="CWP_Key_1">Builder!$E$232</definedName>
    <definedName name="CWP_Location_1">Builder!$G$232</definedName>
    <definedName name="CWP_MFG_1">Builder!$H$232</definedName>
    <definedName name="CWP_Model_1">Builder!$J$232</definedName>
    <definedName name="CWP_Reference" localSheetId="49">[1]Builder!$D$322</definedName>
    <definedName name="CWP_Reference" localSheetId="28">[2]Builder!$D$258</definedName>
    <definedName name="CWP_Reference" localSheetId="35">[3]Builder!$D$1438</definedName>
    <definedName name="CWP_Reference" localSheetId="34">[4]Builder!$D$1327</definedName>
    <definedName name="CWP_Reference" localSheetId="33">[3]Builder!$D$1438</definedName>
    <definedName name="CWP_Reference" localSheetId="1">[5]Builder!$D$228</definedName>
    <definedName name="CWP_Reference" localSheetId="27">[2]Builder!$D$258</definedName>
    <definedName name="CWP_Reference" localSheetId="26">[2]Builder!$D$258</definedName>
    <definedName name="CWP_Reference" localSheetId="32">[4]Builder!$D$1327</definedName>
    <definedName name="CWP_Reference">Builder!$D$229</definedName>
    <definedName name="CWP_Rows">Builder!$A$229:$A$233</definedName>
    <definedName name="CWP_RPM_1">Builder!$P$232</definedName>
    <definedName name="CWP_Size_1">Builder!$K$232</definedName>
    <definedName name="CWP_SUM_1">Builder!$R$232</definedName>
    <definedName name="CWP_SUM_NUM_1">Builder!$S$232</definedName>
    <definedName name="CWP_Type_1">Builder!$I$232</definedName>
    <definedName name="DUR_AC" localSheetId="49">[1]DURATIONS!$B$13</definedName>
    <definedName name="DUR_AC" localSheetId="28">[2]DURATIONS!$B$13</definedName>
    <definedName name="DUR_AC" localSheetId="35">[3]DURATIONS!$B$13</definedName>
    <definedName name="DUR_AC" localSheetId="34">[4]DURATIONS!$B$13</definedName>
    <definedName name="DUR_AC" localSheetId="33">[3]DURATIONS!$B$13</definedName>
    <definedName name="DUR_AC" localSheetId="1">[5]DURATIONS!$B$13</definedName>
    <definedName name="DUR_AC" localSheetId="27">[2]DURATIONS!$B$13</definedName>
    <definedName name="DUR_AC" localSheetId="26">[2]DURATIONS!$B$13</definedName>
    <definedName name="DUR_AC" localSheetId="32">[4]DURATIONS!$B$13</definedName>
    <definedName name="DUR_AC">DURATIONS!$B$13</definedName>
    <definedName name="DUR_AHU" localSheetId="49">[1]DURATIONS!$B$10</definedName>
    <definedName name="DUR_AHU" localSheetId="28">[2]DURATIONS!$B$10</definedName>
    <definedName name="DUR_AHU" localSheetId="35">[3]DURATIONS!$B$10</definedName>
    <definedName name="DUR_AHU" localSheetId="34">[4]DURATIONS!$B$10</definedName>
    <definedName name="DUR_AHU" localSheetId="33">[3]DURATIONS!$B$10</definedName>
    <definedName name="DUR_AHU" localSheetId="1">[5]DURATIONS!$B$10</definedName>
    <definedName name="DUR_AHU" localSheetId="27">[2]DURATIONS!$B$10</definedName>
    <definedName name="DUR_AHU" localSheetId="26">[2]DURATIONS!$B$10</definedName>
    <definedName name="DUR_AHU" localSheetId="32">[4]DURATIONS!$B$10</definedName>
    <definedName name="DUR_AHU">DURATIONS!$B$10</definedName>
    <definedName name="DUR_ATU" localSheetId="49">[1]DURATIONS!$B$17</definedName>
    <definedName name="DUR_ATU" localSheetId="28">[2]DURATIONS!$B$17</definedName>
    <definedName name="DUR_ATU" localSheetId="35">[3]DURATIONS!$B$17</definedName>
    <definedName name="DUR_ATU" localSheetId="34">[4]DURATIONS!$B$17</definedName>
    <definedName name="DUR_ATU" localSheetId="33">[3]DURATIONS!$B$17</definedName>
    <definedName name="DUR_ATU" localSheetId="1">[5]DURATIONS!$B$17</definedName>
    <definedName name="DUR_ATU" localSheetId="27">[2]DURATIONS!$B$17</definedName>
    <definedName name="DUR_ATU" localSheetId="26">[2]DURATIONS!$B$17</definedName>
    <definedName name="DUR_ATU" localSheetId="32">[4]DURATIONS!$B$17</definedName>
    <definedName name="DUR_ATU">DURATIONS!$B$17</definedName>
    <definedName name="DUR_BOILER" localSheetId="49">[1]DURATIONS!$B$24</definedName>
    <definedName name="DUR_BOILER" localSheetId="28">[2]DURATIONS!$B$24</definedName>
    <definedName name="DUR_BOILER" localSheetId="35">[3]DURATIONS!$B$24</definedName>
    <definedName name="DUR_BOILER" localSheetId="34">[4]DURATIONS!$B$24</definedName>
    <definedName name="DUR_BOILER" localSheetId="33">[3]DURATIONS!$B$24</definedName>
    <definedName name="DUR_BOILER" localSheetId="1">[5]DURATIONS!$B$24</definedName>
    <definedName name="DUR_BOILER" localSheetId="27">[2]DURATIONS!$B$24</definedName>
    <definedName name="DUR_BOILER" localSheetId="26">[2]DURATIONS!$B$24</definedName>
    <definedName name="DUR_BOILER" localSheetId="32">[4]DURATIONS!$B$24</definedName>
    <definedName name="DUR_BOILER">DURATIONS!$B$24</definedName>
    <definedName name="DUR_CHILLER" localSheetId="49">[1]DURATIONS!$B$21</definedName>
    <definedName name="DUR_CHILLER" localSheetId="28">[2]DURATIONS!$B$21</definedName>
    <definedName name="DUR_CHILLER" localSheetId="35">[3]DURATIONS!$B$21</definedName>
    <definedName name="DUR_CHILLER" localSheetId="34">[4]DURATIONS!$B$21</definedName>
    <definedName name="DUR_CHILLER" localSheetId="33">[3]DURATIONS!$B$21</definedName>
    <definedName name="DUR_CHILLER" localSheetId="1">[5]DURATIONS!$B$21</definedName>
    <definedName name="DUR_CHILLER" localSheetId="27">[2]DURATIONS!$B$21</definedName>
    <definedName name="DUR_CHILLER" localSheetId="26">[2]DURATIONS!$B$21</definedName>
    <definedName name="DUR_CHILLER" localSheetId="32">[4]DURATIONS!$B$21</definedName>
    <definedName name="DUR_CHILLER">DURATIONS!$B$21</definedName>
    <definedName name="DUR_CHWCOIL" localSheetId="49">[1]DURATIONS!$B$25</definedName>
    <definedName name="DUR_CHWCOIL" localSheetId="28">[2]DURATIONS!$B$25</definedName>
    <definedName name="DUR_CHWCOIL" localSheetId="35">[3]DURATIONS!$B$25</definedName>
    <definedName name="DUR_CHWCOIL" localSheetId="34">[4]DURATIONS!$B$25</definedName>
    <definedName name="DUR_CHWCOIL" localSheetId="33">[3]DURATIONS!$B$25</definedName>
    <definedName name="DUR_CHWCOIL" localSheetId="1">[5]DURATIONS!$B$25</definedName>
    <definedName name="DUR_CHWCOIL" localSheetId="27">[2]DURATIONS!$B$25</definedName>
    <definedName name="DUR_CHWCOIL" localSheetId="26">[2]DURATIONS!$B$25</definedName>
    <definedName name="DUR_CHWCOIL" localSheetId="32">[4]DURATIONS!$B$25</definedName>
    <definedName name="DUR_CHWCOIL">DURATIONS!$B$25</definedName>
    <definedName name="DUR_CRAC" localSheetId="49">[1]DURATIONS!$B$14</definedName>
    <definedName name="DUR_CRAC" localSheetId="28">[2]DURATIONS!$B$14</definedName>
    <definedName name="DUR_CRAC" localSheetId="35">[3]DURATIONS!$B$14</definedName>
    <definedName name="DUR_CRAC" localSheetId="34">[4]DURATIONS!$B$14</definedName>
    <definedName name="DUR_CRAC" localSheetId="33">[3]DURATIONS!$B$14</definedName>
    <definedName name="DUR_CRAC" localSheetId="1">[5]DURATIONS!$B$14</definedName>
    <definedName name="DUR_CRAC" localSheetId="27">[2]DURATIONS!$B$14</definedName>
    <definedName name="DUR_CRAC" localSheetId="26">[2]DURATIONS!$B$14</definedName>
    <definedName name="DUR_CRAC" localSheetId="32">[4]DURATIONS!$B$14</definedName>
    <definedName name="DUR_CRAC">DURATIONS!$B$14</definedName>
    <definedName name="DUR_CT" localSheetId="49">[1]DURATIONS!$B$23</definedName>
    <definedName name="DUR_CT" localSheetId="28">[2]DURATIONS!$B$23</definedName>
    <definedName name="DUR_CT" localSheetId="35">[3]DURATIONS!$B$23</definedName>
    <definedName name="DUR_CT" localSheetId="34">[4]DURATIONS!$B$23</definedName>
    <definedName name="DUR_CT" localSheetId="33">[3]DURATIONS!$B$23</definedName>
    <definedName name="DUR_CT" localSheetId="1">[5]DURATIONS!$B$23</definedName>
    <definedName name="DUR_CT" localSheetId="27">[2]DURATIONS!$B$23</definedName>
    <definedName name="DUR_CT" localSheetId="26">[2]DURATIONS!$B$23</definedName>
    <definedName name="DUR_CT" localSheetId="32">[4]DURATIONS!$B$23</definedName>
    <definedName name="DUR_CT">DURATIONS!$B$23</definedName>
    <definedName name="DUR_DXCOIL" localSheetId="49">[1]DURATIONS!$B$27</definedName>
    <definedName name="DUR_DXCOIL" localSheetId="28">[2]DURATIONS!$B$27</definedName>
    <definedName name="DUR_DXCOIL" localSheetId="35">[3]DURATIONS!$B$27</definedName>
    <definedName name="DUR_DXCOIL" localSheetId="34">[4]DURATIONS!$B$27</definedName>
    <definedName name="DUR_DXCOIL" localSheetId="33">[3]DURATIONS!$B$27</definedName>
    <definedName name="DUR_DXCOIL" localSheetId="1">[5]DURATIONS!$B$27</definedName>
    <definedName name="DUR_DXCOIL" localSheetId="27">[2]DURATIONS!$B$27</definedName>
    <definedName name="DUR_DXCOIL" localSheetId="26">[2]DURATIONS!$B$27</definedName>
    <definedName name="DUR_DXCOIL" localSheetId="32">[4]DURATIONS!$B$27</definedName>
    <definedName name="DUR_DXCOIL">DURATIONS!$B$27</definedName>
    <definedName name="DUR_ELECHEATCOIL" localSheetId="49">[1]DURATIONS!$B$28</definedName>
    <definedName name="DUR_ELECHEATCOIL" localSheetId="28">[2]DURATIONS!$B$28</definedName>
    <definedName name="DUR_ELECHEATCOIL" localSheetId="35">[3]DURATIONS!$B$28</definedName>
    <definedName name="DUR_ELECHEATCOIL" localSheetId="34">[4]DURATIONS!$B$28</definedName>
    <definedName name="DUR_ELECHEATCOIL" localSheetId="33">[3]DURATIONS!$B$28</definedName>
    <definedName name="DUR_ELECHEATCOIL" localSheetId="1">[5]DURATIONS!$B$29</definedName>
    <definedName name="DUR_ELECHEATCOIL" localSheetId="27">[2]DURATIONS!$B$28</definedName>
    <definedName name="DUR_ELECHEATCOIL" localSheetId="26">[2]DURATIONS!$B$28</definedName>
    <definedName name="DUR_ELECHEATCOIL" localSheetId="32">[4]DURATIONS!$B$28</definedName>
    <definedName name="DUR_ELECHEATCOIL">DURATIONS!$B$29</definedName>
    <definedName name="DUR_ERV" localSheetId="49">[1]DURATIONS!$B$15</definedName>
    <definedName name="DUR_ERV" localSheetId="28">[2]DURATIONS!$B$15</definedName>
    <definedName name="DUR_ERV" localSheetId="35">[3]DURATIONS!$B$15</definedName>
    <definedName name="DUR_ERV" localSheetId="34">[4]DURATIONS!$B$15</definedName>
    <definedName name="DUR_ERV" localSheetId="33">[3]DURATIONS!$B$15</definedName>
    <definedName name="DUR_ERV" localSheetId="1">[5]DURATIONS!$B$15</definedName>
    <definedName name="DUR_ERV" localSheetId="27">[2]DURATIONS!$B$15</definedName>
    <definedName name="DUR_ERV" localSheetId="26">[2]DURATIONS!$B$15</definedName>
    <definedName name="DUR_ERV" localSheetId="32">[4]DURATIONS!$B$15</definedName>
    <definedName name="DUR_ERV">DURATIONS!$B$15</definedName>
    <definedName name="DUR_FAN" localSheetId="49">[1]DURATIONS!$B$16</definedName>
    <definedName name="DUR_FAN" localSheetId="28">[2]DURATIONS!$B$16</definedName>
    <definedName name="DUR_FAN" localSheetId="35">[3]DURATIONS!$B$16</definedName>
    <definedName name="DUR_FAN" localSheetId="34">[4]DURATIONS!$B$16</definedName>
    <definedName name="DUR_FAN" localSheetId="33">[3]DURATIONS!$B$16</definedName>
    <definedName name="DUR_FAN" localSheetId="1">[5]DURATIONS!$B$16</definedName>
    <definedName name="DUR_FAN" localSheetId="27">[2]DURATIONS!$B$16</definedName>
    <definedName name="DUR_FAN" localSheetId="26">[2]DURATIONS!$B$16</definedName>
    <definedName name="DUR_FAN" localSheetId="32">[4]DURATIONS!$B$16</definedName>
    <definedName name="DUR_FAN">DURATIONS!$B$16</definedName>
    <definedName name="DUR_FCU" localSheetId="49">[1]DURATIONS!$B$12</definedName>
    <definedName name="DUR_FCU" localSheetId="28">[2]DURATIONS!$B$12</definedName>
    <definedName name="DUR_FCU" localSheetId="35">[3]DURATIONS!$B$12</definedName>
    <definedName name="DUR_FCU" localSheetId="34">[4]DURATIONS!$B$12</definedName>
    <definedName name="DUR_FCU" localSheetId="33">[3]DURATIONS!$B$12</definedName>
    <definedName name="DUR_FCU" localSheetId="1">[5]DURATIONS!$B$12</definedName>
    <definedName name="DUR_FCU" localSheetId="27">[2]DURATIONS!$B$12</definedName>
    <definedName name="DUR_FCU" localSheetId="26">[2]DURATIONS!$B$12</definedName>
    <definedName name="DUR_FCU" localSheetId="32">[4]DURATIONS!$B$12</definedName>
    <definedName name="DUR_FCU">DURATIONS!$B$12</definedName>
    <definedName name="DUR_GASHEATCOIL" localSheetId="49">[1]DURATIONS!$B$29</definedName>
    <definedName name="DUR_GASHEATCOIL" localSheetId="28">[2]DURATIONS!$B$29</definedName>
    <definedName name="DUR_GASHEATCOIL" localSheetId="35">[3]DURATIONS!$B$29</definedName>
    <definedName name="DUR_GASHEATCOIL" localSheetId="34">[4]DURATIONS!$B$29</definedName>
    <definedName name="DUR_GASHEATCOIL" localSheetId="33">[3]DURATIONS!$B$29</definedName>
    <definedName name="DUR_GASHEATCOIL" localSheetId="1">[5]DURATIONS!$B$30</definedName>
    <definedName name="DUR_GASHEATCOIL" localSheetId="27">[2]DURATIONS!$B$29</definedName>
    <definedName name="DUR_GASHEATCOIL" localSheetId="26">[2]DURATIONS!$B$29</definedName>
    <definedName name="DUR_GASHEATCOIL" localSheetId="32">[4]DURATIONS!$B$29</definedName>
    <definedName name="DUR_GASHEATCOIL">DURATIONS!$B$30</definedName>
    <definedName name="DUR_HHWCOIL" localSheetId="49">[1]DURATIONS!$B$26</definedName>
    <definedName name="DUR_HHWCOIL" localSheetId="28">[2]DURATIONS!$B$26</definedName>
    <definedName name="DUR_HHWCOIL" localSheetId="35">[3]DURATIONS!$B$26</definedName>
    <definedName name="DUR_HHWCOIL" localSheetId="34">[4]DURATIONS!$B$26</definedName>
    <definedName name="DUR_HHWCOIL" localSheetId="33">[3]DURATIONS!$B$26</definedName>
    <definedName name="DUR_HHWCOIL" localSheetId="1">[5]DURATIONS!$B$26</definedName>
    <definedName name="DUR_HHWCOIL" localSheetId="27">[2]DURATIONS!$B$26</definedName>
    <definedName name="DUR_HHWCOIL" localSheetId="26">[2]DURATIONS!$B$26</definedName>
    <definedName name="DUR_HHWCOIL" localSheetId="32">[4]DURATIONS!$B$26</definedName>
    <definedName name="DUR_HHWCOIL">DURATIONS!$B$26</definedName>
    <definedName name="DUR_HPCOIL" localSheetId="1">[5]DURATIONS!$B$28</definedName>
    <definedName name="DUR_HPCOIL">DURATIONS!$B$28</definedName>
    <definedName name="DUR_INLET" localSheetId="49">[1]DURATIONS!$B$19</definedName>
    <definedName name="DUR_INLET" localSheetId="28">[2]DURATIONS!$B$19</definedName>
    <definedName name="DUR_INLET" localSheetId="35">[3]DURATIONS!$B$19</definedName>
    <definedName name="DUR_INLET" localSheetId="34">[4]DURATIONS!$B$19</definedName>
    <definedName name="DUR_INLET" localSheetId="33">[3]DURATIONS!$B$19</definedName>
    <definedName name="DUR_INLET" localSheetId="1">[5]DURATIONS!$B$19</definedName>
    <definedName name="DUR_INLET" localSheetId="27">[2]DURATIONS!$B$19</definedName>
    <definedName name="DUR_INLET" localSheetId="26">[2]DURATIONS!$B$19</definedName>
    <definedName name="DUR_INLET" localSheetId="32">[4]DURATIONS!$B$19</definedName>
    <definedName name="DUR_INLET">DURATIONS!$B$19</definedName>
    <definedName name="DUR_OUTLET" localSheetId="49">[1]DURATIONS!$B$18</definedName>
    <definedName name="DUR_OUTLET" localSheetId="28">[2]DURATIONS!$B$18</definedName>
    <definedName name="DUR_OUTLET" localSheetId="35">[3]DURATIONS!$B$18</definedName>
    <definedName name="DUR_OUTLET" localSheetId="34">[4]DURATIONS!$B$18</definedName>
    <definedName name="DUR_OUTLET" localSheetId="33">[3]DURATIONS!$B$18</definedName>
    <definedName name="DUR_OUTLET" localSheetId="1">[5]DURATIONS!$B$18</definedName>
    <definedName name="DUR_OUTLET" localSheetId="27">[2]DURATIONS!$B$18</definedName>
    <definedName name="DUR_OUTLET" localSheetId="26">[2]DURATIONS!$B$18</definedName>
    <definedName name="DUR_OUTLET" localSheetId="32">[4]DURATIONS!$B$18</definedName>
    <definedName name="DUR_OUTLET">DURATIONS!$B$18</definedName>
    <definedName name="DUR_PUMP" localSheetId="49">[1]DURATIONS!$B$22</definedName>
    <definedName name="DUR_PUMP" localSheetId="28">[2]DURATIONS!$B$22</definedName>
    <definedName name="DUR_PUMP" localSheetId="35">[3]DURATIONS!$B$22</definedName>
    <definedName name="DUR_PUMP" localSheetId="34">[4]DURATIONS!$B$22</definedName>
    <definedName name="DUR_PUMP" localSheetId="33">[3]DURATIONS!$B$22</definedName>
    <definedName name="DUR_PUMP" localSheetId="1">[5]DURATIONS!$B$22</definedName>
    <definedName name="DUR_PUMP" localSheetId="27">[2]DURATIONS!$B$22</definedName>
    <definedName name="DUR_PUMP" localSheetId="26">[2]DURATIONS!$B$22</definedName>
    <definedName name="DUR_PUMP" localSheetId="32">[4]DURATIONS!$B$22</definedName>
    <definedName name="DUR_PUMP">DURATIONS!$B$22</definedName>
    <definedName name="DUR_RTU" localSheetId="49">[1]DURATIONS!$B$11</definedName>
    <definedName name="DUR_RTU" localSheetId="28">[2]DURATIONS!$B$11</definedName>
    <definedName name="DUR_RTU" localSheetId="35">[3]DURATIONS!$B$11</definedName>
    <definedName name="DUR_RTU" localSheetId="34">[4]DURATIONS!$B$11</definedName>
    <definedName name="DUR_RTU" localSheetId="33">[3]DURATIONS!$B$11</definedName>
    <definedName name="DUR_RTU" localSheetId="1">[5]DURATIONS!$B$11</definedName>
    <definedName name="DUR_RTU" localSheetId="27">[2]DURATIONS!$B$11</definedName>
    <definedName name="DUR_RTU" localSheetId="26">[2]DURATIONS!$B$11</definedName>
    <definedName name="DUR_RTU" localSheetId="32">[4]DURATIONS!$B$11</definedName>
    <definedName name="DUR_RTU">DURATIONS!$B$11</definedName>
    <definedName name="DUR_TRAVERSE">DURATIONS!$B$31</definedName>
    <definedName name="DUR_UH" localSheetId="49">[1]DURATIONS!$B$20</definedName>
    <definedName name="DUR_UH" localSheetId="28">[2]DURATIONS!$B$20</definedName>
    <definedName name="DUR_UH" localSheetId="35">[3]DURATIONS!$B$20</definedName>
    <definedName name="DUR_UH" localSheetId="34">[4]DURATIONS!$B$20</definedName>
    <definedName name="DUR_UH" localSheetId="33">[3]DURATIONS!$B$20</definedName>
    <definedName name="DUR_UH" localSheetId="1">[5]DURATIONS!$B$20</definedName>
    <definedName name="DUR_UH" localSheetId="27">[2]DURATIONS!$B$20</definedName>
    <definedName name="DUR_UH" localSheetId="26">[2]DURATIONS!$B$20</definedName>
    <definedName name="DUR_UH" localSheetId="32">[4]DURATIONS!$B$20</definedName>
    <definedName name="DUR_UH">DURATIONS!$B$20</definedName>
    <definedName name="DX_1">Builder!$D$278</definedName>
    <definedName name="DX_CFM_1">Builder!$F$278</definedName>
    <definedName name="DX_DUR_SUB_1">Builder!$M$278</definedName>
    <definedName name="DX_EAT_DB_1">Builder!$G$278</definedName>
    <definedName name="DX_EAT_WB_1">Builder!$H$278</definedName>
    <definedName name="DX_Key_1">Builder!$E$278</definedName>
    <definedName name="DX_LAT_DB_1">Builder!$I$278</definedName>
    <definedName name="DX_LAT_WB_1">Builder!$J$278</definedName>
    <definedName name="DX_MBH_1">Builder!$K$278</definedName>
    <definedName name="DX_MBH_2">Builder!$L$278</definedName>
    <definedName name="DX_Reference">Builder!$D$274</definedName>
    <definedName name="DX_Rows">Builder!$A$274:$A$279</definedName>
    <definedName name="EH_1">Builder!$D$294</definedName>
    <definedName name="EH_AIRFLOW_1">Builder!$I$294</definedName>
    <definedName name="EH_AMPS_1">Builder!$K$294</definedName>
    <definedName name="EH_DUR_SUB_1">Builder!$N$294</definedName>
    <definedName name="EH_EAT_1">Builder!$F$294</definedName>
    <definedName name="EH_Key_1">Builder!$E$294</definedName>
    <definedName name="EH_KW_1">Builder!$H$294</definedName>
    <definedName name="EH_LAT_1">Builder!$G$294</definedName>
    <definedName name="EH_MANF_1" localSheetId="49">[1]Builder!#REF!</definedName>
    <definedName name="EH_MANF_1" localSheetId="6">Builder!#REF!</definedName>
    <definedName name="EH_MANF_1" localSheetId="3">[8]Builder!#REF!</definedName>
    <definedName name="EH_MANF_1" localSheetId="28">[2]Builder!#REF!</definedName>
    <definedName name="EH_MANF_1" localSheetId="35">[3]Builder!#REF!</definedName>
    <definedName name="EH_MANF_1" localSheetId="34">[4]Builder!#REF!</definedName>
    <definedName name="EH_MANF_1" localSheetId="33">[3]Builder!#REF!</definedName>
    <definedName name="EH_MANF_1" localSheetId="1">[5]Builder!#REF!</definedName>
    <definedName name="EH_MANF_1" localSheetId="27">[2]Builder!#REF!</definedName>
    <definedName name="EH_MANF_1" localSheetId="26">[2]Builder!#REF!</definedName>
    <definedName name="EH_MANF_1" localSheetId="17">[9]Builder!#REF!</definedName>
    <definedName name="EH_MANF_1" localSheetId="16">Builder!#REF!</definedName>
    <definedName name="EH_MANF_1" localSheetId="32">[4]Builder!#REF!</definedName>
    <definedName name="EH_MANF_1">Builder!#REF!</definedName>
    <definedName name="EH_MODEL_1" localSheetId="49">[1]Builder!#REF!</definedName>
    <definedName name="EH_MODEL_1" localSheetId="6">Builder!#REF!</definedName>
    <definedName name="EH_MODEL_1" localSheetId="3">[8]Builder!#REF!</definedName>
    <definedName name="EH_MODEL_1" localSheetId="28">[2]Builder!#REF!</definedName>
    <definedName name="EH_MODEL_1" localSheetId="35">[3]Builder!#REF!</definedName>
    <definedName name="EH_MODEL_1" localSheetId="34">[4]Builder!#REF!</definedName>
    <definedName name="EH_MODEL_1" localSheetId="33">[3]Builder!#REF!</definedName>
    <definedName name="EH_MODEL_1" localSheetId="1">[5]Builder!#REF!</definedName>
    <definedName name="EH_MODEL_1" localSheetId="27">[2]Builder!#REF!</definedName>
    <definedName name="EH_MODEL_1" localSheetId="26">[2]Builder!#REF!</definedName>
    <definedName name="EH_MODEL_1" localSheetId="17">[9]Builder!#REF!</definedName>
    <definedName name="EH_MODEL_1" localSheetId="16">Builder!#REF!</definedName>
    <definedName name="EH_MODEL_1" localSheetId="32">[4]Builder!#REF!</definedName>
    <definedName name="EH_MODEL_1">Builder!#REF!</definedName>
    <definedName name="EH_PHASES_1">Builder!$M$294</definedName>
    <definedName name="EH_Reference">Builder!$D$290</definedName>
    <definedName name="EH_Rows">Builder!$A$290:$A$295</definedName>
    <definedName name="EH_STAGES_1">Builder!$J$294</definedName>
    <definedName name="EH_VOLTS_1">Builder!$L$294</definedName>
    <definedName name="ERV_1" localSheetId="49">[1]Builder!$D$254</definedName>
    <definedName name="ERV_1" localSheetId="28">[2]Builder!$D$196</definedName>
    <definedName name="ERV_1" localSheetId="35">[3]Builder!$D$1214</definedName>
    <definedName name="ERV_1" localSheetId="34">[4]Builder!$D$804</definedName>
    <definedName name="ERV_1" localSheetId="33">[3]Builder!$D$1214</definedName>
    <definedName name="ERV_1" localSheetId="1">[5]Builder!$D$166</definedName>
    <definedName name="ERV_1" localSheetId="27">[2]Builder!$D$196</definedName>
    <definedName name="ERV_1" localSheetId="26">[2]Builder!$D$196</definedName>
    <definedName name="ERV_1" localSheetId="32">[4]Builder!$D$804</definedName>
    <definedName name="ERV_1">Builder!$D$167</definedName>
    <definedName name="ERV_Area_1">Builder!$F$167</definedName>
    <definedName name="ERV_ATU_1">Builder!$E$173</definedName>
    <definedName name="ERV_ATU_Area_1">Builder!$H$173</definedName>
    <definedName name="ERV_ATU_Box_1">Builder!$G$173</definedName>
    <definedName name="ERV_ATU_CHW_SUM_1">Builder!$AC$173</definedName>
    <definedName name="ERV_ATU_CLGMAX_1" localSheetId="49">[1]Builder!$O$260</definedName>
    <definedName name="ERV_ATU_CLGMAX_1" localSheetId="28">[2]Builder!$O$202</definedName>
    <definedName name="ERV_ATU_CLGMAX_1" localSheetId="35">[3]Builder!$O$1220</definedName>
    <definedName name="ERV_ATU_CLGMAX_1" localSheetId="34">[4]Builder!$O$813</definedName>
    <definedName name="ERV_ATU_CLGMAX_1" localSheetId="33">[3]Builder!$O$1220</definedName>
    <definedName name="ERV_ATU_CLGMAX_1" localSheetId="1">[5]Builder!$O$172</definedName>
    <definedName name="ERV_ATU_CLGMAX_1" localSheetId="27">[2]Builder!$O$202</definedName>
    <definedName name="ERV_ATU_CLGMAX_1" localSheetId="26">[2]Builder!$O$202</definedName>
    <definedName name="ERV_ATU_CLGMAX_1" localSheetId="32">[4]Builder!$O$813</definedName>
    <definedName name="ERV_ATU_CLGMAX_1">Builder!$O$173</definedName>
    <definedName name="ERV_ATU_CLGMIN_1">Builder!$P$173</definedName>
    <definedName name="ERV_ATU_CLGTOT_1">Builder!$Q$173</definedName>
    <definedName name="ERV_ATU_DUR_SUB_1">Builder!$AL$173</definedName>
    <definedName name="ERV_ATU_DX_SUM_1">Builder!$AE$173</definedName>
    <definedName name="ERV_ATU_EH_SUM_1">Builder!$AG$173</definedName>
    <definedName name="ERV_ATU_FAN_AMPS_1">Builder!$W$173</definedName>
    <definedName name="ERV_ATU_FAN_CFM_1">Builder!$U$173</definedName>
    <definedName name="ERV_ATU_FAN_HP_1">Builder!$V$173</definedName>
    <definedName name="ERV_ATU_FAN_VOLTS_1">Builder!$X$173</definedName>
    <definedName name="ERV_ATU_GAS_SUM_1">Builder!$AH$173</definedName>
    <definedName name="ERV_ATU_HHW_SUM_1">Builder!$AD$173</definedName>
    <definedName name="ERV_ATU_HP_SUM_1">Builder!$AF$173</definedName>
    <definedName name="ERV_ATU_HTG_TOT_1">Builder!$T$173</definedName>
    <definedName name="ERV_ATU_HTGMAX_1">Builder!$R$173</definedName>
    <definedName name="ERV_ATU_HTGMIN_1">Builder!$S$173</definedName>
    <definedName name="ERV_ATU_InletShape_1">Builder!$K$173</definedName>
    <definedName name="ERV_ATU_InletSize_1">Builder!$J$173</definedName>
    <definedName name="ERV_ATU_Location_1">Builder!$I$173</definedName>
    <definedName name="ERV_ATU_MFG_1">Builder!$L$173</definedName>
    <definedName name="ERV_ATU_Model_1">Builder!$N$173</definedName>
    <definedName name="ERV_ATU_Num_Outlets_1" localSheetId="49">[1]Builder!$AH$260</definedName>
    <definedName name="ERV_ATU_Num_Outlets_1" localSheetId="28">[2]Builder!$AH$202</definedName>
    <definedName name="ERV_ATU_Num_Outlets_1" localSheetId="35">[3]Builder!$AH$1220</definedName>
    <definedName name="ERV_ATU_Num_Outlets_1" localSheetId="34">[4]Builder!$AH$813</definedName>
    <definedName name="ERV_ATU_Num_Outlets_1" localSheetId="33">[3]Builder!$AH$1220</definedName>
    <definedName name="ERV_ATU_Num_Outlets_1" localSheetId="1">[5]Builder!$AI$172</definedName>
    <definedName name="ERV_ATU_Num_Outlets_1" localSheetId="27">[2]Builder!$AH$202</definedName>
    <definedName name="ERV_ATU_Num_Outlets_1" localSheetId="26">[2]Builder!$AH$202</definedName>
    <definedName name="ERV_ATU_Num_Outlets_1" localSheetId="32">[4]Builder!$AH$813</definedName>
    <definedName name="ERV_ATU_Num_Outlets_1">Builder!$AI$173</definedName>
    <definedName name="ERV_ATU_OA_INLET_1">Builder!$AA$173</definedName>
    <definedName name="ERV_ATU_OA_MAX_1">Builder!$Z$173</definedName>
    <definedName name="ERV_ATU_OA_MIN_1">Builder!$Y$173</definedName>
    <definedName name="ERV_ATU_OA_SHAPE_1">Builder!$AB$173</definedName>
    <definedName name="ERV_ATU_Outlet_Reference" localSheetId="49">[1]Builder!$D$269</definedName>
    <definedName name="ERV_ATU_Outlet_Reference" localSheetId="28">[2]Builder!$D$211</definedName>
    <definedName name="ERV_ATU_Outlet_Reference" localSheetId="35">[3]Builder!$D$1229</definedName>
    <definedName name="ERV_ATU_Outlet_Reference" localSheetId="34">[4]Builder!$D$946</definedName>
    <definedName name="ERV_ATU_Outlet_Reference" localSheetId="33">[3]Builder!$D$1229</definedName>
    <definedName name="ERV_ATU_Outlet_Reference" localSheetId="1">[5]Builder!$D$181</definedName>
    <definedName name="ERV_ATU_Outlet_Reference" localSheetId="27">[2]Builder!$D$211</definedName>
    <definedName name="ERV_ATU_Outlet_Reference" localSheetId="26">[2]Builder!$D$211</definedName>
    <definedName name="ERV_ATU_Outlet_Reference" localSheetId="32">[4]Builder!$D$946</definedName>
    <definedName name="ERV_ATU_Outlet_Reference">Builder!$D$182</definedName>
    <definedName name="ERV_ATU_Reference" localSheetId="49">[1]Builder!$D$257</definedName>
    <definedName name="ERV_ATU_Reference" localSheetId="28">[2]Builder!$D$199</definedName>
    <definedName name="ERV_ATU_Reference" localSheetId="35">[3]Builder!$D$1217</definedName>
    <definedName name="ERV_ATU_Reference" localSheetId="34">[4]Builder!$D$810</definedName>
    <definedName name="ERV_ATU_Reference" localSheetId="33">[3]Builder!$D$1217</definedName>
    <definedName name="ERV_ATU_Reference" localSheetId="1">[5]Builder!$D$169</definedName>
    <definedName name="ERV_ATU_Reference" localSheetId="27">[2]Builder!$D$199</definedName>
    <definedName name="ERV_ATU_Reference" localSheetId="26">[2]Builder!$D$199</definedName>
    <definedName name="ERV_ATU_Reference" localSheetId="32">[4]Builder!$D$810</definedName>
    <definedName name="ERV_ATU_Reference">Builder!$D$170</definedName>
    <definedName name="ERV_ATU_Sys_Type_1">Builder!$F$173</definedName>
    <definedName name="ERV_ATU_Type_1">Builder!$M$173</definedName>
    <definedName name="ERV_ATUOutlet_1" localSheetId="49">[1]Builder!$D$272</definedName>
    <definedName name="ERV_ATUOutlet_1" localSheetId="28">[2]Builder!$D$214</definedName>
    <definedName name="ERV_ATUOutlet_1" localSheetId="35">[3]Builder!$D$1232</definedName>
    <definedName name="ERV_ATUOutlet_1" localSheetId="34">[4]Builder!$D$949</definedName>
    <definedName name="ERV_ATUOutlet_1" localSheetId="33">[3]Builder!$D$1232</definedName>
    <definedName name="ERV_ATUOutlet_1" localSheetId="1">[5]Builder!$D$184</definedName>
    <definedName name="ERV_ATUOutlet_1" localSheetId="27">[2]Builder!$D$214</definedName>
    <definedName name="ERV_ATUOutlet_1" localSheetId="26">[2]Builder!$D$214</definedName>
    <definedName name="ERV_ATUOutlet_1" localSheetId="32">[4]Builder!$D$949</definedName>
    <definedName name="ERV_ATUOutlet_1">Builder!$D$185</definedName>
    <definedName name="ERV_ATUOutlet_Area_1">Builder!$G$185</definedName>
    <definedName name="ERV_ATUOutlet_Box_1">Builder!$E$185</definedName>
    <definedName name="ERV_ATUOutlet_CFM_1" localSheetId="49">[1]Builder!$J$272</definedName>
    <definedName name="ERV_ATUOutlet_CFM_1" localSheetId="28">[2]Builder!$J$214</definedName>
    <definedName name="ERV_ATUOutlet_CFM_1" localSheetId="35">[3]Builder!$J$1232</definedName>
    <definedName name="ERV_ATUOutlet_CFM_1" localSheetId="34">[4]Builder!$J$949</definedName>
    <definedName name="ERV_ATUOutlet_CFM_1" localSheetId="33">[3]Builder!$J$1232</definedName>
    <definedName name="ERV_ATUOutlet_CFM_1" localSheetId="1">[5]Builder!$J$184</definedName>
    <definedName name="ERV_ATUOutlet_CFM_1" localSheetId="27">[2]Builder!$J$214</definedName>
    <definedName name="ERV_ATUOutlet_CFM_1" localSheetId="26">[2]Builder!$J$214</definedName>
    <definedName name="ERV_ATUOutlet_CFM_1" localSheetId="32">[4]Builder!$J$949</definedName>
    <definedName name="ERV_ATUOutlet_CFM_1">Builder!$J$185</definedName>
    <definedName name="ERV_ATUOutlet_Num_1">Builder!$F$185</definedName>
    <definedName name="ERV_ATUOutlet_Size_1">Builder!$I$185</definedName>
    <definedName name="ERV_ATUOutlet_Type_1">Builder!$H$185</definedName>
    <definedName name="ERV_CHW_SUM_1">Builder!$AG$167</definedName>
    <definedName name="ERV_DUR_Inlets" localSheetId="6">Builder!#REF!</definedName>
    <definedName name="ERV_DUR_Inlets" localSheetId="34">[4]Builder!#REF!</definedName>
    <definedName name="ERV_DUR_Inlets" localSheetId="17">[9]Builder!#REF!</definedName>
    <definedName name="ERV_DUR_Inlets" localSheetId="16">Builder!#REF!</definedName>
    <definedName name="ERV_DUR_Inlets" localSheetId="32">[4]Builder!#REF!</definedName>
    <definedName name="ERV_DUR_Inlets">Builder!$AT$167</definedName>
    <definedName name="ERV_DUR_Outlets">Builder!$AS$167</definedName>
    <definedName name="ERV_DUR_SUB_1" localSheetId="6">Builder!#REF!</definedName>
    <definedName name="ERV_DUR_SUB_1" localSheetId="34">[4]Builder!#REF!</definedName>
    <definedName name="ERV_DUR_SUB_1" localSheetId="17">[9]Builder!#REF!</definedName>
    <definedName name="ERV_DUR_SUB_1" localSheetId="16">Builder!#REF!</definedName>
    <definedName name="ERV_DUR_SUB_1" localSheetId="32">[4]Builder!#REF!</definedName>
    <definedName name="ERV_DUR_SUB_1">Builder!$AU$167</definedName>
    <definedName name="ERV_DX_SUM_1">Builder!$AI$167</definedName>
    <definedName name="ERV_EH_SUM_1">Builder!$AK$167</definedName>
    <definedName name="ERV_Exhaust_1">Builder!$AD$167</definedName>
    <definedName name="ERV_Exhaust_BHP_1">Builder!$Z$167</definedName>
    <definedName name="ERV_Exhaust_CFM_1">Builder!$V$167</definedName>
    <definedName name="ERV_Exhaust_ESP_1">Builder!$X$167</definedName>
    <definedName name="ERV_Exhaust_Fan_1">Builder!$AC$167</definedName>
    <definedName name="ERV_Exhaust_Outside_1">Builder!$AE$167</definedName>
    <definedName name="ERV_Exhaust_Outside_CFM_1">Builder!$AB$167</definedName>
    <definedName name="ERV_Exhaust_Return_1">Builder!$AA$167</definedName>
    <definedName name="ERV_Exhaust_Return_Trav_1">Builder!$AF$167</definedName>
    <definedName name="ERV_Exhaust_RPM_1">Builder!$Y$167</definedName>
    <definedName name="ERV_Exhaust_TSP_1">Builder!$W$167</definedName>
    <definedName name="ERV_GAS_SUM_1">Builder!$AL$167</definedName>
    <definedName name="ERV_HHW_SUM_1">Builder!$AH$167</definedName>
    <definedName name="ERV_HP_SUM_1">Builder!$AJ$167</definedName>
    <definedName name="ERV_Inlet_Box_1">Builder!$F$191</definedName>
    <definedName name="ERV_Inlet_No_1">Builder!$G$191</definedName>
    <definedName name="ERV_Inlet_Reference" localSheetId="49">[1]Builder!$D$275</definedName>
    <definedName name="ERV_Inlet_Reference" localSheetId="28">[2]Builder!$D$217</definedName>
    <definedName name="ERV_Inlet_Reference" localSheetId="35">[3]Builder!$D$1235</definedName>
    <definedName name="ERV_Inlet_Reference" localSheetId="34">[4]Builder!$D$1220</definedName>
    <definedName name="ERV_Inlet_Reference" localSheetId="33">[3]Builder!$D$1235</definedName>
    <definedName name="ERV_Inlet_Reference" localSheetId="1">[5]Builder!$D$187</definedName>
    <definedName name="ERV_Inlet_Reference" localSheetId="27">[2]Builder!$D$217</definedName>
    <definedName name="ERV_Inlet_Reference" localSheetId="26">[2]Builder!$D$217</definedName>
    <definedName name="ERV_Inlet_Reference" localSheetId="32">[4]Builder!$D$1220</definedName>
    <definedName name="ERV_Inlet_Reference">Builder!$D$188</definedName>
    <definedName name="ERV_InletSum_1" localSheetId="49">[1]Builder!$D$278</definedName>
    <definedName name="ERV_InletSum_1" localSheetId="28">[2]Builder!$D$220</definedName>
    <definedName name="ERV_InletSum_1" localSheetId="35">[3]Builder!$D$1238</definedName>
    <definedName name="ERV_InletSum_1" localSheetId="34">[4]Builder!$D$1223</definedName>
    <definedName name="ERV_InletSum_1" localSheetId="33">[3]Builder!$D$1238</definedName>
    <definedName name="ERV_InletSum_1" localSheetId="1">[5]Builder!$D$190</definedName>
    <definedName name="ERV_InletSum_1" localSheetId="27">[2]Builder!$D$220</definedName>
    <definedName name="ERV_InletSum_1" localSheetId="26">[2]Builder!$D$220</definedName>
    <definedName name="ERV_InletSum_1" localSheetId="32">[4]Builder!$D$1223</definedName>
    <definedName name="ERV_InletSum_1">Builder!$D$191</definedName>
    <definedName name="ERV_InletSum_CFM" localSheetId="49">[1]Builder!$J$278</definedName>
    <definedName name="ERV_InletSum_CFM" localSheetId="28">[2]Builder!$J$220</definedName>
    <definedName name="ERV_InletSum_CFM" localSheetId="35">[3]Builder!$J$1238</definedName>
    <definedName name="ERV_InletSum_CFM" localSheetId="34">[4]Builder!$J$1223</definedName>
    <definedName name="ERV_InletSum_CFM" localSheetId="33">[3]Builder!$J$1238</definedName>
    <definedName name="ERV_InletSum_CFM" localSheetId="1">[5]Builder!$J$190</definedName>
    <definedName name="ERV_InletSum_CFM" localSheetId="27">[2]Builder!$J$220</definedName>
    <definedName name="ERV_InletSum_CFM" localSheetId="26">[2]Builder!$J$220</definedName>
    <definedName name="ERV_InletSum_CFM" localSheetId="32">[4]Builder!$J$1223</definedName>
    <definedName name="ERV_InletSum_CFM">Builder!$J$191</definedName>
    <definedName name="ERV_Key_1">Builder!$E$167</definedName>
    <definedName name="ERV_Location_1">Builder!$G$167</definedName>
    <definedName name="ERV_MFG_1">Builder!$H$167</definedName>
    <definedName name="ERV_Model_1">Builder!$J$167</definedName>
    <definedName name="ERV_Num_ATU_1" localSheetId="49">[1]Builder!$AO$254</definedName>
    <definedName name="ERV_Num_ATU_1" localSheetId="28">[2]Builder!$AO$196</definedName>
    <definedName name="ERV_Num_ATU_1" localSheetId="35">[3]Builder!$AO$1214</definedName>
    <definedName name="ERV_Num_ATU_1" localSheetId="34">[4]Builder!$AO$804</definedName>
    <definedName name="ERV_Num_ATU_1" localSheetId="33">[3]Builder!$AO$1214</definedName>
    <definedName name="ERV_Num_ATU_1" localSheetId="1">[5]Builder!$AP$166</definedName>
    <definedName name="ERV_Num_ATU_1" localSheetId="27">[2]Builder!$AO$196</definedName>
    <definedName name="ERV_Num_ATU_1" localSheetId="26">[2]Builder!$AO$196</definedName>
    <definedName name="ERV_Num_ATU_1" localSheetId="32">[4]Builder!$AO$804</definedName>
    <definedName name="ERV_Num_ATU_1">Builder!$AP$167</definedName>
    <definedName name="ERV_Num_Inlets_1" localSheetId="49">[1]Builder!$AN$254</definedName>
    <definedName name="ERV_Num_Inlets_1" localSheetId="28">[2]Builder!$AN$196</definedName>
    <definedName name="ERV_Num_Inlets_1" localSheetId="35">[3]Builder!$AN$1214</definedName>
    <definedName name="ERV_Num_Inlets_1" localSheetId="34">[4]Builder!$AN$804</definedName>
    <definedName name="ERV_Num_Inlets_1" localSheetId="33">[3]Builder!$AN$1214</definedName>
    <definedName name="ERV_Num_Inlets_1" localSheetId="1">[5]Builder!$AO$166</definedName>
    <definedName name="ERV_Num_Inlets_1" localSheetId="27">[2]Builder!$AN$196</definedName>
    <definedName name="ERV_Num_Inlets_1" localSheetId="26">[2]Builder!$AN$196</definedName>
    <definedName name="ERV_Num_Inlets_1" localSheetId="32">[4]Builder!$AN$804</definedName>
    <definedName name="ERV_Num_Inlets_1">Builder!$AO$167</definedName>
    <definedName name="ERV_Num_Outlets_1" localSheetId="49">[1]Builder!$AM$254</definedName>
    <definedName name="ERV_Num_Outlets_1" localSheetId="28">[2]Builder!$AM$196</definedName>
    <definedName name="ERV_Num_Outlets_1" localSheetId="35">[3]Builder!$AM$1214</definedName>
    <definedName name="ERV_Num_Outlets_1" localSheetId="34">[4]Builder!$AM$804</definedName>
    <definedName name="ERV_Num_Outlets_1" localSheetId="33">[3]Builder!$AM$1214</definedName>
    <definedName name="ERV_Num_Outlets_1" localSheetId="1">[5]Builder!$AN$166</definedName>
    <definedName name="ERV_Num_Outlets_1" localSheetId="27">[2]Builder!$AM$196</definedName>
    <definedName name="ERV_Num_Outlets_1" localSheetId="26">[2]Builder!$AM$196</definedName>
    <definedName name="ERV_Num_Outlets_1" localSheetId="32">[4]Builder!$AM$804</definedName>
    <definedName name="ERV_Num_Outlets_1">Builder!$AN$167</definedName>
    <definedName name="ERV_Outlet_1">Builder!$AM$167</definedName>
    <definedName name="ERV_Outlet_No_1">Builder!$G$179</definedName>
    <definedName name="ERV_Outlet_Reference" localSheetId="49">[1]Builder!$D$263</definedName>
    <definedName name="ERV_Outlet_Reference" localSheetId="28">[2]Builder!$D$205</definedName>
    <definedName name="ERV_Outlet_Reference" localSheetId="35">[3]Builder!$D$1223</definedName>
    <definedName name="ERV_Outlet_Reference" localSheetId="34">[4]Builder!$D$940</definedName>
    <definedName name="ERV_Outlet_Reference" localSheetId="33">[3]Builder!$D$1223</definedName>
    <definedName name="ERV_Outlet_Reference" localSheetId="1">[5]Builder!$D$175</definedName>
    <definedName name="ERV_Outlet_Reference" localSheetId="27">[2]Builder!$D$205</definedName>
    <definedName name="ERV_Outlet_Reference" localSheetId="26">[2]Builder!$D$205</definedName>
    <definedName name="ERV_Outlet_Reference" localSheetId="32">[4]Builder!$D$940</definedName>
    <definedName name="ERV_Outlet_Reference">Builder!$D$176</definedName>
    <definedName name="ERV_OutletSum_1" localSheetId="49">[1]Builder!$D$266</definedName>
    <definedName name="ERV_OutletSum_1" localSheetId="28">[2]Builder!$D$208</definedName>
    <definedName name="ERV_OutletSum_1" localSheetId="35">[3]Builder!$D$1226</definedName>
    <definedName name="ERV_OutletSum_1" localSheetId="34">[4]Builder!$D$943</definedName>
    <definedName name="ERV_OutletSum_1" localSheetId="33">[3]Builder!$D$1226</definedName>
    <definedName name="ERV_OutletSum_1" localSheetId="1">[5]Builder!$D$178</definedName>
    <definedName name="ERV_OutletSum_1" localSheetId="27">[2]Builder!$D$208</definedName>
    <definedName name="ERV_OutletSum_1" localSheetId="26">[2]Builder!$D$208</definedName>
    <definedName name="ERV_OutletSum_1" localSheetId="32">[4]Builder!$D$943</definedName>
    <definedName name="ERV_OutletSum_1">Builder!$D$179</definedName>
    <definedName name="ERV_OutletSum_CFM" localSheetId="49">[1]Builder!$J$266</definedName>
    <definedName name="ERV_OutletSum_CFM" localSheetId="28">[2]Builder!$J$208</definedName>
    <definedName name="ERV_OutletSum_CFM" localSheetId="35">[3]Builder!$J$1226</definedName>
    <definedName name="ERV_OutletSum_CFM" localSheetId="34">[4]Builder!$J$943</definedName>
    <definedName name="ERV_OutletSum_CFM" localSheetId="33">[3]Builder!$J$1226</definedName>
    <definedName name="ERV_OutletSum_CFM" localSheetId="1">[5]Builder!$J$178</definedName>
    <definedName name="ERV_OutletSum_CFM" localSheetId="27">[2]Builder!$J$208</definedName>
    <definedName name="ERV_OutletSum_CFM" localSheetId="26">[2]Builder!$J$208</definedName>
    <definedName name="ERV_OutletSum_CFM" localSheetId="32">[4]Builder!$J$943</definedName>
    <definedName name="ERV_OutletSum_CFM">Builder!$J$179</definedName>
    <definedName name="ERV_Reference" localSheetId="49">[1]Builder!$D$250</definedName>
    <definedName name="ERV_Reference" localSheetId="28">[2]Builder!$D$192</definedName>
    <definedName name="ERV_Reference" localSheetId="35">[3]Builder!$D$1210</definedName>
    <definedName name="ERV_Reference" localSheetId="34">[4]Builder!$D$800</definedName>
    <definedName name="ERV_Reference" localSheetId="33">[3]Builder!$D$1210</definedName>
    <definedName name="ERV_Reference" localSheetId="1">[5]Builder!$D$162</definedName>
    <definedName name="ERV_Reference" localSheetId="27">[2]Builder!$D$192</definedName>
    <definedName name="ERV_Reference" localSheetId="26">[2]Builder!$D$192</definedName>
    <definedName name="ERV_Reference" localSheetId="32">[4]Builder!$D$800</definedName>
    <definedName name="ERV_Reference">Builder!$D$163</definedName>
    <definedName name="ERV_Rows">Builder!$A$163:$A$192</definedName>
    <definedName name="ERV_Supply_1">Builder!$S$167</definedName>
    <definedName name="ERV_Supply_BHP_1">Builder!$O$167</definedName>
    <definedName name="ERV_Supply_CFM_1">Builder!$K$167</definedName>
    <definedName name="ERV_Supply_ESP_1">Builder!$M$167</definedName>
    <definedName name="ERV_Supply_Fan_1">Builder!$R$167</definedName>
    <definedName name="ERV_Supply_Outside_1">Builder!$T$167</definedName>
    <definedName name="ERV_Supply_Outside_CFM_1">Builder!$Q$167</definedName>
    <definedName name="ERV_Supply_Return_1">Builder!$P$167</definedName>
    <definedName name="ERV_Supply_Return_Trav_1">Builder!$U$167</definedName>
    <definedName name="ERV_Supply_RPM_1">Builder!$N$167</definedName>
    <definedName name="ERV_Supply_TSP_1">Builder!$L$167</definedName>
    <definedName name="ERV_System_1" localSheetId="49">[1]Builder!$D$260</definedName>
    <definedName name="ERV_System_1" localSheetId="28">[2]Builder!$D$202</definedName>
    <definedName name="ERV_System_1" localSheetId="35">[3]Builder!$D$1220</definedName>
    <definedName name="ERV_System_1" localSheetId="34">[4]Builder!$D$813</definedName>
    <definedName name="ERV_System_1" localSheetId="33">[3]Builder!$D$1220</definedName>
    <definedName name="ERV_System_1" localSheetId="1">[5]Builder!$D$172</definedName>
    <definedName name="ERV_System_1" localSheetId="27">[2]Builder!$D$202</definedName>
    <definedName name="ERV_System_1" localSheetId="26">[2]Builder!$D$202</definedName>
    <definedName name="ERV_System_1" localSheetId="32">[4]Builder!$D$813</definedName>
    <definedName name="ERV_System_1">Builder!$D$173</definedName>
    <definedName name="ERV_Type_1">Builder!$I$167</definedName>
    <definedName name="ERVInletSum_Box_1">Builder!$E$191</definedName>
    <definedName name="ERVOutlet_Box_1">Builder!$F$179</definedName>
    <definedName name="ERVOutletSum_Box_1">Builder!$E$179</definedName>
    <definedName name="FAN_1" localSheetId="49">[1]Builder!$D$285</definedName>
    <definedName name="FAN_1" localSheetId="28">[2]Builder!$D$227</definedName>
    <definedName name="FAN_1" localSheetId="35">[3]Builder!$D$1245</definedName>
    <definedName name="FAN_1" localSheetId="34">[4]Builder!$D$1230</definedName>
    <definedName name="FAN_1" localSheetId="33">[3]Builder!$D$1245</definedName>
    <definedName name="FAN_1" localSheetId="1">[5]Builder!$D$197</definedName>
    <definedName name="FAN_1" localSheetId="27">[2]Builder!$D$227</definedName>
    <definedName name="FAN_1" localSheetId="26">[2]Builder!$D$227</definedName>
    <definedName name="FAN_1" localSheetId="32">[4]Builder!$D$1230</definedName>
    <definedName name="FAN_1">Builder!$D$198</definedName>
    <definedName name="FAN_Area_1">Builder!$F$198</definedName>
    <definedName name="FAN_BHP_1">Builder!$O$198</definedName>
    <definedName name="FAN_CFM_1">Builder!$K$198</definedName>
    <definedName name="FAN_DUR_Inlets">Builder!$W$198</definedName>
    <definedName name="FAN_DUR_SUB_1">Builder!$X$198</definedName>
    <definedName name="FAN_ESP_1">Builder!$M$198</definedName>
    <definedName name="FAN_Fan_1">Builder!$P$198</definedName>
    <definedName name="FAN_Fan_2">Builder!$Q$198</definedName>
    <definedName name="FAN_Inlet_No_1">Builder!$G$204</definedName>
    <definedName name="FAN_InletSum_1" localSheetId="49">[1]Builder!$D$292</definedName>
    <definedName name="FAN_InletSum_1" localSheetId="28">[2]Builder!$D$233</definedName>
    <definedName name="FAN_InletSum_1" localSheetId="35">[3]Builder!$D$1260</definedName>
    <definedName name="FAN_InletSum_1" localSheetId="34">[4]Builder!$D$1252</definedName>
    <definedName name="FAN_InletSum_1" localSheetId="33">[3]Builder!$D$1260</definedName>
    <definedName name="FAN_InletSum_1" localSheetId="1">[5]Builder!$D$203</definedName>
    <definedName name="FAN_InletSum_1" localSheetId="27">[2]Builder!$D$233</definedName>
    <definedName name="FAN_InletSum_1" localSheetId="26">[2]Builder!$D$233</definedName>
    <definedName name="FAN_InletSum_1" localSheetId="32">[4]Builder!$D$1252</definedName>
    <definedName name="FAN_InletSum_1">Builder!$D$204</definedName>
    <definedName name="FAN_InletSum_CFM" localSheetId="49">[1]Builder!$J$292</definedName>
    <definedName name="FAN_InletSum_CFM" localSheetId="28">[2]Builder!$J$233</definedName>
    <definedName name="FAN_InletSum_CFM" localSheetId="35">[3]Builder!$J$1260</definedName>
    <definedName name="FAN_InletSum_CFM" localSheetId="34">[4]Builder!$J$1252</definedName>
    <definedName name="FAN_InletSum_CFM" localSheetId="33">[3]Builder!$J$1260</definedName>
    <definedName name="FAN_InletSum_CFM" localSheetId="1">[5]Builder!$J$203</definedName>
    <definedName name="FAN_InletSum_CFM" localSheetId="27">[2]Builder!$J$233</definedName>
    <definedName name="FAN_InletSum_CFM" localSheetId="26">[2]Builder!$J$233</definedName>
    <definedName name="FAN_InletSum_CFM" localSheetId="32">[4]Builder!$J$1252</definedName>
    <definedName name="FAN_InletSum_CFM">Builder!$J$204</definedName>
    <definedName name="FAN_Key_1">Builder!$E$198</definedName>
    <definedName name="FAN_Location_1">Builder!$G$198</definedName>
    <definedName name="FAN_MFG_1">Builder!$H$198</definedName>
    <definedName name="FAN_Model_1">Builder!$J$198</definedName>
    <definedName name="FAN_Num_Inlets_1" localSheetId="49">[1]Builder!$T$285</definedName>
    <definedName name="FAN_Num_Inlets_1" localSheetId="28">[2]Builder!$T$227</definedName>
    <definedName name="FAN_Num_Inlets_1" localSheetId="35">[3]Builder!$T$1245</definedName>
    <definedName name="FAN_Num_Inlets_1" localSheetId="34">[4]Builder!$T$1230</definedName>
    <definedName name="FAN_Num_Inlets_1" localSheetId="33">[3]Builder!$T$1245</definedName>
    <definedName name="FAN_Num_Inlets_1" localSheetId="1">[5]Builder!$T$197</definedName>
    <definedName name="FAN_Num_Inlets_1" localSheetId="27">[2]Builder!$T$227</definedName>
    <definedName name="FAN_Num_Inlets_1" localSheetId="26">[2]Builder!$T$227</definedName>
    <definedName name="FAN_Num_Inlets_1" localSheetId="32">[4]Builder!$T$1230</definedName>
    <definedName name="FAN_Num_Inlets_1">Builder!$T$198</definedName>
    <definedName name="FAN_Outlet_Reference" localSheetId="49">[1]Builder!$D$289</definedName>
    <definedName name="FAN_Outlet_Reference" localSheetId="28">[2]Builder!$D$230</definedName>
    <definedName name="FAN_Outlet_Reference" localSheetId="35">[3]Builder!$D$1257</definedName>
    <definedName name="FAN_Outlet_Reference" localSheetId="34">[4]Builder!$D$1249</definedName>
    <definedName name="FAN_Outlet_Reference" localSheetId="33">[3]Builder!$D$1257</definedName>
    <definedName name="FAN_Outlet_Reference" localSheetId="1">[5]Builder!$D$200</definedName>
    <definedName name="FAN_Outlet_Reference" localSheetId="27">[2]Builder!$D$230</definedName>
    <definedName name="FAN_Outlet_Reference" localSheetId="26">[2]Builder!$D$230</definedName>
    <definedName name="FAN_Outlet_Reference" localSheetId="32">[4]Builder!$D$1249</definedName>
    <definedName name="FAN_Outlet_Reference">Builder!$D$201</definedName>
    <definedName name="FAN_Reference" localSheetId="49">[1]Builder!$D$282</definedName>
    <definedName name="FAN_Reference" localSheetId="28">[2]Builder!$D$224</definedName>
    <definedName name="FAN_Reference" localSheetId="35">[3]Builder!$D$1242</definedName>
    <definedName name="FAN_Reference" localSheetId="34">[4]Builder!$D$1227</definedName>
    <definedName name="FAN_Reference" localSheetId="33">[3]Builder!$D$1242</definedName>
    <definedName name="FAN_Reference" localSheetId="1">[5]Builder!$D$194</definedName>
    <definedName name="FAN_Reference" localSheetId="27">[2]Builder!$D$224</definedName>
    <definedName name="FAN_Reference" localSheetId="26">[2]Builder!$D$224</definedName>
    <definedName name="FAN_Reference" localSheetId="32">[4]Builder!$D$1227</definedName>
    <definedName name="FAN_Reference">Builder!$D$195</definedName>
    <definedName name="Fan_Return_Trav_1">Builder!$S$198</definedName>
    <definedName name="FAN_Rows">Builder!$A$195:$A$205</definedName>
    <definedName name="FAN_RPM_1">Builder!$N$198</definedName>
    <definedName name="FAN_Supply_1">Builder!$R$198</definedName>
    <definedName name="FAN_TSP_1">Builder!$L$198</definedName>
    <definedName name="FAN_Type_1">Builder!$I$198</definedName>
    <definedName name="FANInlet_Box_1">Builder!$F$204</definedName>
    <definedName name="FANInletSum_Box_1">Builder!$E$204</definedName>
    <definedName name="FCU_1" localSheetId="49">[1]Builder!$D$196</definedName>
    <definedName name="FCU_1" localSheetId="28">[2]Builder!$D$138</definedName>
    <definedName name="FCU_1" localSheetId="35">[3]Builder!$D$1131</definedName>
    <definedName name="FCU_1" localSheetId="34">[4]Builder!$D$658</definedName>
    <definedName name="FCU_1" localSheetId="33">[3]Builder!$D$1131</definedName>
    <definedName name="FCU_1" localSheetId="1">[5]Builder!$D$108</definedName>
    <definedName name="FCU_1" localSheetId="27">[2]Builder!$D$138</definedName>
    <definedName name="FCU_1" localSheetId="26">[2]Builder!$D$138</definedName>
    <definedName name="FCU_1" localSheetId="32">[4]Builder!$D$658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49">[1]Builder!$D$205</definedName>
    <definedName name="FCU_Inlet_Reference" localSheetId="28">[2]Builder!$D$147</definedName>
    <definedName name="FCU_Inlet_Reference" localSheetId="35">[3]Builder!$D$1160</definedName>
    <definedName name="FCU_Inlet_Reference" localSheetId="34">[4]Builder!$D$710</definedName>
    <definedName name="FCU_Inlet_Reference" localSheetId="33">[3]Builder!$D$1160</definedName>
    <definedName name="FCU_Inlet_Reference" localSheetId="1">[5]Builder!$D$117</definedName>
    <definedName name="FCU_Inlet_Reference" localSheetId="27">[2]Builder!$D$147</definedName>
    <definedName name="FCU_Inlet_Reference" localSheetId="26">[2]Builder!$D$147</definedName>
    <definedName name="FCU_Inlet_Reference" localSheetId="32">[4]Builder!$D$710</definedName>
    <definedName name="FCU_Inlet_Reference">Builder!$D$117</definedName>
    <definedName name="FCU_InletSum_1" localSheetId="49">[1]Builder!$D$208</definedName>
    <definedName name="FCU_InletSum_1" localSheetId="28">[2]Builder!$D$150</definedName>
    <definedName name="FCU_InletSum_1" localSheetId="35">[3]Builder!$D$1163</definedName>
    <definedName name="FCU_InletSum_1" localSheetId="34">[4]Builder!$D$713</definedName>
    <definedName name="FCU_InletSum_1" localSheetId="33">[3]Builder!$D$1163</definedName>
    <definedName name="FCU_InletSum_1" localSheetId="1">[5]Builder!$D$120</definedName>
    <definedName name="FCU_InletSum_1" localSheetId="27">[2]Builder!$D$150</definedName>
    <definedName name="FCU_InletSum_1" localSheetId="26">[2]Builder!$D$150</definedName>
    <definedName name="FCU_InletSum_1" localSheetId="32">[4]Builder!$D$713</definedName>
    <definedName name="FCU_InletSum_1">Builder!$D$120</definedName>
    <definedName name="FCU_InletSum_CFM" localSheetId="49">[1]Builder!$J$208</definedName>
    <definedName name="FCU_InletSum_CFM" localSheetId="28">[2]Builder!$J$150</definedName>
    <definedName name="FCU_InletSum_CFM" localSheetId="35">[3]Builder!$J$1163</definedName>
    <definedName name="FCU_InletSum_CFM" localSheetId="34">[4]Builder!$J$713</definedName>
    <definedName name="FCU_InletSum_CFM" localSheetId="33">[3]Builder!$J$1163</definedName>
    <definedName name="FCU_InletSum_CFM" localSheetId="1">[5]Builder!$J$120</definedName>
    <definedName name="FCU_InletSum_CFM" localSheetId="27">[2]Builder!$J$150</definedName>
    <definedName name="FCU_InletSum_CFM" localSheetId="26">[2]Builder!$J$150</definedName>
    <definedName name="FCU_InletSum_CFM" localSheetId="32">[4]Builder!$J$713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49">[1]Builder!$AC$196</definedName>
    <definedName name="FCU_Num_Inlets_1" localSheetId="28">[2]Builder!$AC$138</definedName>
    <definedName name="FCU_Num_Inlets_1" localSheetId="35">[3]Builder!$AC$1131</definedName>
    <definedName name="FCU_Num_Inlets_1" localSheetId="34">[4]Builder!$AC$658</definedName>
    <definedName name="FCU_Num_Inlets_1" localSheetId="33">[3]Builder!$AC$1131</definedName>
    <definedName name="FCU_Num_Inlets_1" localSheetId="1">[5]Builder!$AD$108</definedName>
    <definedName name="FCU_Num_Inlets_1" localSheetId="27">[2]Builder!$AC$138</definedName>
    <definedName name="FCU_Num_Inlets_1" localSheetId="26">[2]Builder!$AC$138</definedName>
    <definedName name="FCU_Num_Inlets_1" localSheetId="32">[4]Builder!$AC$658</definedName>
    <definedName name="FCU_Num_Inlets_1">Builder!$AD$108</definedName>
    <definedName name="FCU_Num_Outlets_1" localSheetId="49">[1]Builder!$AB$196</definedName>
    <definedName name="FCU_Num_Outlets_1" localSheetId="28">[2]Builder!$AB$138</definedName>
    <definedName name="FCU_Num_Outlets_1" localSheetId="35">[3]Builder!$AB$1131</definedName>
    <definedName name="FCU_Num_Outlets_1" localSheetId="34">[4]Builder!$AB$658</definedName>
    <definedName name="FCU_Num_Outlets_1" localSheetId="33">[3]Builder!$AB$1131</definedName>
    <definedName name="FCU_Num_Outlets_1" localSheetId="1">[5]Builder!$AC$108</definedName>
    <definedName name="FCU_Num_Outlets_1" localSheetId="27">[2]Builder!$AB$138</definedName>
    <definedName name="FCU_Num_Outlets_1" localSheetId="26">[2]Builder!$AB$138</definedName>
    <definedName name="FCU_Num_Outlets_1" localSheetId="32">[4]Builder!$AB$658</definedName>
    <definedName name="FCU_Num_Outlets_1">Builder!$AC$108</definedName>
    <definedName name="FCU_Outlet_No_1">Builder!$G$114</definedName>
    <definedName name="FCU_Outlet_Reference" localSheetId="49">[1]Builder!$D$199</definedName>
    <definedName name="FCU_Outlet_Reference" localSheetId="28">[2]Builder!$D$141</definedName>
    <definedName name="FCU_Outlet_Reference" localSheetId="35">[3]Builder!$D$1144</definedName>
    <definedName name="FCU_Outlet_Reference" localSheetId="34">[4]Builder!$D$673</definedName>
    <definedName name="FCU_Outlet_Reference" localSheetId="33">[3]Builder!$D$1144</definedName>
    <definedName name="FCU_Outlet_Reference" localSheetId="1">[5]Builder!$D$111</definedName>
    <definedName name="FCU_Outlet_Reference" localSheetId="27">[2]Builder!$D$141</definedName>
    <definedName name="FCU_Outlet_Reference" localSheetId="26">[2]Builder!$D$141</definedName>
    <definedName name="FCU_Outlet_Reference" localSheetId="32">[4]Builder!$D$673</definedName>
    <definedName name="FCU_Outlet_Reference">Builder!$D$111</definedName>
    <definedName name="FCU_OutletSum_1" localSheetId="49">[1]Builder!$D$202</definedName>
    <definedName name="FCU_OutletSum_1" localSheetId="28">[2]Builder!$D$144</definedName>
    <definedName name="FCU_OutletSum_1" localSheetId="35">[3]Builder!$D$1147</definedName>
    <definedName name="FCU_OutletSum_1" localSheetId="34">[4]Builder!$D$676</definedName>
    <definedName name="FCU_OutletSum_1" localSheetId="33">[3]Builder!$D$1147</definedName>
    <definedName name="FCU_OutletSum_1" localSheetId="1">[5]Builder!$D$114</definedName>
    <definedName name="FCU_OutletSum_1" localSheetId="27">[2]Builder!$D$144</definedName>
    <definedName name="FCU_OutletSum_1" localSheetId="26">[2]Builder!$D$144</definedName>
    <definedName name="FCU_OutletSum_1" localSheetId="32">[4]Builder!$D$676</definedName>
    <definedName name="FCU_OutletSum_1">Builder!$D$114</definedName>
    <definedName name="FCU_OutletSum_CFM" localSheetId="49">[1]Builder!$J$202</definedName>
    <definedName name="FCU_OutletSum_CFM" localSheetId="28">[2]Builder!$J$144</definedName>
    <definedName name="FCU_OutletSum_CFM" localSheetId="35">[3]Builder!$J$1147</definedName>
    <definedName name="FCU_OutletSum_CFM" localSheetId="34">[4]Builder!$J$676</definedName>
    <definedName name="FCU_OutletSum_CFM" localSheetId="33">[3]Builder!$J$1147</definedName>
    <definedName name="FCU_OutletSum_CFM" localSheetId="1">[5]Builder!$J$114</definedName>
    <definedName name="FCU_OutletSum_CFM" localSheetId="27">[2]Builder!$J$144</definedName>
    <definedName name="FCU_OutletSum_CFM" localSheetId="26">[2]Builder!$J$144</definedName>
    <definedName name="FCU_OutletSum_CFM" localSheetId="32">[4]Builder!$J$676</definedName>
    <definedName name="FCU_OutletSum_CFM">Builder!$J$114</definedName>
    <definedName name="FCU_Outside_1">Builder!$U$108</definedName>
    <definedName name="FCU_Outside_CFM_1">Builder!$Q$108</definedName>
    <definedName name="FCU_Reference" localSheetId="49">[1]Builder!$D$193</definedName>
    <definedName name="FCU_Reference" localSheetId="28">[2]Builder!$D$135</definedName>
    <definedName name="FCU_Reference" localSheetId="35">[3]Builder!$D$1128</definedName>
    <definedName name="FCU_Reference" localSheetId="34">[4]Builder!$D$655</definedName>
    <definedName name="FCU_Reference" localSheetId="33">[3]Builder!$D$1128</definedName>
    <definedName name="FCU_Reference" localSheetId="1">[5]Builder!$D$105</definedName>
    <definedName name="FCU_Reference" localSheetId="27">[2]Builder!$D$135</definedName>
    <definedName name="FCU_Reference" localSheetId="26">[2]Builder!$D$135</definedName>
    <definedName name="FCU_Reference" localSheetId="32">[4]Builder!$D$655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Builder!$D$302</definedName>
    <definedName name="GAS_CFM_1">Builder!$F$302</definedName>
    <definedName name="GAS_DUR_SUB_1">Builder!$M$302</definedName>
    <definedName name="GAS_EAT_DB_1">Builder!$G$302</definedName>
    <definedName name="GAS_EAT_WB_1">Builder!$H$302</definedName>
    <definedName name="GAS_Key_1">Builder!$E$302</definedName>
    <definedName name="GAS_LAT_DB_1">Builder!$I$302</definedName>
    <definedName name="GAS_LAT_WB_1">Builder!$J$302</definedName>
    <definedName name="GAS_MBH_1">Builder!$K$302</definedName>
    <definedName name="GAS_MBH_2">Builder!$L$302</definedName>
    <definedName name="GAS_Reference">Builder!$D$298</definedName>
    <definedName name="GAS_Rows">Builder!$A$298:$A$303</definedName>
    <definedName name="HHW_Reference">Builder!$D$266</definedName>
    <definedName name="HHW_Rows">Builder!$A$266:$A$271</definedName>
    <definedName name="HHWC_1">Builder!$D$270</definedName>
    <definedName name="HHWC_Area_1">Builder!$F$270</definedName>
    <definedName name="HHWC_CFM_1">Builder!$G$270</definedName>
    <definedName name="HHWC_DUR_SUB_1">Builder!$O$270</definedName>
    <definedName name="HHWC_EAT_DB_1">Builder!$H$270</definedName>
    <definedName name="HHWC_EWT_1">Builder!$J$270</definedName>
    <definedName name="HHWC_GPM_1">Builder!$N$270</definedName>
    <definedName name="HHWC_Key_1">Builder!$E$270</definedName>
    <definedName name="HHWC_LAT_DB_1">Builder!$I$270</definedName>
    <definedName name="HHWC_LWT_1">Builder!$K$270</definedName>
    <definedName name="HHWC_MBH_1">Builder!$L$270</definedName>
    <definedName name="HHWC_PD_1">Builder!$M$270</definedName>
    <definedName name="HP_1">Builder!$D$286</definedName>
    <definedName name="HP_CFM_1">Builder!$F$286</definedName>
    <definedName name="HP_DUR_SUB_1">Builder!$M$286</definedName>
    <definedName name="HP_EAT_DB_1">Builder!$G$286</definedName>
    <definedName name="HP_EAT_WB_1">Builder!$H$286</definedName>
    <definedName name="HP_Key_1">Builder!$E$286</definedName>
    <definedName name="HP_LAT_DB_1">Builder!$I$286</definedName>
    <definedName name="HP_LAT_WB_1">Builder!$J$286</definedName>
    <definedName name="HP_MBH_1">Builder!$K$286</definedName>
    <definedName name="HP_MBH_2">Builder!$L$286</definedName>
    <definedName name="HP_Reference">Builder!$D$282</definedName>
    <definedName name="HP_Rows">Builder!$A$282:$A$287</definedName>
    <definedName name="HWP_1" localSheetId="49">[1]Builder!$D$332</definedName>
    <definedName name="HWP_1" localSheetId="28">[2]Builder!$D$268</definedName>
    <definedName name="HWP_1" localSheetId="35">[3]Builder!$D$1450</definedName>
    <definedName name="HWP_1" localSheetId="34">[4]Builder!$D$1339</definedName>
    <definedName name="HWP_1" localSheetId="33">[3]Builder!$D$1450</definedName>
    <definedName name="HWP_1" localSheetId="1">[5]Builder!$D$238</definedName>
    <definedName name="HWP_1" localSheetId="27">[2]Builder!$D$268</definedName>
    <definedName name="HWP_1" localSheetId="26">[2]Builder!$D$268</definedName>
    <definedName name="HWP_1" localSheetId="32">[4]Builder!$D$1339</definedName>
    <definedName name="HWP_1">Builder!$D$239</definedName>
    <definedName name="HWP_Area_1">Builder!$F$239</definedName>
    <definedName name="HWP_BHP_1">Builder!$O$239</definedName>
    <definedName name="HWP_CURVE_1">Builder!$Q$239</definedName>
    <definedName name="HWP_DUR_SUB_1">Builder!$T$239</definedName>
    <definedName name="HWP_GPM_1">Builder!$M$239</definedName>
    <definedName name="HWP_HEAD_1">Builder!$N$239</definedName>
    <definedName name="HWP_Impeller_1">Builder!$L$239</definedName>
    <definedName name="HWP_Key_1">Builder!$E$239</definedName>
    <definedName name="HWP_Location_1">Builder!$G$239</definedName>
    <definedName name="HWP_MFG_1">Builder!$H$239</definedName>
    <definedName name="HWP_Model_1">Builder!$J$239</definedName>
    <definedName name="HWP_Reference" localSheetId="49">[1]Builder!$D$329</definedName>
    <definedName name="HWP_Reference" localSheetId="28">[2]Builder!$D$265</definedName>
    <definedName name="HWP_Reference" localSheetId="35">[3]Builder!$D$1447</definedName>
    <definedName name="HWP_Reference" localSheetId="34">[4]Builder!$D$1336</definedName>
    <definedName name="HWP_Reference" localSheetId="33">[3]Builder!$D$1447</definedName>
    <definedName name="HWP_Reference" localSheetId="1">[5]Builder!$D$235</definedName>
    <definedName name="HWP_Reference" localSheetId="27">[2]Builder!$D$265</definedName>
    <definedName name="HWP_Reference" localSheetId="26">[2]Builder!$D$265</definedName>
    <definedName name="HWP_Reference" localSheetId="32">[4]Builder!$D$1336</definedName>
    <definedName name="HWP_Reference">Builder!$D$236</definedName>
    <definedName name="HWP_Rows">Builder!$A$236:$A$240</definedName>
    <definedName name="HWP_RPM_1">Builder!$P$239</definedName>
    <definedName name="HWP_Size_1">Builder!$K$239</definedName>
    <definedName name="HWP_SUM_1">Builder!$R$239</definedName>
    <definedName name="HWP_SUM_NUM_1">Builder!$S$239</definedName>
    <definedName name="HWP_Type_1">Builder!$I$239</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49">[1]Builder!$D$154</definedName>
    <definedName name="Inlet_Reference" localSheetId="28">[2]Builder!$D$97</definedName>
    <definedName name="Inlet_Reference" localSheetId="35">[3]Builder!$D$885</definedName>
    <definedName name="Inlet_Reference" localSheetId="34">[4]Builder!$D$617</definedName>
    <definedName name="Inlet_Reference" localSheetId="33">[3]Builder!$D$885</definedName>
    <definedName name="Inlet_Reference" localSheetId="1">[5]Builder!$D$67</definedName>
    <definedName name="Inlet_Reference" localSheetId="27">[2]Builder!$D$97</definedName>
    <definedName name="Inlet_Reference" localSheetId="26">[2]Builder!$D$97</definedName>
    <definedName name="Inlet_Reference" localSheetId="32">[4]Builder!$D$617</definedName>
    <definedName name="Inlet_Reference">Builder!$D$67</definedName>
    <definedName name="Last_Reference">Builder!$D$306</definedName>
    <definedName name="MEP_Engineer">Builder!$C$23</definedName>
    <definedName name="NEBB_Supervisor">Builder!$C$25</definedName>
    <definedName name="Number_ACs" localSheetId="49">[1]Builder!$C$210</definedName>
    <definedName name="Number_ACs" localSheetId="28">[2]Builder!$C$152</definedName>
    <definedName name="Number_ACs" localSheetId="35">[3]Builder!$C$1168</definedName>
    <definedName name="Number_ACs" localSheetId="34">[4]Builder!$C$727</definedName>
    <definedName name="Number_ACs" localSheetId="33">[3]Builder!$C$1168</definedName>
    <definedName name="Number_ACs" localSheetId="1">[5]Builder!$C$122</definedName>
    <definedName name="Number_ACs" localSheetId="27">[2]Builder!$C$152</definedName>
    <definedName name="Number_ACs" localSheetId="26">[2]Builder!$C$152</definedName>
    <definedName name="Number_ACs" localSheetId="32">[4]Builder!$C$727</definedName>
    <definedName name="Number_ACs">Builder!$C$122</definedName>
    <definedName name="Number_AHUs" localSheetId="49">[1]Builder!$C$41</definedName>
    <definedName name="Number_AHUs" localSheetId="28">[2]Builder!$C$41</definedName>
    <definedName name="Number_AHUs" localSheetId="35">[3]Builder!$C$41</definedName>
    <definedName name="Number_AHUs" localSheetId="34">[4]Builder!$C$39</definedName>
    <definedName name="Number_AHUs" localSheetId="33">[3]Builder!$C$41</definedName>
    <definedName name="Number_AHUs" localSheetId="1">[5]Builder!$C$41</definedName>
    <definedName name="Number_AHUs" localSheetId="27">[2]Builder!$C$41</definedName>
    <definedName name="Number_AHUs" localSheetId="26">[2]Builder!$C$41</definedName>
    <definedName name="Number_AHUs" localSheetId="32">[4]Builder!$C$39</definedName>
    <definedName name="Number_AHUs">Builder!$C$41</definedName>
    <definedName name="Number_BOILERs" localSheetId="49">[1]Builder!$C$344</definedName>
    <definedName name="Number_BOILERs" localSheetId="28">[2]Builder!$C$278</definedName>
    <definedName name="Number_BOILERs" localSheetId="35">[3]Builder!$C$1464</definedName>
    <definedName name="Number_BOILERs" localSheetId="34">[4]Builder!$C$1349</definedName>
    <definedName name="Number_BOILERs" localSheetId="33">[3]Builder!$C$1464</definedName>
    <definedName name="Number_BOILERs" localSheetId="1">[5]Builder!$C$248</definedName>
    <definedName name="Number_BOILERs" localSheetId="27">[2]Builder!$C$278</definedName>
    <definedName name="Number_BOILERs" localSheetId="26">[2]Builder!$C$278</definedName>
    <definedName name="Number_BOILERs" localSheetId="32">[4]Builder!$C$1349</definedName>
    <definedName name="Number_BOILERs">Builder!$C$249</definedName>
    <definedName name="Number_CHILLERs" localSheetId="49">[1]Builder!$C$306</definedName>
    <definedName name="Number_CHILLERs" localSheetId="28">[2]Builder!$C$242</definedName>
    <definedName name="Number_CHILLERs" localSheetId="35">[3]Builder!$C$1418</definedName>
    <definedName name="Number_CHILLERs" localSheetId="34">[4]Builder!$C$1307</definedName>
    <definedName name="Number_CHILLERs" localSheetId="33">[3]Builder!$C$1418</definedName>
    <definedName name="Number_CHILLERs" localSheetId="1">[5]Builder!$C$212</definedName>
    <definedName name="Number_CHILLERs" localSheetId="27">[2]Builder!$C$242</definedName>
    <definedName name="Number_CHILLERs" localSheetId="26">[2]Builder!$C$242</definedName>
    <definedName name="Number_CHILLERs" localSheetId="32">[4]Builder!$C$1307</definedName>
    <definedName name="Number_CHILLERs">Builder!$C$213</definedName>
    <definedName name="Number_CHWPs" localSheetId="49">[1]Builder!$C$313</definedName>
    <definedName name="Number_CHWPs" localSheetId="28">[2]Builder!$C$249</definedName>
    <definedName name="Number_CHWPs" localSheetId="35">[3]Builder!$C$1427</definedName>
    <definedName name="Number_CHWPs" localSheetId="34">[4]Builder!$C$1316</definedName>
    <definedName name="Number_CHWPs" localSheetId="33">[3]Builder!$C$1427</definedName>
    <definedName name="Number_CHWPs" localSheetId="1">[5]Builder!$C$219</definedName>
    <definedName name="Number_CHWPs" localSheetId="27">[2]Builder!$C$249</definedName>
    <definedName name="Number_CHWPs" localSheetId="26">[2]Builder!$C$249</definedName>
    <definedName name="Number_CHWPs" localSheetId="32">[4]Builder!$C$1316</definedName>
    <definedName name="Number_CHWPs">Builder!$C$220</definedName>
    <definedName name="Number_CHWs">Builder!$C$256</definedName>
    <definedName name="Number_CRACs" localSheetId="49">[1]Builder!$C$229</definedName>
    <definedName name="Number_CRACs" localSheetId="28">[2]Builder!$C$171</definedName>
    <definedName name="Number_CRACs" localSheetId="35">[3]Builder!$C$1188</definedName>
    <definedName name="Number_CRACs" localSheetId="34">[4]Builder!$C$779</definedName>
    <definedName name="Number_CRACs" localSheetId="33">[3]Builder!$C$1188</definedName>
    <definedName name="Number_CRACs" localSheetId="1">[5]Builder!$C$141</definedName>
    <definedName name="Number_CRACs" localSheetId="27">[2]Builder!$C$171</definedName>
    <definedName name="Number_CRACs" localSheetId="26">[2]Builder!$C$171</definedName>
    <definedName name="Number_CRACs" localSheetId="32">[4]Builder!$C$779</definedName>
    <definedName name="Number_CRACs">Builder!$C$142</definedName>
    <definedName name="Number_CTs" localSheetId="49">[1]Builder!$C$336</definedName>
    <definedName name="Number_CTs" localSheetId="28">[2]Builder!$C$270</definedName>
    <definedName name="Number_CTs" localSheetId="35">[3]Builder!$C$1455</definedName>
    <definedName name="Number_CTs" localSheetId="34">[4]Builder!$C$1341</definedName>
    <definedName name="Number_CTs" localSheetId="33">[3]Builder!$C$1455</definedName>
    <definedName name="Number_CTs" localSheetId="1">[5]Builder!$C$240</definedName>
    <definedName name="Number_CTs" localSheetId="27">[2]Builder!$C$270</definedName>
    <definedName name="Number_CTs" localSheetId="26">[2]Builder!$C$270</definedName>
    <definedName name="Number_CTs" localSheetId="32">[4]Builder!$C$1341</definedName>
    <definedName name="Number_CTs">Builder!$C$241</definedName>
    <definedName name="Number_CWPs" localSheetId="49">[1]Builder!$C$320</definedName>
    <definedName name="Number_CWPs" localSheetId="28">[2]Builder!$C$256</definedName>
    <definedName name="Number_CWPs" localSheetId="35">[3]Builder!$C$1436</definedName>
    <definedName name="Number_CWPs" localSheetId="34">[4]Builder!$C$1325</definedName>
    <definedName name="Number_CWPs" localSheetId="33">[3]Builder!$C$1436</definedName>
    <definedName name="Number_CWPs" localSheetId="1">[5]Builder!$C$226</definedName>
    <definedName name="Number_CWPs" localSheetId="27">[2]Builder!$C$256</definedName>
    <definedName name="Number_CWPs" localSheetId="26">[2]Builder!$C$256</definedName>
    <definedName name="Number_CWPs" localSheetId="32">[4]Builder!$C$1325</definedName>
    <definedName name="Number_CWPs">Builder!$C$227</definedName>
    <definedName name="Number_CWs" localSheetId="49">[1]Builder!#REF!</definedName>
    <definedName name="Number_CWs" localSheetId="6">Builder!#REF!</definedName>
    <definedName name="Number_CWs" localSheetId="3">[8]Builder!#REF!</definedName>
    <definedName name="Number_CWs" localSheetId="39">Builder!#REF!</definedName>
    <definedName name="Number_CWs" localSheetId="28">[2]Builder!#REF!</definedName>
    <definedName name="Number_CWs" localSheetId="50">Builder!#REF!</definedName>
    <definedName name="Number_CWs" localSheetId="48">Builder!#REF!</definedName>
    <definedName name="Number_CWs" localSheetId="35">[3]Builder!#REF!</definedName>
    <definedName name="Number_CWs" localSheetId="34">[4]Builder!#REF!</definedName>
    <definedName name="Number_CWs" localSheetId="40">Builder!#REF!</definedName>
    <definedName name="Number_CWs" localSheetId="41">Builder!#REF!</definedName>
    <definedName name="Number_CWs" localSheetId="33">[3]Builder!#REF!</definedName>
    <definedName name="Number_CWs" localSheetId="25">[6]Builder!#REF!</definedName>
    <definedName name="Number_CWs" localSheetId="1">[5]Builder!#REF!</definedName>
    <definedName name="Number_CWs" localSheetId="27">[2]Builder!#REF!</definedName>
    <definedName name="Number_CWs" localSheetId="26">[2]Builder!#REF!</definedName>
    <definedName name="Number_CWs" localSheetId="23">[6]Builder!#REF!</definedName>
    <definedName name="Number_CWs" localSheetId="17">[9]Builder!#REF!</definedName>
    <definedName name="Number_CWs" localSheetId="16">Builder!#REF!</definedName>
    <definedName name="Number_CWs" localSheetId="32">[4]Builder!#REF!</definedName>
    <definedName name="Number_CWs" localSheetId="46">[7]Builder!#REF!</definedName>
    <definedName name="Number_CWs" localSheetId="47">[7]Builder!#REF!</definedName>
    <definedName name="Number_CWs">Builder!#REF!</definedName>
    <definedName name="Number_DXs">Builder!$C$272</definedName>
    <definedName name="Number_EHs">Builder!$C$288</definedName>
    <definedName name="Number_ERVs" localSheetId="49">[1]Builder!$C$248</definedName>
    <definedName name="Number_ERVs" localSheetId="28">[2]Builder!$C$190</definedName>
    <definedName name="Number_ERVs" localSheetId="35">[3]Builder!$C$1208</definedName>
    <definedName name="Number_ERVs" localSheetId="34">[4]Builder!$C$798</definedName>
    <definedName name="Number_ERVs" localSheetId="33">[3]Builder!$C$1208</definedName>
    <definedName name="Number_ERVs" localSheetId="1">[5]Builder!$C$160</definedName>
    <definedName name="Number_ERVs" localSheetId="27">[2]Builder!$C$190</definedName>
    <definedName name="Number_ERVs" localSheetId="26">[2]Builder!$C$190</definedName>
    <definedName name="Number_ERVs" localSheetId="32">[4]Builder!$C$798</definedName>
    <definedName name="Number_ERVs">Builder!$C$161</definedName>
    <definedName name="Number_FANs" localSheetId="49">[1]Builder!$C$280</definedName>
    <definedName name="Number_FANs" localSheetId="28">[2]Builder!$C$222</definedName>
    <definedName name="Number_FANs" localSheetId="35">[3]Builder!$C$1240</definedName>
    <definedName name="Number_FANs" localSheetId="34">[4]Builder!$C$1225</definedName>
    <definedName name="Number_FANs" localSheetId="33">[3]Builder!$C$1240</definedName>
    <definedName name="Number_FANs" localSheetId="1">[5]Builder!$C$192</definedName>
    <definedName name="Number_FANs" localSheetId="27">[2]Builder!$C$222</definedName>
    <definedName name="Number_FANs" localSheetId="26">[2]Builder!$C$222</definedName>
    <definedName name="Number_FANs" localSheetId="32">[4]Builder!$C$1225</definedName>
    <definedName name="Number_FANs">Builder!$C$193</definedName>
    <definedName name="Number_FCUs" localSheetId="49">[1]Builder!$C$191</definedName>
    <definedName name="Number_FCUs" localSheetId="28">[2]Builder!$C$133</definedName>
    <definedName name="Number_FCUs" localSheetId="35">[3]Builder!$C$1126</definedName>
    <definedName name="Number_FCUs" localSheetId="34">[4]Builder!$C$653</definedName>
    <definedName name="Number_FCUs" localSheetId="33">[3]Builder!$C$1126</definedName>
    <definedName name="Number_FCUs" localSheetId="1">[5]Builder!$C$103</definedName>
    <definedName name="Number_FCUs" localSheetId="27">[2]Builder!$C$133</definedName>
    <definedName name="Number_FCUs" localSheetId="26">[2]Builder!$C$133</definedName>
    <definedName name="Number_FCUs" localSheetId="32">[4]Builder!$C$653</definedName>
    <definedName name="Number_FCUs">Builder!$C$103</definedName>
    <definedName name="Number_GASs">Builder!$C$296</definedName>
    <definedName name="Number_HHWs">Builder!$C$264</definedName>
    <definedName name="Number_HPs">Builder!$C$280</definedName>
    <definedName name="Number_HWPs" localSheetId="49">[1]Builder!$C$327</definedName>
    <definedName name="Number_HWPs" localSheetId="28">[2]Builder!$C$263</definedName>
    <definedName name="Number_HWPs" localSheetId="35">[3]Builder!$C$1445</definedName>
    <definedName name="Number_HWPs" localSheetId="34">[4]Builder!$C$1334</definedName>
    <definedName name="Number_HWPs" localSheetId="33">[3]Builder!$C$1445</definedName>
    <definedName name="Number_HWPs" localSheetId="1">[5]Builder!$C$233</definedName>
    <definedName name="Number_HWPs" localSheetId="27">[2]Builder!$C$263</definedName>
    <definedName name="Number_HWPs" localSheetId="26">[2]Builder!$C$263</definedName>
    <definedName name="Number_HWPs" localSheetId="32">[4]Builder!$C$1334</definedName>
    <definedName name="Number_HWPs">Builder!$C$234</definedName>
    <definedName name="Number_RTUs" localSheetId="49">[1]Builder!$C$160</definedName>
    <definedName name="Number_RTUs" localSheetId="28">[2]Builder!$C$102</definedName>
    <definedName name="Number_RTUs" localSheetId="35">[3]Builder!$C$1094</definedName>
    <definedName name="Number_RTUs" localSheetId="34">[4]Builder!$C$622</definedName>
    <definedName name="Number_RTUs" localSheetId="33">[3]Builder!$C$1094</definedName>
    <definedName name="Number_RTUs" localSheetId="1">[5]Builder!$C$72</definedName>
    <definedName name="Number_RTUs" localSheetId="27">[2]Builder!$C$102</definedName>
    <definedName name="Number_RTUs" localSheetId="26">[2]Builder!$C$102</definedName>
    <definedName name="Number_RTUs" localSheetId="32">[4]Builder!$C$622</definedName>
    <definedName name="Number_RTUs">Builder!$C$72</definedName>
    <definedName name="Number_UHs" localSheetId="49">[1]Builder!$C$299</definedName>
    <definedName name="Number_UHs" localSheetId="28">[2]Builder!$C$235</definedName>
    <definedName name="Number_UHs" localSheetId="35">[3]Builder!$C$1410</definedName>
    <definedName name="Number_UHs" localSheetId="34">[4]Builder!$C$1299</definedName>
    <definedName name="Number_UHs" localSheetId="33">[3]Builder!$C$1410</definedName>
    <definedName name="Number_UHs" localSheetId="1">[5]Builder!$C$205</definedName>
    <definedName name="Number_UHs" localSheetId="27">[2]Builder!$C$235</definedName>
    <definedName name="Number_UHs" localSheetId="26">[2]Builder!$C$235</definedName>
    <definedName name="Number_UHs" localSheetId="32">[4]Builder!$C$1299</definedName>
    <definedName name="Number_UHs">Builder!$C$206</definedName>
    <definedName name="Outlet_Box_1">Builder!$F$58</definedName>
    <definedName name="Outlet_Reference" localSheetId="49">[1]Builder!$D$67</definedName>
    <definedName name="Outlet_Reference" localSheetId="28">[2]Builder!$D$67</definedName>
    <definedName name="Outlet_Reference" localSheetId="35">[3]Builder!$D$311</definedName>
    <definedName name="Outlet_Reference" localSheetId="34">[4]Builder!$D$256</definedName>
    <definedName name="Outlet_Reference" localSheetId="33">[3]Builder!$D$311</definedName>
    <definedName name="Outlet_Reference" localSheetId="1">[5]Builder!$D$55</definedName>
    <definedName name="Outlet_Reference" localSheetId="27">[2]Builder!$D$67</definedName>
    <definedName name="Outlet_Reference" localSheetId="26">[2]Builder!$D$67</definedName>
    <definedName name="Outlet_Reference" localSheetId="32">[4]Builder!$D$256</definedName>
    <definedName name="Outlet_Reference">Builder!$D$55</definedName>
    <definedName name="Owner">Builder!$C$21</definedName>
    <definedName name="_xlnm.Print_Area" localSheetId="51">ABBREVMT!$A$1:$AI$62</definedName>
    <definedName name="_xlnm.Print_Area" localSheetId="31">ACCHILLERMT!$A$1:$AI$62</definedName>
    <definedName name="_xlnm.Print_Area" localSheetId="21">ATUMT!$A$1:$AI$62</definedName>
    <definedName name="_xlnm.Print_Area" localSheetId="20">ATUSUMMT!$A$1:$AV$42</definedName>
    <definedName name="_xlnm.Print_Area" localSheetId="37">BOILERMT!$A$1:$AI$62</definedName>
    <definedName name="_xlnm.Print_Area" localSheetId="0">Builder!$A$1:$Y$51</definedName>
    <definedName name="_xlnm.Print_Area" localSheetId="52">CALIBMT!$A$1:$AI$62</definedName>
    <definedName name="_xlnm.Print_Area" localSheetId="5">CERTFLYER!$A$1:$AI$62</definedName>
    <definedName name="_xlnm.Print_Area" localSheetId="38">CHWMT!$A$1:$AV$42</definedName>
    <definedName name="_xlnm.Print_Area" localSheetId="36">CTMT!$A$1:$AI$62</definedName>
    <definedName name="_xlnm.Print_Area" localSheetId="13">CURVEMT!$A$1:$AI$62</definedName>
    <definedName name="_xlnm.Print_Area" localSheetId="22">DDATUMT!$A$1:$AI$62</definedName>
    <definedName name="_xlnm.Print_Area" localSheetId="12">DF_DOUBLE_SPMT!$A$1:$AI$62</definedName>
    <definedName name="_xlnm.Print_Area" localSheetId="11">DF_SINGLE_SPMT!$A$1:$AI$62</definedName>
    <definedName name="_xlnm.Print_Area" localSheetId="10">DFMT!$A$1:$AI$62</definedName>
    <definedName name="_xlnm.Print_Area" localSheetId="49">DHWMT!$A$1:$AV$42</definedName>
    <definedName name="_xlnm.Print_Area" localSheetId="6">DIAGCERTFLYER!$A$1:$AI$62</definedName>
    <definedName name="_xlnm.Print_Area" localSheetId="39">DXMT!$A$1:$AV$42</definedName>
    <definedName name="_xlnm.Print_Area" localSheetId="28">EAVMT!$A$1:$AI$62</definedName>
    <definedName name="_xlnm.Print_Area" localSheetId="50">EHMT!$A$1:$AV$42</definedName>
    <definedName name="_xlnm.Print_Area" localSheetId="43">ERC_SUMMERMT!$A$1:$AV$42</definedName>
    <definedName name="_xlnm.Print_Area" localSheetId="44">ERC_WINTERMT!$A$1:$AV$42</definedName>
    <definedName name="_xlnm.Print_Area" localSheetId="42">ERCSUMFLYER!$A$1:$AI$62</definedName>
    <definedName name="_xlnm.Print_Area" localSheetId="29">FANMT!$A$1:$AI$62</definedName>
    <definedName name="_xlnm.Print_Area" localSheetId="48">GASMT!$A$1:$AV$42</definedName>
    <definedName name="_xlnm.Print_Area" localSheetId="35">HEX_STEAMMT!$A$1:$AI$62</definedName>
    <definedName name="_xlnm.Print_Area" localSheetId="34">HEXMT!$A$1:$AI$62</definedName>
    <definedName name="_xlnm.Print_Area" localSheetId="40">HHWMT!$A$1:$AV$42</definedName>
    <definedName name="_xlnm.Print_Area" localSheetId="41">HPMT!$A$1:$AV$42</definedName>
    <definedName name="_xlnm.Print_Area" localSheetId="33">HRCHMT!$A$1:$AI$62</definedName>
    <definedName name="_xlnm.Print_Area" localSheetId="2">logo!$A$1:$AI$62</definedName>
    <definedName name="_xlnm.Print_Area" localSheetId="9">MAINMT!$A$1:$AI$62</definedName>
    <definedName name="_xlnm.Print_Area" localSheetId="14">OUTLETSUMMT!$A$1:$AI$62</definedName>
    <definedName name="_xlnm.Print_Area" localSheetId="25">PFPBMT!$A$1:$AI$62</definedName>
    <definedName name="_xlnm.Print_Area" localSheetId="1">PUMPMT!$A$1:$AI$62</definedName>
    <definedName name="_xlnm.Print_Area" localSheetId="27">RAVMT!$A$1:$AI$62</definedName>
    <definedName name="_xlnm.Print_Area" localSheetId="19">RND_AF_TRAVMT!$A$1:$AV$42</definedName>
    <definedName name="_xlnm.Print_Area" localSheetId="18">RNDTRAVMT!$A$1:$AV$42</definedName>
    <definedName name="_xlnm.Print_Area" localSheetId="26">SAVMT!$A$1:$AI$62</definedName>
    <definedName name="_xlnm.Print_Area" localSheetId="23">SFPBMT!$A$1:$AI$62</definedName>
    <definedName name="_xlnm.Print_Area" localSheetId="24">SFPBOAMT!$A$1:$AI$62</definedName>
    <definedName name="_xlnm.Print_Area" localSheetId="17">STD_AF_TRAVMT!$A$1:$AV$42</definedName>
    <definedName name="_xlnm.Print_Area" localSheetId="16">STDPTORAVMT!$A$1:$AV$42</definedName>
    <definedName name="_xlnm.Print_Area" localSheetId="8">SUMFLYER!$A$1:$AI$62</definedName>
    <definedName name="_xlnm.Print_Area" localSheetId="7">TOCFLYER!$A$1:$AI$62</definedName>
    <definedName name="_xlnm.Print_Area" localSheetId="4">TPFLYER!$A$1:$AI$62</definedName>
    <definedName name="_xlnm.Print_Area" localSheetId="15">TRAVMT!$A$1:$AV$42</definedName>
    <definedName name="_xlnm.Print_Area" localSheetId="30">UHMT!$A$1:$AI$62</definedName>
    <definedName name="_xlnm.Print_Area" localSheetId="32">WCCHILLERMT!$A$1:$AI$62</definedName>
    <definedName name="_xlnm.Print_Area" localSheetId="46">WHEEL_SUMMERMT!$A$1:$AV$42</definedName>
    <definedName name="_xlnm.Print_Area" localSheetId="47">WHEEL_WINTERMT!$A$1:$AV$42</definedName>
    <definedName name="_xlnm.Print_Area" localSheetId="45">WHEELSUMFLYER!$A$1:$AI$62</definedName>
    <definedName name="Project">Builder!$C$20</definedName>
    <definedName name="Project_End">Builder!$C$13</definedName>
    <definedName name="Project_Location">Builder!$C$11</definedName>
    <definedName name="Project_Name" localSheetId="34">[4]Builder!$C$10</definedName>
    <definedName name="Project_Name" localSheetId="32">[4]Builder!$C$10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49">[1]Builder!$O$171</definedName>
    <definedName name="RTU_ATU_CLGMAX_1" localSheetId="28">[2]Builder!$O$113</definedName>
    <definedName name="RTU_ATU_CLGMAX_1" localSheetId="35">[3]Builder!$O$1106</definedName>
    <definedName name="RTU_ATU_CLGMAX_1" localSheetId="34">[4]Builder!$O$633</definedName>
    <definedName name="RTU_ATU_CLGMAX_1" localSheetId="33">[3]Builder!$O$1106</definedName>
    <definedName name="RTU_ATU_CLGMAX_1" localSheetId="1">[5]Builder!$O$83</definedName>
    <definedName name="RTU_ATU_CLGMAX_1" localSheetId="27">[2]Builder!$O$113</definedName>
    <definedName name="RTU_ATU_CLGMAX_1" localSheetId="26">[2]Builder!$O$113</definedName>
    <definedName name="RTU_ATU_CLGMAX_1" localSheetId="32">[4]Builder!$O$633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49">[1]Builder!$AH$171</definedName>
    <definedName name="RTU_ATU_Num_Outlets_1" localSheetId="28">[2]Builder!$AH$113</definedName>
    <definedName name="RTU_ATU_Num_Outlets_1" localSheetId="35">[3]Builder!$AH$1106</definedName>
    <definedName name="RTU_ATU_Num_Outlets_1" localSheetId="34">[4]Builder!$AH$633</definedName>
    <definedName name="RTU_ATU_Num_Outlets_1" localSheetId="33">[3]Builder!$AH$1106</definedName>
    <definedName name="RTU_ATU_Num_Outlets_1" localSheetId="1">[5]Builder!$AI$83</definedName>
    <definedName name="RTU_ATU_Num_Outlets_1" localSheetId="27">[2]Builder!$AH$113</definedName>
    <definedName name="RTU_ATU_Num_Outlets_1" localSheetId="26">[2]Builder!$AH$113</definedName>
    <definedName name="RTU_ATU_Num_Outlets_1" localSheetId="32">[4]Builder!$AH$633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49">[1]Builder!$D$180</definedName>
    <definedName name="RTU_ATU_Outlet_Reference" localSheetId="28">[2]Builder!$D$122</definedName>
    <definedName name="RTU_ATU_Outlet_Reference" localSheetId="35">[3]Builder!$D$1115</definedName>
    <definedName name="RTU_ATU_Outlet_Reference" localSheetId="34">[4]Builder!$D$642</definedName>
    <definedName name="RTU_ATU_Outlet_Reference" localSheetId="33">[3]Builder!$D$1115</definedName>
    <definedName name="RTU_ATU_Outlet_Reference" localSheetId="1">[5]Builder!$D$92</definedName>
    <definedName name="RTU_ATU_Outlet_Reference" localSheetId="27">[2]Builder!$D$122</definedName>
    <definedName name="RTU_ATU_Outlet_Reference" localSheetId="26">[2]Builder!$D$122</definedName>
    <definedName name="RTU_ATU_Outlet_Reference" localSheetId="32">[4]Builder!$D$642</definedName>
    <definedName name="RTU_ATU_Outlet_Reference">Builder!$D$92</definedName>
    <definedName name="RTU_ATU_Reference" localSheetId="49">[1]Builder!$D$168</definedName>
    <definedName name="RTU_ATU_Reference" localSheetId="28">[2]Builder!$D$110</definedName>
    <definedName name="RTU_ATU_Reference" localSheetId="35">[3]Builder!$D$1103</definedName>
    <definedName name="RTU_ATU_Reference" localSheetId="34">[4]Builder!$D$630</definedName>
    <definedName name="RTU_ATU_Reference" localSheetId="33">[3]Builder!$D$1103</definedName>
    <definedName name="RTU_ATU_Reference" localSheetId="1">[5]Builder!$D$80</definedName>
    <definedName name="RTU_ATU_Reference" localSheetId="27">[2]Builder!$D$110</definedName>
    <definedName name="RTU_ATU_Reference" localSheetId="26">[2]Builder!$D$110</definedName>
    <definedName name="RTU_ATU_Reference" localSheetId="32">[4]Builder!$D$630</definedName>
    <definedName name="RTU_ATU_Reference">Builder!$D$80</definedName>
    <definedName name="RTU_ATU_Sys_Type_1">Builder!$F$83</definedName>
    <definedName name="RTU_ATU_Type_1">Builder!$M$83</definedName>
    <definedName name="RTU_ATUOutlet_1" localSheetId="49">[1]Builder!$D$183</definedName>
    <definedName name="RTU_ATUOutlet_1" localSheetId="28">[2]Builder!$D$125</definedName>
    <definedName name="RTU_ATUOutlet_1" localSheetId="35">[3]Builder!$D$1118</definedName>
    <definedName name="RTU_ATUOutlet_1" localSheetId="34">[4]Builder!$D$645</definedName>
    <definedName name="RTU_ATUOutlet_1" localSheetId="33">[3]Builder!$D$1118</definedName>
    <definedName name="RTU_ATUOutlet_1" localSheetId="1">[5]Builder!$D$95</definedName>
    <definedName name="RTU_ATUOutlet_1" localSheetId="27">[2]Builder!$D$125</definedName>
    <definedName name="RTU_ATUOutlet_1" localSheetId="26">[2]Builder!$D$125</definedName>
    <definedName name="RTU_ATUOutlet_1" localSheetId="32">[4]Builder!$D$645</definedName>
    <definedName name="RTU_ATUOutlet_1">Builder!$D$95</definedName>
    <definedName name="RTU_ATUOutlet_Area_1">Builder!$G$95</definedName>
    <definedName name="RTU_ATUOutlet_Box_1">Builder!$E$95</definedName>
    <definedName name="RTU_ATUOutlet_CFM_1" localSheetId="49">[1]Builder!$J$183</definedName>
    <definedName name="RTU_ATUOutlet_CFM_1" localSheetId="28">[2]Builder!$J$125</definedName>
    <definedName name="RTU_ATUOutlet_CFM_1" localSheetId="35">[3]Builder!$J$1118</definedName>
    <definedName name="RTU_ATUOutlet_CFM_1" localSheetId="34">[4]Builder!$J$645</definedName>
    <definedName name="RTU_ATUOutlet_CFM_1" localSheetId="33">[3]Builder!$J$1118</definedName>
    <definedName name="RTU_ATUOutlet_CFM_1" localSheetId="1">[5]Builder!$J$95</definedName>
    <definedName name="RTU_ATUOutlet_CFM_1" localSheetId="27">[2]Builder!$J$125</definedName>
    <definedName name="RTU_ATUOutlet_CFM_1" localSheetId="26">[2]Builder!$J$125</definedName>
    <definedName name="RTU_ATUOutlet_CFM_1" localSheetId="32">[4]Builder!$J$645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49">[1]Builder!$D$186</definedName>
    <definedName name="RTU_Inlet_Reference" localSheetId="28">[2]Builder!$D$128</definedName>
    <definedName name="RTU_Inlet_Reference" localSheetId="35">[3]Builder!$D$1121</definedName>
    <definedName name="RTU_Inlet_Reference" localSheetId="34">[4]Builder!$D$648</definedName>
    <definedName name="RTU_Inlet_Reference" localSheetId="33">[3]Builder!$D$1121</definedName>
    <definedName name="RTU_Inlet_Reference" localSheetId="1">[5]Builder!$D$98</definedName>
    <definedName name="RTU_Inlet_Reference" localSheetId="27">[2]Builder!$D$128</definedName>
    <definedName name="RTU_Inlet_Reference" localSheetId="26">[2]Builder!$D$128</definedName>
    <definedName name="RTU_Inlet_Reference" localSheetId="32">[4]Builder!$D$648</definedName>
    <definedName name="RTU_Inlet_Reference">Builder!$D$98</definedName>
    <definedName name="RTU_InletSum_1" localSheetId="49">[1]Builder!$D$189</definedName>
    <definedName name="RTU_InletSum_1" localSheetId="28">[2]Builder!$D$131</definedName>
    <definedName name="RTU_InletSum_1" localSheetId="35">[3]Builder!$D$1124</definedName>
    <definedName name="RTU_InletSum_1" localSheetId="34">[4]Builder!$D$651</definedName>
    <definedName name="RTU_InletSum_1" localSheetId="33">[3]Builder!$D$1124</definedName>
    <definedName name="RTU_InletSum_1" localSheetId="1">[5]Builder!$D$101</definedName>
    <definedName name="RTU_InletSum_1" localSheetId="27">[2]Builder!$D$131</definedName>
    <definedName name="RTU_InletSum_1" localSheetId="26">[2]Builder!$D$131</definedName>
    <definedName name="RTU_InletSum_1" localSheetId="32">[4]Builder!$D$651</definedName>
    <definedName name="RTU_InletSum_1">Builder!$D$101</definedName>
    <definedName name="RTU_InletSum_CFM" localSheetId="49">[1]Builder!$J$189</definedName>
    <definedName name="RTU_InletSum_CFM" localSheetId="28">[2]Builder!$J$131</definedName>
    <definedName name="RTU_InletSum_CFM" localSheetId="35">[3]Builder!$J$1124</definedName>
    <definedName name="RTU_InletSum_CFM" localSheetId="34">[4]Builder!$J$651</definedName>
    <definedName name="RTU_InletSum_CFM" localSheetId="33">[3]Builder!$J$1124</definedName>
    <definedName name="RTU_InletSum_CFM" localSheetId="1">[5]Builder!$J$101</definedName>
    <definedName name="RTU_InletSum_CFM" localSheetId="27">[2]Builder!$J$131</definedName>
    <definedName name="RTU_InletSum_CFM" localSheetId="26">[2]Builder!$J$131</definedName>
    <definedName name="RTU_InletSum_CFM" localSheetId="32">[4]Builder!$J$651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49">[1]Builder!$AF$165</definedName>
    <definedName name="RTU_Num_ATU_1" localSheetId="28">[2]Builder!$AF$107</definedName>
    <definedName name="RTU_Num_ATU_1" localSheetId="35">[3]Builder!$AF$1099</definedName>
    <definedName name="RTU_Num_ATU_1" localSheetId="34">[4]Builder!$AF$627</definedName>
    <definedName name="RTU_Num_ATU_1" localSheetId="33">[3]Builder!$AF$1099</definedName>
    <definedName name="RTU_Num_ATU_1" localSheetId="1">[5]Builder!$AG$77</definedName>
    <definedName name="RTU_Num_ATU_1" localSheetId="27">[2]Builder!$AF$107</definedName>
    <definedName name="RTU_Num_ATU_1" localSheetId="26">[2]Builder!$AF$107</definedName>
    <definedName name="RTU_Num_ATU_1" localSheetId="32">[4]Builder!$AF$627</definedName>
    <definedName name="RTU_Num_ATU_1">Builder!$AG$77</definedName>
    <definedName name="RTU_Num_Inlets_1" localSheetId="49">[1]Builder!$AE$165</definedName>
    <definedName name="RTU_Num_Inlets_1" localSheetId="28">[2]Builder!$AE$107</definedName>
    <definedName name="RTU_Num_Inlets_1" localSheetId="35">[3]Builder!$AE$1099</definedName>
    <definedName name="RTU_Num_Inlets_1" localSheetId="34">[4]Builder!$AE$627</definedName>
    <definedName name="RTU_Num_Inlets_1" localSheetId="33">[3]Builder!$AE$1099</definedName>
    <definedName name="RTU_Num_Inlets_1" localSheetId="1">[5]Builder!$AF$77</definedName>
    <definedName name="RTU_Num_Inlets_1" localSheetId="27">[2]Builder!$AE$107</definedName>
    <definedName name="RTU_Num_Inlets_1" localSheetId="26">[2]Builder!$AE$107</definedName>
    <definedName name="RTU_Num_Inlets_1" localSheetId="32">[4]Builder!$AE$627</definedName>
    <definedName name="RTU_Num_Inlets_1">Builder!$AF$77</definedName>
    <definedName name="RTU_Num_Outlets_1" localSheetId="49">[1]Builder!$AD$165</definedName>
    <definedName name="RTU_Num_Outlets_1" localSheetId="28">[2]Builder!$AD$107</definedName>
    <definedName name="RTU_Num_Outlets_1" localSheetId="35">[3]Builder!$AD$1099</definedName>
    <definedName name="RTU_Num_Outlets_1" localSheetId="34">[4]Builder!$AD$627</definedName>
    <definedName name="RTU_Num_Outlets_1" localSheetId="33">[3]Builder!$AD$1099</definedName>
    <definedName name="RTU_Num_Outlets_1" localSheetId="1">[5]Builder!$AE$77</definedName>
    <definedName name="RTU_Num_Outlets_1" localSheetId="27">[2]Builder!$AD$107</definedName>
    <definedName name="RTU_Num_Outlets_1" localSheetId="26">[2]Builder!$AD$107</definedName>
    <definedName name="RTU_Num_Outlets_1" localSheetId="32">[4]Builder!$AD$627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49">[1]Builder!$D$174</definedName>
    <definedName name="RTU_Outlet_Reference" localSheetId="28">[2]Builder!$D$116</definedName>
    <definedName name="RTU_Outlet_Reference" localSheetId="35">[3]Builder!$D$1109</definedName>
    <definedName name="RTU_Outlet_Reference" localSheetId="34">[4]Builder!$D$636</definedName>
    <definedName name="RTU_Outlet_Reference" localSheetId="33">[3]Builder!$D$1109</definedName>
    <definedName name="RTU_Outlet_Reference" localSheetId="1">[5]Builder!$D$86</definedName>
    <definedName name="RTU_Outlet_Reference" localSheetId="27">[2]Builder!$D$116</definedName>
    <definedName name="RTU_Outlet_Reference" localSheetId="26">[2]Builder!$D$116</definedName>
    <definedName name="RTU_Outlet_Reference" localSheetId="32">[4]Builder!$D$636</definedName>
    <definedName name="RTU_Outlet_Reference">Builder!$D$86</definedName>
    <definedName name="RTU_OutletSum_1" localSheetId="49">[1]Builder!$D$177</definedName>
    <definedName name="RTU_OutletSum_1" localSheetId="28">[2]Builder!$D$119</definedName>
    <definedName name="RTU_OutletSum_1" localSheetId="35">[3]Builder!$D$1112</definedName>
    <definedName name="RTU_OutletSum_1" localSheetId="34">[4]Builder!$D$639</definedName>
    <definedName name="RTU_OutletSum_1" localSheetId="33">[3]Builder!$D$1112</definedName>
    <definedName name="RTU_OutletSum_1" localSheetId="1">[5]Builder!$D$89</definedName>
    <definedName name="RTU_OutletSum_1" localSheetId="27">[2]Builder!$D$119</definedName>
    <definedName name="RTU_OutletSum_1" localSheetId="26">[2]Builder!$D$119</definedName>
    <definedName name="RTU_OutletSum_1" localSheetId="32">[4]Builder!$D$639</definedName>
    <definedName name="RTU_OutletSum_1">Builder!$D$89</definedName>
    <definedName name="RTU_OutletSum_CFM" localSheetId="49">[1]Builder!$J$177</definedName>
    <definedName name="RTU_OutletSum_CFM" localSheetId="28">[2]Builder!$J$119</definedName>
    <definedName name="RTU_OutletSum_CFM" localSheetId="35">[3]Builder!$J$1112</definedName>
    <definedName name="RTU_OutletSum_CFM" localSheetId="34">[4]Builder!$J$639</definedName>
    <definedName name="RTU_OutletSum_CFM" localSheetId="33">[3]Builder!$J$1112</definedName>
    <definedName name="RTU_OutletSum_CFM" localSheetId="1">[5]Builder!$J$89</definedName>
    <definedName name="RTU_OutletSum_CFM" localSheetId="27">[2]Builder!$J$119</definedName>
    <definedName name="RTU_OutletSum_CFM" localSheetId="26">[2]Builder!$J$119</definedName>
    <definedName name="RTU_OutletSum_CFM" localSheetId="32">[4]Builder!$J$639</definedName>
    <definedName name="RTU_OutletSum_CFM">Builder!$J$89</definedName>
    <definedName name="RTU_Outside_1">Builder!$V$77</definedName>
    <definedName name="RTU_Outside_CFM_1">Builder!$Q$77</definedName>
    <definedName name="RTU_Reference" localSheetId="49">[1]Builder!$D$162</definedName>
    <definedName name="RTU_Reference" localSheetId="28">[2]Builder!$D$104</definedName>
    <definedName name="RTU_Reference" localSheetId="35">[3]Builder!$D$1096</definedName>
    <definedName name="RTU_Reference" localSheetId="34">[4]Builder!$D$624</definedName>
    <definedName name="RTU_Reference" localSheetId="33">[3]Builder!$D$1096</definedName>
    <definedName name="RTU_Reference" localSheetId="1">[5]Builder!$D$74</definedName>
    <definedName name="RTU_Reference" localSheetId="27">[2]Builder!$D$104</definedName>
    <definedName name="RTU_Reference" localSheetId="26">[2]Builder!$D$104</definedName>
    <definedName name="RTU_Reference" localSheetId="32">[4]Builder!$D$624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49">[1]Builder!$D$171</definedName>
    <definedName name="RTU_System_1" localSheetId="28">[2]Builder!$D$113</definedName>
    <definedName name="RTU_System_1" localSheetId="35">[3]Builder!$D$1106</definedName>
    <definedName name="RTU_System_1" localSheetId="34">[4]Builder!$D$633</definedName>
    <definedName name="RTU_System_1" localSheetId="33">[3]Builder!$D$1106</definedName>
    <definedName name="RTU_System_1" localSheetId="1">[5]Builder!$D$83</definedName>
    <definedName name="RTU_System_1" localSheetId="27">[2]Builder!$D$113</definedName>
    <definedName name="RTU_System_1" localSheetId="26">[2]Builder!$D$113</definedName>
    <definedName name="RTU_System_1" localSheetId="32">[4]Builder!$D$633</definedName>
    <definedName name="RTU_System_1">Builder!$D$83</definedName>
    <definedName name="RTU_TSP_1">Builder!$L$77</definedName>
    <definedName name="RTU_Type_1">Builder!$I$77</definedName>
    <definedName name="RTU_Unit_Number" localSheetId="49">[1]Builder!$D$165</definedName>
    <definedName name="RTU_Unit_Number" localSheetId="28">[2]Builder!$D$107</definedName>
    <definedName name="RTU_Unit_Number" localSheetId="35">[3]Builder!$D$1099</definedName>
    <definedName name="RTU_Unit_Number" localSheetId="34">[4]Builder!$D$627</definedName>
    <definedName name="RTU_Unit_Number" localSheetId="33">[3]Builder!$D$1099</definedName>
    <definedName name="RTU_Unit_Number" localSheetId="1">[5]Builder!$D$77</definedName>
    <definedName name="RTU_Unit_Number" localSheetId="27">[2]Builder!$D$107</definedName>
    <definedName name="RTU_Unit_Number" localSheetId="26">[2]Builder!$D$107</definedName>
    <definedName name="RTU_Unit_Number" localSheetId="32">[4]Builder!$D$627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1">MAINMT!#REF!</definedName>
    <definedName name="TEST" localSheetId="13">MAINMT!#REF!</definedName>
    <definedName name="TEST" localSheetId="49">#REF!</definedName>
    <definedName name="TEST" localSheetId="28">[2]MAINMT!$AK$4</definedName>
    <definedName name="TEST" localSheetId="40">#REF!</definedName>
    <definedName name="TEST" localSheetId="14">MAINMT!#REF!</definedName>
    <definedName name="TEST" localSheetId="27">[2]MAINMT!$AK$4</definedName>
    <definedName name="TEST" localSheetId="26">[2]MAINMT!$AK$4</definedName>
    <definedName name="UH_1" localSheetId="49">[1]Builder!$D$304</definedName>
    <definedName name="UH_1" localSheetId="28">[2]Builder!$D$240</definedName>
    <definedName name="UH_1" localSheetId="35">[3]Builder!$D$1415</definedName>
    <definedName name="UH_1" localSheetId="34">[4]Builder!$D$1304</definedName>
    <definedName name="UH_1" localSheetId="33">[3]Builder!$D$1415</definedName>
    <definedName name="UH_1" localSheetId="1">[5]Builder!$D$210</definedName>
    <definedName name="UH_1" localSheetId="27">[2]Builder!$D$240</definedName>
    <definedName name="UH_1" localSheetId="26">[2]Builder!$D$240</definedName>
    <definedName name="UH_1" localSheetId="32">[4]Builder!$D$1304</definedName>
    <definedName name="UH_1">Builder!$D$211</definedName>
    <definedName name="UH_Amps_1">Builder!$P$211</definedName>
    <definedName name="UH_Area_1">Builder!$F$211</definedName>
    <definedName name="UH_CFM_1">Builder!$K$211</definedName>
    <definedName name="UH_DUR_SUB_1">Builder!$R$211</definedName>
    <definedName name="UH_EAT_1">Builder!$L$211</definedName>
    <definedName name="UH_Key_1">Builder!$E$211</definedName>
    <definedName name="UH_KW_1">Builder!$N$211</definedName>
    <definedName name="UH_LAT_1">Builder!$M$211</definedName>
    <definedName name="UH_Location_1">Builder!$G$211</definedName>
    <definedName name="UH_MFG_1">Builder!$H$211</definedName>
    <definedName name="UH_Model_1">Builder!$J$211</definedName>
    <definedName name="UH_Reference" localSheetId="49">[1]Builder!$D$301</definedName>
    <definedName name="UH_Reference" localSheetId="28">[2]Builder!$D$237</definedName>
    <definedName name="UH_Reference" localSheetId="35">[3]Builder!$D$1412</definedName>
    <definedName name="UH_Reference" localSheetId="34">[4]Builder!$D$1301</definedName>
    <definedName name="UH_Reference" localSheetId="33">[3]Builder!$D$1412</definedName>
    <definedName name="UH_Reference" localSheetId="1">[5]Builder!$D$207</definedName>
    <definedName name="UH_Reference" localSheetId="27">[2]Builder!$D$237</definedName>
    <definedName name="UH_Reference" localSheetId="26">[2]Builder!$D$237</definedName>
    <definedName name="UH_Reference" localSheetId="32">[4]Builder!$D$1301</definedName>
    <definedName name="UH_Reference">Builder!$D$208</definedName>
    <definedName name="UH_Rows">Builder!$A$208:$A$212</definedName>
    <definedName name="UH_Stages_1">Builder!$O$211</definedName>
    <definedName name="UH_Type_1">Builder!$I$211</definedName>
    <definedName name="UH_Volts_1">Builder!$Q$211</definedName>
    <definedName name="VAVReport_Box_1" localSheetId="21">#REF!</definedName>
    <definedName name="VAVReport_Box_1" localSheetId="28">#REF!</definedName>
    <definedName name="VAVReport_Box_1" localSheetId="27">#REF!</definedName>
    <definedName name="VAVReport_Box_1" localSheetId="26">#REF!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128" i="1" l="1"/>
  <c r="AH128" i="1"/>
  <c r="AG128" i="1"/>
  <c r="W198" i="1" l="1"/>
  <c r="AC33" i="63" l="1"/>
  <c r="AC31" i="63"/>
  <c r="AC29" i="63"/>
  <c r="AC27" i="63"/>
  <c r="AC25" i="63"/>
  <c r="AC23" i="63"/>
  <c r="AC21" i="63"/>
  <c r="AC19" i="63"/>
  <c r="AC17" i="63"/>
  <c r="AC15" i="63"/>
  <c r="AC13" i="63"/>
  <c r="AC33" i="43"/>
  <c r="Z33" i="43"/>
  <c r="W33" i="43"/>
  <c r="T33" i="43"/>
  <c r="Q33" i="43"/>
  <c r="N33" i="43"/>
  <c r="K33" i="43"/>
  <c r="H33" i="43"/>
  <c r="AL77" i="1" l="1"/>
  <c r="AK77" i="1"/>
  <c r="AJ77" i="1"/>
  <c r="G32" i="84" l="1"/>
  <c r="M31" i="84"/>
  <c r="M32" i="84" s="1"/>
  <c r="M30" i="84"/>
  <c r="G27" i="84"/>
  <c r="M26" i="84"/>
  <c r="M27" i="84" s="1"/>
  <c r="M25" i="84"/>
  <c r="N23" i="84"/>
  <c r="K23" i="84"/>
  <c r="G23" i="84"/>
  <c r="AE21" i="84"/>
  <c r="AE20" i="84"/>
  <c r="AE19" i="84"/>
  <c r="AQ16" i="84"/>
  <c r="AN16" i="84"/>
  <c r="BH15" i="84"/>
  <c r="AZ15" i="84"/>
  <c r="BH14" i="84"/>
  <c r="AZ14" i="84"/>
  <c r="BH13" i="84"/>
  <c r="AZ13" i="84"/>
  <c r="A62" i="62"/>
  <c r="A61" i="62"/>
  <c r="A62" i="21"/>
  <c r="A61"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9" i="81"/>
  <c r="AP36" i="81"/>
  <c r="BD23" i="81"/>
  <c r="BD24" i="81" s="1"/>
  <c r="BD17" i="81"/>
  <c r="BD18" i="81" s="1"/>
  <c r="N13" i="81"/>
  <c r="T13" i="81" s="1"/>
  <c r="BD19" i="81" l="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J27" i="75"/>
  <c r="BD27" i="75"/>
  <c r="BA27" i="75"/>
  <c r="BG26" i="75"/>
  <c r="BD26" i="75"/>
  <c r="BJ26" i="75" s="1"/>
  <c r="BA26" i="75"/>
  <c r="BM25" i="75"/>
  <c r="AO25" i="75" s="1"/>
  <c r="BG25" i="75" s="1"/>
  <c r="AI25" i="75" s="1"/>
  <c r="BJ25" i="75"/>
  <c r="BD25" i="75"/>
  <c r="BA25" i="75"/>
  <c r="BG24" i="75"/>
  <c r="BD24" i="75"/>
  <c r="BJ24" i="75" s="1"/>
  <c r="BA24" i="75"/>
  <c r="BM23" i="75"/>
  <c r="AO23" i="75" s="1"/>
  <c r="BG23" i="75" s="1"/>
  <c r="AI23" i="75" s="1"/>
  <c r="BD23" i="75"/>
  <c r="BJ23" i="75" s="1"/>
  <c r="BA23" i="75"/>
  <c r="BJ22" i="75"/>
  <c r="BG22" i="75"/>
  <c r="BD22" i="75"/>
  <c r="BA22" i="75"/>
  <c r="BM21" i="75"/>
  <c r="AO21" i="75" s="1"/>
  <c r="BG21" i="75" s="1"/>
  <c r="AI21" i="75" s="1"/>
  <c r="BD21" i="75"/>
  <c r="BJ21" i="75" s="1"/>
  <c r="BA21" i="75"/>
  <c r="BG20" i="75"/>
  <c r="BD20" i="75"/>
  <c r="BJ20" i="75" s="1"/>
  <c r="BA20" i="75"/>
  <c r="BM19" i="75"/>
  <c r="BD19" i="75"/>
  <c r="BJ19" i="75" s="1"/>
  <c r="BA19" i="75"/>
  <c r="AO19" i="75"/>
  <c r="BG19" i="75" s="1"/>
  <c r="AI19" i="75" s="1"/>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BD21" i="74"/>
  <c r="BJ21" i="74" s="1"/>
  <c r="BA21" i="74"/>
  <c r="AO21" i="74"/>
  <c r="BG21" i="74" s="1"/>
  <c r="AI21" i="74" s="1"/>
  <c r="BG20" i="74"/>
  <c r="BD20" i="74"/>
  <c r="BJ20" i="74" s="1"/>
  <c r="BA20" i="74"/>
  <c r="BM19" i="74"/>
  <c r="AO19" i="74" s="1"/>
  <c r="BG19" i="74" s="1"/>
  <c r="AI19" i="74" s="1"/>
  <c r="BJ19" i="74"/>
  <c r="BD19" i="74"/>
  <c r="BA19" i="74"/>
  <c r="BG18" i="74"/>
  <c r="BD18" i="74"/>
  <c r="BJ18" i="74" s="1"/>
  <c r="BA18" i="74"/>
  <c r="BM17" i="74"/>
  <c r="BD17" i="74"/>
  <c r="BJ17" i="74" s="1"/>
  <c r="BA17" i="74"/>
  <c r="AO17" i="74"/>
  <c r="BG17" i="74" s="1"/>
  <c r="AI17" i="74" s="1"/>
  <c r="BJ16" i="74"/>
  <c r="BG16" i="74"/>
  <c r="BD16" i="74"/>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T23" i="70" s="1"/>
  <c r="AQ17" i="70"/>
  <c r="AN17" i="70"/>
  <c r="BH16" i="70"/>
  <c r="AZ16" i="70"/>
  <c r="BH15" i="70"/>
  <c r="AZ15" i="70"/>
  <c r="AZ14" i="70"/>
  <c r="AQ8" i="70"/>
  <c r="AN8" i="70"/>
  <c r="BH7" i="70"/>
  <c r="AZ7" i="70"/>
  <c r="BH6" i="70"/>
  <c r="AZ6" i="70"/>
  <c r="BH5" i="70"/>
  <c r="AZ5" i="70"/>
  <c r="AF31" i="49" l="1"/>
  <c r="BD13" i="49"/>
  <c r="AC13" i="49" s="1"/>
  <c r="BA13" i="49"/>
  <c r="AF13" i="49" s="1"/>
  <c r="BD33" i="49"/>
  <c r="AC33" i="49" s="1"/>
  <c r="BA33" i="49"/>
  <c r="AF33" i="49" s="1"/>
  <c r="BD32" i="49"/>
  <c r="BA32" i="49"/>
  <c r="BD31" i="49"/>
  <c r="AC31" i="49" s="1"/>
  <c r="BA31" i="49"/>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G31" i="34"/>
  <c r="Z31" i="34"/>
  <c r="S31" i="34"/>
  <c r="L31" i="34"/>
  <c r="AG30" i="34"/>
  <c r="Z30" i="34"/>
  <c r="S30" i="34"/>
  <c r="L30" i="34"/>
  <c r="AG29" i="34"/>
  <c r="Z29" i="34"/>
  <c r="S29" i="34"/>
  <c r="L29" i="34"/>
  <c r="AG28" i="34"/>
  <c r="Z28" i="34"/>
  <c r="S28" i="34"/>
  <c r="L28" i="34"/>
  <c r="AE17" i="34"/>
  <c r="Z17" i="34"/>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6" i="1" l="1"/>
  <c r="BZ56" i="34" l="1"/>
  <c r="BZ46" i="34"/>
  <c r="BZ36" i="34"/>
  <c r="BZ26" i="34"/>
  <c r="AH24" i="35"/>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1" i="1"/>
  <c r="T247"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2" i="1" l="1"/>
  <c r="AE20" i="35" l="1"/>
  <c r="AE20" i="33"/>
  <c r="AE14" i="53"/>
  <c r="AE14" i="41"/>
  <c r="M39" i="24"/>
  <c r="AE14" i="52"/>
  <c r="G2006" i="60" l="1"/>
  <c r="S2006" i="60" s="1"/>
  <c r="O2006" i="60"/>
  <c r="Q2006" i="60"/>
  <c r="AQ60" i="34" l="1"/>
  <c r="AN60" i="34"/>
  <c r="BH59" i="34"/>
  <c r="AZ59" i="34"/>
  <c r="BH58" i="34"/>
  <c r="AZ58" i="34"/>
  <c r="BH57" i="34"/>
  <c r="AZ57" i="34"/>
  <c r="AQ50" i="34"/>
  <c r="AN50" i="34"/>
  <c r="BH49" i="34"/>
  <c r="AZ49" i="34"/>
  <c r="BH48" i="34"/>
  <c r="AZ48" i="34"/>
  <c r="BH47" i="34"/>
  <c r="AZ47" i="34"/>
  <c r="AQ40" i="34"/>
  <c r="AN40" i="34"/>
  <c r="BH39" i="34"/>
  <c r="AZ39" i="34"/>
  <c r="BH38" i="34"/>
  <c r="AZ38" i="34"/>
  <c r="BH37" i="34"/>
  <c r="AZ37" i="34"/>
  <c r="P31" i="33"/>
  <c r="AZ27" i="34"/>
  <c r="AZ29" i="34"/>
  <c r="BH29" i="34"/>
  <c r="AN30" i="34"/>
  <c r="AQ30" i="34"/>
  <c r="BH28" i="34" s="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7" i="1"/>
  <c r="AT167" i="1"/>
  <c r="AS167" i="1"/>
  <c r="BH15" i="35" l="1"/>
  <c r="BH14" i="35"/>
  <c r="AZ15" i="41"/>
  <c r="AZ14" i="41"/>
  <c r="BH27" i="34"/>
  <c r="AZ28" i="34"/>
  <c r="AZ13" i="35"/>
  <c r="AZ15" i="35"/>
  <c r="AZ15" i="53"/>
  <c r="AZ14" i="53"/>
  <c r="AZ15" i="52"/>
  <c r="BH14" i="52"/>
  <c r="AZ14" i="52"/>
  <c r="A108" i="1"/>
  <c r="AU34" i="29" l="1"/>
  <c r="AU35" i="29"/>
  <c r="AU36" i="29"/>
  <c r="AU37" i="29"/>
  <c r="AU38" i="29"/>
  <c r="AU39" i="29"/>
  <c r="AU40" i="29"/>
  <c r="AU41" i="29"/>
  <c r="AU42" i="29"/>
  <c r="AU43" i="29"/>
  <c r="AU44" i="29"/>
  <c r="AU45" i="29"/>
  <c r="AU46" i="29"/>
  <c r="AU47" i="29"/>
  <c r="AU48" i="29"/>
  <c r="AU49" i="29"/>
  <c r="AU50" i="29"/>
  <c r="AU51" i="29"/>
  <c r="AU52" i="29"/>
  <c r="AU33" i="29"/>
  <c r="X198" i="1" l="1"/>
  <c r="AK173" i="1"/>
  <c r="AJ173" i="1"/>
  <c r="AI147" i="1"/>
  <c r="AH147" i="1"/>
  <c r="AG147" i="1"/>
  <c r="AI127" i="1"/>
  <c r="AH127" i="1"/>
  <c r="AG127" i="1"/>
  <c r="AI108" i="1"/>
  <c r="AH108" i="1"/>
  <c r="AG108" i="1"/>
  <c r="AK83" i="1"/>
  <c r="AJ83" i="1"/>
  <c r="AK52" i="1"/>
  <c r="AJ52" i="1"/>
  <c r="AL52" i="1" l="1"/>
  <c r="AL83" i="1"/>
  <c r="AL173"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1" i="1"/>
  <c r="A243" i="1"/>
  <c r="A236" i="1"/>
  <c r="A229" i="1"/>
  <c r="A222" i="1"/>
  <c r="A215" i="1"/>
  <c r="A208" i="1"/>
  <c r="A201" i="1"/>
  <c r="A195" i="1"/>
  <c r="A188" i="1"/>
  <c r="A182" i="1"/>
  <c r="A176" i="1"/>
  <c r="A170" i="1"/>
  <c r="A163" i="1"/>
  <c r="A167" i="1" s="1"/>
  <c r="A156" i="1"/>
  <c r="A150" i="1"/>
  <c r="A144" i="1"/>
  <c r="A137" i="1"/>
  <c r="A131" i="1"/>
  <c r="A124" i="1"/>
  <c r="A98" i="1"/>
  <c r="A86" i="1"/>
  <c r="A80" i="1"/>
  <c r="A74" i="1"/>
  <c r="A67" i="1"/>
  <c r="A61" i="1"/>
  <c r="A55" i="1"/>
  <c r="A49" i="1"/>
  <c r="A43" i="1"/>
  <c r="A117" i="1"/>
  <c r="A111" i="1"/>
  <c r="A105" i="1"/>
  <c r="C167" i="1" l="1"/>
  <c r="U18" i="61"/>
  <c r="BS10" i="61"/>
  <c r="C173" i="1"/>
  <c r="B167" i="1"/>
  <c r="A147" i="1"/>
  <c r="C147" i="1"/>
  <c r="A127" i="1"/>
  <c r="A77" i="1"/>
  <c r="A46" i="1"/>
  <c r="C46" i="1"/>
  <c r="C127" i="1"/>
  <c r="C108" i="1"/>
  <c r="C77" i="1"/>
  <c r="C52" i="1"/>
  <c r="B46" i="1"/>
  <c r="C198" i="1"/>
  <c r="BK14" i="61"/>
  <c r="C24" i="61"/>
  <c r="BK15" i="61" s="1"/>
  <c r="Y18" i="61" l="1"/>
  <c r="BU10" i="61"/>
  <c r="C25" i="61"/>
  <c r="C26" i="61" s="1"/>
  <c r="AC18" i="61" l="1"/>
  <c r="BW10" i="61"/>
  <c r="BK16" i="61"/>
  <c r="C27" i="61"/>
  <c r="BK17" i="61"/>
  <c r="AG18" i="61" l="1"/>
  <c r="BY10" i="61"/>
  <c r="C28" i="61"/>
  <c r="BK18" i="61"/>
  <c r="T254" i="1"/>
  <c r="N294" i="1"/>
  <c r="M302" i="1"/>
  <c r="M278" i="1"/>
  <c r="T239" i="1"/>
  <c r="T218" i="1"/>
  <c r="T225" i="1"/>
  <c r="T232"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70" i="1"/>
  <c r="B77" i="1" s="1"/>
  <c r="U198"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AK53" i="53" s="1"/>
  <c r="Q53" i="53"/>
  <c r="AN33" i="29" l="1"/>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BZ59" i="34"/>
  <c r="BZ57" i="34"/>
  <c r="BZ58" i="34"/>
  <c r="BZ49" i="34"/>
  <c r="BZ47" i="34"/>
  <c r="BZ48" i="34"/>
  <c r="BZ39" i="34"/>
  <c r="BZ37" i="34"/>
  <c r="BZ38" i="34"/>
  <c r="BZ29" i="34"/>
  <c r="BZ27" i="34"/>
  <c r="BZ28" i="34"/>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N44" i="52"/>
  <c r="AN39" i="52"/>
  <c r="AN43" i="52"/>
  <c r="AN49" i="52"/>
  <c r="AN35" i="52"/>
  <c r="AQ35" i="52" s="1"/>
  <c r="AN45" i="52"/>
  <c r="AQ45" i="52" s="1"/>
  <c r="AN40" i="52"/>
  <c r="AQ40" i="52" s="1"/>
  <c r="AN50" i="52"/>
  <c r="AK50" i="52" s="1"/>
  <c r="AN47" i="52"/>
  <c r="AQ47" i="52" s="1"/>
  <c r="AN36" i="52"/>
  <c r="AQ36" i="52" s="1"/>
  <c r="AN46" i="52"/>
  <c r="AQ46" i="52" s="1"/>
  <c r="AN41" i="52"/>
  <c r="AK41" i="52" s="1"/>
  <c r="AN42" i="52"/>
  <c r="AN38" i="52"/>
  <c r="AN37" i="52"/>
  <c r="AN52" i="52"/>
  <c r="AK52" i="52" s="1"/>
  <c r="AN33" i="52"/>
  <c r="AN34" i="52"/>
  <c r="AQ44" i="52"/>
  <c r="AK44" i="52"/>
  <c r="AQ49" i="52"/>
  <c r="AK49" i="52"/>
  <c r="AK35" i="52"/>
  <c r="AK40" i="52"/>
  <c r="AQ42" i="52"/>
  <c r="AK42" i="52"/>
  <c r="AQ48" i="52"/>
  <c r="AK48" i="52"/>
  <c r="AQ38" i="52"/>
  <c r="AK38" i="52"/>
  <c r="AQ37" i="52"/>
  <c r="AK37" i="52"/>
  <c r="AK43" i="52"/>
  <c r="AQ43" i="52"/>
  <c r="AQ52" i="52"/>
  <c r="AQ39" i="52"/>
  <c r="AK39" i="52"/>
  <c r="AQ33" i="52"/>
  <c r="AK33" i="52"/>
  <c r="AQ34" i="52"/>
  <c r="AK34" i="52"/>
  <c r="AK51" i="52"/>
  <c r="AQ51" i="52"/>
  <c r="AE20" i="52"/>
  <c r="AE22" i="52" s="1"/>
  <c r="AE18" i="33"/>
  <c r="U29" i="36"/>
  <c r="AQ41" i="52" l="1"/>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BA13" i="44"/>
  <c r="BD13" i="44"/>
  <c r="BG13" i="44"/>
  <c r="BM13" i="44"/>
  <c r="BA14" i="44"/>
  <c r="BD14" i="44"/>
  <c r="BJ14" i="44" s="1"/>
  <c r="BG14" i="44"/>
  <c r="BA15" i="44"/>
  <c r="BD15" i="44"/>
  <c r="BG15" i="44"/>
  <c r="BM15" i="44"/>
  <c r="BA16" i="44"/>
  <c r="BD16" i="44"/>
  <c r="BJ16" i="44" s="1"/>
  <c r="BG16" i="44"/>
  <c r="BA17" i="44"/>
  <c r="BD17" i="44"/>
  <c r="BG17" i="44"/>
  <c r="BM17" i="44"/>
  <c r="BA18" i="44"/>
  <c r="BD18" i="44"/>
  <c r="BJ18" i="44" s="1"/>
  <c r="BG18" i="44"/>
  <c r="BA19" i="44"/>
  <c r="BD19" i="44"/>
  <c r="BG19" i="44"/>
  <c r="BM19" i="44"/>
  <c r="BA20" i="44"/>
  <c r="BD20" i="44"/>
  <c r="BJ20" i="44" s="1"/>
  <c r="BG20" i="44"/>
  <c r="BA21" i="44"/>
  <c r="BD21" i="44"/>
  <c r="BG21" i="44"/>
  <c r="BM21" i="44"/>
  <c r="BA22" i="44"/>
  <c r="BD22" i="44"/>
  <c r="BJ22" i="44" s="1"/>
  <c r="BG22" i="44"/>
  <c r="BA23" i="44"/>
  <c r="BD23" i="44"/>
  <c r="BG23" i="44"/>
  <c r="BM23" i="44"/>
  <c r="BA24" i="44"/>
  <c r="BD24" i="44"/>
  <c r="BJ24" i="44" s="1"/>
  <c r="BG24" i="44"/>
  <c r="BA25" i="44"/>
  <c r="BD25" i="44"/>
  <c r="BG25" i="44"/>
  <c r="BM25" i="44"/>
  <c r="BA26" i="44"/>
  <c r="BD26" i="44"/>
  <c r="BJ26" i="44" s="1"/>
  <c r="BG26" i="44"/>
  <c r="BA27" i="44"/>
  <c r="BD27" i="44"/>
  <c r="BG27" i="44"/>
  <c r="BM27" i="44"/>
  <c r="BA28" i="44"/>
  <c r="BD28" i="44"/>
  <c r="BJ28" i="44" s="1"/>
  <c r="BG28" i="44"/>
  <c r="BA29" i="44"/>
  <c r="BD29" i="44"/>
  <c r="BG29" i="44"/>
  <c r="BM29" i="44"/>
  <c r="BA30" i="44"/>
  <c r="BD30" i="44"/>
  <c r="BJ30" i="44" s="1"/>
  <c r="BG30" i="44"/>
  <c r="BA31" i="44"/>
  <c r="BD31" i="44"/>
  <c r="BG31" i="44"/>
  <c r="BM31" i="44"/>
  <c r="BA32" i="44"/>
  <c r="BD32" i="44"/>
  <c r="BJ32" i="44" s="1"/>
  <c r="BG32" i="44"/>
  <c r="BA33" i="44"/>
  <c r="BD33" i="44"/>
  <c r="BG33" i="44"/>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N24" i="34"/>
  <c r="AN34" i="34"/>
  <c r="AN44" i="34"/>
  <c r="AN54" i="34"/>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<sst xmlns="http://schemas.openxmlformats.org/spreadsheetml/2006/main" count="4067" uniqueCount="968">
  <si>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</si>
  <si>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</si>
  <si>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</si>
  <si>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</si>
  <si>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</si>
  <si>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</si>
  <si>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</si>
  <si>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</si>
  <si>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</si>
  <si>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</si>
  <si>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</si>
  <si>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</si>
  <si>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</si>
  <si>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</si>
  <si>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</si>
  <si>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</si>
  <si>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</si>
  <si>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</si>
  <si>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</si>
  <si>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</si>
  <si>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</si>
  <si>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</si>
  <si>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</si>
  <si>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</si>
  <si>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</si>
  <si>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</si>
  <si>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</si>
  <si>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</si>
  <si>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</si>
  <si>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</si>
  <si>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</si>
  <si>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</si>
  <si>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</si>
  <si>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</si>
  <si>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</si>
  <si>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</si>
  <si>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</si>
  <si>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</si>
  <si>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</si>
  <si>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</si>
  <si>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</si>
  <si>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</si>
  <si>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</si>
  <si>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</si>
  <si>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</si>
  <si>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</si>
  <si>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</si>
  <si>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</si>
  <si>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</si>
  <si>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</si>
  <si>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</si>
  <si>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</si>
  <si>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</si>
  <si>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</si>
  <si>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</si>
  <si>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</si>
  <si>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</si>
  <si>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</si>
  <si>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</si>
  <si>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</si>
  <si>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</si>
  <si>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</si>
  <si>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</si>
  <si>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</si>
  <si>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</si>
  <si>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</si>
  <si>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</si>
  <si>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</si>
  <si>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</si>
  <si>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</si>
  <si>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</si>
  <si>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</si>
  <si>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</si>
  <si>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</si>
  <si>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</si>
  <si>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</si>
  <si>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</si>
  <si>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</si>
  <si>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</si>
  <si>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</si>
  <si>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</si>
  <si>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</si>
  <si>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</si>
  <si>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</si>
  <si>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</si>
  <si>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</si>
  <si>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</si>
  <si>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</si>
  <si>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</si>
  <si>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</si>
  <si>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</si>
  <si>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</si>
  <si>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</si>
  <si>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</si>
  <si>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</si>
  <si>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</si>
  <si>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</si>
  <si>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</si>
  <si>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</si>
  <si>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</si>
  <si>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OP. AMPS</t>
  </si>
  <si>
    <t>CRT. NAME AMPS</t>
  </si>
  <si>
    <t>FULL LOAD AMPS.</t>
  </si>
  <si>
    <t>ACTUAL</t>
  </si>
  <si>
    <t>DESIGN</t>
  </si>
  <si>
    <t>DUCT DP SETPOINT CALC. (+20% Tol.)</t>
  </si>
  <si>
    <t>DUCT DP SETPOINT</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</si>
  <si>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</si>
  <si>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</si>
  <si>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</si>
  <si>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</si>
  <si>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</si>
  <si>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</si>
  <si>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</si>
  <si>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</si>
  <si>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</si>
  <si>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</si>
  <si>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</si>
  <si>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</si>
  <si>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</si>
  <si>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</si>
  <si>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</si>
  <si>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</si>
  <si>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</si>
  <si>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</si>
  <si>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</si>
  <si>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</si>
  <si>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</si>
  <si>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</si>
  <si>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</si>
  <si>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</si>
  <si>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</si>
  <si>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</si>
  <si>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</si>
  <si>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</si>
  <si>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</si>
  <si>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</si>
  <si>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</si>
  <si>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</si>
  <si>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</si>
  <si>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</si>
  <si>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</si>
  <si>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</si>
  <si>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</si>
  <si>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</si>
  <si>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</si>
  <si>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</si>
  <si>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</si>
  <si>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</si>
  <si>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</si>
  <si>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</si>
  <si>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</si>
  <si>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</si>
  <si>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</si>
  <si>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</si>
  <si>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</si>
  <si>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</si>
  <si>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</si>
  <si>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</si>
  <si>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AMPS</t>
  </si>
  <si>
    <t>FAN MOTOR ACTUAL BHP CALCS.</t>
  </si>
  <si>
    <t>FILTER DATA</t>
  </si>
  <si>
    <t>UNIT DATA</t>
  </si>
  <si>
    <t>PRIMARY AIR ∆P SETPOINT</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</si>
  <si>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</si>
  <si>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</si>
  <si>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</si>
  <si>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</si>
  <si>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</si>
  <si>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</si>
  <si>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</si>
  <si>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</si>
  <si>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</si>
  <si>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</si>
  <si>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</si>
  <si>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</si>
  <si>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</si>
  <si>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</si>
  <si>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</si>
  <si>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</si>
  <si>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</si>
  <si>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</si>
  <si>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</si>
  <si>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</si>
  <si>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</si>
  <si>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</si>
  <si>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</si>
  <si>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</si>
  <si>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</si>
  <si>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</si>
  <si>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</si>
  <si>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</si>
  <si>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</si>
  <si>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</si>
  <si>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</si>
  <si>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</si>
  <si>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</si>
  <si>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</si>
  <si>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</si>
  <si>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</si>
  <si>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</si>
  <si>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</si>
  <si>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</si>
  <si>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</si>
  <si>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</si>
  <si>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</si>
  <si>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</si>
  <si>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</si>
  <si>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</si>
  <si>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</si>
  <si>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</si>
  <si>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</si>
  <si>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</si>
  <si>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</si>
  <si>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</si>
  <si>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</si>
  <si>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</si>
  <si>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</si>
  <si>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</si>
  <si>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</si>
  <si>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</si>
  <si>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</si>
  <si>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</si>
  <si>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</si>
  <si>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</si>
  <si>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</si>
  <si>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</si>
  <si>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</si>
  <si>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</si>
  <si>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</si>
  <si>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</si>
  <si>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 w.c.</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</si>
  <si>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</si>
  <si>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</si>
  <si>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</si>
  <si>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</si>
  <si>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</si>
  <si>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</si>
  <si>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</si>
  <si>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</si>
  <si>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</si>
  <si>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</si>
  <si>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</si>
  <si>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</si>
  <si>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</si>
  <si>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</si>
  <si>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</si>
  <si>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</si>
  <si>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</si>
  <si>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</si>
  <si>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</si>
  <si>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</si>
  <si>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</si>
  <si>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</si>
  <si>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</si>
  <si>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</si>
  <si>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</si>
  <si>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</si>
  <si>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</si>
  <si>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</si>
  <si>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</si>
  <si>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</si>
  <si>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</si>
  <si>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</si>
  <si>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</si>
  <si>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</si>
  <si>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</si>
  <si>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</si>
  <si>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</si>
  <si>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</si>
  <si>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</si>
  <si>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</si>
  <si>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</si>
  <si>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t>Capacity</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</si>
  <si>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</si>
  <si>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</si>
  <si>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</si>
  <si>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</si>
  <si>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</si>
  <si>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</si>
  <si>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</si>
  <si>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</si>
  <si>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</si>
  <si>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</si>
  <si>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</si>
  <si>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</si>
  <si>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</si>
  <si>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</si>
  <si>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</si>
  <si>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</si>
  <si>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</si>
  <si>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</si>
  <si>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</si>
  <si>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</si>
  <si>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</si>
  <si>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</si>
  <si>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</si>
  <si>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</si>
  <si>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</si>
  <si>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</si>
  <si>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</si>
  <si>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</si>
  <si>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</si>
  <si>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</si>
  <si>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</si>
  <si>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</si>
  <si>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</si>
  <si>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</si>
  <si>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</si>
  <si>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</si>
  <si>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</si>
  <si>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</si>
  <si>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</si>
  <si>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</si>
  <si>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</si>
  <si>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</si>
  <si>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</si>
  <si>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</si>
  <si>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</si>
  <si>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</si>
  <si>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</si>
  <si>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</si>
  <si>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</si>
  <si>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</si>
  <si>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</si>
  <si>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</si>
  <si>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</si>
  <si>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</si>
  <si>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</si>
  <si>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</si>
  <si>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</si>
  <si>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</si>
  <si>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</si>
  <si>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</si>
  <si>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</si>
  <si>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</si>
  <si>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</si>
  <si>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</si>
  <si>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</si>
  <si>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</si>
  <si>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</si>
  <si>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</si>
  <si>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</si>
  <si>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</si>
  <si>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</si>
  <si>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</si>
  <si>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</si>
  <si>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</si>
  <si>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</si>
  <si>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</si>
  <si>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</si>
  <si>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</si>
  <si>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</si>
  <si>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</si>
  <si>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SYSTEM FILL PRESSURE</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</si>
  <si>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</si>
  <si>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</si>
  <si>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</si>
  <si>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</si>
  <si>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</si>
  <si>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</si>
  <si>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</si>
  <si>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</si>
  <si>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</si>
  <si>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</si>
  <si>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</si>
  <si>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</si>
  <si>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</si>
  <si>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∆T DB (°F)</t>
  </si>
  <si>
    <t>LAT (°F)</t>
  </si>
  <si>
    <t>EAT (°F)</t>
  </si>
  <si>
    <t>AIRFLOW (CFM)</t>
  </si>
  <si>
    <t>AIR PERFORMANCE DATA</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</si>
  <si>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</si>
  <si>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</si>
  <si>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</si>
  <si>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</si>
  <si>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</si>
  <si>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</si>
  <si>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</si>
  <si>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</si>
  <si>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</si>
  <si>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</si>
  <si>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</si>
  <si>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GAS BURNER</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</si>
  <si>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</si>
  <si>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</si>
  <si>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</si>
  <si>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</si>
  <si>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</si>
  <si>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</si>
  <si>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</si>
  <si>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</si>
  <si>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</si>
  <si>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</si>
  <si>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</si>
  <si>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</si>
  <si>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</si>
  <si>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</si>
  <si>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</si>
  <si>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</si>
  <si>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</si>
  <si>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</si>
  <si>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</si>
  <si>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</si>
  <si>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</si>
  <si>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</si>
  <si>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</si>
  <si>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</si>
  <si>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</si>
  <si>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</si>
  <si>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</si>
  <si>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</si>
  <si>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</si>
  <si>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</si>
  <si>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</si>
  <si>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</si>
  <si>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</si>
  <si>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</si>
  <si>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</si>
  <si>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</si>
  <si>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</si>
  <si>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</si>
  <si>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</si>
  <si>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</si>
  <si>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</si>
  <si>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</si>
  <si>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</si>
  <si>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</si>
  <si>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</si>
  <si>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</si>
  <si>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</si>
  <si>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</si>
  <si>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</si>
  <si>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</si>
  <si>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</si>
  <si>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</si>
  <si>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</si>
  <si>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</si>
  <si>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</si>
  <si>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</si>
  <si>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</si>
  <si>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</si>
  <si>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</si>
  <si>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</si>
  <si>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</si>
  <si>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</si>
  <si>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</si>
  <si>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</si>
  <si>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</si>
  <si>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</si>
  <si>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</si>
  <si>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</si>
  <si>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</si>
  <si>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</si>
  <si>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</si>
  <si>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</si>
  <si>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</si>
  <si>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</si>
  <si>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</si>
  <si>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</si>
  <si>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</si>
  <si>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</si>
  <si>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</si>
  <si>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</si>
  <si>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</si>
  <si>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</si>
  <si>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</si>
  <si>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</si>
  <si>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</si>
  <si>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</si>
  <si>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</si>
  <si>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</si>
  <si>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</si>
  <si>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</si>
  <si>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</si>
  <si>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</si>
  <si>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</si>
  <si>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</si>
  <si>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</si>
  <si>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</si>
  <si>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</si>
  <si>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</si>
  <si>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</si>
  <si>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</si>
  <si>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</si>
  <si>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</si>
  <si>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</si>
  <si>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</si>
  <si>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</si>
  <si>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</si>
  <si>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</si>
  <si>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</si>
  <si>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</si>
  <si>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</si>
  <si>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</si>
  <si>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</si>
  <si>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</si>
  <si>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</si>
  <si>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</si>
  <si>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</si>
  <si>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</si>
  <si>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</si>
  <si>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</si>
  <si>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</si>
  <si>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</si>
  <si>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</si>
  <si>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</si>
  <si>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</si>
  <si>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</si>
  <si>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</si>
  <si>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</si>
  <si>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</si>
  <si>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</si>
  <si>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</si>
  <si>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</si>
  <si>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</si>
  <si>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</si>
  <si>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</si>
  <si>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</si>
  <si>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</si>
  <si>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</si>
  <si>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</si>
  <si>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</si>
  <si>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</si>
  <si>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</si>
  <si>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</si>
  <si>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</si>
  <si>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</si>
  <si>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</si>
  <si>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</si>
  <si>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</si>
  <si>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</si>
  <si>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</si>
  <si>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</si>
  <si>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</si>
  <si>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</si>
  <si>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</si>
  <si>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</si>
  <si>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</si>
  <si>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</si>
  <si>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</si>
  <si>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</si>
  <si>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</si>
  <si>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</si>
  <si>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</si>
  <si>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</si>
  <si>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</si>
  <si>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</si>
  <si>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</si>
  <si>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</si>
  <si>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</si>
  <si>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</si>
  <si>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</si>
  <si>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</si>
  <si>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</si>
  <si>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</si>
  <si>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</si>
  <si>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</si>
  <si>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</si>
  <si>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</si>
  <si>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</si>
  <si>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</si>
  <si>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</si>
  <si>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</si>
  <si>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</si>
  <si>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</si>
  <si>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</si>
  <si>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</si>
  <si>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</si>
  <si>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</si>
  <si>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</si>
  <si>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</si>
  <si>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</si>
  <si>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</si>
  <si>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</si>
  <si>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</si>
  <si>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</si>
  <si>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</si>
  <si>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</si>
  <si>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</si>
  <si>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</si>
  <si>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</si>
  <si>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</si>
  <si>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</si>
  <si>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</si>
  <si>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</si>
  <si>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</si>
  <si>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</si>
  <si>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</si>
  <si>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</si>
  <si>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</si>
  <si>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</si>
  <si>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</si>
  <si>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</si>
  <si>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</si>
  <si>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</si>
  <si>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</si>
  <si>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</si>
  <si>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</si>
  <si>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</si>
  <si>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</si>
  <si>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</si>
  <si>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</si>
  <si>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</si>
  <si>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</si>
  <si>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</si>
  <si>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</si>
  <si>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</si>
  <si>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AMP</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</si>
  <si>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</si>
  <si>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</si>
  <si>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</si>
  <si>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</si>
  <si>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</si>
  <si>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</si>
  <si>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</si>
  <si>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</si>
  <si>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</si>
  <si>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</si>
  <si>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</si>
  <si>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</si>
  <si>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</si>
  <si>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</si>
  <si>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</si>
  <si>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</si>
  <si>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</si>
  <si>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</si>
  <si>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</si>
  <si>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</si>
  <si>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</si>
  <si>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</si>
  <si>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</si>
  <si>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</si>
  <si>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</si>
  <si>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</si>
  <si>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</si>
  <si>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</si>
  <si>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</si>
  <si>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</si>
  <si>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</si>
  <si>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</si>
  <si>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</si>
  <si>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</si>
  <si>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</si>
  <si>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</si>
  <si>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</si>
  <si>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</si>
  <si>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</si>
  <si>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</si>
  <si>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</si>
  <si>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</si>
  <si>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</si>
  <si>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</si>
  <si>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</si>
  <si>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</si>
  <si>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</si>
  <si>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</si>
  <si>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</si>
  <si>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</si>
  <si>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</si>
  <si>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</si>
  <si>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</si>
  <si>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</si>
  <si>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</si>
  <si>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</si>
  <si>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</si>
  <si>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</si>
  <si>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</si>
  <si>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</si>
  <si>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</si>
  <si>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</si>
  <si>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</si>
  <si>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</si>
  <si>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</si>
  <si>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</si>
  <si>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</si>
  <si>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</si>
  <si>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</si>
  <si>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</si>
  <si>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</si>
  <si>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</si>
  <si>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</si>
  <si>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</si>
  <si>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</si>
  <si>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</si>
  <si>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</si>
  <si>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</si>
  <si>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ACT. AVG. AMPS</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</si>
  <si>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</si>
  <si>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</si>
  <si>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</si>
  <si>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</si>
  <si>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</si>
  <si>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</si>
  <si>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</si>
  <si>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</si>
  <si>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</si>
  <si>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</si>
  <si>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</si>
  <si>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</si>
  <si>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</si>
  <si>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</si>
  <si>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</si>
  <si>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</si>
  <si>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</si>
  <si>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</si>
  <si>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</si>
  <si>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</si>
  <si>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</si>
  <si>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</si>
  <si>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</si>
  <si>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</si>
  <si>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</si>
  <si>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</si>
  <si>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</si>
  <si>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</si>
  <si>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Type (Note: HHW &amp; GAS Data on Summaries)</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</si>
  <si>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</si>
  <si>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</si>
  <si>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</si>
  <si>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</si>
  <si>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</si>
  <si>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</si>
  <si>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</si>
  <si>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</si>
  <si>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</si>
  <si>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</si>
  <si>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</si>
  <si>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</si>
  <si>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</si>
  <si>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</si>
  <si>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</si>
  <si>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</si>
  <si>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</si>
  <si>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</si>
  <si>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</si>
  <si>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</si>
  <si>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</si>
  <si>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</si>
  <si>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</si>
  <si>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</si>
  <si>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</si>
  <si>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</si>
  <si>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</si>
  <si>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</si>
  <si>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</si>
  <si>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</si>
  <si>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</si>
  <si>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</si>
  <si>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</si>
  <si>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</si>
  <si>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</si>
  <si>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</si>
  <si>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</si>
  <si>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</si>
  <si>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</si>
  <si>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</si>
  <si>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</si>
  <si>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</si>
  <si>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</si>
  <si>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</si>
  <si>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</si>
  <si>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</si>
  <si>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</si>
  <si>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</si>
  <si>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</si>
  <si>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</si>
  <si>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</si>
  <si>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</si>
  <si>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</si>
  <si>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</si>
  <si>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</si>
  <si>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</si>
  <si>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</si>
  <si>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</si>
  <si>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AMPS &amp; VOLTS CALCS.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</si>
  <si>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</si>
  <si>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</si>
  <si>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</si>
  <si>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</si>
  <si>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</si>
  <si>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</si>
  <si>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</si>
  <si>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</si>
  <si>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</si>
  <si>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</si>
  <si>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</si>
  <si>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</si>
  <si>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</si>
  <si>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</si>
  <si>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</si>
  <si>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s</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</si>
  <si>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</si>
  <si>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</si>
  <si>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</si>
  <si>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</si>
  <si>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</si>
  <si>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</si>
  <si>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</si>
  <si>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</si>
  <si>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</si>
  <si>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</si>
  <si>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</si>
  <si>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</si>
  <si>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</si>
  <si>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</si>
  <si>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</si>
  <si>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</si>
  <si>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</si>
  <si>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</si>
  <si>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</si>
  <si>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</si>
  <si>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</si>
  <si>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</si>
  <si>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</si>
  <si>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</si>
  <si>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</si>
  <si>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</si>
  <si>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</si>
  <si>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</si>
  <si>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</si>
  <si>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</si>
  <si>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</si>
  <si>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</si>
  <si>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</si>
  <si>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</si>
  <si>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</si>
  <si>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</si>
  <si>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</si>
  <si>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</si>
  <si>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</si>
  <si>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</si>
  <si>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</si>
  <si>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</si>
  <si>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</si>
  <si>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</si>
  <si>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</si>
  <si>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</si>
  <si>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</si>
  <si>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</si>
  <si>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</si>
  <si>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</si>
  <si>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</si>
  <si>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</si>
  <si>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</si>
  <si>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</si>
  <si>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</si>
  <si>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</si>
  <si>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</si>
  <si>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</si>
  <si>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</si>
  <si>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</si>
  <si>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</si>
  <si>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</si>
  <si>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</si>
  <si>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</si>
  <si>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</si>
  <si>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</si>
  <si>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</si>
  <si>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</si>
  <si>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</si>
  <si>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</si>
  <si>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</si>
  <si>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</si>
  <si>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</si>
  <si>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</si>
  <si>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</si>
  <si>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</si>
  <si>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</si>
  <si>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</si>
  <si>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</si>
  <si>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</si>
  <si>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</si>
  <si>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</si>
  <si>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</si>
  <si>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</si>
  <si>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</si>
  <si>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</si>
  <si>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</si>
  <si>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</si>
  <si>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</si>
  <si>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</si>
  <si>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</si>
  <si>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</si>
  <si>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</si>
  <si>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</si>
  <si>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</si>
  <si>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</si>
  <si>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</si>
  <si>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</si>
  <si>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</si>
  <si>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TAB SETPOINT</t>
  </si>
  <si>
    <t>DDC SETPOINT</t>
  </si>
  <si>
    <t>ACT. MEASUREMENT</t>
  </si>
  <si>
    <t>Air Data Multimeter - Air Foil</t>
  </si>
  <si>
    <t>AIRFLOW</t>
  </si>
  <si>
    <t>VAV #</t>
  </si>
  <si>
    <t>.</t>
  </si>
  <si>
    <t>DUAL DUCT VARIABLE AIR VOLUME UNIT TEST REPORT</t>
  </si>
  <si>
    <t>FAN POWERED BOX DATA</t>
  </si>
  <si>
    <t>AIR VALVE #</t>
  </si>
  <si>
    <t>CHILLER PERFORMANCE DATA</t>
  </si>
  <si>
    <t>CHILLER FULL LOAD AMPS</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</si>
  <si>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</si>
  <si>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</si>
  <si>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</si>
  <si>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</si>
  <si>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</si>
  <si>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</si>
  <si>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</si>
  <si>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</si>
  <si>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</si>
  <si>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</si>
  <si>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</si>
  <si>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</si>
  <si>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</si>
  <si>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</si>
  <si>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</si>
  <si>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</si>
  <si>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</si>
  <si>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</si>
  <si>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</si>
  <si>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</si>
  <si>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</si>
  <si>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</si>
  <si>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</si>
  <si>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</si>
  <si>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</si>
  <si>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</si>
  <si>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</si>
  <si>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</si>
  <si>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</si>
  <si>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</si>
  <si>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</si>
  <si>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</si>
  <si>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</si>
  <si>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</si>
  <si>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</si>
  <si>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</si>
  <si>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</si>
  <si>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</si>
  <si>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</si>
  <si>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</si>
  <si>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</si>
  <si>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</si>
  <si>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</si>
  <si>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</si>
  <si>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</si>
  <si>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</si>
  <si>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</si>
  <si>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</si>
  <si>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</si>
  <si>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</si>
  <si>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</si>
  <si>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</si>
  <si>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</si>
  <si>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</si>
  <si>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</si>
  <si>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</si>
  <si>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</si>
  <si>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</si>
  <si>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</si>
  <si>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</si>
  <si>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How Many Ducted Exhaust Inlets?</t>
  </si>
  <si>
    <t>AIR TERMINAL NO.</t>
  </si>
  <si>
    <t>Formula?</t>
  </si>
  <si>
    <t>∆ PRES. (PSI)                                                        (Do Not Include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</si>
</sst>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1"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10"/>
      <color rgb="FF000000"/>
      <name val="Calibri"/>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s>
  <fills count="28">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48">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cellStyleXfs>
  <cellXfs count="2649">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0" fillId="2" borderId="1" xfId="0" applyFill="1" applyBorder="1" applyAlignment="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1" fillId="3" borderId="0" xfId="0" applyFont="1" applyFill="1" applyAlignment="1" applyProtection="1">
      <alignment vertical="center"/>
    </xf>
    <xf numFmtId="0" fontId="12" fillId="2" borderId="54" xfId="0" applyFont="1" applyFill="1" applyBorder="1" applyAlignment="1" applyProtection="1">
      <alignment vertical="center"/>
    </xf>
    <xf numFmtId="0" fontId="12" fillId="2" borderId="83" xfId="0" applyFont="1" applyFill="1" applyBorder="1" applyAlignment="1" applyProtection="1">
      <alignment vertical="center"/>
    </xf>
    <xf numFmtId="0" fontId="12" fillId="2" borderId="77" xfId="0" applyFont="1" applyFill="1" applyBorder="1" applyAlignment="1" applyProtection="1">
      <alignment vertical="center"/>
    </xf>
    <xf numFmtId="0" fontId="12" fillId="2" borderId="15" xfId="0" applyFont="1" applyFill="1" applyBorder="1" applyAlignment="1" applyProtection="1">
      <alignment vertical="center"/>
    </xf>
    <xf numFmtId="2" fontId="12" fillId="2" borderId="15" xfId="0" applyNumberFormat="1" applyFont="1" applyFill="1" applyBorder="1" applyAlignment="1" applyProtection="1">
      <alignment vertical="center"/>
    </xf>
    <xf numFmtId="0" fontId="1" fillId="2" borderId="15" xfId="0" applyFont="1" applyFill="1" applyBorder="1" applyAlignment="1" applyProtection="1">
      <alignment vertical="center"/>
    </xf>
    <xf numFmtId="0" fontId="2" fillId="2" borderId="15" xfId="0" applyFont="1" applyFill="1" applyBorder="1" applyAlignment="1" applyProtection="1">
      <alignment vertical="center"/>
    </xf>
    <xf numFmtId="0" fontId="2" fillId="2" borderId="119" xfId="0" applyFont="1" applyFill="1" applyBorder="1" applyAlignment="1" applyProtection="1">
      <alignment vertical="center"/>
    </xf>
    <xf numFmtId="0" fontId="1" fillId="2" borderId="13" xfId="0" applyFont="1" applyFill="1" applyBorder="1" applyAlignment="1" applyProtection="1">
      <alignment vertical="center"/>
    </xf>
    <xf numFmtId="0" fontId="12" fillId="2" borderId="13" xfId="0" applyFont="1" applyFill="1" applyBorder="1" applyAlignment="1" applyProtection="1">
      <alignment vertical="center"/>
    </xf>
    <xf numFmtId="0" fontId="1" fillId="2" borderId="83" xfId="0" applyFont="1" applyFill="1" applyBorder="1" applyAlignment="1" applyProtection="1">
      <alignment vertical="center"/>
    </xf>
    <xf numFmtId="2" fontId="12" fillId="2" borderId="83" xfId="0" applyNumberFormat="1" applyFont="1" applyFill="1" applyBorder="1" applyAlignment="1" applyProtection="1">
      <alignment vertical="center"/>
    </xf>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 fillId="2" borderId="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vertical="center" wrapText="1"/>
      <protection locked="0"/>
    </xf>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0" fontId="1" fillId="2" borderId="1" xfId="0" applyNumberFormat="1" applyFont="1" applyFill="1" applyBorder="1" applyAlignment="1" applyProtection="1">
      <alignment horizontal="center" vertical="center"/>
      <protection locked="0"/>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applyFont="1" applyFill="1" applyBorder="1" applyAlignment="1" applyProtection="1">
      <alignment horizontal="center" vertical="center"/>
      <protection locked="0"/>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5" fillId="0" borderId="1" xfId="0" applyFont="1" applyBorder="1" applyAlignment="1">
      <alignment horizontal="center" vertical="center"/>
    </xf>
    <xf numFmtId="2" fontId="55" fillId="0" borderId="1" xfId="0" applyNumberFormat="1" applyFont="1" applyBorder="1" applyAlignment="1">
      <alignment horizontal="center" vertical="center"/>
    </xf>
    <xf numFmtId="0" fontId="55"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6" fillId="0" borderId="0" xfId="0" applyFont="1"/>
    <xf numFmtId="14" fontId="56" fillId="0" borderId="0" xfId="0" applyNumberFormat="1" applyFont="1" applyAlignment="1">
      <alignment horizontal="center" vertical="center"/>
    </xf>
    <xf numFmtId="0" fontId="57" fillId="21" borderId="0" xfId="0" applyFont="1" applyFill="1" applyProtection="1"/>
    <xf numFmtId="0" fontId="57" fillId="0" borderId="0" xfId="0" applyFont="1" applyProtection="1"/>
    <xf numFmtId="0" fontId="57" fillId="22" borderId="0" xfId="0" applyFont="1" applyFill="1" applyProtection="1"/>
    <xf numFmtId="0" fontId="58" fillId="22" borderId="0" xfId="0" applyFont="1" applyFill="1" applyProtection="1"/>
    <xf numFmtId="14" fontId="57" fillId="0" borderId="0" xfId="0" applyNumberFormat="1" applyFont="1" applyAlignment="1" applyProtection="1">
      <alignment horizontal="center" vertical="center"/>
    </xf>
    <xf numFmtId="0" fontId="57" fillId="0" borderId="0" xfId="0" quotePrefix="1" applyFont="1" applyProtection="1"/>
    <xf numFmtId="0" fontId="59" fillId="21" borderId="0" xfId="0" applyFont="1" applyFill="1" applyProtection="1"/>
    <xf numFmtId="0" fontId="60" fillId="0" borderId="0" xfId="0" applyFont="1" applyAlignment="1">
      <alignment vertical="top"/>
    </xf>
    <xf numFmtId="0" fontId="60"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2"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2" fillId="2" borderId="0" xfId="0" applyFont="1" applyFill="1" applyBorder="1" applyAlignment="1">
      <alignment vertical="center"/>
    </xf>
    <xf numFmtId="0" fontId="13" fillId="2" borderId="0" xfId="0" applyFont="1" applyFill="1" applyBorder="1" applyAlignment="1">
      <alignment vertical="center"/>
    </xf>
    <xf numFmtId="0" fontId="62" fillId="2" borderId="0" xfId="0" applyFont="1" applyFill="1" applyBorder="1" applyAlignment="1">
      <alignment horizontal="right" vertical="center"/>
    </xf>
    <xf numFmtId="0" fontId="62"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3"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4"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7" fillId="0" borderId="0" xfId="0" quotePrefix="1" applyFont="1" applyAlignment="1" applyProtection="1">
      <alignment horizontal="center"/>
    </xf>
    <xf numFmtId="0" fontId="59"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6" fillId="0" borderId="0" xfId="0" applyFont="1" applyAlignment="1">
      <alignment horizontal="center" vertical="center"/>
    </xf>
    <xf numFmtId="9" fontId="57" fillId="21" borderId="0" xfId="14" applyFont="1" applyFill="1" applyAlignment="1" applyProtection="1">
      <alignment horizontal="center" vertical="center"/>
    </xf>
    <xf numFmtId="9" fontId="57" fillId="22" borderId="0" xfId="14" applyFont="1" applyFill="1" applyAlignment="1" applyProtection="1">
      <alignment horizontal="center" vertical="center"/>
    </xf>
    <xf numFmtId="9" fontId="57" fillId="0" borderId="0" xfId="14" applyFont="1" applyAlignment="1" applyProtection="1">
      <alignment horizontal="center" vertical="center"/>
    </xf>
    <xf numFmtId="0" fontId="1" fillId="2" borderId="10"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6" fillId="3" borderId="0" xfId="0" applyFont="1" applyFill="1" applyBorder="1" applyAlignment="1" applyProtection="1"/>
    <xf numFmtId="0" fontId="66" fillId="3" borderId="0" xfId="0" applyFont="1" applyFill="1" applyBorder="1" applyProtection="1"/>
    <xf numFmtId="0" fontId="66"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6" fillId="20" borderId="0" xfId="0" applyFont="1" applyFill="1" applyBorder="1" applyAlignment="1" applyProtection="1"/>
    <xf numFmtId="0" fontId="66"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1" fillId="2" borderId="1"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1" xfId="0" applyFont="1" applyFill="1" applyBorder="1" applyAlignment="1" applyProtection="1">
      <alignment horizontal="center" vertical="center"/>
    </xf>
    <xf numFmtId="0" fontId="12" fillId="2" borderId="18" xfId="0" applyFont="1" applyFill="1" applyBorder="1" applyAlignment="1" applyProtection="1">
      <alignment vertical="center"/>
      <protection locked="0"/>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pplyProtection="1">
      <alignment horizontal="center" vertical="center"/>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2"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3"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0" xfId="0" quotePrefix="1" applyFont="1" applyFill="1" applyProtection="1">
      <protection locked="0"/>
    </xf>
    <xf numFmtId="0" fontId="1" fillId="8" borderId="0" xfId="0" quotePrefix="1" applyFont="1" applyFill="1" applyProtection="1">
      <protection locked="0"/>
    </xf>
    <xf numFmtId="1" fontId="1" fillId="8" borderId="1" xfId="0" quotePrefix="1" applyNumberFormat="1" applyFont="1" applyFill="1" applyBorder="1" applyAlignment="1" applyProtection="1">
      <alignment horizontal="center"/>
      <protection locked="0"/>
    </xf>
    <xf numFmtId="0" fontId="1" fillId="8" borderId="1" xfId="0" applyFont="1" applyFill="1" applyBorder="1" applyAlignment="1">
      <alignment horizontal="center" vertical="center"/>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0" xfId="0" applyFont="1" applyFill="1" applyBorder="1" applyAlignment="1" applyProtection="1">
      <alignment horizontal="center" vertical="center" wrapText="1"/>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61" fillId="2" borderId="92" xfId="24" applyFont="1" applyFill="1" applyBorder="1" applyAlignment="1" applyProtection="1">
      <alignment horizontal="center" vertical="center"/>
      <protection locked="0"/>
    </xf>
    <xf numFmtId="0" fontId="61"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protection locked="0"/>
    </xf>
    <xf numFmtId="0" fontId="27" fillId="2" borderId="13" xfId="0" applyFont="1" applyFill="1" applyBorder="1" applyAlignment="1" applyProtection="1">
      <alignment horizontal="center" vertical="center" wrapText="1"/>
      <protection locked="0"/>
    </xf>
    <xf numFmtId="0" fontId="2" fillId="8" borderId="14" xfId="0" applyFont="1" applyFill="1" applyBorder="1" applyAlignment="1" applyProtection="1">
      <alignment horizontal="center"/>
      <protection locked="0"/>
    </xf>
    <xf numFmtId="0" fontId="53" fillId="2" borderId="84" xfId="0" applyFont="1" applyFill="1" applyBorder="1" applyAlignment="1" applyProtection="1">
      <alignment horizontal="center" vertical="center" wrapText="1"/>
      <protection locked="0"/>
    </xf>
    <xf numFmtId="0" fontId="53" fillId="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3" borderId="1" xfId="0" applyFont="1" applyFill="1" applyBorder="1" applyAlignment="1">
      <alignment horizontal="center"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166" fontId="12" fillId="2" borderId="1" xfId="0" applyNumberFormat="1" applyFont="1" applyFill="1" applyBorder="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1" xfId="0" applyFont="1" applyFill="1" applyBorder="1" applyAlignment="1">
      <alignment horizontal="left" vertical="center"/>
    </xf>
    <xf numFmtId="166" fontId="12" fillId="2" borderId="11" xfId="0" applyNumberFormat="1" applyFont="1" applyFill="1" applyBorder="1" applyAlignment="1">
      <alignment horizontal="right" vertical="center"/>
    </xf>
    <xf numFmtId="0" fontId="12" fillId="2" borderId="38" xfId="0"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12" fillId="2" borderId="0" xfId="0" applyFont="1" applyFill="1" applyAlignment="1" applyProtection="1">
      <alignment horizontal="left" vertical="center"/>
      <protection locked="0"/>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5" fillId="0" borderId="1" xfId="0" applyFont="1" applyBorder="1" applyAlignment="1">
      <alignment horizontal="center" vertical="center"/>
    </xf>
    <xf numFmtId="0" fontId="0" fillId="0" borderId="1" xfId="0" applyBorder="1" applyAlignment="1">
      <alignment horizontal="center" vertical="center" wrapText="1"/>
    </xf>
    <xf numFmtId="0" fontId="76" fillId="2" borderId="0" xfId="0" applyFont="1" applyFill="1" applyBorder="1" applyAlignment="1">
      <alignment horizontal="right"/>
    </xf>
    <xf numFmtId="0" fontId="74"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top" wrapText="1"/>
      <protection locked="0"/>
    </xf>
    <xf numFmtId="0" fontId="78" fillId="2" borderId="0" xfId="0" applyFont="1" applyFill="1" applyBorder="1" applyAlignment="1">
      <alignment horizontal="right" wrapText="1"/>
    </xf>
    <xf numFmtId="0" fontId="77" fillId="2" borderId="0" xfId="0" applyFont="1" applyFill="1" applyBorder="1" applyAlignment="1">
      <alignment horizontal="right" vertical="center"/>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8" fillId="2" borderId="115" xfId="0" applyFont="1" applyFill="1" applyBorder="1" applyAlignment="1">
      <alignment horizontal="center" vertical="center"/>
    </xf>
    <xf numFmtId="0" fontId="68" fillId="2" borderId="114" xfId="0" applyFont="1" applyFill="1" applyBorder="1" applyAlignment="1">
      <alignment horizontal="center" vertical="center"/>
    </xf>
    <xf numFmtId="0" fontId="68" fillId="2" borderId="113" xfId="0" applyFont="1" applyFill="1" applyBorder="1" applyAlignment="1">
      <alignment horizontal="center" vertical="center"/>
    </xf>
    <xf numFmtId="0" fontId="68" fillId="2" borderId="112" xfId="0" applyFont="1" applyFill="1" applyBorder="1" applyAlignment="1">
      <alignment horizontal="center" vertical="center"/>
    </xf>
    <xf numFmtId="0" fontId="68" fillId="2" borderId="111" xfId="0" applyFont="1" applyFill="1" applyBorder="1" applyAlignment="1">
      <alignment horizontal="center" vertical="center"/>
    </xf>
    <xf numFmtId="0" fontId="68"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5"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8" fillId="11" borderId="5" xfId="0" applyFont="1" applyFill="1" applyBorder="1" applyAlignment="1">
      <alignment horizontal="left" vertical="center" wrapText="1"/>
    </xf>
    <xf numFmtId="0" fontId="68" fillId="11" borderId="0" xfId="0" applyFont="1" applyFill="1" applyBorder="1" applyAlignment="1">
      <alignment horizontal="left" vertical="center" wrapText="1"/>
    </xf>
    <xf numFmtId="0" fontId="68" fillId="11" borderId="6" xfId="0" applyFont="1" applyFill="1" applyBorder="1" applyAlignment="1">
      <alignment horizontal="left" vertical="center" wrapText="1"/>
    </xf>
    <xf numFmtId="0" fontId="62" fillId="11" borderId="0" xfId="0" applyFont="1" applyFill="1" applyBorder="1" applyAlignment="1" applyProtection="1">
      <alignment horizontal="right" vertical="center"/>
      <protection locked="0"/>
    </xf>
    <xf numFmtId="0" fontId="62"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9" fillId="2" borderId="0" xfId="0" applyFont="1" applyFill="1" applyBorder="1" applyAlignment="1" applyProtection="1">
      <alignment horizontal="right" wrapText="1"/>
    </xf>
    <xf numFmtId="0" fontId="80"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82" xfId="0" applyFont="1" applyFill="1" applyBorder="1" applyAlignment="1" applyProtection="1">
      <alignment horizontal="left" vertical="center"/>
      <protection locked="0"/>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13" xfId="0" applyFont="1" applyFill="1" applyBorder="1" applyAlignment="1">
      <alignment horizontal="left"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11" xfId="0" applyFont="1" applyFill="1" applyBorder="1" applyAlignment="1" applyProtection="1">
      <alignment horizontal="left" vertical="center"/>
      <protection locked="0"/>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2" fillId="2" borderId="0" xfId="0" applyFont="1" applyFill="1" applyAlignment="1" applyProtection="1">
      <alignment horizontal="left" vertical="center"/>
    </xf>
    <xf numFmtId="2" fontId="12" fillId="2" borderId="10" xfId="0" applyNumberFormat="1" applyFont="1" applyFill="1" applyBorder="1" applyAlignment="1" applyProtection="1">
      <alignment horizontal="center" vertical="center"/>
      <protection locked="0"/>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2" fillId="2" borderId="1" xfId="0" quotePrefix="1"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0" fontId="12" fillId="2" borderId="24"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11" xfId="0" applyNumberFormat="1" applyFont="1" applyFill="1" applyBorder="1" applyAlignment="1" applyProtection="1">
      <alignment horizontal="center" vertical="center"/>
      <protection locked="0"/>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56" xfId="0" applyFont="1" applyFill="1" applyBorder="1" applyAlignment="1" applyProtection="1">
      <alignment horizontal="center" vertical="center"/>
    </xf>
    <xf numFmtId="0" fontId="1" fillId="2" borderId="11"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1" fontId="12" fillId="3" borderId="28" xfId="0" applyNumberFormat="1" applyFont="1" applyFill="1" applyBorder="1" applyAlignment="1">
      <alignment horizontal="center" vertical="center"/>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1" fontId="12" fillId="2" borderId="21" xfId="0" applyNumberFormat="1" applyFont="1" applyFill="1" applyBorder="1" applyAlignment="1">
      <alignment horizontal="center" vertical="center"/>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1" fillId="3" borderId="49" xfId="0" applyFont="1" applyFill="1" applyBorder="1" applyAlignment="1">
      <alignment horizontal="left" vertical="center" wrapText="1"/>
    </xf>
    <xf numFmtId="0" fontId="71" fillId="3" borderId="48" xfId="0" applyFont="1" applyFill="1" applyBorder="1" applyAlignment="1">
      <alignment horizontal="left" vertical="center"/>
    </xf>
    <xf numFmtId="0" fontId="71" fillId="3" borderId="73" xfId="0" applyFont="1" applyFill="1" applyBorder="1" applyAlignment="1">
      <alignment horizontal="left" vertical="center"/>
    </xf>
    <xf numFmtId="0" fontId="71" fillId="3" borderId="45" xfId="0" applyFont="1" applyFill="1" applyBorder="1" applyAlignment="1">
      <alignment horizontal="left" vertical="center"/>
    </xf>
    <xf numFmtId="0" fontId="71" fillId="3" borderId="14" xfId="0" applyFont="1" applyFill="1" applyBorder="1" applyAlignment="1">
      <alignment horizontal="left" vertical="center"/>
    </xf>
    <xf numFmtId="0" fontId="71"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165" fontId="12" fillId="2" borderId="83" xfId="0" applyNumberFormat="1" applyFont="1" applyFill="1" applyBorder="1" applyAlignment="1" applyProtection="1">
      <alignment horizontal="center" vertical="center"/>
      <protection locked="0"/>
    </xf>
    <xf numFmtId="165" fontId="12" fillId="2" borderId="41" xfId="0" applyNumberFormat="1" applyFont="1" applyFill="1" applyBorder="1" applyAlignment="1" applyProtection="1">
      <alignment horizontal="center" vertical="center"/>
      <protection locked="0"/>
    </xf>
    <xf numFmtId="165" fontId="12" fillId="2" borderId="75"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1" fillId="2" borderId="12"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9" fontId="13" fillId="2" borderId="15" xfId="0" applyNumberFormat="1"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165" fontId="12" fillId="2" borderId="6"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2" fontId="1" fillId="2" borderId="13" xfId="0" applyNumberFormat="1"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12" fillId="2" borderId="51" xfId="0" applyFont="1" applyFill="1" applyBorder="1" applyAlignment="1" applyProtection="1">
      <alignment horizontal="left" vertical="center"/>
    </xf>
    <xf numFmtId="0" fontId="12" fillId="2" borderId="50" xfId="0" applyFont="1" applyFill="1" applyBorder="1" applyAlignment="1" applyProtection="1">
      <alignment horizontal="left" vertical="center"/>
    </xf>
    <xf numFmtId="0" fontId="12" fillId="2" borderId="97" xfId="0" applyFont="1" applyFill="1" applyBorder="1" applyAlignment="1" applyProtection="1">
      <alignment horizontal="left" vertic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2" fontId="12" fillId="2" borderId="53" xfId="0" applyNumberFormat="1" applyFont="1" applyFill="1" applyBorder="1" applyAlignment="1" applyProtection="1">
      <alignment horizontal="right" vertical="center"/>
      <protection locked="0"/>
    </xf>
    <xf numFmtId="2" fontId="12" fillId="2" borderId="52" xfId="0" applyNumberFormat="1" applyFont="1" applyFill="1" applyBorder="1" applyAlignment="1" applyProtection="1">
      <alignment horizontal="right" vertical="center"/>
      <protection locked="0"/>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1" fontId="12" fillId="2" borderId="1" xfId="0" quotePrefix="1" applyNumberFormat="1" applyFont="1" applyFill="1" applyBorder="1" applyAlignment="1" applyProtection="1">
      <alignment horizontal="center" vertical="center"/>
      <protection locked="0"/>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12" fillId="2" borderId="24" xfId="0" applyNumberFormat="1"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2" borderId="55" xfId="0" applyFont="1" applyFill="1" applyBorder="1" applyAlignment="1">
      <alignment horizontal="left" vertical="center"/>
    </xf>
    <xf numFmtId="0" fontId="1" fillId="2" borderId="54" xfId="0" applyFont="1" applyFill="1" applyBorder="1" applyAlignment="1">
      <alignment horizontal="left" vertic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2" fillId="2" borderId="51" xfId="0" applyFont="1" applyFill="1" applyBorder="1" applyAlignment="1">
      <alignment horizontal="left" vertical="center"/>
    </xf>
    <xf numFmtId="0" fontId="12" fillId="2" borderId="50" xfId="0" applyFont="1" applyFill="1" applyBorder="1" applyAlignment="1">
      <alignment horizontal="left" vertical="center"/>
    </xf>
    <xf numFmtId="0" fontId="12" fillId="2" borderId="97"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18"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2" fillId="2" borderId="30" xfId="0" applyNumberFormat="1" applyFont="1" applyFill="1" applyBorder="1" applyAlignment="1" applyProtection="1">
      <alignment horizontal="left" vertical="center"/>
      <protection locked="0"/>
    </xf>
    <xf numFmtId="2" fontId="12"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0" fontId="1" fillId="2" borderId="10" xfId="0" applyFont="1" applyFill="1" applyBorder="1" applyAlignment="1" applyProtection="1">
      <alignment horizontal="left" vertical="center"/>
    </xf>
    <xf numFmtId="0" fontId="12" fillId="2" borderId="1" xfId="0" applyFont="1" applyFill="1" applyBorder="1" applyAlignment="1" applyProtection="1">
      <alignment horizontal="right" vertical="center"/>
      <protection locked="0"/>
    </xf>
    <xf numFmtId="0" fontId="12" fillId="2" borderId="12" xfId="0" applyFont="1" applyFill="1" applyBorder="1" applyAlignment="1" applyProtection="1">
      <alignment horizontal="left" vertical="center"/>
      <protection locked="0"/>
    </xf>
    <xf numFmtId="0" fontId="12" fillId="2" borderId="1" xfId="0" applyFont="1" applyFill="1" applyBorder="1" applyAlignment="1" applyProtection="1">
      <alignment horizontal="left" vertical="center"/>
      <protection locked="0"/>
    </xf>
    <xf numFmtId="0" fontId="12" fillId="2" borderId="28" xfId="0" applyFont="1" applyFill="1" applyBorder="1" applyAlignment="1" applyProtection="1">
      <alignment horizontal="left" vertical="center"/>
      <protection locked="0"/>
    </xf>
    <xf numFmtId="166" fontId="12" fillId="2" borderId="1" xfId="0" applyNumberFormat="1" applyFont="1" applyFill="1" applyBorder="1" applyAlignment="1" applyProtection="1">
      <alignment horizontal="center" vertical="center" shrinkToFit="1"/>
    </xf>
    <xf numFmtId="0" fontId="12" fillId="2" borderId="1" xfId="0" applyFont="1" applyFill="1" applyBorder="1" applyAlignment="1" applyProtection="1">
      <alignment horizontal="center" vertical="center" shrinkToFit="1"/>
    </xf>
    <xf numFmtId="0" fontId="12" fillId="2" borderId="28" xfId="0" applyFont="1" applyFill="1" applyBorder="1" applyAlignment="1" applyProtection="1">
      <alignment horizontal="center" vertical="center" shrinkToFit="1"/>
    </xf>
    <xf numFmtId="0" fontId="2" fillId="2" borderId="119" xfId="0" applyFont="1" applyFill="1" applyBorder="1" applyAlignment="1" applyProtection="1">
      <alignment horizontal="left" vertical="center"/>
    </xf>
    <xf numFmtId="0" fontId="2" fillId="2" borderId="15" xfId="0" applyFont="1" applyFill="1" applyBorder="1" applyAlignment="1" applyProtection="1">
      <alignment horizontal="left" vertical="center"/>
    </xf>
    <xf numFmtId="0" fontId="2" fillId="2" borderId="77" xfId="0" applyFont="1" applyFill="1" applyBorder="1" applyAlignment="1" applyProtection="1">
      <alignment horizontal="left" vertical="center"/>
    </xf>
    <xf numFmtId="1" fontId="12" fillId="2" borderId="1" xfId="0" applyNumberFormat="1" applyFont="1" applyFill="1" applyBorder="1" applyAlignment="1" applyProtection="1">
      <alignment horizontal="center" vertical="center" shrinkToFit="1"/>
    </xf>
    <xf numFmtId="166" fontId="12" fillId="2" borderId="12" xfId="0" applyNumberFormat="1" applyFont="1" applyFill="1" applyBorder="1" applyAlignment="1" applyProtection="1">
      <alignment horizontal="center" vertical="center"/>
    </xf>
    <xf numFmtId="0" fontId="1" fillId="2" borderId="28" xfId="0" applyFont="1" applyFill="1" applyBorder="1" applyAlignment="1" applyProtection="1">
      <alignment horizontal="center" vertical="center"/>
    </xf>
    <xf numFmtId="2" fontId="12" fillId="2" borderId="1" xfId="0" quotePrefix="1" applyNumberFormat="1" applyFont="1" applyFill="1" applyBorder="1" applyAlignment="1" applyProtection="1">
      <alignment horizontal="center" vertical="center"/>
      <protection locked="0"/>
    </xf>
    <xf numFmtId="0" fontId="19" fillId="3" borderId="6" xfId="0" applyFont="1" applyFill="1" applyBorder="1" applyAlignment="1" applyProtection="1">
      <alignment horizontal="left" vertical="center" wrapText="1"/>
    </xf>
    <xf numFmtId="0" fontId="19" fillId="3" borderId="82" xfId="0" applyFont="1" applyFill="1" applyBorder="1" applyAlignment="1" applyProtection="1">
      <alignment horizontal="left" vertical="center" wrapText="1"/>
    </xf>
    <xf numFmtId="0" fontId="19" fillId="3" borderId="4" xfId="0" applyFont="1" applyFill="1" applyBorder="1" applyAlignment="1" applyProtection="1">
      <alignment horizontal="left" vertical="center" wrapText="1"/>
    </xf>
    <xf numFmtId="0" fontId="2" fillId="3" borderId="118" xfId="0" applyFont="1" applyFill="1" applyBorder="1" applyAlignment="1" applyProtection="1">
      <alignment horizontal="left" vertical="center"/>
    </xf>
    <xf numFmtId="0" fontId="2" fillId="3" borderId="117" xfId="0" applyFont="1" applyFill="1" applyBorder="1" applyAlignment="1" applyProtection="1">
      <alignment horizontal="left" vertical="center"/>
    </xf>
    <xf numFmtId="0" fontId="1" fillId="3" borderId="12" xfId="0" applyFont="1" applyFill="1" applyBorder="1" applyAlignment="1" applyProtection="1">
      <alignment horizontal="center" vertical="center"/>
    </xf>
    <xf numFmtId="0" fontId="12" fillId="3" borderId="10" xfId="0" applyFont="1" applyFill="1" applyBorder="1" applyAlignment="1" applyProtection="1">
      <alignment horizontal="center" vertical="center"/>
    </xf>
    <xf numFmtId="0" fontId="12" fillId="3" borderId="11" xfId="0"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2" fillId="3" borderId="12" xfId="0" applyFont="1" applyFill="1" applyBorder="1" applyAlignment="1" applyProtection="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pplyProtection="1">
      <alignment horizontal="left" vertical="center"/>
    </xf>
    <xf numFmtId="0" fontId="2" fillId="3" borderId="8" xfId="0" applyFont="1" applyFill="1" applyBorder="1" applyAlignment="1" applyProtection="1">
      <alignment horizontal="left" vertical="center"/>
    </xf>
    <xf numFmtId="0" fontId="2" fillId="3" borderId="9" xfId="0" applyFont="1" applyFill="1" applyBorder="1" applyAlignment="1" applyProtection="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xf>
    <xf numFmtId="166" fontId="12" fillId="3" borderId="11" xfId="0" applyNumberFormat="1" applyFont="1" applyFill="1" applyBorder="1" applyAlignment="1" applyProtection="1">
      <alignment horizontal="center" vertical="center"/>
    </xf>
    <xf numFmtId="166" fontId="12" fillId="3" borderId="12" xfId="0" applyNumberFormat="1" applyFont="1" applyFill="1" applyBorder="1" applyAlignment="1" applyProtection="1">
      <alignment horizontal="center" vertical="center"/>
    </xf>
    <xf numFmtId="1" fontId="12" fillId="3" borderId="12" xfId="0" applyNumberFormat="1" applyFont="1" applyFill="1" applyBorder="1" applyAlignment="1" applyProtection="1">
      <alignment horizontal="center" vertical="center"/>
    </xf>
    <xf numFmtId="0" fontId="12" fillId="2" borderId="12" xfId="0" applyFont="1" applyFill="1" applyBorder="1" applyAlignment="1" applyProtection="1">
      <alignment horizontal="left" vertical="center"/>
    </xf>
    <xf numFmtId="0" fontId="12" fillId="2" borderId="38" xfId="0" applyFont="1" applyFill="1" applyBorder="1" applyAlignment="1" applyProtection="1">
      <alignment horizontal="left" vertical="center"/>
    </xf>
    <xf numFmtId="0" fontId="1" fillId="2" borderId="23" xfId="0" applyFont="1" applyFill="1" applyBorder="1" applyAlignment="1" applyProtection="1">
      <alignment horizontal="left" vertical="center"/>
    </xf>
    <xf numFmtId="0" fontId="1" fillId="2" borderId="22" xfId="0" applyFont="1" applyFill="1" applyBorder="1" applyAlignment="1" applyProtection="1">
      <alignment horizontal="left" vertical="center"/>
    </xf>
    <xf numFmtId="0" fontId="1" fillId="2" borderId="82" xfId="0" applyFont="1" applyFill="1" applyBorder="1" applyAlignment="1" applyProtection="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2" fillId="2" borderId="22" xfId="0" applyFont="1" applyFill="1" applyBorder="1" applyAlignment="1" applyProtection="1">
      <alignment horizontal="left" vertical="center"/>
      <protection locked="0"/>
    </xf>
    <xf numFmtId="0" fontId="12" fillId="2" borderId="34" xfId="0" applyFont="1" applyFill="1" applyBorder="1" applyAlignment="1" applyProtection="1">
      <alignment horizontal="left" vertical="center"/>
      <protection locked="0"/>
    </xf>
    <xf numFmtId="166" fontId="12" fillId="2" borderId="10" xfId="0" quotePrefix="1"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0" fontId="79" fillId="2" borderId="0" xfId="0" applyFont="1" applyFill="1" applyAlignment="1">
      <alignment horizontal="right" wrapText="1"/>
    </xf>
    <xf numFmtId="0" fontId="80" fillId="2" borderId="0" xfId="0" applyFont="1" applyFill="1" applyAlignment="1">
      <alignment horizontal="right" wrapText="1"/>
    </xf>
    <xf numFmtId="0" fontId="1" fillId="2" borderId="0" xfId="0" applyFont="1" applyFill="1" applyAlignment="1">
      <alignment horizontal="right" vertical="center"/>
    </xf>
    <xf numFmtId="0" fontId="1" fillId="0" borderId="0" xfId="0" applyFont="1" applyFill="1" applyAlignment="1">
      <alignment horizontal="center"/>
    </xf>
    <xf numFmtId="166" fontId="12" fillId="2" borderId="21"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70" fillId="16" borderId="19" xfId="0" applyFont="1" applyFill="1" applyBorder="1" applyAlignment="1" applyProtection="1">
      <alignment horizontal="center" vertical="center" wrapText="1"/>
    </xf>
    <xf numFmtId="0" fontId="70" fillId="16" borderId="18" xfId="0" applyFont="1" applyFill="1" applyBorder="1" applyAlignment="1" applyProtection="1">
      <alignment horizontal="center" vertical="center" wrapText="1"/>
    </xf>
    <xf numFmtId="0" fontId="70" fillId="16" borderId="46" xfId="0" applyFont="1" applyFill="1" applyBorder="1" applyAlignment="1" applyProtection="1">
      <alignment horizontal="center" vertical="center" wrapText="1"/>
    </xf>
    <xf numFmtId="0" fontId="70" fillId="16" borderId="37" xfId="0" applyFont="1" applyFill="1" applyBorder="1" applyAlignment="1" applyProtection="1">
      <alignment horizontal="center" vertical="center" wrapText="1"/>
    </xf>
    <xf numFmtId="0" fontId="70" fillId="16" borderId="0" xfId="0" applyFont="1" applyFill="1" applyBorder="1" applyAlignment="1" applyProtection="1">
      <alignment horizontal="center" vertical="center" wrapText="1"/>
    </xf>
    <xf numFmtId="0" fontId="70" fillId="16" borderId="36" xfId="0" applyFont="1" applyFill="1" applyBorder="1" applyAlignment="1" applyProtection="1">
      <alignment horizontal="center" vertical="center" wrapText="1"/>
    </xf>
    <xf numFmtId="0" fontId="70" fillId="16" borderId="23" xfId="0" applyFont="1" applyFill="1" applyBorder="1" applyAlignment="1" applyProtection="1">
      <alignment horizontal="center" vertical="center" wrapText="1"/>
    </xf>
    <xf numFmtId="0" fontId="70" fillId="16" borderId="22" xfId="0" applyFont="1" applyFill="1" applyBorder="1" applyAlignment="1" applyProtection="1">
      <alignment horizontal="center" vertical="center" wrapText="1"/>
    </xf>
    <xf numFmtId="0" fontId="70" fillId="16" borderId="34" xfId="0" applyFont="1" applyFill="1" applyBorder="1" applyAlignment="1" applyProtection="1">
      <alignment horizontal="center" vertical="center" wrapText="1"/>
    </xf>
  </cellXfs>
  <cellStyles count="48">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Total 2" xfId="36" xr:uid="{00000000-0005-0000-0000-00002F000000}"/>
  </cellStyles>
  <dxfs count="2095">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externalLink" Target="externalLinks/externalLink9.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externalLink" Target="externalLinks/externalLink7.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5.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6.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3" Type="http://schemas.openxmlformats.org/officeDocument/2006/relationships/image" Target="../media/image56.png"/><Relationship Id="rId2" Type="http://schemas.openxmlformats.org/officeDocument/2006/relationships/image" Target="../media/image55.jpeg"/><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303</xdr:row>
          <xdr:rowOff>28575</xdr:rowOff>
        </xdr:from>
        <xdr:to>
          <xdr:col>2</xdr:col>
          <xdr:colOff>3095625</xdr:colOff>
          <xdr:row>306</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0</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25400</xdr:rowOff>
        </xdr:from>
        <xdr:to>
          <xdr:col>3</xdr:col>
          <xdr:colOff>0</xdr:colOff>
          <xdr:row>50</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25400</xdr:rowOff>
        </xdr:from>
        <xdr:to>
          <xdr:col>1</xdr:col>
          <xdr:colOff>2209800</xdr:colOff>
          <xdr:row>50</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25400</xdr:rowOff>
        </xdr:from>
        <xdr:to>
          <xdr:col>1</xdr:col>
          <xdr:colOff>2209800</xdr:colOff>
          <xdr:row>62</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25400</xdr:rowOff>
        </xdr:from>
        <xdr:to>
          <xdr:col>3</xdr:col>
          <xdr:colOff>0</xdr:colOff>
          <xdr:row>75</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25400</xdr:rowOff>
        </xdr:from>
        <xdr:to>
          <xdr:col>3</xdr:col>
          <xdr:colOff>0</xdr:colOff>
          <xdr:row>81</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25400</xdr:rowOff>
        </xdr:from>
        <xdr:to>
          <xdr:col>1</xdr:col>
          <xdr:colOff>2209800</xdr:colOff>
          <xdr:row>81</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25400</xdr:rowOff>
        </xdr:from>
        <xdr:to>
          <xdr:col>1</xdr:col>
          <xdr:colOff>2209800</xdr:colOff>
          <xdr:row>93</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25400</xdr:rowOff>
        </xdr:from>
        <xdr:to>
          <xdr:col>3</xdr:col>
          <xdr:colOff>0</xdr:colOff>
          <xdr:row>106</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25400</xdr:rowOff>
        </xdr:from>
        <xdr:to>
          <xdr:col>1</xdr:col>
          <xdr:colOff>2209800</xdr:colOff>
          <xdr:row>106</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25400</xdr:rowOff>
        </xdr:from>
        <xdr:to>
          <xdr:col>1</xdr:col>
          <xdr:colOff>2209800</xdr:colOff>
          <xdr:row>112</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25400</xdr:rowOff>
        </xdr:from>
        <xdr:to>
          <xdr:col>3</xdr:col>
          <xdr:colOff>0</xdr:colOff>
          <xdr:row>125</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130</xdr:row>
          <xdr:rowOff>25400</xdr:rowOff>
        </xdr:from>
        <xdr:to>
          <xdr:col>1</xdr:col>
          <xdr:colOff>2209800</xdr:colOff>
          <xdr:row>132</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143</xdr:row>
          <xdr:rowOff>25400</xdr:rowOff>
        </xdr:from>
        <xdr:to>
          <xdr:col>3</xdr:col>
          <xdr:colOff>0</xdr:colOff>
          <xdr:row>145</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143</xdr:row>
          <xdr:rowOff>25400</xdr:rowOff>
        </xdr:from>
        <xdr:to>
          <xdr:col>1</xdr:col>
          <xdr:colOff>2209800</xdr:colOff>
          <xdr:row>145</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149</xdr:row>
          <xdr:rowOff>25400</xdr:rowOff>
        </xdr:from>
        <xdr:to>
          <xdr:col>1</xdr:col>
          <xdr:colOff>2209800</xdr:colOff>
          <xdr:row>151</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162</xdr:row>
          <xdr:rowOff>25400</xdr:rowOff>
        </xdr:from>
        <xdr:to>
          <xdr:col>3</xdr:col>
          <xdr:colOff>0</xdr:colOff>
          <xdr:row>164</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162</xdr:row>
          <xdr:rowOff>25400</xdr:rowOff>
        </xdr:from>
        <xdr:to>
          <xdr:col>1</xdr:col>
          <xdr:colOff>2209800</xdr:colOff>
          <xdr:row>164</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181</xdr:row>
          <xdr:rowOff>25400</xdr:rowOff>
        </xdr:from>
        <xdr:to>
          <xdr:col>1</xdr:col>
          <xdr:colOff>2209800</xdr:colOff>
          <xdr:row>183</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194</xdr:row>
          <xdr:rowOff>25400</xdr:rowOff>
        </xdr:from>
        <xdr:to>
          <xdr:col>3</xdr:col>
          <xdr:colOff>0</xdr:colOff>
          <xdr:row>196</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194</xdr:row>
          <xdr:rowOff>25400</xdr:rowOff>
        </xdr:from>
        <xdr:to>
          <xdr:col>1</xdr:col>
          <xdr:colOff>2209800</xdr:colOff>
          <xdr:row>196</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200</xdr:row>
          <xdr:rowOff>25400</xdr:rowOff>
        </xdr:from>
        <xdr:to>
          <xdr:col>1</xdr:col>
          <xdr:colOff>2209800</xdr:colOff>
          <xdr:row>202</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207</xdr:row>
          <xdr:rowOff>25400</xdr:rowOff>
        </xdr:from>
        <xdr:to>
          <xdr:col>1</xdr:col>
          <xdr:colOff>2209800</xdr:colOff>
          <xdr:row>209</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214</xdr:row>
          <xdr:rowOff>25400</xdr:rowOff>
        </xdr:from>
        <xdr:to>
          <xdr:col>1</xdr:col>
          <xdr:colOff>2209800</xdr:colOff>
          <xdr:row>216</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221</xdr:row>
          <xdr:rowOff>25400</xdr:rowOff>
        </xdr:from>
        <xdr:to>
          <xdr:col>1</xdr:col>
          <xdr:colOff>2209800</xdr:colOff>
          <xdr:row>223</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228</xdr:row>
          <xdr:rowOff>25400</xdr:rowOff>
        </xdr:from>
        <xdr:to>
          <xdr:col>1</xdr:col>
          <xdr:colOff>2209800</xdr:colOff>
          <xdr:row>230</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235</xdr:row>
          <xdr:rowOff>25400</xdr:rowOff>
        </xdr:from>
        <xdr:to>
          <xdr:col>1</xdr:col>
          <xdr:colOff>2209800</xdr:colOff>
          <xdr:row>237</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242</xdr:row>
          <xdr:rowOff>25400</xdr:rowOff>
        </xdr:from>
        <xdr:to>
          <xdr:col>1</xdr:col>
          <xdr:colOff>2209800</xdr:colOff>
          <xdr:row>244</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250</xdr:row>
          <xdr:rowOff>25400</xdr:rowOff>
        </xdr:from>
        <xdr:to>
          <xdr:col>1</xdr:col>
          <xdr:colOff>2209800</xdr:colOff>
          <xdr:row>252</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169</xdr:row>
          <xdr:rowOff>25400</xdr:rowOff>
        </xdr:from>
        <xdr:to>
          <xdr:col>3</xdr:col>
          <xdr:colOff>0</xdr:colOff>
          <xdr:row>171</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169</xdr:row>
          <xdr:rowOff>25400</xdr:rowOff>
        </xdr:from>
        <xdr:to>
          <xdr:col>1</xdr:col>
          <xdr:colOff>2209800</xdr:colOff>
          <xdr:row>171</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255</xdr:row>
          <xdr:rowOff>50800</xdr:rowOff>
        </xdr:from>
        <xdr:to>
          <xdr:col>3</xdr:col>
          <xdr:colOff>0</xdr:colOff>
          <xdr:row>257</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263</xdr:row>
          <xdr:rowOff>50800</xdr:rowOff>
        </xdr:from>
        <xdr:to>
          <xdr:col>3</xdr:col>
          <xdr:colOff>0</xdr:colOff>
          <xdr:row>265</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257</xdr:row>
          <xdr:rowOff>25400</xdr:rowOff>
        </xdr:from>
        <xdr:to>
          <xdr:col>1</xdr:col>
          <xdr:colOff>2209800</xdr:colOff>
          <xdr:row>259</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265</xdr:row>
          <xdr:rowOff>25400</xdr:rowOff>
        </xdr:from>
        <xdr:to>
          <xdr:col>1</xdr:col>
          <xdr:colOff>2209800</xdr:colOff>
          <xdr:row>267</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273</xdr:row>
          <xdr:rowOff>25400</xdr:rowOff>
        </xdr:from>
        <xdr:to>
          <xdr:col>1</xdr:col>
          <xdr:colOff>2209800</xdr:colOff>
          <xdr:row>275</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271</xdr:row>
          <xdr:rowOff>50800</xdr:rowOff>
        </xdr:from>
        <xdr:to>
          <xdr:col>3</xdr:col>
          <xdr:colOff>0</xdr:colOff>
          <xdr:row>273</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289</xdr:row>
          <xdr:rowOff>25400</xdr:rowOff>
        </xdr:from>
        <xdr:to>
          <xdr:col>1</xdr:col>
          <xdr:colOff>2209800</xdr:colOff>
          <xdr:row>291</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287</xdr:row>
          <xdr:rowOff>50800</xdr:rowOff>
        </xdr:from>
        <xdr:to>
          <xdr:col>3</xdr:col>
          <xdr:colOff>0</xdr:colOff>
          <xdr:row>289</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297</xdr:row>
          <xdr:rowOff>25400</xdr:rowOff>
        </xdr:from>
        <xdr:to>
          <xdr:col>1</xdr:col>
          <xdr:colOff>2209800</xdr:colOff>
          <xdr:row>299</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295</xdr:row>
          <xdr:rowOff>50800</xdr:rowOff>
        </xdr:from>
        <xdr:to>
          <xdr:col>3</xdr:col>
          <xdr:colOff>0</xdr:colOff>
          <xdr:row>297</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136</xdr:row>
          <xdr:rowOff>66675</xdr:rowOff>
        </xdr:from>
        <xdr:to>
          <xdr:col>2</xdr:col>
          <xdr:colOff>180975</xdr:colOff>
          <xdr:row>138</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155</xdr:row>
          <xdr:rowOff>66675</xdr:rowOff>
        </xdr:from>
        <xdr:to>
          <xdr:col>2</xdr:col>
          <xdr:colOff>180975</xdr:colOff>
          <xdr:row>157</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186</xdr:row>
          <xdr:rowOff>190500</xdr:rowOff>
        </xdr:from>
        <xdr:to>
          <xdr:col>2</xdr:col>
          <xdr:colOff>190500</xdr:colOff>
          <xdr:row>189</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279</xdr:row>
          <xdr:rowOff>50800</xdr:rowOff>
        </xdr:from>
        <xdr:to>
          <xdr:col>3</xdr:col>
          <xdr:colOff>0</xdr:colOff>
          <xdr:row>281</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281</xdr:row>
          <xdr:rowOff>25400</xdr:rowOff>
        </xdr:from>
        <xdr:to>
          <xdr:col>1</xdr:col>
          <xdr:colOff>2209800</xdr:colOff>
          <xdr:row>283</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1544239</xdr:colOff>
      <xdr:row>3</xdr:row>
      <xdr:rowOff>170125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2" name="logo">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4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4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4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4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5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6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9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9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9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9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9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9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9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9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9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9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9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9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9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9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9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9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9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9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9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9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9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9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9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9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9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9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9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9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9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9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9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9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9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9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9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9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9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9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9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9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9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9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9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2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2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2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2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2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3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3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3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3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3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3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3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3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3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3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3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3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3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3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3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6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6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6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6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6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6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7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7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7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7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7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7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7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7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7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7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7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7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7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7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7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7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7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7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7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7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7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7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7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7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7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7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7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7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7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7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7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7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7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7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7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7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7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7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7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7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7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7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7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7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7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8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8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8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8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8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8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8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8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8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8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8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8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8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8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8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8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8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8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8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8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8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8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8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8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8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8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8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8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8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8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8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8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8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8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8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8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8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8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8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8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8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8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8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8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8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8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9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9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9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9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9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9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9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9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9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9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9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9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9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9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9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9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9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9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9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9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9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9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9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9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9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9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9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9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9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9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9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9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9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9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9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9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9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9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9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9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9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9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9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9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9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9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1D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1D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D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D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D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D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D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D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D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D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D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D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D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D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D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D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D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D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D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D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D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D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D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D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D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D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D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D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D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D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D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D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D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D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D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D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D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D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D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D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D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D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3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3" name="Group 2">
          <a:extLst>
            <a:ext uri="{FF2B5EF4-FFF2-40B4-BE49-F238E27FC236}">
              <a16:creationId xmlns:a16="http://schemas.microsoft.com/office/drawing/2014/main" id="{00000000-0008-0000-2400-000003000000}"/>
            </a:ext>
          </a:extLst>
        </xdr:cNvPr>
        <xdr:cNvGrpSpPr/>
      </xdr:nvGrpSpPr>
      <xdr:grpSpPr>
        <a:xfrm>
          <a:off x="11744325" y="1248935"/>
          <a:ext cx="2661206" cy="1982002"/>
          <a:chOff x="11189641" y="7141465"/>
          <a:chExt cx="3098446" cy="2541753"/>
        </a:xfrm>
      </xdr:grpSpPr>
      <xdr:grpSp>
        <xdr:nvGrpSpPr>
          <xdr:cNvPr id="4" name="Group 104">
            <a:extLst>
              <a:ext uri="{FF2B5EF4-FFF2-40B4-BE49-F238E27FC236}">
                <a16:creationId xmlns:a16="http://schemas.microsoft.com/office/drawing/2014/main" id="{00000000-0008-0000-24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4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4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4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4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4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4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4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4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4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4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4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4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4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4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4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4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4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4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4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4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4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4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4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4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4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4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4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4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4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4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4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4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4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4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4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4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4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4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4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4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4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4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09"/>
  <sheetViews>
    <sheetView tabSelected="1" topLeftCell="A30" zoomScaleNormal="100" workbookViewId="0">
      <pane xSplit="5" topLeftCell="F1" activePane="topRight" state="frozen"/>
      <selection pane="topRight" activeCell="C41" sqref="C41"/>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27" customWidth="1"/>
    <col min="50" max="72" width="18.7109375" style="427" hidden="1" customWidth="1"/>
    <col min="73" max="16384" width="2.85546875" style="54" hidden="1"/>
  </cols>
  <sheetData>
    <row r="1" spans="1:49" ht="36" customHeight="1" x14ac:dyDescent="0.2">
      <c r="A1" s="63"/>
      <c r="B1" s="58"/>
      <c r="C1" s="849" t="s">
        <v>693</v>
      </c>
      <c r="D1" s="849"/>
      <c r="E1" s="849"/>
      <c r="N1" s="56"/>
      <c r="O1" s="56"/>
      <c r="P1" s="56"/>
      <c r="Q1" s="56"/>
      <c r="R1" s="56"/>
      <c r="S1" s="56"/>
      <c r="T1" s="56"/>
      <c r="U1" s="56"/>
    </row>
    <row r="2" spans="1:49" ht="27.75" customHeight="1" x14ac:dyDescent="0.2">
      <c r="A2" s="64">
        <v>1</v>
      </c>
      <c r="B2" s="59"/>
      <c r="C2" s="849" t="s">
        <v>856</v>
      </c>
      <c r="D2" s="849"/>
      <c r="E2" s="849"/>
      <c r="N2" s="56"/>
      <c r="O2" s="56"/>
      <c r="P2" s="56"/>
      <c r="Q2" s="56"/>
      <c r="R2" s="56"/>
      <c r="S2" s="56"/>
      <c r="T2" s="56"/>
      <c r="U2" s="56"/>
    </row>
    <row r="3" spans="1:49" ht="16.5" customHeight="1" x14ac:dyDescent="0.2">
      <c r="A3" s="64"/>
      <c r="B3" s="59"/>
      <c r="C3" s="849" t="s">
        <v>674</v>
      </c>
      <c r="D3" s="849"/>
      <c r="E3" s="849"/>
      <c r="N3" s="56"/>
      <c r="O3" s="56"/>
      <c r="P3" s="56"/>
      <c r="Q3" s="56"/>
      <c r="R3" s="56"/>
      <c r="S3" s="56"/>
      <c r="T3" s="56"/>
      <c r="U3" s="56"/>
    </row>
    <row r="4" spans="1:49" ht="17.25" customHeight="1" x14ac:dyDescent="0.2">
      <c r="A4" s="64"/>
      <c r="B4" s="59"/>
      <c r="C4" s="849" t="s">
        <v>857</v>
      </c>
      <c r="D4" s="849"/>
      <c r="E4" s="849"/>
      <c r="N4" s="56"/>
      <c r="O4" s="56"/>
      <c r="P4" s="56"/>
      <c r="Q4" s="56"/>
      <c r="R4" s="56"/>
      <c r="S4" s="56"/>
      <c r="T4" s="56"/>
      <c r="U4" s="56"/>
    </row>
    <row r="5" spans="1:49" ht="29.25" customHeight="1" x14ac:dyDescent="0.2">
      <c r="A5" s="590" t="s">
        <v>36</v>
      </c>
      <c r="B5" s="591"/>
      <c r="C5" s="849" t="s">
        <v>858</v>
      </c>
      <c r="D5" s="849"/>
      <c r="E5" s="849"/>
      <c r="M5" s="374"/>
      <c r="N5" s="56"/>
      <c r="O5" s="56"/>
      <c r="P5" s="56"/>
      <c r="Q5" s="56"/>
      <c r="R5" s="56"/>
      <c r="S5" s="56"/>
      <c r="T5" s="56"/>
      <c r="U5" s="56"/>
    </row>
    <row r="6" spans="1:49" ht="12" x14ac:dyDescent="0.2">
      <c r="A6" s="55" t="s">
        <v>963</v>
      </c>
      <c r="B6" s="62"/>
      <c r="C6" s="850"/>
      <c r="D6" s="850"/>
      <c r="E6" s="850"/>
      <c r="N6" s="56"/>
      <c r="O6" s="56"/>
      <c r="P6" s="56"/>
      <c r="Q6" s="56"/>
      <c r="R6" s="56"/>
      <c r="S6" s="56"/>
      <c r="T6" s="56"/>
      <c r="U6" s="56"/>
    </row>
    <row r="7" spans="1:49" ht="12" x14ac:dyDescent="0.2">
      <c r="A7" s="55" t="s">
        <v>960</v>
      </c>
      <c r="B7" s="60"/>
      <c r="C7" s="850"/>
      <c r="D7" s="850"/>
      <c r="E7" s="850"/>
      <c r="F7" s="299"/>
      <c r="G7" s="299"/>
      <c r="H7" s="299"/>
      <c r="I7" s="299"/>
      <c r="J7" s="299"/>
      <c r="K7" s="299"/>
      <c r="L7" s="299"/>
      <c r="M7" s="299"/>
      <c r="N7" s="300"/>
      <c r="O7" s="300"/>
      <c r="P7" s="300"/>
      <c r="Q7" s="56"/>
      <c r="R7" s="56"/>
      <c r="S7" s="56"/>
      <c r="T7" s="56"/>
      <c r="U7" s="56"/>
      <c r="AL7" s="301"/>
      <c r="AM7" s="301"/>
      <c r="AN7" s="301"/>
      <c r="AO7" s="301"/>
      <c r="AP7" s="399"/>
      <c r="AQ7" s="399"/>
      <c r="AR7" s="399"/>
      <c r="AS7" s="399"/>
      <c r="AT7" s="399"/>
      <c r="AU7" s="399"/>
      <c r="AV7" s="399"/>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393"/>
      <c r="N10" s="56"/>
      <c r="O10" s="56"/>
      <c r="P10" s="56"/>
    </row>
    <row r="11" spans="1:49" ht="15" customHeight="1" x14ac:dyDescent="0.2">
      <c r="A11" s="75"/>
      <c r="B11" s="66" t="s">
        <v>4</v>
      </c>
      <c r="C11" s="390"/>
      <c r="N11" s="56"/>
      <c r="O11" s="56"/>
      <c r="P11" s="56"/>
    </row>
    <row r="12" spans="1:49" ht="15" customHeight="1" x14ac:dyDescent="0.2">
      <c r="A12" s="75"/>
      <c r="B12" s="66" t="s">
        <v>789</v>
      </c>
      <c r="C12" s="489"/>
      <c r="N12" s="56"/>
      <c r="O12" s="56"/>
      <c r="P12" s="56"/>
    </row>
    <row r="13" spans="1:49" ht="15" customHeight="1" x14ac:dyDescent="0.2">
      <c r="A13" s="75"/>
      <c r="B13" s="66" t="s">
        <v>790</v>
      </c>
      <c r="C13" s="489"/>
      <c r="N13" s="56"/>
      <c r="O13" s="56"/>
      <c r="P13" s="56"/>
    </row>
    <row r="14" spans="1:49" ht="15" customHeight="1" x14ac:dyDescent="0.2">
      <c r="A14" s="75"/>
      <c r="B14" s="66" t="s">
        <v>788</v>
      </c>
      <c r="C14" s="390"/>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27"/>
      <c r="AQ15" s="427"/>
      <c r="AR15" s="427"/>
      <c r="AS15" s="427"/>
      <c r="AT15" s="427"/>
      <c r="AU15" s="427"/>
      <c r="AV15" s="427"/>
      <c r="AW15" s="427"/>
    </row>
    <row r="16" spans="1:49" s="54" customFormat="1" ht="15" customHeight="1" x14ac:dyDescent="0.2">
      <c r="A16" s="75"/>
      <c r="B16" s="66" t="s">
        <v>6</v>
      </c>
      <c r="C16" s="393"/>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27"/>
      <c r="AQ16" s="427"/>
      <c r="AR16" s="427"/>
      <c r="AS16" s="427"/>
      <c r="AT16" s="427"/>
      <c r="AU16" s="427"/>
      <c r="AV16" s="427"/>
      <c r="AW16" s="427"/>
    </row>
    <row r="17" spans="1:72" ht="15" customHeight="1" x14ac:dyDescent="0.2">
      <c r="A17" s="75"/>
      <c r="B17" s="66" t="s">
        <v>7</v>
      </c>
      <c r="C17" s="394"/>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95"/>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664"/>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393"/>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9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9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9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95"/>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393"/>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393"/>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817</v>
      </c>
      <c r="C28" s="358"/>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799</v>
      </c>
      <c r="C29" s="499"/>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824</v>
      </c>
      <c r="C30" s="500"/>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786</v>
      </c>
      <c r="C31" s="82" t="s">
        <v>842</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778</v>
      </c>
      <c r="C32" s="487"/>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779</v>
      </c>
      <c r="C33" s="487"/>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780</v>
      </c>
      <c r="C34" s="487"/>
      <c r="N34" s="56"/>
      <c r="O34" s="56"/>
      <c r="P34" s="56"/>
    </row>
    <row r="35" spans="1:72" ht="15" customHeight="1" x14ac:dyDescent="0.2">
      <c r="A35" s="75"/>
      <c r="B35" s="66" t="s">
        <v>781</v>
      </c>
      <c r="C35" s="487"/>
      <c r="N35" s="56"/>
      <c r="O35" s="56"/>
      <c r="P35" s="56"/>
    </row>
    <row r="36" spans="1:72" ht="15" customHeight="1" x14ac:dyDescent="0.2">
      <c r="A36" s="75"/>
      <c r="B36" s="66" t="s">
        <v>782</v>
      </c>
      <c r="C36" s="487"/>
      <c r="N36" s="56"/>
      <c r="O36" s="56"/>
      <c r="P36" s="56"/>
    </row>
    <row r="37" spans="1:72" ht="15" customHeight="1" x14ac:dyDescent="0.2">
      <c r="A37" s="75"/>
      <c r="B37" s="66" t="s">
        <v>783</v>
      </c>
      <c r="C37" s="487"/>
      <c r="N37" s="56"/>
      <c r="O37" s="56"/>
      <c r="P37" s="56"/>
    </row>
    <row r="38" spans="1:72" ht="15" customHeight="1" x14ac:dyDescent="0.2">
      <c r="A38" s="75"/>
      <c r="B38" s="66" t="s">
        <v>784</v>
      </c>
      <c r="C38" s="487"/>
      <c r="N38" s="56"/>
      <c r="O38" s="56"/>
      <c r="P38" s="56"/>
    </row>
    <row r="39" spans="1:72" ht="15" customHeight="1" x14ac:dyDescent="0.2">
      <c r="A39" s="75"/>
      <c r="B39" s="66" t="s">
        <v>785</v>
      </c>
      <c r="C39" s="487"/>
      <c r="N39" s="56"/>
      <c r="O39" s="56"/>
      <c r="P39" s="56"/>
    </row>
    <row r="40" spans="1:72" ht="15" customHeight="1" x14ac:dyDescent="0.2">
      <c r="A40" s="79"/>
      <c r="B40" s="80" t="s">
        <v>17</v>
      </c>
      <c r="C40" s="82"/>
      <c r="D40" s="340"/>
      <c r="E40" s="341"/>
      <c r="F40" s="341"/>
      <c r="G40" s="341"/>
      <c r="N40" s="56"/>
      <c r="O40" s="56"/>
      <c r="P40" s="56"/>
    </row>
    <row r="41" spans="1:72" ht="15" customHeight="1" x14ac:dyDescent="0.2">
      <c r="A41" s="75"/>
      <c r="B41" s="72" t="s">
        <v>18</v>
      </c>
      <c r="C41" s="339">
        <v>0</v>
      </c>
      <c r="D41" s="340"/>
      <c r="E41" s="341"/>
      <c r="F41" s="341"/>
      <c r="G41" s="341"/>
      <c r="N41" s="56"/>
      <c r="O41" s="56"/>
      <c r="P41" s="56"/>
      <c r="Q41" s="56"/>
      <c r="R41" s="56"/>
      <c r="S41" s="56"/>
      <c r="T41" s="56"/>
      <c r="U41" s="56"/>
    </row>
    <row r="42" spans="1:72" ht="15" customHeight="1" x14ac:dyDescent="0.2">
      <c r="A42" s="483"/>
      <c r="B42" s="483"/>
      <c r="C42" s="483"/>
      <c r="D42" s="340"/>
      <c r="E42" s="341"/>
      <c r="F42" s="341"/>
      <c r="G42" s="341"/>
      <c r="N42" s="56"/>
      <c r="O42" s="56"/>
      <c r="P42" s="56"/>
      <c r="Q42" s="56"/>
      <c r="R42" s="56"/>
      <c r="S42" s="56"/>
      <c r="T42" s="56"/>
      <c r="U42" s="56"/>
    </row>
    <row r="43" spans="1:72" ht="15" hidden="1" customHeight="1" thickBot="1" x14ac:dyDescent="0.25">
      <c r="A43" s="785" t="str">
        <f ca="1">IF(AHU_1&lt;&gt;"",(IF((COUNTA(OFFSET(ATU_Reference,-3,0):AHU_1)+COUNTBLANK(OFFSET(ATU_Reference,-3,0):AHU_1))&lt;&gt;Number_AHUs,"INDICATED NO. OF AHUS DOESN’T MATCH NO. OF ROWS","")),"")</f>
        <v/>
      </c>
      <c r="C43" s="76"/>
      <c r="D43" s="805" t="s">
        <v>613</v>
      </c>
      <c r="E43" s="782" t="s">
        <v>24</v>
      </c>
      <c r="F43" s="783"/>
      <c r="G43" s="784"/>
      <c r="H43" s="776" t="s">
        <v>28</v>
      </c>
      <c r="I43" s="777"/>
      <c r="J43" s="777"/>
      <c r="K43" s="776" t="s">
        <v>183</v>
      </c>
      <c r="L43" s="777"/>
      <c r="M43" s="777"/>
      <c r="N43" s="777"/>
      <c r="O43" s="778"/>
      <c r="P43" s="776" t="s">
        <v>182</v>
      </c>
      <c r="Q43" s="778"/>
      <c r="R43" s="383" t="s">
        <v>181</v>
      </c>
      <c r="S43" s="771" t="s">
        <v>34</v>
      </c>
      <c r="T43" s="771"/>
      <c r="U43" s="771"/>
      <c r="V43" s="771"/>
      <c r="W43" s="771"/>
      <c r="X43" s="771"/>
      <c r="Y43" s="771"/>
      <c r="Z43" s="771"/>
      <c r="AA43" s="771"/>
      <c r="AB43" s="771"/>
      <c r="AC43" s="771"/>
      <c r="AD43" s="771"/>
      <c r="AE43" s="771"/>
      <c r="AF43" s="771"/>
      <c r="AG43" s="771"/>
      <c r="AH43" s="760" t="s">
        <v>732</v>
      </c>
      <c r="AI43" s="760"/>
      <c r="AJ43" s="760"/>
      <c r="AK43" s="760"/>
      <c r="AL43" s="760"/>
      <c r="AM43" s="760"/>
      <c r="AN43" s="760"/>
    </row>
    <row r="44" spans="1:72" ht="15" hidden="1" customHeight="1" thickTop="1" x14ac:dyDescent="0.2">
      <c r="A44" s="775"/>
      <c r="C44" s="76"/>
      <c r="D44" s="806"/>
      <c r="E44" s="779" t="s">
        <v>25</v>
      </c>
      <c r="F44" s="767" t="s">
        <v>177</v>
      </c>
      <c r="G44" s="767" t="s">
        <v>178</v>
      </c>
      <c r="H44" s="767" t="s">
        <v>176</v>
      </c>
      <c r="I44" s="767" t="s">
        <v>26</v>
      </c>
      <c r="J44" s="767" t="s">
        <v>27</v>
      </c>
      <c r="K44" s="767" t="s">
        <v>29</v>
      </c>
      <c r="L44" s="767" t="s">
        <v>30</v>
      </c>
      <c r="M44" s="767" t="s">
        <v>31</v>
      </c>
      <c r="N44" s="767" t="s">
        <v>32</v>
      </c>
      <c r="O44" s="767" t="s">
        <v>33</v>
      </c>
      <c r="P44" s="767" t="s">
        <v>179</v>
      </c>
      <c r="Q44" s="767" t="s">
        <v>180</v>
      </c>
      <c r="R44" s="816" t="s">
        <v>673</v>
      </c>
      <c r="S44" s="764" t="s">
        <v>253</v>
      </c>
      <c r="T44" s="764" t="s">
        <v>657</v>
      </c>
      <c r="U44" s="753" t="s">
        <v>622</v>
      </c>
      <c r="V44" s="753"/>
      <c r="W44" s="753"/>
      <c r="X44" s="753" t="s">
        <v>398</v>
      </c>
      <c r="Y44" s="753" t="s">
        <v>399</v>
      </c>
      <c r="Z44" s="753" t="s">
        <v>654</v>
      </c>
      <c r="AA44" s="753" t="s">
        <v>855</v>
      </c>
      <c r="AB44" s="753" t="s">
        <v>659</v>
      </c>
      <c r="AC44" s="764" t="s">
        <v>695</v>
      </c>
      <c r="AD44" s="764" t="s">
        <v>22</v>
      </c>
      <c r="AE44" s="764" t="s">
        <v>704</v>
      </c>
      <c r="AF44" s="832" t="s">
        <v>710</v>
      </c>
      <c r="AG44" s="764" t="s">
        <v>23</v>
      </c>
      <c r="AH44" s="580" t="s">
        <v>741</v>
      </c>
      <c r="AI44" s="582" t="s">
        <v>742</v>
      </c>
      <c r="AJ44" s="768" t="s">
        <v>734</v>
      </c>
      <c r="AK44" s="768" t="s">
        <v>769</v>
      </c>
      <c r="AL44" s="768" t="s">
        <v>733</v>
      </c>
      <c r="AM44" s="578" t="s">
        <v>743</v>
      </c>
      <c r="AN44" s="578" t="s">
        <v>744</v>
      </c>
    </row>
    <row r="45" spans="1:72" ht="15" hidden="1" customHeight="1" x14ac:dyDescent="0.2">
      <c r="A45" s="775"/>
      <c r="C45" s="76"/>
      <c r="D45" s="807"/>
      <c r="E45" s="780"/>
      <c r="F45" s="753"/>
      <c r="G45" s="753"/>
      <c r="H45" s="753"/>
      <c r="I45" s="753"/>
      <c r="J45" s="753"/>
      <c r="K45" s="753"/>
      <c r="L45" s="753"/>
      <c r="M45" s="753"/>
      <c r="N45" s="753"/>
      <c r="O45" s="753"/>
      <c r="P45" s="753"/>
      <c r="Q45" s="753"/>
      <c r="R45" s="817"/>
      <c r="S45" s="765"/>
      <c r="T45" s="765"/>
      <c r="U45" s="575" t="s">
        <v>20</v>
      </c>
      <c r="V45" s="575" t="s">
        <v>21</v>
      </c>
      <c r="W45" s="575" t="s">
        <v>621</v>
      </c>
      <c r="X45" s="754"/>
      <c r="Y45" s="754"/>
      <c r="Z45" s="754"/>
      <c r="AA45" s="754"/>
      <c r="AB45" s="754"/>
      <c r="AC45" s="765"/>
      <c r="AD45" s="765"/>
      <c r="AE45" s="765"/>
      <c r="AF45" s="833"/>
      <c r="AG45" s="765"/>
      <c r="AH45" s="581"/>
      <c r="AI45" s="583"/>
      <c r="AJ45" s="751"/>
      <c r="AK45" s="751"/>
      <c r="AL45" s="751"/>
      <c r="AM45" s="579"/>
      <c r="AN45" s="579"/>
    </row>
    <row r="46" spans="1:72" s="67" customFormat="1" ht="15" hidden="1" customHeight="1" x14ac:dyDescent="0.2">
      <c r="A46" s="478"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71"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71"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79"/>
      <c r="E46" s="355"/>
      <c r="F46" s="375"/>
      <c r="G46" s="375"/>
      <c r="H46" s="375"/>
      <c r="I46" s="375"/>
      <c r="J46" s="375"/>
      <c r="K46" s="375"/>
      <c r="L46" s="370"/>
      <c r="M46" s="370"/>
      <c r="N46" s="370"/>
      <c r="O46" s="370"/>
      <c r="P46" s="375"/>
      <c r="Q46" s="375"/>
      <c r="R46" s="369"/>
      <c r="S46" s="576"/>
      <c r="T46" s="576"/>
      <c r="U46" s="576"/>
      <c r="V46" s="576"/>
      <c r="W46" s="576"/>
      <c r="X46" s="286"/>
      <c r="Y46" s="286"/>
      <c r="Z46" s="286"/>
      <c r="AA46" s="286"/>
      <c r="AB46" s="286"/>
      <c r="AC46" s="286"/>
      <c r="AD46" s="586"/>
      <c r="AE46" s="586"/>
      <c r="AF46" s="586"/>
      <c r="AG46" s="586"/>
      <c r="AH46" s="428"/>
      <c r="AI46" s="584"/>
      <c r="AJ46" s="577" t="str">
        <f t="shared" ref="AJ46" si="0">IF(AE46&lt;&gt;"",AE46*DUR_OUTLET,"")</f>
        <v/>
      </c>
      <c r="AK46" s="577" t="str">
        <f t="shared" ref="AK46" si="1">IF(AF46&lt;&gt;"",AF46*DUR_INLET,"")</f>
        <v/>
      </c>
      <c r="AL46" s="425" t="str">
        <f t="shared" ref="AL46" si="2">IF(E46&lt;&gt;"",DUR_AHU,"")</f>
        <v/>
      </c>
      <c r="AM46" s="428"/>
      <c r="AN46" s="428"/>
      <c r="AP46" s="427"/>
      <c r="AQ46" s="427"/>
      <c r="AR46" s="427"/>
      <c r="AS46" s="427"/>
      <c r="AT46" s="427"/>
      <c r="AU46" s="427"/>
      <c r="AV46" s="427"/>
      <c r="AW46" s="427"/>
      <c r="AX46" s="427"/>
      <c r="AY46" s="427"/>
      <c r="AZ46" s="427"/>
      <c r="BA46" s="427"/>
      <c r="BB46" s="427"/>
      <c r="BC46" s="427"/>
      <c r="BD46" s="427"/>
      <c r="BE46" s="427"/>
      <c r="BF46" s="427"/>
      <c r="BG46" s="427"/>
      <c r="BH46" s="427"/>
      <c r="BI46" s="427"/>
      <c r="BJ46" s="427"/>
      <c r="BK46" s="427"/>
      <c r="BL46" s="427"/>
      <c r="BM46" s="427"/>
      <c r="BN46" s="427"/>
      <c r="BO46" s="427"/>
      <c r="BP46" s="427"/>
      <c r="BQ46" s="427"/>
      <c r="BR46" s="427"/>
      <c r="BS46" s="427"/>
      <c r="BT46" s="427"/>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50"/>
      <c r="AG47" s="94"/>
      <c r="AH47" s="94"/>
      <c r="AP47" s="442"/>
      <c r="AQ47" s="442"/>
      <c r="AR47" s="442"/>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50"/>
      <c r="AE48" s="350"/>
      <c r="AF48" s="350"/>
      <c r="AG48" s="350"/>
      <c r="AH48" s="350"/>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775" t="str">
        <f ca="1">IF(AHU_System_1&lt;&gt;"",IF((COUNTA(OFFSET(Outlet_Reference,-3,0):AHU_System_1)+COUNTBLANK(OFFSET(Outlet_Reference,-3,0):AHU_System_1))&lt;&gt;SUM(AHU_Num_ATU_1:OFFSET(AHU_Num_ATU_1,Number_AHUs-1,0)),"INDICATED NO. OF AHU-ATUS DOESN’T MATCH NO. OF ROWS",""),"")</f>
        <v/>
      </c>
      <c r="C49" s="76"/>
      <c r="D49" s="805" t="s">
        <v>624</v>
      </c>
      <c r="E49" s="776" t="s">
        <v>24</v>
      </c>
      <c r="F49" s="777"/>
      <c r="G49" s="777"/>
      <c r="H49" s="777"/>
      <c r="I49" s="778"/>
      <c r="J49" s="89" t="s">
        <v>28</v>
      </c>
      <c r="K49" s="90"/>
      <c r="L49" s="90"/>
      <c r="M49" s="90"/>
      <c r="N49" s="90"/>
      <c r="O49" s="776" t="s">
        <v>186</v>
      </c>
      <c r="P49" s="777"/>
      <c r="Q49" s="777"/>
      <c r="R49" s="777"/>
      <c r="S49" s="777"/>
      <c r="T49" s="777"/>
      <c r="U49" s="815" t="s">
        <v>668</v>
      </c>
      <c r="V49" s="815"/>
      <c r="W49" s="815"/>
      <c r="X49" s="815"/>
      <c r="Y49" s="815" t="s">
        <v>669</v>
      </c>
      <c r="Z49" s="815"/>
      <c r="AA49" s="815"/>
      <c r="AB49" s="815"/>
      <c r="AC49" s="761" t="s">
        <v>187</v>
      </c>
      <c r="AD49" s="761"/>
      <c r="AE49" s="761"/>
      <c r="AF49" s="761"/>
      <c r="AG49" s="761"/>
      <c r="AH49" s="761"/>
      <c r="AI49" s="761"/>
      <c r="AJ49" s="755" t="s">
        <v>736</v>
      </c>
      <c r="AK49" s="755"/>
      <c r="AL49" s="755"/>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775"/>
      <c r="C50" s="76"/>
      <c r="D50" s="806"/>
      <c r="E50" s="779" t="s">
        <v>25</v>
      </c>
      <c r="F50" s="774" t="s">
        <v>400</v>
      </c>
      <c r="G50" s="779" t="s">
        <v>174</v>
      </c>
      <c r="H50" s="767" t="s">
        <v>177</v>
      </c>
      <c r="I50" s="779" t="s">
        <v>178</v>
      </c>
      <c r="J50" s="774" t="s">
        <v>656</v>
      </c>
      <c r="K50" s="767" t="s">
        <v>175</v>
      </c>
      <c r="L50" s="767" t="s">
        <v>176</v>
      </c>
      <c r="M50" s="767" t="s">
        <v>26</v>
      </c>
      <c r="N50" s="767" t="s">
        <v>27</v>
      </c>
      <c r="O50" s="767" t="s">
        <v>166</v>
      </c>
      <c r="P50" s="767" t="s">
        <v>165</v>
      </c>
      <c r="Q50" s="813" t="s">
        <v>393</v>
      </c>
      <c r="R50" s="767" t="s">
        <v>184</v>
      </c>
      <c r="S50" s="767" t="s">
        <v>185</v>
      </c>
      <c r="T50" s="813" t="s">
        <v>394</v>
      </c>
      <c r="U50" s="766" t="s">
        <v>395</v>
      </c>
      <c r="V50" s="766" t="s">
        <v>396</v>
      </c>
      <c r="W50" s="766" t="s">
        <v>426</v>
      </c>
      <c r="X50" s="766" t="s">
        <v>397</v>
      </c>
      <c r="Y50" s="767" t="s">
        <v>664</v>
      </c>
      <c r="Z50" s="767" t="s">
        <v>663</v>
      </c>
      <c r="AA50" s="774" t="s">
        <v>670</v>
      </c>
      <c r="AB50" s="767" t="s">
        <v>671</v>
      </c>
      <c r="AC50" s="772" t="s">
        <v>398</v>
      </c>
      <c r="AD50" s="753" t="s">
        <v>399</v>
      </c>
      <c r="AE50" s="772" t="s">
        <v>654</v>
      </c>
      <c r="AF50" s="772" t="s">
        <v>855</v>
      </c>
      <c r="AG50" s="753" t="s">
        <v>659</v>
      </c>
      <c r="AH50" s="772" t="s">
        <v>695</v>
      </c>
      <c r="AI50" s="753" t="s">
        <v>35</v>
      </c>
      <c r="AJ50" s="751" t="s">
        <v>722</v>
      </c>
      <c r="AK50" s="756" t="s">
        <v>734</v>
      </c>
      <c r="AL50" s="758" t="s">
        <v>735</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775"/>
      <c r="B51" s="61"/>
      <c r="C51" s="91"/>
      <c r="D51" s="807"/>
      <c r="E51" s="780"/>
      <c r="F51" s="764"/>
      <c r="G51" s="780"/>
      <c r="H51" s="753"/>
      <c r="I51" s="780"/>
      <c r="J51" s="764"/>
      <c r="K51" s="753"/>
      <c r="L51" s="753"/>
      <c r="M51" s="753"/>
      <c r="N51" s="753"/>
      <c r="O51" s="753"/>
      <c r="P51" s="753"/>
      <c r="Q51" s="772"/>
      <c r="R51" s="753"/>
      <c r="S51" s="753"/>
      <c r="T51" s="772"/>
      <c r="U51" s="753"/>
      <c r="V51" s="753"/>
      <c r="W51" s="753"/>
      <c r="X51" s="753"/>
      <c r="Y51" s="753"/>
      <c r="Z51" s="753"/>
      <c r="AA51" s="764"/>
      <c r="AB51" s="753"/>
      <c r="AC51" s="773"/>
      <c r="AD51" s="754"/>
      <c r="AE51" s="773"/>
      <c r="AF51" s="773"/>
      <c r="AG51" s="754"/>
      <c r="AH51" s="773"/>
      <c r="AI51" s="754"/>
      <c r="AJ51" s="752"/>
      <c r="AK51" s="757"/>
      <c r="AL51" s="759"/>
      <c r="AM51" s="94"/>
      <c r="AN51" s="94"/>
      <c r="AO51" s="94"/>
      <c r="AP51" s="442"/>
      <c r="AQ51" s="442"/>
      <c r="AR51" s="442"/>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78"/>
      <c r="B52" s="471"/>
      <c r="C52" s="471"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47"/>
      <c r="E52" s="343"/>
      <c r="F52" s="343"/>
      <c r="G52" s="733"/>
      <c r="H52" s="349"/>
      <c r="I52" s="349"/>
      <c r="J52" s="349"/>
      <c r="K52" s="349"/>
      <c r="L52" s="349"/>
      <c r="M52" s="349"/>
      <c r="N52" s="349"/>
      <c r="O52" s="733"/>
      <c r="P52" s="349"/>
      <c r="Q52" s="349"/>
      <c r="R52" s="349"/>
      <c r="S52" s="349"/>
      <c r="T52" s="349"/>
      <c r="U52" s="349"/>
      <c r="V52" s="592"/>
      <c r="W52" s="349"/>
      <c r="X52" s="349"/>
      <c r="Y52" s="349"/>
      <c r="Z52" s="349"/>
      <c r="AA52" s="349"/>
      <c r="AB52" s="734"/>
      <c r="AC52" s="734"/>
      <c r="AD52" s="343"/>
      <c r="AE52" s="349"/>
      <c r="AF52" s="349"/>
      <c r="AG52" s="343"/>
      <c r="AH52" s="349"/>
      <c r="AI52" s="348"/>
      <c r="AJ52" s="480" t="str">
        <f t="shared" ref="AJ52" si="3">IF(G52&lt;&gt;"",DUR_ATU,"")</f>
        <v/>
      </c>
      <c r="AK52" s="480" t="str">
        <f t="shared" ref="AK52" si="4">IF(AI52&lt;&gt;"",AI52*DUR_OUTLET,"")</f>
        <v/>
      </c>
      <c r="AL52" s="480" t="str">
        <f t="shared" ref="AL52" si="5">IF(OR(AJ52&lt;&gt;"",AK52&lt;&gt;""),SUM(AJ52:AK52),"")</f>
        <v/>
      </c>
      <c r="AM52" s="350"/>
      <c r="AN52" s="350"/>
      <c r="AO52" s="350"/>
      <c r="AX52" s="54"/>
      <c r="AY52" s="54"/>
      <c r="AZ52" s="54"/>
    </row>
    <row r="53" spans="1:72" ht="15" hidden="1" customHeight="1" x14ac:dyDescent="0.2">
      <c r="C53" s="91"/>
      <c r="E53" s="57"/>
      <c r="F53" s="84"/>
      <c r="AB53" s="730"/>
      <c r="AC53" s="730"/>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775" t="str">
        <f ca="1">IF(AHU_OutletSum_1&lt;&gt;"",IF((COUNTA(OFFSET(ATU_Outlet_Reference,-3,0):AHU_OutletSum_1)+COUNTBLANK(OFFSET(ATU_Outlet_Reference,-3,0):AHU_OutletSum_1))&lt;&gt;SUM(AHU_Num_Outlets_1:OFFSET(AHU_Num_Outlets_1,Number_AHUs-1,0)),"INDICATED NO. OF AHU-OUTLETS DOESN’T MATCH NO. OF ROWS",""),"")</f>
        <v/>
      </c>
      <c r="C55" s="91"/>
      <c r="D55" s="805" t="s">
        <v>626</v>
      </c>
      <c r="E55" s="776" t="s">
        <v>194</v>
      </c>
      <c r="F55" s="777"/>
      <c r="G55" s="777"/>
      <c r="H55" s="777"/>
      <c r="I55" s="777"/>
      <c r="J55" s="778"/>
      <c r="W55" s="350"/>
      <c r="X55" s="350"/>
      <c r="Y55" s="350"/>
      <c r="Z55" s="350"/>
      <c r="AA55" s="350"/>
      <c r="AB55" s="731"/>
      <c r="AC55" s="731"/>
      <c r="AD55" s="350"/>
      <c r="AE55" s="350"/>
      <c r="AX55" s="54"/>
      <c r="AY55" s="54"/>
      <c r="AZ55" s="54"/>
    </row>
    <row r="56" spans="1:72" ht="15" hidden="1" customHeight="1" thickTop="1" x14ac:dyDescent="0.2">
      <c r="A56" s="775"/>
      <c r="C56" s="338"/>
      <c r="D56" s="806"/>
      <c r="E56" s="779" t="s">
        <v>25</v>
      </c>
      <c r="F56" s="774" t="s">
        <v>188</v>
      </c>
      <c r="G56" s="767" t="s">
        <v>197</v>
      </c>
      <c r="H56" s="767" t="s">
        <v>195</v>
      </c>
      <c r="I56" s="781" t="s">
        <v>199</v>
      </c>
      <c r="J56" s="767" t="s">
        <v>189</v>
      </c>
      <c r="U56" s="93"/>
      <c r="V56" s="94"/>
      <c r="AL56" s="94"/>
      <c r="AM56" s="94"/>
      <c r="AN56" s="94"/>
      <c r="AO56" s="94"/>
      <c r="AX56" s="54"/>
      <c r="AY56" s="54"/>
      <c r="AZ56" s="54"/>
    </row>
    <row r="57" spans="1:72" ht="15" hidden="1" customHeight="1" x14ac:dyDescent="0.2">
      <c r="A57" s="775"/>
      <c r="C57" s="91"/>
      <c r="D57" s="807"/>
      <c r="E57" s="780"/>
      <c r="F57" s="764"/>
      <c r="G57" s="753"/>
      <c r="H57" s="753"/>
      <c r="I57" s="764"/>
      <c r="J57" s="753"/>
      <c r="AB57" s="730"/>
      <c r="AC57" s="730"/>
      <c r="AF57" s="94"/>
      <c r="AG57" s="94"/>
      <c r="AH57" s="94"/>
      <c r="AI57" s="94"/>
      <c r="AJ57" s="94"/>
      <c r="AK57" s="94"/>
      <c r="AL57" s="94"/>
      <c r="AM57" s="94"/>
      <c r="AN57" s="94"/>
      <c r="AO57" s="94"/>
      <c r="AX57" s="54"/>
      <c r="AY57" s="54"/>
      <c r="AZ57" s="54"/>
    </row>
    <row r="58" spans="1:72" ht="15" hidden="1" customHeight="1" x14ac:dyDescent="0.2">
      <c r="A58" s="344"/>
      <c r="B58" s="345"/>
      <c r="C58" s="346"/>
      <c r="D58" s="342"/>
      <c r="E58" s="343"/>
      <c r="F58" s="348"/>
      <c r="G58" s="348"/>
      <c r="H58" s="349"/>
      <c r="I58" s="348"/>
      <c r="J58" s="407"/>
      <c r="K58" s="344"/>
      <c r="L58" s="344"/>
      <c r="M58" s="344"/>
      <c r="N58" s="344"/>
      <c r="O58" s="344"/>
      <c r="P58" s="344"/>
      <c r="Q58" s="344"/>
      <c r="R58" s="350"/>
      <c r="S58" s="350"/>
      <c r="T58" s="350"/>
      <c r="U58" s="344"/>
      <c r="V58" s="350"/>
      <c r="W58" s="350"/>
      <c r="X58" s="350"/>
      <c r="Y58" s="350"/>
      <c r="Z58" s="350"/>
      <c r="AA58" s="350"/>
      <c r="AB58" s="350"/>
      <c r="AC58" s="350"/>
      <c r="AD58" s="350"/>
      <c r="AE58" s="350"/>
      <c r="AF58" s="350"/>
      <c r="AG58" s="350"/>
      <c r="AH58" s="350"/>
      <c r="AI58" s="350"/>
      <c r="AJ58" s="350"/>
      <c r="AK58" s="350"/>
      <c r="AL58" s="350"/>
      <c r="AM58" s="350"/>
      <c r="AN58" s="350"/>
      <c r="AO58" s="350"/>
      <c r="AX58" s="54"/>
      <c r="AY58" s="54"/>
      <c r="AZ58" s="54"/>
    </row>
    <row r="59" spans="1:72" ht="15" hidden="1" customHeight="1" x14ac:dyDescent="0.2">
      <c r="C59" s="91"/>
      <c r="D59" s="56"/>
      <c r="E59" s="59"/>
      <c r="F59" s="59"/>
      <c r="G59" s="59"/>
      <c r="H59" s="68"/>
      <c r="I59" s="59"/>
      <c r="J59" s="59"/>
      <c r="AB59" s="730"/>
      <c r="AC59" s="730"/>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775" t="str">
        <f ca="1">IF(ATUOutlet_1&lt;&gt;"",IF((COUNTA(OFFSET(Inlet_Reference,-3,0):ATUOutlet_1)+COUNTBLANK(OFFSET(Inlet_Reference,-3,0):ATUOutlet_1))&lt;&gt;SUM(ATU_Num_Outlets_1:OFFSET(ATU_Num_Outlets_1,(SUM(AHU_Num_ATU_1:(OFFSET(AHU_Num_ATU_1,Number_AHUs-1,0)))-1),0)),"INDICATED NO. OF AHU-ATU-OUTLETS DOESN’T MATCH NO. OF ROWS",""),"")</f>
        <v/>
      </c>
      <c r="C61" s="91"/>
      <c r="D61" s="805" t="s">
        <v>625</v>
      </c>
      <c r="E61" s="776" t="s">
        <v>194</v>
      </c>
      <c r="F61" s="777"/>
      <c r="G61" s="777"/>
      <c r="H61" s="777"/>
      <c r="I61" s="777"/>
      <c r="J61" s="778"/>
      <c r="S61" s="67"/>
      <c r="T61" s="67"/>
      <c r="U61" s="67"/>
      <c r="Y61" s="94"/>
      <c r="Z61" s="94"/>
      <c r="AA61" s="94"/>
      <c r="AB61" s="730"/>
      <c r="AC61" s="730"/>
      <c r="AF61" s="94"/>
      <c r="AG61" s="94"/>
      <c r="AH61" s="94"/>
      <c r="AI61" s="94"/>
      <c r="AJ61" s="94"/>
      <c r="AK61" s="94"/>
      <c r="AL61" s="94"/>
      <c r="AM61" s="94"/>
      <c r="AN61" s="94"/>
      <c r="AO61" s="94"/>
      <c r="AP61" s="442"/>
      <c r="AQ61" s="442"/>
      <c r="AR61" s="442"/>
      <c r="AX61" s="54"/>
      <c r="AY61" s="54"/>
      <c r="AZ61" s="54"/>
    </row>
    <row r="62" spans="1:72" ht="15" hidden="1" customHeight="1" thickTop="1" x14ac:dyDescent="0.2">
      <c r="A62" s="775"/>
      <c r="C62" s="91"/>
      <c r="D62" s="806"/>
      <c r="E62" s="779" t="s">
        <v>174</v>
      </c>
      <c r="F62" s="767" t="s">
        <v>197</v>
      </c>
      <c r="G62" s="767" t="s">
        <v>188</v>
      </c>
      <c r="H62" s="767" t="s">
        <v>195</v>
      </c>
      <c r="I62" s="781" t="s">
        <v>199</v>
      </c>
      <c r="J62" s="767" t="s">
        <v>189</v>
      </c>
      <c r="AF62" s="94"/>
      <c r="AG62" s="94"/>
      <c r="AH62" s="94"/>
      <c r="AI62" s="94"/>
      <c r="AJ62" s="94"/>
      <c r="AK62" s="94"/>
      <c r="AL62" s="94"/>
      <c r="AM62" s="94"/>
      <c r="AN62" s="94"/>
      <c r="AO62" s="94"/>
      <c r="AP62" s="442"/>
      <c r="AQ62" s="442"/>
      <c r="AR62" s="442"/>
      <c r="AX62" s="54"/>
      <c r="AY62" s="54"/>
      <c r="AZ62" s="54"/>
    </row>
    <row r="63" spans="1:72" ht="15" hidden="1" customHeight="1" x14ac:dyDescent="0.2">
      <c r="A63" s="775"/>
      <c r="C63" s="91"/>
      <c r="D63" s="807"/>
      <c r="E63" s="780"/>
      <c r="F63" s="753"/>
      <c r="G63" s="753"/>
      <c r="H63" s="753"/>
      <c r="I63" s="764"/>
      <c r="J63" s="753"/>
      <c r="AB63" s="730"/>
      <c r="AC63" s="730"/>
      <c r="AF63" s="94"/>
      <c r="AG63" s="94"/>
      <c r="AH63" s="94"/>
      <c r="AI63" s="94"/>
      <c r="AJ63" s="94"/>
      <c r="AK63" s="94"/>
      <c r="AL63" s="94"/>
      <c r="AM63" s="94"/>
      <c r="AN63" s="94"/>
      <c r="AO63" s="94"/>
      <c r="AX63" s="54"/>
      <c r="AY63" s="54"/>
      <c r="AZ63" s="54"/>
    </row>
    <row r="64" spans="1:72" ht="15" hidden="1" customHeight="1" x14ac:dyDescent="0.2">
      <c r="A64" s="344"/>
      <c r="B64" s="345"/>
      <c r="C64" s="346"/>
      <c r="D64" s="356"/>
      <c r="E64" s="343"/>
      <c r="F64" s="348"/>
      <c r="G64" s="348"/>
      <c r="H64" s="348"/>
      <c r="I64" s="348"/>
      <c r="J64" s="348"/>
      <c r="P64" s="344"/>
      <c r="Q64" s="344"/>
      <c r="R64" s="344"/>
      <c r="S64" s="350"/>
      <c r="T64" s="350"/>
      <c r="U64" s="350"/>
      <c r="V64" s="352"/>
      <c r="W64" s="352"/>
      <c r="X64" s="352"/>
      <c r="Y64" s="350"/>
      <c r="Z64" s="350"/>
      <c r="AA64" s="350"/>
      <c r="AB64" s="350"/>
      <c r="AC64" s="350"/>
      <c r="AD64" s="350"/>
      <c r="AE64" s="350"/>
      <c r="AF64" s="350"/>
      <c r="AG64" s="350"/>
      <c r="AH64" s="350"/>
      <c r="AI64" s="350"/>
      <c r="AJ64" s="350"/>
      <c r="AK64" s="350"/>
      <c r="AL64" s="350"/>
      <c r="AM64" s="350"/>
      <c r="AN64" s="350"/>
      <c r="AO64" s="350"/>
      <c r="AX64" s="54"/>
      <c r="AY64" s="54"/>
      <c r="AZ64" s="54"/>
    </row>
    <row r="65" spans="1:52" ht="15" hidden="1" customHeight="1" x14ac:dyDescent="0.2">
      <c r="A65" s="344"/>
      <c r="B65" s="345"/>
      <c r="C65" s="346"/>
      <c r="D65" s="353"/>
      <c r="E65" s="587"/>
      <c r="F65" s="56"/>
      <c r="G65" s="56"/>
      <c r="H65" s="56"/>
      <c r="I65" s="56"/>
      <c r="J65" s="56"/>
      <c r="P65" s="344"/>
      <c r="Q65" s="344"/>
      <c r="R65" s="344"/>
      <c r="S65" s="350"/>
      <c r="T65" s="350"/>
      <c r="U65" s="350"/>
      <c r="V65" s="352"/>
      <c r="W65" s="352"/>
      <c r="X65" s="352"/>
      <c r="Y65" s="350"/>
      <c r="Z65" s="350"/>
      <c r="AA65" s="350"/>
      <c r="AB65" s="350"/>
      <c r="AC65" s="350"/>
      <c r="AD65" s="350"/>
      <c r="AE65" s="350"/>
      <c r="AF65" s="350"/>
      <c r="AG65" s="350"/>
      <c r="AH65" s="350"/>
      <c r="AI65" s="350"/>
      <c r="AJ65" s="350"/>
      <c r="AK65" s="350"/>
      <c r="AL65" s="350"/>
      <c r="AM65" s="350"/>
      <c r="AN65" s="350"/>
      <c r="AO65" s="350"/>
      <c r="AX65" s="54"/>
      <c r="AY65" s="54"/>
      <c r="AZ65" s="54"/>
    </row>
    <row r="66" spans="1:52" ht="15" hidden="1" customHeight="1" x14ac:dyDescent="0.2">
      <c r="A66" s="344"/>
      <c r="B66" s="345"/>
      <c r="C66" s="346"/>
      <c r="D66" s="353"/>
      <c r="E66" s="587"/>
      <c r="F66" s="56"/>
      <c r="G66" s="56"/>
      <c r="H66" s="56"/>
      <c r="I66" s="56"/>
      <c r="J66" s="56"/>
      <c r="P66" s="344"/>
      <c r="Q66" s="344"/>
      <c r="R66" s="344"/>
      <c r="S66" s="350"/>
      <c r="T66" s="350"/>
      <c r="U66" s="350"/>
      <c r="V66" s="352"/>
      <c r="W66" s="352"/>
      <c r="X66" s="352"/>
      <c r="Y66" s="350"/>
      <c r="Z66" s="350"/>
      <c r="AA66" s="350"/>
      <c r="AB66" s="350"/>
      <c r="AC66" s="350"/>
      <c r="AD66" s="350"/>
      <c r="AE66" s="350"/>
      <c r="AL66" s="350"/>
      <c r="AM66" s="350"/>
      <c r="AN66" s="350"/>
      <c r="AO66" s="350"/>
      <c r="AX66" s="54"/>
      <c r="AY66" s="54"/>
      <c r="AZ66" s="54"/>
    </row>
    <row r="67" spans="1:52" ht="15" hidden="1" customHeight="1" thickBot="1" x14ac:dyDescent="0.25">
      <c r="A67" s="775" t="str">
        <f ca="1">IF(AHU_InletSum_1&lt;&gt;"",IF((COUNTA(OFFSET(RTU_Reference,-4,0):AHU_InletSum_1)+COUNTBLANK(OFFSET(RTU_Reference,-4,0):AHU_InletSum_1))&lt;&gt;SUM(AHU_Num_Inlets_1:OFFSET(AHU_Num_Inlets_1,Number_AHUs-1,0)),"INDICATED NO. OF AHU-INLETS DOESN’T MATCH NO. OF ROWS",""),"")</f>
        <v/>
      </c>
      <c r="C67" s="91"/>
      <c r="D67" s="805" t="s">
        <v>706</v>
      </c>
      <c r="E67" s="776" t="s">
        <v>258</v>
      </c>
      <c r="F67" s="777"/>
      <c r="G67" s="777"/>
      <c r="H67" s="777"/>
      <c r="I67" s="777"/>
      <c r="J67" s="778"/>
      <c r="S67" s="67"/>
      <c r="T67" s="67"/>
      <c r="U67" s="67"/>
      <c r="Y67" s="350"/>
      <c r="Z67" s="350"/>
      <c r="AA67" s="350"/>
      <c r="AL67" s="350"/>
      <c r="AM67" s="350"/>
      <c r="AN67" s="350"/>
      <c r="AO67" s="350"/>
      <c r="AP67" s="442"/>
      <c r="AQ67" s="442"/>
      <c r="AR67" s="442"/>
      <c r="AX67" s="54"/>
      <c r="AY67" s="54"/>
      <c r="AZ67" s="54"/>
    </row>
    <row r="68" spans="1:52" ht="15" hidden="1" customHeight="1" thickTop="1" x14ac:dyDescent="0.2">
      <c r="A68" s="775"/>
      <c r="C68" s="91"/>
      <c r="D68" s="806"/>
      <c r="E68" s="779" t="s">
        <v>25</v>
      </c>
      <c r="F68" s="774" t="s">
        <v>188</v>
      </c>
      <c r="G68" s="767" t="s">
        <v>259</v>
      </c>
      <c r="H68" s="767" t="s">
        <v>260</v>
      </c>
      <c r="I68" s="781" t="s">
        <v>198</v>
      </c>
      <c r="J68" s="767" t="s">
        <v>189</v>
      </c>
      <c r="AX68" s="54"/>
      <c r="AY68" s="54"/>
      <c r="AZ68" s="54"/>
    </row>
    <row r="69" spans="1:52" ht="15" hidden="1" customHeight="1" x14ac:dyDescent="0.2">
      <c r="A69" s="775"/>
      <c r="C69" s="91"/>
      <c r="D69" s="807"/>
      <c r="E69" s="780"/>
      <c r="F69" s="764"/>
      <c r="G69" s="753"/>
      <c r="H69" s="753"/>
      <c r="I69" s="764"/>
      <c r="J69" s="753"/>
      <c r="AF69" s="350"/>
      <c r="AG69" s="350"/>
      <c r="AH69" s="350"/>
      <c r="AX69" s="54"/>
      <c r="AY69" s="54"/>
      <c r="AZ69" s="54"/>
    </row>
    <row r="70" spans="1:52" ht="15" hidden="1" customHeight="1" x14ac:dyDescent="0.2">
      <c r="A70" s="344"/>
      <c r="B70" s="345"/>
      <c r="C70" s="346"/>
      <c r="D70" s="342"/>
      <c r="E70" s="343"/>
      <c r="F70" s="348"/>
      <c r="G70" s="348"/>
      <c r="H70" s="349"/>
      <c r="I70" s="348"/>
      <c r="J70" s="407"/>
      <c r="K70" s="344"/>
      <c r="L70" s="344"/>
      <c r="M70" s="344"/>
      <c r="N70" s="344"/>
      <c r="O70" s="344"/>
      <c r="P70" s="344"/>
      <c r="Q70" s="344"/>
      <c r="R70" s="344"/>
      <c r="S70" s="350"/>
      <c r="T70" s="350"/>
      <c r="U70" s="350"/>
      <c r="V70" s="352"/>
      <c r="W70" s="352"/>
      <c r="X70" s="352"/>
      <c r="Y70" s="350"/>
      <c r="Z70" s="350"/>
      <c r="AA70" s="350"/>
      <c r="AB70" s="350"/>
      <c r="AC70" s="350"/>
      <c r="AD70" s="350"/>
      <c r="AE70" s="350"/>
      <c r="AF70" s="350"/>
      <c r="AG70" s="350"/>
      <c r="AH70" s="350"/>
      <c r="AX70" s="54"/>
      <c r="AY70" s="54"/>
      <c r="AZ70" s="54"/>
    </row>
    <row r="71" spans="1:52" ht="15" hidden="1" customHeight="1" x14ac:dyDescent="0.2">
      <c r="C71" s="91"/>
      <c r="E71" s="59"/>
      <c r="S71" s="67"/>
      <c r="T71" s="67"/>
      <c r="AX71" s="54"/>
      <c r="AY71" s="54"/>
      <c r="AZ71" s="54"/>
    </row>
    <row r="72" spans="1:52" ht="15" customHeight="1" x14ac:dyDescent="0.2">
      <c r="A72" s="286" t="s">
        <v>193</v>
      </c>
      <c r="B72" s="285" t="s">
        <v>190</v>
      </c>
      <c r="C72" s="285">
        <v>0</v>
      </c>
      <c r="E72" s="59"/>
      <c r="AX72" s="54"/>
      <c r="AY72" s="54"/>
      <c r="AZ72" s="54"/>
    </row>
    <row r="73" spans="1:52" ht="15" customHeight="1" x14ac:dyDescent="0.2">
      <c r="A73" s="483"/>
      <c r="B73" s="483"/>
      <c r="C73" s="483"/>
      <c r="E73" s="59"/>
      <c r="AP73" s="442"/>
      <c r="AQ73" s="442"/>
      <c r="AR73" s="442"/>
      <c r="AX73" s="54"/>
      <c r="AY73" s="54"/>
      <c r="AZ73" s="54"/>
    </row>
    <row r="74" spans="1:52" ht="15" hidden="1" customHeight="1" thickBot="1" x14ac:dyDescent="0.25">
      <c r="A74" s="785" t="str">
        <f ca="1">IF(RTU_Unit_Number&lt;&gt;"",(IF((COUNTA(OFFSET(RTU_ATU_Reference,-3,0):RTU_Unit_Number)+COUNTBLANK(OFFSET(RTU_ATU_Reference,-3,0):RTU_Unit_Number))&lt;&gt;Number_RTUs,"INDICATED NO. OF RTUS DOESN’T MATCH NO. OF ROWS","")),"")</f>
        <v/>
      </c>
      <c r="B74" s="65"/>
      <c r="C74" s="65"/>
      <c r="D74" s="808" t="s">
        <v>627</v>
      </c>
      <c r="E74" s="782" t="s">
        <v>24</v>
      </c>
      <c r="F74" s="783"/>
      <c r="G74" s="784"/>
      <c r="H74" s="776" t="s">
        <v>28</v>
      </c>
      <c r="I74" s="777"/>
      <c r="J74" s="777"/>
      <c r="K74" s="778"/>
      <c r="L74" s="776" t="s">
        <v>183</v>
      </c>
      <c r="M74" s="777"/>
      <c r="N74" s="777"/>
      <c r="O74" s="778"/>
      <c r="P74" s="776" t="s">
        <v>182</v>
      </c>
      <c r="Q74" s="778"/>
      <c r="R74" s="384" t="s">
        <v>181</v>
      </c>
      <c r="S74" s="771" t="s">
        <v>646</v>
      </c>
      <c r="T74" s="771"/>
      <c r="U74" s="771"/>
      <c r="V74" s="771"/>
      <c r="W74" s="771"/>
      <c r="X74" s="771"/>
      <c r="Y74" s="771"/>
      <c r="Z74" s="771"/>
      <c r="AA74" s="771"/>
      <c r="AB74" s="771"/>
      <c r="AC74" s="771"/>
      <c r="AD74" s="771"/>
      <c r="AE74" s="771"/>
      <c r="AF74" s="771"/>
      <c r="AG74" s="771"/>
      <c r="AH74" s="760" t="s">
        <v>732</v>
      </c>
      <c r="AI74" s="760"/>
      <c r="AJ74" s="760"/>
      <c r="AK74" s="760"/>
      <c r="AL74" s="760"/>
      <c r="AM74" s="760"/>
      <c r="AN74" s="760"/>
      <c r="AX74" s="54"/>
      <c r="AY74" s="54"/>
      <c r="AZ74" s="54"/>
    </row>
    <row r="75" spans="1:52" ht="15" hidden="1" customHeight="1" thickTop="1" x14ac:dyDescent="0.2">
      <c r="A75" s="775"/>
      <c r="B75" s="65"/>
      <c r="C75" s="157"/>
      <c r="D75" s="809"/>
      <c r="E75" s="767" t="s">
        <v>25</v>
      </c>
      <c r="F75" s="767" t="s">
        <v>177</v>
      </c>
      <c r="G75" s="767" t="s">
        <v>178</v>
      </c>
      <c r="H75" s="767" t="s">
        <v>176</v>
      </c>
      <c r="I75" s="767" t="s">
        <v>26</v>
      </c>
      <c r="J75" s="767" t="s">
        <v>27</v>
      </c>
      <c r="K75" s="767" t="s">
        <v>29</v>
      </c>
      <c r="L75" s="767" t="s">
        <v>30</v>
      </c>
      <c r="M75" s="767" t="s">
        <v>31</v>
      </c>
      <c r="N75" s="767" t="s">
        <v>32</v>
      </c>
      <c r="O75" s="767" t="s">
        <v>33</v>
      </c>
      <c r="P75" s="767" t="s">
        <v>179</v>
      </c>
      <c r="Q75" s="767" t="s">
        <v>180</v>
      </c>
      <c r="R75" s="831" t="s">
        <v>672</v>
      </c>
      <c r="S75" s="764" t="s">
        <v>253</v>
      </c>
      <c r="T75" s="764" t="s">
        <v>657</v>
      </c>
      <c r="U75" s="753" t="s">
        <v>622</v>
      </c>
      <c r="V75" s="753"/>
      <c r="W75" s="753"/>
      <c r="X75" s="753" t="s">
        <v>398</v>
      </c>
      <c r="Y75" s="753" t="s">
        <v>399</v>
      </c>
      <c r="Z75" s="753" t="s">
        <v>654</v>
      </c>
      <c r="AA75" s="753" t="s">
        <v>855</v>
      </c>
      <c r="AB75" s="753" t="s">
        <v>659</v>
      </c>
      <c r="AC75" s="753" t="s">
        <v>695</v>
      </c>
      <c r="AD75" s="764" t="s">
        <v>22</v>
      </c>
      <c r="AE75" s="764" t="s">
        <v>704</v>
      </c>
      <c r="AF75" s="762" t="s">
        <v>710</v>
      </c>
      <c r="AG75" s="764" t="s">
        <v>23</v>
      </c>
      <c r="AH75" s="747" t="s">
        <v>741</v>
      </c>
      <c r="AI75" s="769" t="s">
        <v>742</v>
      </c>
      <c r="AJ75" s="768" t="s">
        <v>734</v>
      </c>
      <c r="AK75" s="768" t="s">
        <v>769</v>
      </c>
      <c r="AL75" s="768" t="s">
        <v>733</v>
      </c>
      <c r="AM75" s="770" t="s">
        <v>743</v>
      </c>
      <c r="AN75" s="770" t="s">
        <v>744</v>
      </c>
      <c r="AX75" s="54"/>
      <c r="AY75" s="54"/>
      <c r="AZ75" s="54"/>
    </row>
    <row r="76" spans="1:52" ht="15" hidden="1" customHeight="1" x14ac:dyDescent="0.2">
      <c r="A76" s="775"/>
      <c r="B76" s="65"/>
      <c r="C76" s="157"/>
      <c r="D76" s="810"/>
      <c r="E76" s="753"/>
      <c r="F76" s="753"/>
      <c r="G76" s="753"/>
      <c r="H76" s="753"/>
      <c r="I76" s="753"/>
      <c r="J76" s="753"/>
      <c r="K76" s="753"/>
      <c r="L76" s="753"/>
      <c r="M76" s="753"/>
      <c r="N76" s="753"/>
      <c r="O76" s="753"/>
      <c r="P76" s="753"/>
      <c r="Q76" s="753"/>
      <c r="R76" s="762"/>
      <c r="S76" s="765"/>
      <c r="T76" s="765"/>
      <c r="U76" s="575" t="s">
        <v>20</v>
      </c>
      <c r="V76" s="575" t="s">
        <v>21</v>
      </c>
      <c r="W76" s="575" t="s">
        <v>621</v>
      </c>
      <c r="X76" s="754"/>
      <c r="Y76" s="754"/>
      <c r="Z76" s="754"/>
      <c r="AA76" s="754"/>
      <c r="AB76" s="754"/>
      <c r="AC76" s="754"/>
      <c r="AD76" s="765"/>
      <c r="AE76" s="765"/>
      <c r="AF76" s="763"/>
      <c r="AG76" s="765"/>
      <c r="AH76" s="748"/>
      <c r="AI76" s="749"/>
      <c r="AJ76" s="751"/>
      <c r="AK76" s="751"/>
      <c r="AL76" s="751"/>
      <c r="AM76" s="745"/>
      <c r="AN76" s="745"/>
      <c r="AX76" s="54"/>
      <c r="AY76" s="54"/>
      <c r="AZ76" s="54"/>
    </row>
    <row r="77" spans="1:52" ht="15" hidden="1" customHeight="1" x14ac:dyDescent="0.2">
      <c r="A77" s="478"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71"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71"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86"/>
      <c r="E77" s="355"/>
      <c r="F77" s="729"/>
      <c r="G77" s="729"/>
      <c r="H77" s="729"/>
      <c r="I77" s="729"/>
      <c r="J77" s="729"/>
      <c r="K77" s="729"/>
      <c r="L77" s="415"/>
      <c r="M77" s="415"/>
      <c r="N77" s="729"/>
      <c r="O77" s="415"/>
      <c r="P77" s="729"/>
      <c r="Q77" s="729"/>
      <c r="R77" s="498"/>
      <c r="S77" s="726"/>
      <c r="T77" s="726"/>
      <c r="U77" s="726"/>
      <c r="V77" s="726"/>
      <c r="W77" s="726"/>
      <c r="X77" s="286"/>
      <c r="Y77" s="286"/>
      <c r="Z77" s="286"/>
      <c r="AA77" s="286"/>
      <c r="AB77" s="286"/>
      <c r="AC77" s="286"/>
      <c r="AD77" s="586"/>
      <c r="AE77" s="726"/>
      <c r="AF77" s="737"/>
      <c r="AG77" s="726"/>
      <c r="AH77" s="428"/>
      <c r="AI77" s="728"/>
      <c r="AJ77" s="727" t="str">
        <f t="shared" ref="AJ77" si="6">IF(AE77&lt;&gt;"",AE77*DUR_OUTLET,"")</f>
        <v/>
      </c>
      <c r="AK77" s="727" t="str">
        <f t="shared" ref="AK77" si="7">IF(AF77&lt;&gt;"",AF77*DUR_INLET,"")</f>
        <v/>
      </c>
      <c r="AL77" s="425" t="str">
        <f t="shared" ref="AL77" si="8">IF(E77&lt;&gt;"",DUR_RTU,"")</f>
        <v/>
      </c>
      <c r="AM77" s="428"/>
      <c r="AN77" s="428"/>
    </row>
    <row r="78" spans="1:52" ht="15" hidden="1" customHeight="1" x14ac:dyDescent="0.2">
      <c r="B78" s="65"/>
      <c r="C78" s="65"/>
      <c r="D78" s="150"/>
      <c r="E78" s="68"/>
      <c r="F78" s="68"/>
      <c r="G78" s="68"/>
      <c r="H78" s="68"/>
      <c r="I78" s="68"/>
      <c r="J78" s="68"/>
      <c r="K78" s="151"/>
      <c r="L78" s="152"/>
      <c r="M78" s="152"/>
      <c r="N78" s="68"/>
      <c r="O78" s="152"/>
      <c r="P78" s="68"/>
      <c r="Q78" s="68"/>
      <c r="R78" s="59"/>
      <c r="AG78" s="350"/>
      <c r="AH78" s="350"/>
      <c r="AI78" s="350"/>
      <c r="AJ78" s="350"/>
      <c r="AK78" s="350"/>
      <c r="AL78" s="350"/>
      <c r="AM78" s="350"/>
      <c r="AN78" s="350"/>
    </row>
    <row r="79" spans="1:52" ht="15" hidden="1" customHeight="1" x14ac:dyDescent="0.2">
      <c r="A79" s="56"/>
      <c r="B79" s="59"/>
      <c r="C79" s="59"/>
      <c r="D79" s="149"/>
      <c r="E79" s="68"/>
      <c r="F79" s="59"/>
      <c r="G79" s="59"/>
      <c r="H79" s="59"/>
      <c r="I79" s="69"/>
      <c r="J79" s="70"/>
      <c r="K79" s="70"/>
      <c r="L79" s="69"/>
      <c r="M79" s="62"/>
      <c r="N79" s="67"/>
      <c r="O79" s="67"/>
      <c r="AP79" s="442"/>
      <c r="AQ79" s="442"/>
      <c r="AR79" s="442"/>
    </row>
    <row r="80" spans="1:52" ht="15" hidden="1" customHeight="1" thickBot="1" x14ac:dyDescent="0.25">
      <c r="A80" s="775" t="str">
        <f ca="1">IF(RTU_System_1&lt;&gt;"",IF((COUNTA(OFFSET(RTU_Outlet_Reference,-3,0):RTU_System_1)+COUNTBLANK(OFFSET(RTU_Outlet_Reference,-3,0):RTU_System_1))&lt;&gt;SUM(RTU_Num_ATU_1:OFFSET(RTU_Num_ATU_1,Number_RTUs-1,0)),"INDICATED NO. OF RTU-ATUS DOESN’T MATCH NO. OF ROWS",""),"")</f>
        <v/>
      </c>
      <c r="D80" s="808" t="s">
        <v>628</v>
      </c>
      <c r="E80" s="776" t="s">
        <v>24</v>
      </c>
      <c r="F80" s="777"/>
      <c r="G80" s="777"/>
      <c r="H80" s="777"/>
      <c r="I80" s="778"/>
      <c r="J80" s="776" t="s">
        <v>28</v>
      </c>
      <c r="K80" s="777"/>
      <c r="L80" s="777"/>
      <c r="M80" s="777"/>
      <c r="N80" s="778"/>
      <c r="O80" s="776" t="s">
        <v>186</v>
      </c>
      <c r="P80" s="777"/>
      <c r="Q80" s="777"/>
      <c r="R80" s="777"/>
      <c r="S80" s="777"/>
      <c r="T80" s="777"/>
      <c r="U80" s="815" t="s">
        <v>668</v>
      </c>
      <c r="V80" s="815"/>
      <c r="W80" s="815"/>
      <c r="X80" s="815"/>
      <c r="Y80" s="815" t="s">
        <v>669</v>
      </c>
      <c r="Z80" s="815"/>
      <c r="AA80" s="815"/>
      <c r="AB80" s="815"/>
      <c r="AC80" s="761" t="s">
        <v>187</v>
      </c>
      <c r="AD80" s="761"/>
      <c r="AE80" s="761"/>
      <c r="AF80" s="761"/>
      <c r="AG80" s="761"/>
      <c r="AH80" s="761"/>
      <c r="AI80" s="761"/>
      <c r="AJ80" s="755" t="s">
        <v>736</v>
      </c>
      <c r="AK80" s="755"/>
      <c r="AL80" s="755"/>
    </row>
    <row r="81" spans="1:44" ht="15" hidden="1" customHeight="1" thickTop="1" x14ac:dyDescent="0.2">
      <c r="A81" s="775"/>
      <c r="D81" s="809"/>
      <c r="E81" s="767" t="s">
        <v>25</v>
      </c>
      <c r="F81" s="774" t="s">
        <v>400</v>
      </c>
      <c r="G81" s="767" t="s">
        <v>174</v>
      </c>
      <c r="H81" s="767" t="s">
        <v>177</v>
      </c>
      <c r="I81" s="767" t="s">
        <v>178</v>
      </c>
      <c r="J81" s="774" t="s">
        <v>198</v>
      </c>
      <c r="K81" s="767" t="s">
        <v>175</v>
      </c>
      <c r="L81" s="767" t="s">
        <v>176</v>
      </c>
      <c r="M81" s="767" t="s">
        <v>26</v>
      </c>
      <c r="N81" s="767" t="s">
        <v>27</v>
      </c>
      <c r="O81" s="767" t="s">
        <v>166</v>
      </c>
      <c r="P81" s="767" t="s">
        <v>165</v>
      </c>
      <c r="Q81" s="813" t="s">
        <v>393</v>
      </c>
      <c r="R81" s="767" t="s">
        <v>184</v>
      </c>
      <c r="S81" s="767" t="s">
        <v>185</v>
      </c>
      <c r="T81" s="813" t="s">
        <v>394</v>
      </c>
      <c r="U81" s="767" t="s">
        <v>395</v>
      </c>
      <c r="V81" s="767" t="s">
        <v>396</v>
      </c>
      <c r="W81" s="767" t="s">
        <v>426</v>
      </c>
      <c r="X81" s="767" t="s">
        <v>397</v>
      </c>
      <c r="Y81" s="767" t="s">
        <v>664</v>
      </c>
      <c r="Z81" s="767" t="s">
        <v>663</v>
      </c>
      <c r="AA81" s="774" t="s">
        <v>670</v>
      </c>
      <c r="AB81" s="767" t="s">
        <v>671</v>
      </c>
      <c r="AC81" s="753" t="s">
        <v>398</v>
      </c>
      <c r="AD81" s="753" t="s">
        <v>399</v>
      </c>
      <c r="AE81" s="753" t="s">
        <v>654</v>
      </c>
      <c r="AF81" s="753" t="s">
        <v>855</v>
      </c>
      <c r="AG81" s="753" t="s">
        <v>659</v>
      </c>
      <c r="AH81" s="753" t="s">
        <v>695</v>
      </c>
      <c r="AI81" s="753" t="s">
        <v>35</v>
      </c>
      <c r="AJ81" s="751" t="s">
        <v>722</v>
      </c>
      <c r="AK81" s="756" t="s">
        <v>734</v>
      </c>
      <c r="AL81" s="758" t="s">
        <v>735</v>
      </c>
      <c r="AM81" s="94"/>
      <c r="AN81" s="94"/>
      <c r="AO81" s="94"/>
    </row>
    <row r="82" spans="1:44" ht="15" hidden="1" customHeight="1" x14ac:dyDescent="0.2">
      <c r="A82" s="775"/>
      <c r="B82" s="61"/>
      <c r="D82" s="810"/>
      <c r="E82" s="753"/>
      <c r="F82" s="764"/>
      <c r="G82" s="753"/>
      <c r="H82" s="753"/>
      <c r="I82" s="753"/>
      <c r="J82" s="764"/>
      <c r="K82" s="753"/>
      <c r="L82" s="753"/>
      <c r="M82" s="753"/>
      <c r="N82" s="753"/>
      <c r="O82" s="753"/>
      <c r="P82" s="753"/>
      <c r="Q82" s="772"/>
      <c r="R82" s="753"/>
      <c r="S82" s="753"/>
      <c r="T82" s="772"/>
      <c r="U82" s="753"/>
      <c r="V82" s="753"/>
      <c r="W82" s="753"/>
      <c r="X82" s="753"/>
      <c r="Y82" s="753"/>
      <c r="Z82" s="753"/>
      <c r="AA82" s="764"/>
      <c r="AB82" s="753"/>
      <c r="AC82" s="754"/>
      <c r="AD82" s="754"/>
      <c r="AE82" s="754"/>
      <c r="AF82" s="754"/>
      <c r="AG82" s="754"/>
      <c r="AH82" s="754"/>
      <c r="AI82" s="754"/>
      <c r="AJ82" s="752"/>
      <c r="AK82" s="757"/>
      <c r="AL82" s="759"/>
    </row>
    <row r="83" spans="1:44" ht="15" hidden="1" customHeight="1" x14ac:dyDescent="0.2">
      <c r="A83" s="478"/>
      <c r="B83" s="471"/>
      <c r="C83" s="471"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47"/>
      <c r="E83" s="343"/>
      <c r="F83" s="343"/>
      <c r="G83" s="343"/>
      <c r="H83" s="349"/>
      <c r="I83" s="349"/>
      <c r="J83" s="409"/>
      <c r="K83" s="349"/>
      <c r="L83" s="348"/>
      <c r="M83" s="349"/>
      <c r="N83" s="348"/>
      <c r="O83" s="343"/>
      <c r="P83" s="349"/>
      <c r="Q83" s="349"/>
      <c r="R83" s="343"/>
      <c r="S83" s="349"/>
      <c r="T83" s="349"/>
      <c r="U83" s="349"/>
      <c r="V83" s="592"/>
      <c r="W83" s="349"/>
      <c r="X83" s="349"/>
      <c r="Y83" s="349"/>
      <c r="Z83" s="349"/>
      <c r="AA83" s="349"/>
      <c r="AB83" s="349"/>
      <c r="AC83" s="348"/>
      <c r="AD83" s="348"/>
      <c r="AE83" s="348"/>
      <c r="AF83" s="348"/>
      <c r="AG83" s="348"/>
      <c r="AH83" s="348"/>
      <c r="AI83" s="348"/>
      <c r="AJ83" s="588" t="str">
        <f t="shared" ref="AJ83" si="9">IF(G83&lt;&gt;"",DUR_ATU,"")</f>
        <v/>
      </c>
      <c r="AK83" s="588" t="str">
        <f t="shared" ref="AK83" si="10">IF(AI83&lt;&gt;"",AI83*DUR_OUTLET,"")</f>
        <v/>
      </c>
      <c r="AL83" s="588" t="str">
        <f t="shared" ref="AL83" si="11">IF(OR(AJ83&lt;&gt;"",AK83&lt;&gt;""),SUM(AJ83:AK83),"")</f>
        <v/>
      </c>
      <c r="AO83" s="350"/>
    </row>
    <row r="84" spans="1:44" ht="15" hidden="1" customHeight="1" x14ac:dyDescent="0.2">
      <c r="D84" s="64"/>
      <c r="F84" s="84"/>
      <c r="AP84" s="442"/>
      <c r="AQ84" s="442"/>
      <c r="AR84" s="442"/>
    </row>
    <row r="85" spans="1:44" ht="15" hidden="1" customHeight="1" x14ac:dyDescent="0.2">
      <c r="D85" s="64"/>
      <c r="E85" s="83"/>
      <c r="F85" s="71"/>
      <c r="AP85" s="442"/>
      <c r="AQ85" s="442"/>
      <c r="AR85" s="442"/>
    </row>
    <row r="86" spans="1:44" ht="15" hidden="1" customHeight="1" thickBot="1" x14ac:dyDescent="0.25">
      <c r="A86" s="775" t="str">
        <f ca="1">IF(RTU_OutletSum_1&lt;&gt;"",IF((COUNTA(OFFSET(RTU_ATU_Outlet_Reference,-3,0):RTU_OutletSum_1)+COUNTBLANK(OFFSET(RTU_ATU_Outlet_Reference,-3,0):RTU_OutletSum_1))&lt;&gt;SUM(RTU_Num_Outlets_1:OFFSET(RTU_Num_Outlets_1,Number_RTUs-1,0)),"INDICATED NO. OF RTU-OUTLETS DOESN’T MATCH NO. OF ROWS",""),"")</f>
        <v/>
      </c>
      <c r="D86" s="808" t="s">
        <v>629</v>
      </c>
      <c r="E86" s="776" t="s">
        <v>194</v>
      </c>
      <c r="F86" s="777"/>
      <c r="G86" s="777"/>
      <c r="H86" s="777"/>
      <c r="I86" s="777"/>
      <c r="J86" s="778"/>
    </row>
    <row r="87" spans="1:44" ht="15" hidden="1" customHeight="1" thickTop="1" x14ac:dyDescent="0.2">
      <c r="A87" s="775"/>
      <c r="D87" s="809"/>
      <c r="E87" s="767" t="s">
        <v>25</v>
      </c>
      <c r="F87" s="774" t="s">
        <v>188</v>
      </c>
      <c r="G87" s="767" t="s">
        <v>197</v>
      </c>
      <c r="H87" s="767" t="s">
        <v>195</v>
      </c>
      <c r="I87" s="781" t="s">
        <v>199</v>
      </c>
      <c r="J87" s="767" t="s">
        <v>189</v>
      </c>
      <c r="AO87" s="94"/>
    </row>
    <row r="88" spans="1:44" ht="15" hidden="1" customHeight="1" x14ac:dyDescent="0.2">
      <c r="A88" s="775"/>
      <c r="D88" s="810"/>
      <c r="E88" s="753"/>
      <c r="F88" s="764"/>
      <c r="G88" s="753"/>
      <c r="H88" s="753"/>
      <c r="I88" s="764"/>
      <c r="J88" s="753"/>
    </row>
    <row r="89" spans="1:44" ht="15" hidden="1" customHeight="1" x14ac:dyDescent="0.2">
      <c r="A89" s="344"/>
      <c r="B89" s="345"/>
      <c r="C89" s="345"/>
      <c r="D89" s="348"/>
      <c r="E89" s="343"/>
      <c r="F89" s="348"/>
      <c r="G89" s="348"/>
      <c r="H89" s="349"/>
      <c r="I89" s="348"/>
      <c r="J89" s="348"/>
      <c r="Q89" s="344"/>
      <c r="R89" s="344"/>
      <c r="S89" s="350"/>
      <c r="T89" s="344"/>
      <c r="U89" s="344"/>
      <c r="V89" s="350"/>
      <c r="W89" s="350"/>
      <c r="X89" s="350"/>
      <c r="Y89" s="350"/>
      <c r="Z89" s="350"/>
      <c r="AA89" s="350"/>
      <c r="AB89" s="350"/>
      <c r="AC89" s="350"/>
      <c r="AD89" s="350"/>
      <c r="AE89" s="350"/>
      <c r="AF89" s="350"/>
      <c r="AG89" s="350"/>
      <c r="AH89" s="350"/>
      <c r="AI89" s="350"/>
      <c r="AJ89" s="350"/>
      <c r="AK89" s="350"/>
      <c r="AL89" s="350"/>
      <c r="AM89" s="350"/>
      <c r="AN89" s="350"/>
      <c r="AO89" s="350"/>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42"/>
      <c r="AQ91" s="442"/>
      <c r="AR91" s="442"/>
    </row>
    <row r="92" spans="1:44" ht="15" hidden="1" customHeight="1" thickBot="1" x14ac:dyDescent="0.25">
      <c r="A92" s="775"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08" t="s">
        <v>630</v>
      </c>
      <c r="E92" s="776" t="s">
        <v>194</v>
      </c>
      <c r="F92" s="777"/>
      <c r="G92" s="777"/>
      <c r="H92" s="777"/>
      <c r="I92" s="777"/>
      <c r="J92" s="778"/>
    </row>
    <row r="93" spans="1:44" ht="15" hidden="1" customHeight="1" thickTop="1" x14ac:dyDescent="0.2">
      <c r="A93" s="775"/>
      <c r="D93" s="809"/>
      <c r="E93" s="767" t="s">
        <v>174</v>
      </c>
      <c r="F93" s="767" t="s">
        <v>197</v>
      </c>
      <c r="G93" s="767" t="s">
        <v>188</v>
      </c>
      <c r="H93" s="767" t="s">
        <v>195</v>
      </c>
      <c r="I93" s="767" t="s">
        <v>196</v>
      </c>
      <c r="J93" s="767" t="s">
        <v>189</v>
      </c>
      <c r="AF93" s="94"/>
      <c r="AG93" s="94"/>
      <c r="AH93" s="94"/>
      <c r="AI93" s="94"/>
      <c r="AJ93" s="94"/>
      <c r="AK93" s="94"/>
      <c r="AL93" s="94"/>
      <c r="AM93" s="94"/>
      <c r="AN93" s="94"/>
      <c r="AO93" s="94"/>
    </row>
    <row r="94" spans="1:44" ht="15" hidden="1" customHeight="1" x14ac:dyDescent="0.2">
      <c r="A94" s="775"/>
      <c r="D94" s="810"/>
      <c r="E94" s="753"/>
      <c r="F94" s="753"/>
      <c r="G94" s="753"/>
      <c r="H94" s="753"/>
      <c r="I94" s="753"/>
      <c r="J94" s="753"/>
      <c r="AF94" s="94"/>
      <c r="AG94" s="94"/>
      <c r="AH94" s="94"/>
    </row>
    <row r="95" spans="1:44" ht="15" hidden="1" customHeight="1" x14ac:dyDescent="0.2">
      <c r="A95" s="344"/>
      <c r="B95" s="345"/>
      <c r="C95" s="345"/>
      <c r="D95" s="348"/>
      <c r="E95" s="343"/>
      <c r="F95" s="348"/>
      <c r="G95" s="348"/>
      <c r="H95" s="349"/>
      <c r="I95" s="348"/>
      <c r="J95" s="348"/>
      <c r="K95" s="344"/>
      <c r="L95" s="344"/>
      <c r="M95" s="344"/>
      <c r="N95" s="344"/>
      <c r="O95" s="344"/>
      <c r="P95" s="344"/>
      <c r="Q95" s="344"/>
      <c r="R95" s="344"/>
      <c r="S95" s="344"/>
      <c r="T95" s="344"/>
      <c r="U95" s="344"/>
      <c r="V95" s="350"/>
      <c r="W95" s="350"/>
      <c r="X95" s="350"/>
      <c r="Y95" s="350"/>
      <c r="Z95" s="350"/>
      <c r="AA95" s="350"/>
      <c r="AB95" s="350"/>
      <c r="AC95" s="350"/>
      <c r="AD95" s="350"/>
      <c r="AE95" s="350"/>
      <c r="AF95" s="350"/>
      <c r="AG95" s="350"/>
      <c r="AH95" s="350"/>
      <c r="AI95" s="350"/>
      <c r="AJ95" s="350"/>
      <c r="AK95" s="350"/>
      <c r="AL95" s="350"/>
      <c r="AM95" s="350"/>
      <c r="AN95" s="350"/>
      <c r="AO95" s="350"/>
    </row>
    <row r="96" spans="1:44" ht="15" hidden="1" customHeight="1" x14ac:dyDescent="0.2">
      <c r="A96" s="344"/>
      <c r="B96" s="345"/>
      <c r="C96" s="346"/>
      <c r="D96" s="353"/>
      <c r="E96" s="404"/>
      <c r="F96" s="353"/>
      <c r="G96" s="353"/>
      <c r="H96" s="353"/>
      <c r="I96" s="353"/>
      <c r="J96" s="353"/>
      <c r="K96" s="344"/>
      <c r="L96" s="344"/>
      <c r="M96" s="344"/>
      <c r="N96" s="344"/>
      <c r="O96" s="344"/>
      <c r="P96" s="344"/>
      <c r="Q96" s="344"/>
      <c r="R96" s="344"/>
      <c r="S96" s="350"/>
      <c r="T96" s="350"/>
      <c r="U96" s="350"/>
      <c r="V96" s="352"/>
      <c r="W96" s="352"/>
      <c r="X96" s="352"/>
      <c r="Y96" s="350"/>
      <c r="Z96" s="350"/>
      <c r="AA96" s="350"/>
      <c r="AB96" s="350"/>
      <c r="AC96" s="350"/>
      <c r="AD96" s="350"/>
      <c r="AE96" s="350"/>
      <c r="AF96" s="350"/>
      <c r="AG96" s="350"/>
      <c r="AH96" s="350"/>
      <c r="AI96" s="350"/>
      <c r="AJ96" s="350"/>
      <c r="AK96" s="350"/>
      <c r="AL96" s="350"/>
      <c r="AM96" s="350"/>
      <c r="AN96" s="350"/>
      <c r="AO96" s="350"/>
      <c r="AP96" s="442"/>
      <c r="AQ96" s="442"/>
      <c r="AR96" s="442"/>
    </row>
    <row r="97" spans="1:44" ht="15" hidden="1" customHeight="1" x14ac:dyDescent="0.2">
      <c r="A97" s="344"/>
      <c r="B97" s="345"/>
      <c r="C97" s="346"/>
      <c r="D97" s="353"/>
      <c r="E97" s="404"/>
      <c r="F97" s="353"/>
      <c r="G97" s="353"/>
      <c r="H97" s="353"/>
      <c r="I97" s="353"/>
      <c r="J97" s="353"/>
      <c r="K97" s="344"/>
      <c r="L97" s="344"/>
      <c r="M97" s="344"/>
      <c r="N97" s="344"/>
      <c r="O97" s="344"/>
      <c r="P97" s="344"/>
      <c r="Q97" s="344"/>
      <c r="R97" s="344"/>
      <c r="S97" s="350"/>
      <c r="T97" s="350"/>
      <c r="U97" s="350"/>
      <c r="V97" s="352"/>
      <c r="W97" s="352"/>
      <c r="X97" s="352"/>
      <c r="Y97" s="350"/>
      <c r="Z97" s="350"/>
      <c r="AA97" s="350"/>
      <c r="AB97" s="350"/>
      <c r="AC97" s="350"/>
      <c r="AD97" s="350"/>
      <c r="AE97" s="350"/>
      <c r="AF97" s="350"/>
      <c r="AG97" s="350"/>
      <c r="AH97" s="350"/>
      <c r="AI97" s="350"/>
      <c r="AJ97" s="350"/>
      <c r="AK97" s="350"/>
      <c r="AL97" s="350"/>
      <c r="AM97" s="350"/>
      <c r="AN97" s="350"/>
      <c r="AO97" s="350"/>
    </row>
    <row r="98" spans="1:44" ht="15" hidden="1" customHeight="1" thickBot="1" x14ac:dyDescent="0.25">
      <c r="A98" s="775" t="str">
        <f ca="1">IF(RTU_InletSum_1&lt;&gt;"",IF((COUNTA(OFFSET(FCU_Reference,-4,0):RTU_InletSum_1)+COUNTBLANK(OFFSET(FCU_Reference,-4,0):RTU_InletSum_1))&lt;&gt;SUM(RTU_Num_Inlets_1:OFFSET(RTU_Num_Inlets_1,Number_RTUs-1,0)),"INDICATED NO. OF RTU-INLETS DOESN’T MATCH NO. OF ROWS",""),"")</f>
        <v/>
      </c>
      <c r="C98" s="91"/>
      <c r="D98" s="805" t="s">
        <v>707</v>
      </c>
      <c r="E98" s="776" t="s">
        <v>258</v>
      </c>
      <c r="F98" s="777"/>
      <c r="G98" s="777"/>
      <c r="H98" s="777"/>
      <c r="I98" s="777"/>
      <c r="J98" s="778"/>
      <c r="S98" s="67"/>
      <c r="T98" s="67"/>
      <c r="U98" s="67"/>
      <c r="Y98" s="350"/>
      <c r="Z98" s="350"/>
      <c r="AA98" s="350"/>
      <c r="AF98" s="350"/>
      <c r="AG98" s="350"/>
      <c r="AH98" s="350"/>
      <c r="AI98" s="350"/>
      <c r="AJ98" s="350"/>
      <c r="AK98" s="350"/>
      <c r="AL98" s="350"/>
      <c r="AM98" s="350"/>
      <c r="AN98" s="350"/>
      <c r="AO98" s="350"/>
    </row>
    <row r="99" spans="1:44" ht="15" hidden="1" customHeight="1" thickTop="1" x14ac:dyDescent="0.2">
      <c r="A99" s="775"/>
      <c r="C99" s="91"/>
      <c r="D99" s="806"/>
      <c r="E99" s="767" t="s">
        <v>25</v>
      </c>
      <c r="F99" s="774" t="s">
        <v>188</v>
      </c>
      <c r="G99" s="767" t="s">
        <v>259</v>
      </c>
      <c r="H99" s="767" t="s">
        <v>260</v>
      </c>
      <c r="I99" s="781" t="s">
        <v>198</v>
      </c>
      <c r="J99" s="767" t="s">
        <v>189</v>
      </c>
      <c r="AF99" s="350"/>
      <c r="AG99" s="350"/>
      <c r="AH99" s="350"/>
      <c r="AI99" s="350"/>
      <c r="AJ99" s="350"/>
      <c r="AK99" s="350"/>
      <c r="AL99" s="350"/>
      <c r="AM99" s="350"/>
      <c r="AN99" s="350"/>
      <c r="AO99" s="350"/>
    </row>
    <row r="100" spans="1:44" ht="15" hidden="1" customHeight="1" x14ac:dyDescent="0.2">
      <c r="A100" s="775"/>
      <c r="C100" s="91"/>
      <c r="D100" s="807"/>
      <c r="E100" s="753"/>
      <c r="F100" s="764"/>
      <c r="G100" s="753"/>
      <c r="H100" s="753"/>
      <c r="I100" s="764"/>
      <c r="J100" s="753"/>
      <c r="AF100" s="350"/>
      <c r="AG100" s="350"/>
      <c r="AH100" s="350"/>
      <c r="AI100" s="350"/>
      <c r="AJ100" s="350"/>
      <c r="AK100" s="350"/>
      <c r="AL100" s="350"/>
      <c r="AM100" s="350"/>
      <c r="AN100" s="350"/>
      <c r="AO100" s="350"/>
    </row>
    <row r="101" spans="1:44" ht="15" hidden="1" customHeight="1" x14ac:dyDescent="0.2">
      <c r="A101" s="344"/>
      <c r="B101" s="345"/>
      <c r="C101" s="346"/>
      <c r="D101" s="347"/>
      <c r="E101" s="343"/>
      <c r="F101" s="348"/>
      <c r="G101" s="348"/>
      <c r="H101" s="349"/>
      <c r="I101" s="348"/>
      <c r="J101" s="732"/>
      <c r="K101" s="344"/>
      <c r="L101" s="344"/>
      <c r="M101" s="344"/>
      <c r="N101" s="344"/>
      <c r="O101" s="344"/>
      <c r="P101" s="344"/>
      <c r="Q101" s="344"/>
      <c r="R101" s="344"/>
      <c r="S101" s="350"/>
      <c r="T101" s="350"/>
      <c r="U101" s="350"/>
      <c r="V101" s="352"/>
      <c r="W101" s="352"/>
      <c r="X101" s="352"/>
      <c r="Y101" s="350"/>
      <c r="Z101" s="350"/>
      <c r="AA101" s="350"/>
      <c r="AB101" s="350"/>
      <c r="AC101" s="350"/>
      <c r="AD101" s="350"/>
      <c r="AE101" s="350"/>
      <c r="AF101" s="350"/>
      <c r="AG101" s="350"/>
      <c r="AH101" s="350"/>
      <c r="AI101" s="350"/>
      <c r="AJ101" s="350"/>
      <c r="AK101" s="350"/>
      <c r="AL101" s="350"/>
      <c r="AM101" s="350"/>
      <c r="AN101" s="350"/>
      <c r="AO101" s="350"/>
    </row>
    <row r="102" spans="1:44" ht="15" hidden="1" customHeight="1" x14ac:dyDescent="0.2">
      <c r="A102" s="156"/>
      <c r="B102" s="156"/>
      <c r="C102" s="156"/>
      <c r="D102" s="63"/>
      <c r="AF102" s="94"/>
      <c r="AG102" s="94"/>
      <c r="AH102" s="94"/>
      <c r="AP102" s="442"/>
      <c r="AQ102" s="442"/>
      <c r="AR102" s="442"/>
    </row>
    <row r="103" spans="1:44" ht="15" customHeight="1" x14ac:dyDescent="0.2">
      <c r="A103" s="154"/>
      <c r="B103" s="155" t="s">
        <v>244</v>
      </c>
      <c r="C103" s="155">
        <v>0</v>
      </c>
      <c r="AF103" s="94"/>
      <c r="AG103" s="94"/>
      <c r="AH103" s="94"/>
    </row>
    <row r="104" spans="1:44" ht="15" customHeight="1" x14ac:dyDescent="0.2">
      <c r="A104" s="483"/>
      <c r="B104" s="483"/>
      <c r="C104" s="483"/>
      <c r="AB104" s="94"/>
      <c r="AC104" s="94"/>
      <c r="AD104" s="94"/>
      <c r="AE104" s="94"/>
      <c r="AP104" s="442"/>
      <c r="AQ104" s="442"/>
      <c r="AR104" s="442"/>
    </row>
    <row r="105" spans="1:44" ht="15" hidden="1" customHeight="1" thickBot="1" x14ac:dyDescent="0.25">
      <c r="A105" s="811" t="str">
        <f ca="1">IF(FCU_1&lt;&gt;"",(IF((COUNTA(OFFSET(FCU_Outlet_Reference,-3,0):FCU_1)+COUNTBLANK(OFFSET(FCU_Outlet_Reference,-3,0):FCU_1))&lt;&gt;Number_FCUs,"NO. OF FCU MISMATCH","")),"")</f>
        <v>NO. OF FCU MISMATCH</v>
      </c>
      <c r="B105" s="59"/>
      <c r="C105" s="59"/>
      <c r="D105" s="787" t="s">
        <v>631</v>
      </c>
      <c r="E105" s="782" t="s">
        <v>24</v>
      </c>
      <c r="F105" s="783"/>
      <c r="G105" s="784"/>
      <c r="H105" s="776" t="s">
        <v>28</v>
      </c>
      <c r="I105" s="777"/>
      <c r="J105" s="777"/>
      <c r="K105" s="778"/>
      <c r="L105" s="776" t="s">
        <v>183</v>
      </c>
      <c r="M105" s="777"/>
      <c r="N105" s="777"/>
      <c r="O105" s="778"/>
      <c r="P105" s="776" t="s">
        <v>182</v>
      </c>
      <c r="Q105" s="778"/>
      <c r="R105" s="771" t="s">
        <v>245</v>
      </c>
      <c r="S105" s="771"/>
      <c r="T105" s="771"/>
      <c r="U105" s="771"/>
      <c r="V105" s="771"/>
      <c r="W105" s="771"/>
      <c r="X105" s="771"/>
      <c r="Y105" s="771"/>
      <c r="Z105" s="771"/>
      <c r="AA105" s="771"/>
      <c r="AB105" s="771"/>
      <c r="AC105" s="771"/>
      <c r="AD105" s="771"/>
      <c r="AE105" s="760" t="s">
        <v>732</v>
      </c>
      <c r="AF105" s="760"/>
      <c r="AG105" s="760"/>
      <c r="AH105" s="760"/>
      <c r="AI105" s="760"/>
      <c r="AJ105" s="760"/>
      <c r="AK105" s="760"/>
    </row>
    <row r="106" spans="1:44" ht="15" hidden="1" customHeight="1" thickTop="1" x14ac:dyDescent="0.2">
      <c r="A106" s="812"/>
      <c r="B106" s="59"/>
      <c r="C106" s="59"/>
      <c r="D106" s="788"/>
      <c r="E106" s="767" t="s">
        <v>25</v>
      </c>
      <c r="F106" s="767" t="s">
        <v>177</v>
      </c>
      <c r="G106" s="767" t="s">
        <v>178</v>
      </c>
      <c r="H106" s="767" t="s">
        <v>176</v>
      </c>
      <c r="I106" s="767" t="s">
        <v>26</v>
      </c>
      <c r="J106" s="767" t="s">
        <v>27</v>
      </c>
      <c r="K106" s="767" t="s">
        <v>29</v>
      </c>
      <c r="L106" s="767" t="s">
        <v>30</v>
      </c>
      <c r="M106" s="767" t="s">
        <v>31</v>
      </c>
      <c r="N106" s="767" t="s">
        <v>32</v>
      </c>
      <c r="O106" s="767" t="s">
        <v>33</v>
      </c>
      <c r="P106" s="767" t="s">
        <v>179</v>
      </c>
      <c r="Q106" s="767" t="s">
        <v>180</v>
      </c>
      <c r="R106" s="764" t="s">
        <v>253</v>
      </c>
      <c r="S106" s="764" t="s">
        <v>657</v>
      </c>
      <c r="T106" s="753" t="s">
        <v>622</v>
      </c>
      <c r="U106" s="753"/>
      <c r="V106" s="753"/>
      <c r="W106" s="753" t="s">
        <v>398</v>
      </c>
      <c r="X106" s="753" t="s">
        <v>399</v>
      </c>
      <c r="Y106" s="753" t="s">
        <v>654</v>
      </c>
      <c r="Z106" s="753" t="s">
        <v>855</v>
      </c>
      <c r="AA106" s="753" t="s">
        <v>659</v>
      </c>
      <c r="AB106" s="753" t="s">
        <v>695</v>
      </c>
      <c r="AC106" s="764" t="s">
        <v>704</v>
      </c>
      <c r="AD106" s="762" t="s">
        <v>710</v>
      </c>
      <c r="AE106" s="747" t="s">
        <v>741</v>
      </c>
      <c r="AF106" s="749" t="s">
        <v>742</v>
      </c>
      <c r="AG106" s="751" t="s">
        <v>734</v>
      </c>
      <c r="AH106" s="751" t="s">
        <v>769</v>
      </c>
      <c r="AI106" s="751" t="s">
        <v>733</v>
      </c>
      <c r="AJ106" s="745" t="s">
        <v>743</v>
      </c>
      <c r="AK106" s="745" t="s">
        <v>744</v>
      </c>
    </row>
    <row r="107" spans="1:44" ht="15" hidden="1" customHeight="1" x14ac:dyDescent="0.2">
      <c r="A107" s="812"/>
      <c r="B107" s="59"/>
      <c r="C107" s="59"/>
      <c r="D107" s="789"/>
      <c r="E107" s="753"/>
      <c r="F107" s="753"/>
      <c r="G107" s="753"/>
      <c r="H107" s="753"/>
      <c r="I107" s="753"/>
      <c r="J107" s="753"/>
      <c r="K107" s="753"/>
      <c r="L107" s="753"/>
      <c r="M107" s="753"/>
      <c r="N107" s="753"/>
      <c r="O107" s="753"/>
      <c r="P107" s="753"/>
      <c r="Q107" s="753"/>
      <c r="R107" s="765"/>
      <c r="S107" s="765"/>
      <c r="T107" s="575" t="s">
        <v>20</v>
      </c>
      <c r="U107" s="575" t="s">
        <v>21</v>
      </c>
      <c r="V107" s="575" t="s">
        <v>621</v>
      </c>
      <c r="W107" s="754"/>
      <c r="X107" s="754"/>
      <c r="Y107" s="754"/>
      <c r="Z107" s="754"/>
      <c r="AA107" s="754"/>
      <c r="AB107" s="754"/>
      <c r="AC107" s="765"/>
      <c r="AD107" s="763"/>
      <c r="AE107" s="748"/>
      <c r="AF107" s="750"/>
      <c r="AG107" s="752"/>
      <c r="AH107" s="752"/>
      <c r="AI107" s="752"/>
      <c r="AJ107" s="746"/>
      <c r="AK107" s="746"/>
    </row>
    <row r="108" spans="1:44" ht="15" hidden="1" customHeight="1" x14ac:dyDescent="0.2">
      <c r="A108" s="478"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71"/>
      <c r="C108" s="471"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v>1</v>
      </c>
      <c r="E108" s="355"/>
      <c r="F108" s="367"/>
      <c r="G108" s="367"/>
      <c r="H108" s="367"/>
      <c r="I108" s="367"/>
      <c r="J108" s="367"/>
      <c r="K108" s="486"/>
      <c r="L108" s="369"/>
      <c r="M108" s="369"/>
      <c r="N108" s="370"/>
      <c r="O108" s="369"/>
      <c r="P108" s="370"/>
      <c r="Q108" s="370"/>
      <c r="R108" s="576"/>
      <c r="S108" s="576"/>
      <c r="T108" s="576"/>
      <c r="U108" s="576"/>
      <c r="V108" s="576"/>
      <c r="W108" s="286"/>
      <c r="X108" s="286"/>
      <c r="Y108" s="286"/>
      <c r="Z108" s="286"/>
      <c r="AA108" s="286"/>
      <c r="AB108" s="286"/>
      <c r="AC108" s="576"/>
      <c r="AD108" s="576"/>
      <c r="AE108" s="428"/>
      <c r="AF108" s="481"/>
      <c r="AG108" s="480" t="str">
        <f t="shared" ref="AG108" si="12">IF(AC108&lt;&gt;"",AC108*DUR_OUTLET,"")</f>
        <v/>
      </c>
      <c r="AH108" s="480" t="str">
        <f t="shared" ref="AH108" si="13">IF(AD108&lt;&gt;"",AD108*DUR_INLET,"")</f>
        <v/>
      </c>
      <c r="AI108" s="425" t="str">
        <f>IF(E108&lt;&gt;"",DUR_FCU,"")</f>
        <v/>
      </c>
      <c r="AJ108" s="428"/>
      <c r="AK108" s="428"/>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42"/>
      <c r="AQ109" s="442"/>
      <c r="AR109" s="442"/>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12" t="str">
        <f ca="1">IF(FCU_OutletSum_1&lt;&gt;"",IF((COUNTA(OFFSET(FCU_Inlet_Reference,-3,0):FCU_OutletSum_1)+COUNTBLANK(OFFSET(FCU_Inlet_Reference,-3,0):FCU_OutletSum_1))&lt;&gt;SUM(FCU_Num_Outlets_1:OFFSET(FCU_Num_Outlets_1,Number_FCUs-1,0)),"NO. OF FCU-OUTLET MISMATCH",""),"")</f>
        <v/>
      </c>
      <c r="B111" s="59"/>
      <c r="C111" s="59"/>
      <c r="D111" s="787" t="s">
        <v>632</v>
      </c>
      <c r="E111" s="776" t="s">
        <v>194</v>
      </c>
      <c r="F111" s="777"/>
      <c r="G111" s="777"/>
      <c r="H111" s="777"/>
      <c r="I111" s="777"/>
      <c r="J111" s="778"/>
      <c r="K111" s="158"/>
      <c r="L111" s="158"/>
      <c r="M111" s="158"/>
      <c r="N111" s="158"/>
      <c r="O111" s="158"/>
      <c r="P111" s="158"/>
      <c r="Q111" s="158"/>
      <c r="R111" s="158"/>
      <c r="S111" s="158"/>
      <c r="T111" s="158"/>
    </row>
    <row r="112" spans="1:44" ht="15" hidden="1" customHeight="1" thickTop="1" x14ac:dyDescent="0.25">
      <c r="A112" s="812"/>
      <c r="B112" s="59"/>
      <c r="C112" s="59"/>
      <c r="D112" s="788"/>
      <c r="E112" s="767" t="s">
        <v>25</v>
      </c>
      <c r="F112" s="774" t="s">
        <v>188</v>
      </c>
      <c r="G112" s="767" t="s">
        <v>197</v>
      </c>
      <c r="H112" s="767" t="s">
        <v>195</v>
      </c>
      <c r="I112" s="781" t="s">
        <v>199</v>
      </c>
      <c r="J112" s="767" t="s">
        <v>189</v>
      </c>
      <c r="K112" s="158"/>
      <c r="L112" s="158"/>
      <c r="M112" s="158"/>
      <c r="N112" s="158"/>
      <c r="O112" s="158"/>
      <c r="P112" s="158"/>
      <c r="Q112" s="158"/>
      <c r="R112" s="158"/>
      <c r="S112" s="158"/>
      <c r="T112" s="158"/>
      <c r="AK112" s="94"/>
      <c r="AL112" s="94"/>
      <c r="AM112" s="94"/>
      <c r="AN112" s="94"/>
      <c r="AO112" s="94"/>
    </row>
    <row r="113" spans="1:44" ht="15" hidden="1" customHeight="1" x14ac:dyDescent="0.25">
      <c r="A113" s="812"/>
      <c r="B113" s="59"/>
      <c r="C113" s="59"/>
      <c r="D113" s="789"/>
      <c r="E113" s="753"/>
      <c r="F113" s="764"/>
      <c r="G113" s="753"/>
      <c r="H113" s="753"/>
      <c r="I113" s="764"/>
      <c r="J113" s="753"/>
      <c r="K113" s="158"/>
      <c r="L113" s="158"/>
      <c r="M113" s="158"/>
      <c r="N113" s="158"/>
      <c r="O113" s="158"/>
      <c r="P113" s="158"/>
      <c r="Q113" s="158"/>
      <c r="R113" s="158"/>
      <c r="S113" s="158"/>
      <c r="T113" s="158"/>
      <c r="U113" s="350"/>
      <c r="V113" s="350"/>
      <c r="W113" s="350"/>
      <c r="X113" s="350"/>
      <c r="Y113" s="350"/>
      <c r="AF113" s="94"/>
      <c r="AG113" s="94"/>
      <c r="AH113" s="94"/>
    </row>
    <row r="114" spans="1:44" ht="15" hidden="1" customHeight="1" x14ac:dyDescent="0.2">
      <c r="A114" s="478"/>
      <c r="B114" s="471"/>
      <c r="C114" s="471"/>
      <c r="D114" s="348"/>
      <c r="E114" s="343"/>
      <c r="F114" s="348"/>
      <c r="G114" s="348"/>
      <c r="H114" s="349"/>
      <c r="I114" s="371"/>
      <c r="J114" s="348"/>
      <c r="K114" s="344"/>
      <c r="L114" s="344"/>
      <c r="M114" s="344"/>
      <c r="N114" s="344"/>
      <c r="O114" s="344"/>
      <c r="P114" s="344"/>
      <c r="Q114" s="344"/>
      <c r="R114" s="344"/>
      <c r="S114" s="344"/>
      <c r="T114" s="344"/>
      <c r="U114" s="344"/>
      <c r="V114" s="350"/>
      <c r="W114" s="350"/>
      <c r="X114" s="350"/>
      <c r="Y114" s="350"/>
      <c r="Z114" s="350"/>
      <c r="AA114" s="350"/>
      <c r="AB114" s="350"/>
      <c r="AC114" s="350"/>
      <c r="AD114" s="350"/>
      <c r="AE114" s="350"/>
      <c r="AF114" s="350"/>
      <c r="AG114" s="350"/>
      <c r="AH114" s="350"/>
      <c r="AI114" s="350"/>
      <c r="AJ114" s="350"/>
      <c r="AK114" s="350"/>
      <c r="AL114" s="350"/>
      <c r="AM114" s="350"/>
      <c r="AN114" s="350"/>
      <c r="AO114" s="350"/>
      <c r="AP114" s="442"/>
      <c r="AQ114" s="442"/>
      <c r="AR114" s="442"/>
    </row>
    <row r="115" spans="1:44" ht="15" hidden="1" customHeight="1" x14ac:dyDescent="0.2">
      <c r="A115" s="344"/>
      <c r="B115" s="345"/>
      <c r="C115" s="346"/>
      <c r="D115" s="353"/>
      <c r="E115" s="587"/>
      <c r="F115" s="587"/>
      <c r="G115" s="587"/>
      <c r="H115" s="587"/>
      <c r="I115" s="587"/>
      <c r="J115" s="587"/>
      <c r="K115" s="344"/>
      <c r="L115" s="344"/>
      <c r="M115" s="344"/>
      <c r="N115" s="344"/>
      <c r="O115" s="344"/>
      <c r="P115" s="344"/>
      <c r="Q115" s="344"/>
      <c r="R115" s="344"/>
      <c r="S115" s="350"/>
      <c r="T115" s="350"/>
      <c r="U115" s="350"/>
      <c r="V115" s="352"/>
      <c r="W115" s="352"/>
      <c r="X115" s="352"/>
      <c r="Y115" s="350"/>
      <c r="Z115" s="350"/>
      <c r="AA115" s="350"/>
      <c r="AB115" s="350"/>
      <c r="AC115" s="350"/>
      <c r="AD115" s="350"/>
      <c r="AE115" s="350"/>
      <c r="AF115" s="350"/>
      <c r="AG115" s="350"/>
      <c r="AH115" s="350"/>
      <c r="AI115" s="350"/>
      <c r="AJ115" s="350"/>
      <c r="AK115" s="350"/>
      <c r="AL115" s="350"/>
      <c r="AM115" s="350"/>
      <c r="AN115" s="350"/>
      <c r="AO115" s="350"/>
    </row>
    <row r="116" spans="1:44" ht="15" hidden="1" customHeight="1" x14ac:dyDescent="0.2">
      <c r="A116" s="344"/>
      <c r="B116" s="345"/>
      <c r="C116" s="346"/>
      <c r="D116" s="353"/>
      <c r="E116" s="404"/>
      <c r="F116" s="353"/>
      <c r="G116" s="353"/>
      <c r="H116" s="353"/>
      <c r="I116" s="353"/>
      <c r="J116" s="353"/>
      <c r="K116" s="344"/>
      <c r="L116" s="344"/>
      <c r="M116" s="344"/>
      <c r="N116" s="344"/>
      <c r="O116" s="344"/>
      <c r="P116" s="344"/>
      <c r="Q116" s="344"/>
      <c r="R116" s="344"/>
      <c r="S116" s="350"/>
      <c r="T116" s="350"/>
      <c r="U116" s="350"/>
      <c r="V116" s="352"/>
      <c r="W116" s="352"/>
      <c r="X116" s="352"/>
      <c r="Y116" s="350"/>
      <c r="Z116" s="350"/>
      <c r="AA116" s="350"/>
      <c r="AB116" s="350"/>
      <c r="AC116" s="350"/>
      <c r="AD116" s="350"/>
      <c r="AE116" s="350"/>
      <c r="AF116" s="350"/>
      <c r="AG116" s="350"/>
      <c r="AH116" s="350"/>
      <c r="AI116" s="350"/>
      <c r="AJ116" s="350"/>
      <c r="AK116" s="350"/>
      <c r="AL116" s="350"/>
      <c r="AM116" s="350"/>
      <c r="AN116" s="350"/>
      <c r="AO116" s="350"/>
    </row>
    <row r="117" spans="1:44" ht="15" hidden="1" customHeight="1" thickBot="1" x14ac:dyDescent="0.25">
      <c r="A117" s="812" t="str">
        <f ca="1">IF(FCU_InletSum_1&lt;&gt;"",IF((COUNTA(OFFSET(AC_Reference,-4,0):FCU_InletSum_1)+COUNTBLANK(OFFSET(AC_Reference,-4,0):FCU_InletSum_1))&lt;&gt;SUM(FCU_Num_Inlets_1:OFFSET(FCU_Num_Inlets_1,Number_FCUs-1,0)),"NO. OF FCU-INLET MISMATCH",""),"")</f>
        <v/>
      </c>
      <c r="C117" s="91"/>
      <c r="D117" s="805" t="s">
        <v>713</v>
      </c>
      <c r="E117" s="776" t="s">
        <v>258</v>
      </c>
      <c r="F117" s="777"/>
      <c r="G117" s="777"/>
      <c r="H117" s="777"/>
      <c r="I117" s="777"/>
      <c r="J117" s="778"/>
      <c r="S117" s="67"/>
      <c r="T117" s="67"/>
      <c r="U117" s="67"/>
      <c r="Y117" s="350"/>
      <c r="Z117" s="350"/>
      <c r="AA117" s="350"/>
      <c r="AF117" s="350"/>
      <c r="AG117" s="350"/>
      <c r="AH117" s="350"/>
      <c r="AI117" s="350"/>
      <c r="AJ117" s="350"/>
      <c r="AK117" s="350"/>
      <c r="AL117" s="350"/>
      <c r="AM117" s="350"/>
      <c r="AN117" s="350"/>
      <c r="AO117" s="350"/>
    </row>
    <row r="118" spans="1:44" ht="15" hidden="1" customHeight="1" thickTop="1" x14ac:dyDescent="0.2">
      <c r="A118" s="812"/>
      <c r="C118" s="91"/>
      <c r="D118" s="806"/>
      <c r="E118" s="767" t="s">
        <v>25</v>
      </c>
      <c r="F118" s="774" t="s">
        <v>188</v>
      </c>
      <c r="G118" s="767" t="s">
        <v>259</v>
      </c>
      <c r="H118" s="767" t="s">
        <v>260</v>
      </c>
      <c r="I118" s="781" t="s">
        <v>198</v>
      </c>
      <c r="J118" s="767" t="s">
        <v>189</v>
      </c>
      <c r="AF118" s="350"/>
      <c r="AG118" s="350"/>
      <c r="AH118" s="350"/>
      <c r="AI118" s="350"/>
      <c r="AJ118" s="350"/>
      <c r="AK118" s="350"/>
      <c r="AL118" s="350"/>
      <c r="AM118" s="350"/>
      <c r="AN118" s="350"/>
      <c r="AO118" s="350"/>
    </row>
    <row r="119" spans="1:44" ht="15" hidden="1" customHeight="1" x14ac:dyDescent="0.2">
      <c r="A119" s="812"/>
      <c r="C119" s="91"/>
      <c r="D119" s="807"/>
      <c r="E119" s="753"/>
      <c r="F119" s="764"/>
      <c r="G119" s="753"/>
      <c r="H119" s="753"/>
      <c r="I119" s="764"/>
      <c r="J119" s="753"/>
      <c r="AF119" s="350"/>
      <c r="AG119" s="350"/>
      <c r="AH119" s="350"/>
      <c r="AI119" s="350"/>
      <c r="AJ119" s="350"/>
      <c r="AK119" s="350"/>
      <c r="AL119" s="350"/>
      <c r="AM119" s="350"/>
      <c r="AN119" s="350"/>
      <c r="AO119" s="350"/>
    </row>
    <row r="120" spans="1:44" ht="15" hidden="1" customHeight="1" x14ac:dyDescent="0.2">
      <c r="A120" s="344"/>
      <c r="B120" s="345"/>
      <c r="C120" s="346"/>
      <c r="D120" s="347"/>
      <c r="E120" s="343"/>
      <c r="F120" s="348"/>
      <c r="G120" s="348"/>
      <c r="H120" s="349"/>
      <c r="I120" s="348"/>
      <c r="J120" s="407"/>
      <c r="K120" s="344"/>
      <c r="L120" s="344"/>
      <c r="M120" s="344"/>
      <c r="N120" s="344"/>
      <c r="O120" s="344"/>
      <c r="P120" s="344"/>
      <c r="Q120" s="344"/>
      <c r="R120" s="344"/>
      <c r="S120" s="350"/>
      <c r="T120" s="350"/>
      <c r="U120" s="350"/>
      <c r="V120" s="352"/>
      <c r="W120" s="352"/>
      <c r="X120" s="352"/>
      <c r="Y120" s="350"/>
      <c r="Z120" s="350"/>
      <c r="AA120" s="350"/>
      <c r="AB120" s="350"/>
      <c r="AC120" s="350"/>
      <c r="AD120" s="350"/>
      <c r="AE120" s="350"/>
      <c r="AF120" s="350"/>
      <c r="AG120" s="350"/>
      <c r="AH120" s="350"/>
      <c r="AI120" s="350"/>
      <c r="AJ120" s="350"/>
      <c r="AK120" s="350"/>
      <c r="AL120" s="350"/>
      <c r="AM120" s="350"/>
      <c r="AN120" s="350"/>
      <c r="AO120" s="350"/>
      <c r="AP120" s="442"/>
      <c r="AQ120" s="442"/>
      <c r="AR120" s="442"/>
    </row>
    <row r="121" spans="1:44" ht="15" hidden="1" customHeight="1" x14ac:dyDescent="0.2">
      <c r="A121" s="56"/>
      <c r="B121" s="59"/>
      <c r="C121" s="59"/>
      <c r="D121" s="64"/>
      <c r="AF121" s="94"/>
      <c r="AG121" s="94"/>
      <c r="AH121" s="94"/>
    </row>
    <row r="122" spans="1:44" ht="15" customHeight="1" x14ac:dyDescent="0.2">
      <c r="A122" s="77"/>
      <c r="B122" s="78" t="s">
        <v>191</v>
      </c>
      <c r="C122" s="78">
        <v>0</v>
      </c>
      <c r="AF122" s="94"/>
      <c r="AG122" s="94"/>
      <c r="AH122" s="94"/>
      <c r="AP122" s="442"/>
      <c r="AQ122" s="442"/>
      <c r="AR122" s="442"/>
    </row>
    <row r="123" spans="1:44" ht="15" customHeight="1" x14ac:dyDescent="0.2">
      <c r="A123" s="483"/>
      <c r="B123" s="483"/>
      <c r="C123" s="483"/>
    </row>
    <row r="124" spans="1:44" ht="15" hidden="1" customHeight="1" thickBot="1" x14ac:dyDescent="0.25">
      <c r="A124" s="785" t="str">
        <f ca="1">IF(AC_1&lt;&gt;"",(IF((COUNTA(OFFSET(AC_Outlet_Reference,-3,0):AC_1)+COUNTBLANK(OFFSET(AC_Outlet_Reference,-3,0):AC_1))&lt;&gt;Number_ACs,"INDICATED NO. OF ACS DOESN’T MATCH NO. OF ROWS","")),"")</f>
        <v>INDICATED NO. OF ACS DOESN’T MATCH NO. OF ROWS</v>
      </c>
      <c r="B124" s="59"/>
      <c r="C124" s="59"/>
      <c r="D124" s="787" t="s">
        <v>633</v>
      </c>
      <c r="E124" s="782" t="s">
        <v>24</v>
      </c>
      <c r="F124" s="783"/>
      <c r="G124" s="784"/>
      <c r="H124" s="776" t="s">
        <v>28</v>
      </c>
      <c r="I124" s="777"/>
      <c r="J124" s="777"/>
      <c r="K124" s="778"/>
      <c r="L124" s="776" t="s">
        <v>183</v>
      </c>
      <c r="M124" s="777"/>
      <c r="N124" s="777"/>
      <c r="O124" s="778"/>
      <c r="P124" s="776" t="s">
        <v>182</v>
      </c>
      <c r="Q124" s="778"/>
      <c r="R124" s="771" t="s">
        <v>247</v>
      </c>
      <c r="S124" s="771"/>
      <c r="T124" s="771"/>
      <c r="U124" s="771"/>
      <c r="V124" s="771"/>
      <c r="W124" s="771"/>
      <c r="X124" s="771"/>
      <c r="Y124" s="771"/>
      <c r="Z124" s="771"/>
      <c r="AA124" s="771"/>
      <c r="AB124" s="771"/>
      <c r="AC124" s="771"/>
      <c r="AD124" s="771"/>
      <c r="AE124" s="760" t="s">
        <v>732</v>
      </c>
      <c r="AF124" s="760"/>
      <c r="AG124" s="760"/>
      <c r="AH124" s="760"/>
      <c r="AI124" s="760"/>
      <c r="AJ124" s="760"/>
      <c r="AK124" s="760"/>
    </row>
    <row r="125" spans="1:44" ht="15" hidden="1" customHeight="1" thickTop="1" x14ac:dyDescent="0.2">
      <c r="A125" s="775"/>
      <c r="B125" s="59"/>
      <c r="C125" s="59"/>
      <c r="D125" s="788"/>
      <c r="E125" s="767" t="s">
        <v>25</v>
      </c>
      <c r="F125" s="767" t="s">
        <v>177</v>
      </c>
      <c r="G125" s="767" t="s">
        <v>178</v>
      </c>
      <c r="H125" s="767" t="s">
        <v>176</v>
      </c>
      <c r="I125" s="767" t="s">
        <v>26</v>
      </c>
      <c r="J125" s="767" t="s">
        <v>27</v>
      </c>
      <c r="K125" s="767" t="s">
        <v>29</v>
      </c>
      <c r="L125" s="767" t="s">
        <v>30</v>
      </c>
      <c r="M125" s="767" t="s">
        <v>31</v>
      </c>
      <c r="N125" s="767" t="s">
        <v>32</v>
      </c>
      <c r="O125" s="767" t="s">
        <v>33</v>
      </c>
      <c r="P125" s="767" t="s">
        <v>179</v>
      </c>
      <c r="Q125" s="767" t="s">
        <v>180</v>
      </c>
      <c r="R125" s="764" t="s">
        <v>253</v>
      </c>
      <c r="S125" s="764" t="s">
        <v>657</v>
      </c>
      <c r="T125" s="753" t="s">
        <v>622</v>
      </c>
      <c r="U125" s="753"/>
      <c r="V125" s="753"/>
      <c r="W125" s="753" t="s">
        <v>398</v>
      </c>
      <c r="X125" s="753" t="s">
        <v>399</v>
      </c>
      <c r="Y125" s="753" t="s">
        <v>654</v>
      </c>
      <c r="Z125" s="753" t="s">
        <v>855</v>
      </c>
      <c r="AA125" s="753" t="s">
        <v>659</v>
      </c>
      <c r="AB125" s="753" t="s">
        <v>695</v>
      </c>
      <c r="AC125" s="764" t="s">
        <v>704</v>
      </c>
      <c r="AD125" s="764" t="s">
        <v>705</v>
      </c>
      <c r="AE125" s="747" t="s">
        <v>741</v>
      </c>
      <c r="AF125" s="749" t="s">
        <v>742</v>
      </c>
      <c r="AG125" s="751" t="s">
        <v>734</v>
      </c>
      <c r="AH125" s="751" t="s">
        <v>769</v>
      </c>
      <c r="AI125" s="751" t="s">
        <v>733</v>
      </c>
      <c r="AJ125" s="745" t="s">
        <v>743</v>
      </c>
      <c r="AK125" s="745" t="s">
        <v>744</v>
      </c>
    </row>
    <row r="126" spans="1:44" ht="15" hidden="1" customHeight="1" x14ac:dyDescent="0.2">
      <c r="A126" s="775"/>
      <c r="B126" s="59"/>
      <c r="C126" s="59"/>
      <c r="D126" s="789"/>
      <c r="E126" s="753"/>
      <c r="F126" s="753"/>
      <c r="G126" s="753"/>
      <c r="H126" s="753"/>
      <c r="I126" s="753"/>
      <c r="J126" s="753"/>
      <c r="K126" s="753"/>
      <c r="L126" s="753"/>
      <c r="M126" s="753"/>
      <c r="N126" s="753"/>
      <c r="O126" s="753"/>
      <c r="P126" s="753"/>
      <c r="Q126" s="753"/>
      <c r="R126" s="765"/>
      <c r="S126" s="765"/>
      <c r="T126" s="575" t="s">
        <v>20</v>
      </c>
      <c r="U126" s="585" t="s">
        <v>21</v>
      </c>
      <c r="V126" s="575" t="s">
        <v>621</v>
      </c>
      <c r="W126" s="754"/>
      <c r="X126" s="754"/>
      <c r="Y126" s="754"/>
      <c r="Z126" s="754"/>
      <c r="AA126" s="754"/>
      <c r="AB126" s="754"/>
      <c r="AC126" s="765"/>
      <c r="AD126" s="765"/>
      <c r="AE126" s="748"/>
      <c r="AF126" s="750"/>
      <c r="AG126" s="752"/>
      <c r="AH126" s="752"/>
      <c r="AI126" s="752"/>
      <c r="AJ126" s="746"/>
      <c r="AK126" s="746"/>
    </row>
    <row r="127" spans="1:44" ht="15" hidden="1" customHeight="1" x14ac:dyDescent="0.2">
      <c r="A127" s="478"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71"/>
      <c r="C127" s="471"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v>1</v>
      </c>
      <c r="E127" s="355"/>
      <c r="F127" s="265"/>
      <c r="G127" s="265"/>
      <c r="H127" s="265"/>
      <c r="I127" s="265"/>
      <c r="J127" s="265"/>
      <c r="K127" s="486"/>
      <c r="L127" s="92"/>
      <c r="M127" s="92"/>
      <c r="N127" s="265"/>
      <c r="O127" s="92"/>
      <c r="P127" s="265"/>
      <c r="Q127" s="265"/>
      <c r="R127" s="576"/>
      <c r="S127" s="576"/>
      <c r="T127" s="576"/>
      <c r="U127" s="576"/>
      <c r="V127" s="576"/>
      <c r="W127" s="286"/>
      <c r="X127" s="286"/>
      <c r="Y127" s="286"/>
      <c r="Z127" s="286"/>
      <c r="AA127" s="286"/>
      <c r="AB127" s="286"/>
      <c r="AC127" s="576"/>
      <c r="AD127" s="576"/>
      <c r="AE127" s="428"/>
      <c r="AF127" s="481"/>
      <c r="AG127" s="480" t="str">
        <f>IF(AC127&lt;&gt;"",AC127*DUR_OUTLET,"")</f>
        <v/>
      </c>
      <c r="AH127" s="480" t="str">
        <f>IF(AD127&lt;&gt;"",AD127*DUR_INLET,"")</f>
        <v/>
      </c>
      <c r="AI127" s="425" t="str">
        <f>IF(E127&lt;&gt;"",DUR_AC,"")</f>
        <v/>
      </c>
      <c r="AJ127" s="428"/>
      <c r="AK127" s="428"/>
    </row>
    <row r="128" spans="1:44" ht="15" hidden="1" customHeight="1" x14ac:dyDescent="0.2">
      <c r="A128" s="478"/>
      <c r="B128" s="471"/>
      <c r="C128" s="471"/>
      <c r="D128" s="741">
        <v>2</v>
      </c>
      <c r="E128" s="355"/>
      <c r="F128" s="744"/>
      <c r="G128" s="744"/>
      <c r="H128" s="744"/>
      <c r="I128" s="744"/>
      <c r="J128" s="744"/>
      <c r="K128" s="744"/>
      <c r="L128" s="415"/>
      <c r="M128" s="415"/>
      <c r="N128" s="744"/>
      <c r="O128" s="415"/>
      <c r="P128" s="744"/>
      <c r="Q128" s="744"/>
      <c r="R128" s="741"/>
      <c r="S128" s="741"/>
      <c r="T128" s="741"/>
      <c r="U128" s="741"/>
      <c r="V128" s="741"/>
      <c r="W128" s="286"/>
      <c r="X128" s="286"/>
      <c r="Y128" s="286"/>
      <c r="Z128" s="286"/>
      <c r="AA128" s="286"/>
      <c r="AB128" s="286"/>
      <c r="AC128" s="741"/>
      <c r="AD128" s="741"/>
      <c r="AE128" s="428"/>
      <c r="AF128" s="743"/>
      <c r="AG128" s="742" t="str">
        <f>IF(AC128&lt;&gt;"",AC128*DUR_OUTLET,"")</f>
        <v/>
      </c>
      <c r="AH128" s="742" t="str">
        <f>IF(AD128&lt;&gt;"",AD128*DUR_INLET,"")</f>
        <v/>
      </c>
      <c r="AI128" s="425" t="str">
        <f>IF(E128&lt;&gt;"",DUR_AC,"")</f>
        <v/>
      </c>
      <c r="AJ128" s="428"/>
      <c r="AK128" s="428"/>
    </row>
    <row r="129" spans="1:44" ht="15" hidden="1" customHeight="1" x14ac:dyDescent="0.25">
      <c r="A129" s="56"/>
      <c r="B129" s="59"/>
      <c r="C129" s="59"/>
      <c r="D129" s="64"/>
      <c r="E129" s="59"/>
      <c r="F129" s="59"/>
      <c r="G129" s="59"/>
      <c r="H129" s="68"/>
      <c r="I129" s="59"/>
      <c r="J129" s="59"/>
      <c r="K129" s="59"/>
      <c r="L129" s="69"/>
      <c r="M129" s="70"/>
      <c r="N129" s="70"/>
      <c r="O129" s="69"/>
      <c r="P129" s="62"/>
      <c r="Q129" s="67"/>
      <c r="R129" s="67"/>
      <c r="S129" s="67"/>
      <c r="T129" s="67"/>
      <c r="U129" s="158"/>
    </row>
    <row r="130" spans="1:44" ht="15" hidden="1" customHeight="1" x14ac:dyDescent="0.2">
      <c r="A130" s="56"/>
      <c r="B130" s="59"/>
      <c r="C130" s="59"/>
      <c r="D130" s="64"/>
      <c r="E130" s="59"/>
      <c r="F130" s="59"/>
      <c r="G130" s="59"/>
      <c r="H130" s="68"/>
      <c r="I130" s="59"/>
      <c r="J130" s="59"/>
      <c r="K130" s="59"/>
      <c r="L130" s="69"/>
      <c r="M130" s="70"/>
      <c r="N130" s="70"/>
      <c r="O130" s="69"/>
      <c r="P130" s="62"/>
      <c r="Q130" s="67"/>
      <c r="R130" s="67"/>
      <c r="S130" s="67"/>
      <c r="U130" s="67"/>
    </row>
    <row r="131" spans="1:44" ht="15" hidden="1" customHeight="1" thickBot="1" x14ac:dyDescent="0.3">
      <c r="A131" s="775" t="str">
        <f ca="1">IF(AC_OutletSum_1&lt;&gt;"",IF((COUNTA(OFFSET(AC_Inlet_Reference,-3,0):AC_OutletSum_1)+COUNTBLANK(OFFSET(AC_Inlet_Reference,-3,0):AC_OutletSum_1))&lt;&gt;SUM(AC_Num_Outlets_1:OFFSET(AC_Num_Outlets_1,Number_ACs-1,0)),"INDICATED NO. OF AC-OUTLETS DOESN’T MATCH NO. OF ROWS",""),"")</f>
        <v/>
      </c>
      <c r="B131" s="59"/>
      <c r="C131" s="59"/>
      <c r="D131" s="787" t="s">
        <v>634</v>
      </c>
      <c r="E131" s="776" t="s">
        <v>194</v>
      </c>
      <c r="F131" s="777"/>
      <c r="G131" s="777"/>
      <c r="H131" s="777"/>
      <c r="I131" s="777"/>
      <c r="J131" s="778"/>
      <c r="K131" s="158"/>
      <c r="L131" s="158"/>
      <c r="M131" s="158"/>
      <c r="N131" s="158"/>
      <c r="O131" s="158"/>
      <c r="P131" s="158"/>
      <c r="Q131" s="158"/>
      <c r="R131" s="158"/>
      <c r="S131" s="158"/>
      <c r="T131" s="158"/>
      <c r="U131" s="158"/>
    </row>
    <row r="132" spans="1:44" ht="15" hidden="1" customHeight="1" thickTop="1" x14ac:dyDescent="0.25">
      <c r="A132" s="775"/>
      <c r="B132" s="59"/>
      <c r="C132" s="59"/>
      <c r="D132" s="788"/>
      <c r="E132" s="767" t="s">
        <v>25</v>
      </c>
      <c r="F132" s="767" t="s">
        <v>188</v>
      </c>
      <c r="G132" s="767" t="s">
        <v>197</v>
      </c>
      <c r="H132" s="767" t="s">
        <v>195</v>
      </c>
      <c r="I132" s="781" t="s">
        <v>199</v>
      </c>
      <c r="J132" s="767" t="s">
        <v>189</v>
      </c>
      <c r="K132" s="158"/>
      <c r="L132" s="158"/>
      <c r="M132" s="158"/>
      <c r="N132" s="158"/>
      <c r="O132" s="158"/>
      <c r="P132" s="158"/>
      <c r="Q132" s="158"/>
      <c r="R132" s="158"/>
      <c r="S132" s="158"/>
      <c r="T132" s="158"/>
      <c r="U132" s="158"/>
      <c r="AF132" s="94"/>
      <c r="AG132" s="94"/>
      <c r="AH132" s="94"/>
      <c r="AI132" s="94"/>
      <c r="AJ132" s="94"/>
      <c r="AK132" s="94"/>
      <c r="AL132" s="94"/>
      <c r="AM132" s="94"/>
      <c r="AN132" s="94"/>
      <c r="AO132" s="94"/>
    </row>
    <row r="133" spans="1:44" ht="15" hidden="1" customHeight="1" x14ac:dyDescent="0.25">
      <c r="A133" s="775"/>
      <c r="B133" s="59"/>
      <c r="C133" s="59"/>
      <c r="D133" s="789"/>
      <c r="E133" s="753"/>
      <c r="F133" s="753"/>
      <c r="G133" s="753"/>
      <c r="H133" s="753"/>
      <c r="I133" s="764"/>
      <c r="J133" s="753"/>
      <c r="K133" s="158"/>
      <c r="L133" s="158"/>
      <c r="M133" s="158"/>
      <c r="N133" s="158"/>
      <c r="O133" s="158"/>
      <c r="P133" s="158"/>
      <c r="Q133" s="158"/>
      <c r="R133" s="158"/>
      <c r="S133" s="158"/>
      <c r="T133" s="158"/>
      <c r="U133" s="158"/>
      <c r="AF133" s="94"/>
      <c r="AG133" s="94"/>
      <c r="AH133" s="94"/>
    </row>
    <row r="134" spans="1:44" ht="15" hidden="1" customHeight="1" x14ac:dyDescent="0.25">
      <c r="A134" s="478"/>
      <c r="B134" s="471"/>
      <c r="C134" s="471"/>
      <c r="D134" s="348"/>
      <c r="E134" s="343"/>
      <c r="F134" s="348"/>
      <c r="G134" s="348"/>
      <c r="H134" s="349"/>
      <c r="I134" s="348"/>
      <c r="J134" s="348"/>
      <c r="K134" s="344"/>
      <c r="L134" s="344"/>
      <c r="M134" s="344"/>
      <c r="N134" s="344"/>
      <c r="O134" s="344"/>
      <c r="P134" s="344"/>
      <c r="Q134" s="344"/>
      <c r="R134" s="344"/>
      <c r="S134" s="344"/>
      <c r="T134" s="344"/>
      <c r="U134" s="354"/>
      <c r="V134" s="350"/>
      <c r="W134" s="350"/>
      <c r="X134" s="350"/>
      <c r="Y134" s="350"/>
      <c r="Z134" s="350"/>
      <c r="AA134" s="350"/>
      <c r="AB134" s="350"/>
      <c r="AC134" s="350"/>
      <c r="AD134" s="350"/>
      <c r="AE134" s="350"/>
      <c r="AF134" s="350"/>
      <c r="AG134" s="350"/>
      <c r="AH134" s="350"/>
      <c r="AI134" s="350"/>
      <c r="AJ134" s="350"/>
      <c r="AK134" s="350"/>
      <c r="AL134" s="350"/>
      <c r="AM134" s="350"/>
      <c r="AN134" s="350"/>
      <c r="AO134" s="350"/>
    </row>
    <row r="135" spans="1:44" ht="15" hidden="1" customHeight="1" x14ac:dyDescent="0.2">
      <c r="A135" s="344"/>
      <c r="B135" s="345"/>
      <c r="C135" s="346"/>
      <c r="D135" s="353"/>
      <c r="E135" s="404"/>
      <c r="F135" s="353"/>
      <c r="G135" s="353"/>
      <c r="H135" s="353"/>
      <c r="I135" s="353"/>
      <c r="J135" s="353"/>
      <c r="K135" s="344"/>
      <c r="L135" s="344"/>
      <c r="M135" s="344"/>
      <c r="N135" s="344"/>
      <c r="O135" s="344"/>
      <c r="P135" s="344"/>
      <c r="Q135" s="344"/>
      <c r="R135" s="344"/>
      <c r="S135" s="350"/>
      <c r="T135" s="350"/>
      <c r="U135" s="350"/>
      <c r="V135" s="352"/>
      <c r="W135" s="352"/>
      <c r="X135" s="352"/>
      <c r="Y135" s="350"/>
      <c r="Z135" s="350"/>
      <c r="AA135" s="350"/>
      <c r="AB135" s="350"/>
      <c r="AC135" s="350"/>
      <c r="AD135" s="350"/>
      <c r="AE135" s="350"/>
      <c r="AF135" s="350"/>
      <c r="AG135" s="350"/>
      <c r="AH135" s="350"/>
      <c r="AI135" s="350"/>
      <c r="AJ135" s="350"/>
      <c r="AK135" s="350"/>
      <c r="AL135" s="350"/>
      <c r="AM135" s="350"/>
      <c r="AN135" s="350"/>
      <c r="AO135" s="350"/>
    </row>
    <row r="136" spans="1:44" ht="15" hidden="1" customHeight="1" x14ac:dyDescent="0.2">
      <c r="A136" s="344"/>
      <c r="B136" s="345"/>
      <c r="C136" s="346"/>
      <c r="D136" s="353"/>
      <c r="E136" s="404"/>
      <c r="F136" s="353"/>
      <c r="G136" s="353"/>
      <c r="H136" s="353"/>
      <c r="I136" s="353"/>
      <c r="J136" s="353"/>
      <c r="K136" s="344"/>
      <c r="L136" s="344"/>
      <c r="M136" s="344"/>
      <c r="N136" s="344"/>
      <c r="O136" s="344"/>
      <c r="P136" s="344"/>
      <c r="Q136" s="344"/>
      <c r="R136" s="344"/>
      <c r="S136" s="350"/>
      <c r="T136" s="350"/>
      <c r="U136" s="350"/>
      <c r="V136" s="352"/>
      <c r="W136" s="352"/>
      <c r="X136" s="352"/>
      <c r="Y136" s="350"/>
      <c r="Z136" s="350"/>
      <c r="AA136" s="350"/>
      <c r="AB136" s="350"/>
      <c r="AC136" s="350"/>
      <c r="AD136" s="350"/>
      <c r="AE136" s="350"/>
      <c r="AF136" s="350"/>
      <c r="AG136" s="350"/>
      <c r="AH136" s="350"/>
      <c r="AI136" s="350"/>
      <c r="AJ136" s="350"/>
      <c r="AK136" s="350"/>
      <c r="AL136" s="350"/>
      <c r="AM136" s="350"/>
      <c r="AN136" s="350"/>
      <c r="AO136" s="350"/>
    </row>
    <row r="137" spans="1:44" ht="15" hidden="1" customHeight="1" thickBot="1" x14ac:dyDescent="0.25">
      <c r="A137" s="775" t="str">
        <f ca="1">IF(AC_InletSum_1&lt;&gt;"",IF((COUNTA(OFFSET(CRAC_Reference,-4,0):AC_InletSum_1)+COUNTBLANK(OFFSET(CRAC_Reference,-4,0):AC_InletSum_1))&lt;&gt;SUM(AC_Num_Inlets_1:OFFSET(AC_Num_Inlets_1,Number_ACs-1,0)),"INDICATED NO. OF AC-INLETS DOESN’T MATCH NO. OF ROWS",""),"")</f>
        <v/>
      </c>
      <c r="C137" s="91"/>
      <c r="D137" s="805" t="s">
        <v>714</v>
      </c>
      <c r="E137" s="776" t="s">
        <v>258</v>
      </c>
      <c r="F137" s="777"/>
      <c r="G137" s="777"/>
      <c r="H137" s="777"/>
      <c r="I137" s="777"/>
      <c r="J137" s="778"/>
      <c r="S137" s="67"/>
      <c r="T137" s="67"/>
      <c r="U137" s="67"/>
      <c r="Y137" s="350"/>
      <c r="Z137" s="350"/>
      <c r="AA137" s="350"/>
      <c r="AF137" s="350"/>
      <c r="AG137" s="350"/>
      <c r="AH137" s="350"/>
      <c r="AI137" s="350"/>
      <c r="AJ137" s="350"/>
      <c r="AK137" s="350"/>
      <c r="AL137" s="350"/>
      <c r="AM137" s="350"/>
      <c r="AN137" s="350"/>
      <c r="AO137" s="350"/>
    </row>
    <row r="138" spans="1:44" ht="15" hidden="1" customHeight="1" thickTop="1" x14ac:dyDescent="0.2">
      <c r="A138" s="775"/>
      <c r="C138" s="91"/>
      <c r="D138" s="806"/>
      <c r="E138" s="767" t="s">
        <v>25</v>
      </c>
      <c r="F138" s="774" t="s">
        <v>188</v>
      </c>
      <c r="G138" s="767" t="s">
        <v>259</v>
      </c>
      <c r="H138" s="767" t="s">
        <v>260</v>
      </c>
      <c r="I138" s="781" t="s">
        <v>198</v>
      </c>
      <c r="J138" s="767" t="s">
        <v>189</v>
      </c>
      <c r="AF138" s="350"/>
      <c r="AG138" s="350"/>
      <c r="AH138" s="350"/>
      <c r="AI138" s="350"/>
      <c r="AJ138" s="350"/>
      <c r="AK138" s="350"/>
      <c r="AL138" s="350"/>
      <c r="AM138" s="350"/>
      <c r="AN138" s="350"/>
      <c r="AO138" s="350"/>
    </row>
    <row r="139" spans="1:44" ht="15" hidden="1" customHeight="1" x14ac:dyDescent="0.2">
      <c r="A139" s="775"/>
      <c r="C139" s="91"/>
      <c r="D139" s="807"/>
      <c r="E139" s="753"/>
      <c r="F139" s="764"/>
      <c r="G139" s="753"/>
      <c r="H139" s="753"/>
      <c r="I139" s="764"/>
      <c r="J139" s="753"/>
      <c r="AF139" s="350"/>
      <c r="AG139" s="350"/>
      <c r="AH139" s="350"/>
      <c r="AI139" s="350"/>
      <c r="AJ139" s="350"/>
      <c r="AK139" s="350"/>
      <c r="AL139" s="350"/>
      <c r="AM139" s="350"/>
      <c r="AN139" s="350"/>
      <c r="AO139" s="350"/>
    </row>
    <row r="140" spans="1:44" ht="15" hidden="1" customHeight="1" x14ac:dyDescent="0.2">
      <c r="A140" s="344"/>
      <c r="B140" s="345"/>
      <c r="C140" s="346"/>
      <c r="D140" s="342"/>
      <c r="E140" s="343"/>
      <c r="F140" s="348"/>
      <c r="G140" s="348"/>
      <c r="H140" s="349"/>
      <c r="I140" s="348"/>
      <c r="J140" s="407"/>
      <c r="K140" s="344"/>
      <c r="L140" s="344"/>
      <c r="M140" s="344"/>
      <c r="N140" s="344"/>
      <c r="O140" s="344"/>
      <c r="P140" s="344"/>
      <c r="Q140" s="344"/>
      <c r="R140" s="344"/>
      <c r="S140" s="350"/>
      <c r="T140" s="350"/>
      <c r="U140" s="350"/>
      <c r="V140" s="352"/>
      <c r="W140" s="352"/>
      <c r="X140" s="352"/>
      <c r="Y140" s="350"/>
      <c r="Z140" s="350"/>
      <c r="AA140" s="350"/>
      <c r="AB140" s="350"/>
      <c r="AC140" s="350"/>
      <c r="AD140" s="350"/>
      <c r="AE140" s="350"/>
      <c r="AF140" s="350"/>
      <c r="AG140" s="350"/>
      <c r="AH140" s="350"/>
      <c r="AI140" s="350"/>
      <c r="AJ140" s="350"/>
      <c r="AK140" s="350"/>
      <c r="AL140" s="350"/>
      <c r="AM140" s="350"/>
      <c r="AN140" s="350"/>
      <c r="AO140" s="350"/>
      <c r="AP140" s="442"/>
      <c r="AQ140" s="442"/>
      <c r="AR140" s="442"/>
    </row>
    <row r="141" spans="1:44" ht="15" hidden="1" customHeight="1" x14ac:dyDescent="0.2">
      <c r="A141" s="56"/>
      <c r="B141" s="59"/>
      <c r="C141" s="59"/>
      <c r="D141" s="64"/>
      <c r="AF141" s="94"/>
      <c r="AG141" s="94"/>
      <c r="AH141" s="94"/>
    </row>
    <row r="142" spans="1:44" ht="15" customHeight="1" x14ac:dyDescent="0.2">
      <c r="A142" s="77"/>
      <c r="B142" s="78" t="s">
        <v>246</v>
      </c>
      <c r="C142" s="78">
        <v>0</v>
      </c>
      <c r="AF142" s="94"/>
      <c r="AG142" s="94"/>
      <c r="AH142" s="94"/>
    </row>
    <row r="143" spans="1:44" ht="15" customHeight="1" x14ac:dyDescent="0.2">
      <c r="A143" s="483"/>
      <c r="B143" s="483"/>
      <c r="C143" s="483"/>
      <c r="AH143" s="94"/>
    </row>
    <row r="144" spans="1:44" ht="15" hidden="1" customHeight="1" thickBot="1" x14ac:dyDescent="0.25">
      <c r="A144" s="785" t="str">
        <f ca="1">IF(CRAC_1&lt;&gt;"",(IF((COUNTA(OFFSET(CRAC_Outlet_Reference,-3,0):CRAC_1)+COUNTBLANK(OFFSET(CRAC_Outlet_Reference,-3,0):CRAC_1))&lt;&gt;Number_CRACs,"INDICATED NO. OF CRACS DOESN’T MATCH NO. OF ROWS","")),"")</f>
        <v>INDICATED NO. OF CRACS DOESN’T MATCH NO. OF ROWS</v>
      </c>
      <c r="B144" s="59"/>
      <c r="C144" s="59"/>
      <c r="D144" s="787" t="s">
        <v>635</v>
      </c>
      <c r="E144" s="782" t="s">
        <v>24</v>
      </c>
      <c r="F144" s="783"/>
      <c r="G144" s="784"/>
      <c r="H144" s="776" t="s">
        <v>28</v>
      </c>
      <c r="I144" s="777"/>
      <c r="J144" s="777"/>
      <c r="K144" s="778"/>
      <c r="L144" s="776" t="s">
        <v>183</v>
      </c>
      <c r="M144" s="777"/>
      <c r="N144" s="777"/>
      <c r="O144" s="778"/>
      <c r="P144" s="776" t="s">
        <v>182</v>
      </c>
      <c r="Q144" s="778"/>
      <c r="R144" s="771" t="s">
        <v>248</v>
      </c>
      <c r="S144" s="771"/>
      <c r="T144" s="771"/>
      <c r="U144" s="771"/>
      <c r="V144" s="771"/>
      <c r="W144" s="771"/>
      <c r="X144" s="771"/>
      <c r="Y144" s="771"/>
      <c r="Z144" s="771"/>
      <c r="AA144" s="771"/>
      <c r="AB144" s="771"/>
      <c r="AC144" s="771"/>
      <c r="AD144" s="771"/>
      <c r="AE144" s="760" t="s">
        <v>732</v>
      </c>
      <c r="AF144" s="760"/>
      <c r="AG144" s="760"/>
      <c r="AH144" s="760"/>
      <c r="AI144" s="760"/>
      <c r="AJ144" s="760"/>
      <c r="AK144" s="760"/>
    </row>
    <row r="145" spans="1:41" ht="15" hidden="1" customHeight="1" thickTop="1" x14ac:dyDescent="0.2">
      <c r="A145" s="775"/>
      <c r="B145" s="59"/>
      <c r="C145" s="59"/>
      <c r="D145" s="788"/>
      <c r="E145" s="767" t="s">
        <v>25</v>
      </c>
      <c r="F145" s="767" t="s">
        <v>177</v>
      </c>
      <c r="G145" s="767" t="s">
        <v>178</v>
      </c>
      <c r="H145" s="767" t="s">
        <v>176</v>
      </c>
      <c r="I145" s="767" t="s">
        <v>26</v>
      </c>
      <c r="J145" s="767" t="s">
        <v>27</v>
      </c>
      <c r="K145" s="767" t="s">
        <v>29</v>
      </c>
      <c r="L145" s="767" t="s">
        <v>30</v>
      </c>
      <c r="M145" s="767" t="s">
        <v>31</v>
      </c>
      <c r="N145" s="767" t="s">
        <v>32</v>
      </c>
      <c r="O145" s="767" t="s">
        <v>33</v>
      </c>
      <c r="P145" s="767" t="s">
        <v>179</v>
      </c>
      <c r="Q145" s="767" t="s">
        <v>180</v>
      </c>
      <c r="R145" s="764" t="s">
        <v>253</v>
      </c>
      <c r="S145" s="764" t="s">
        <v>657</v>
      </c>
      <c r="T145" s="753" t="s">
        <v>622</v>
      </c>
      <c r="U145" s="753"/>
      <c r="V145" s="753"/>
      <c r="W145" s="753" t="s">
        <v>398</v>
      </c>
      <c r="X145" s="753" t="s">
        <v>399</v>
      </c>
      <c r="Y145" s="753" t="s">
        <v>654</v>
      </c>
      <c r="Z145" s="753" t="s">
        <v>855</v>
      </c>
      <c r="AA145" s="753" t="s">
        <v>659</v>
      </c>
      <c r="AB145" s="753" t="s">
        <v>695</v>
      </c>
      <c r="AC145" s="764" t="s">
        <v>704</v>
      </c>
      <c r="AD145" s="764" t="s">
        <v>705</v>
      </c>
      <c r="AE145" s="747" t="s">
        <v>741</v>
      </c>
      <c r="AF145" s="749" t="s">
        <v>742</v>
      </c>
      <c r="AG145" s="751" t="s">
        <v>734</v>
      </c>
      <c r="AH145" s="751" t="s">
        <v>769</v>
      </c>
      <c r="AI145" s="751" t="s">
        <v>733</v>
      </c>
      <c r="AJ145" s="745" t="s">
        <v>743</v>
      </c>
      <c r="AK145" s="745" t="s">
        <v>744</v>
      </c>
    </row>
    <row r="146" spans="1:41" ht="15" hidden="1" customHeight="1" x14ac:dyDescent="0.2">
      <c r="A146" s="775"/>
      <c r="B146" s="59"/>
      <c r="C146" s="59"/>
      <c r="D146" s="789"/>
      <c r="E146" s="753"/>
      <c r="F146" s="753"/>
      <c r="G146" s="753"/>
      <c r="H146" s="753"/>
      <c r="I146" s="753"/>
      <c r="J146" s="753"/>
      <c r="K146" s="753"/>
      <c r="L146" s="753"/>
      <c r="M146" s="753"/>
      <c r="N146" s="753"/>
      <c r="O146" s="753"/>
      <c r="P146" s="753"/>
      <c r="Q146" s="753"/>
      <c r="R146" s="765"/>
      <c r="S146" s="765"/>
      <c r="T146" s="575" t="s">
        <v>20</v>
      </c>
      <c r="U146" s="575" t="s">
        <v>21</v>
      </c>
      <c r="V146" s="575" t="s">
        <v>621</v>
      </c>
      <c r="W146" s="754"/>
      <c r="X146" s="754"/>
      <c r="Y146" s="754"/>
      <c r="Z146" s="754"/>
      <c r="AA146" s="754"/>
      <c r="AB146" s="754"/>
      <c r="AC146" s="765"/>
      <c r="AD146" s="765"/>
      <c r="AE146" s="748"/>
      <c r="AF146" s="750"/>
      <c r="AG146" s="752"/>
      <c r="AH146" s="752"/>
      <c r="AI146" s="752"/>
      <c r="AJ146" s="746"/>
      <c r="AK146" s="746"/>
    </row>
    <row r="147" spans="1:41" ht="15" hidden="1" customHeight="1" x14ac:dyDescent="0.2">
      <c r="A147" s="478" t="str">
        <f ca="1">IF(AND(AD147&lt;&gt;"",SUM(OFFSET(CRAC_InletSum_CFM,IF(D147=1,0,SUM(CRAC_Num_Inlets_1:OFFSET(AD147,-1,0))),0):OFFSET(CRAC_InletSum_CFM,SUM(CRAC_Num_Inlets_1:AD147)-1,0))&lt;&gt;0),IF(OR(OFFSET(CRAC_Reference,0,-3)&lt;&gt;"",OFFSET(CRAC_Inlet_Reference,0,-3)&lt;&gt;""),"SEE MISMATCH ERROR IN COLUMN A",IF(P147&lt;&gt;SUM(OFFSET(CRAC_InletSum_CFM,IF(D147=1,0,SUM(CRAC_Num_Inlets_1:OFFSET(AD147,-1,0))),0):OFFSET(CRAC_InletSum_CFM,SUM(CRAC_Num_Inlets_1:AD147)-1,0)),ABS(P147- SUM(OFFSET(CRAC_InletSum_CFM,IF(D147=1,0,SUM(CRAC_Num_Inlets_1:OFFSET(AD147,-1,0))),0):OFFSET(CRAC_InletSum_CFM,SUM(CRAC_Num_Inlets_1:AD147)-1,0)))&amp; " CFM DELTA BTW. " &amp; E147 &amp; " RETURN CFM &amp; SUM OF CORESP. CRAC-INLET CFMs","CRAC-INLET CFM CHECK COMPLETE")),"")</f>
        <v/>
      </c>
      <c r="B147" s="471"/>
      <c r="C147" s="471" t="str">
        <f ca="1">IF(AND(AC147&lt;&gt;"",SUM(OFFSET(CRAC_OutletSum_CFM,IF(D147=1,0,SUM(CRAC_Num_Outlets_1:OFFSET(AC147,-1,0))),0):OFFSET(CRAC_OutletSum_CFM,SUM(CRAC_Num_Outlets_1:AC147)-1,0))&lt;&gt;0),IF(OR(OFFSET(CRAC_Reference,0,-3)&lt;&gt;"",OFFSET(CRAC_Outlet_Reference,0,-3)&lt;&gt;""),"SEE MISMATCH ERROR IN COLUMN A",IF(K147&lt;&gt;SUM(OFFSET(CRAC_OutletSum_CFM,IF(D147=1,0,SUM(CRAC_Num_Outlets_1:OFFSET(AC147,-1,0))),0):OFFSET(CRAC_OutletSum_CFM,SUM(CRAC_Num_Outlets_1:AC147)-1,0)),ABS(K147- SUM(OFFSET(CRAC_OutletSum_CFM,IF(D147=1,0,SUM(CRAC_Num_Outlets_1:OFFSET(AC147,-1,0))),0):OFFSET(CRAC_OutletSum_CFM,SUM(CRAC_Num_Outlets_1:AC147)-1,0)))&amp; " CFM DELTA BTW. " &amp; E147 &amp; " CFM &amp; SUM OF CORESP. CRAC-OUTLET CFMs","CRAC-OUTLET CFM CHECK COMPLETE")),"")</f>
        <v/>
      </c>
      <c r="D147" s="95">
        <v>1</v>
      </c>
      <c r="E147" s="355"/>
      <c r="F147" s="265"/>
      <c r="G147" s="265"/>
      <c r="H147" s="265"/>
      <c r="I147" s="265"/>
      <c r="J147" s="265"/>
      <c r="K147" s="486"/>
      <c r="L147" s="92"/>
      <c r="M147" s="92"/>
      <c r="N147" s="265"/>
      <c r="O147" s="92"/>
      <c r="P147" s="265"/>
      <c r="Q147" s="265"/>
      <c r="R147" s="576"/>
      <c r="S147" s="576"/>
      <c r="T147" s="576"/>
      <c r="U147" s="576"/>
      <c r="V147" s="576"/>
      <c r="W147" s="286"/>
      <c r="X147" s="286"/>
      <c r="Y147" s="286"/>
      <c r="Z147" s="286"/>
      <c r="AA147" s="286"/>
      <c r="AB147" s="286"/>
      <c r="AC147" s="576"/>
      <c r="AD147" s="576"/>
      <c r="AE147" s="428"/>
      <c r="AF147" s="481"/>
      <c r="AG147" s="480" t="str">
        <f>IF(AC147&lt;&gt;"",AC147*DUR_OUTLET,"")</f>
        <v/>
      </c>
      <c r="AH147" s="480" t="str">
        <f>IF(AD147&lt;&gt;"",AD147*DUR_INLET,"")</f>
        <v/>
      </c>
      <c r="AI147" s="425" t="str">
        <f>IF(E147&lt;&gt;"",DUR_CRAC,"")</f>
        <v/>
      </c>
      <c r="AJ147" s="428"/>
      <c r="AK147" s="428"/>
    </row>
    <row r="148" spans="1:41" ht="15" hidden="1" customHeight="1" x14ac:dyDescent="0.25">
      <c r="A148" s="56"/>
      <c r="B148" s="59"/>
      <c r="C148" s="59"/>
      <c r="D148" s="64"/>
      <c r="E148" s="59"/>
      <c r="F148" s="59"/>
      <c r="G148" s="59"/>
      <c r="H148" s="68"/>
      <c r="I148" s="59"/>
      <c r="J148" s="59"/>
      <c r="K148" s="59"/>
      <c r="L148" s="69"/>
      <c r="M148" s="70"/>
      <c r="N148" s="70"/>
      <c r="O148" s="69"/>
      <c r="P148" s="62"/>
      <c r="Q148" s="67"/>
      <c r="R148" s="67"/>
      <c r="S148" s="67"/>
      <c r="T148" s="67"/>
      <c r="U148" s="158"/>
    </row>
    <row r="149" spans="1:41" ht="15" hidden="1" customHeight="1" x14ac:dyDescent="0.2">
      <c r="A149" s="56"/>
      <c r="B149" s="59"/>
      <c r="C149" s="59"/>
      <c r="D149" s="64"/>
      <c r="E149" s="59"/>
      <c r="F149" s="59"/>
      <c r="G149" s="59"/>
      <c r="H149" s="68"/>
      <c r="I149" s="59"/>
      <c r="J149" s="59"/>
      <c r="K149" s="59"/>
      <c r="L149" s="69"/>
      <c r="M149" s="70"/>
      <c r="N149" s="70"/>
      <c r="O149" s="69"/>
      <c r="P149" s="62"/>
      <c r="Q149" s="67"/>
      <c r="R149" s="67"/>
      <c r="S149" s="67"/>
      <c r="U149" s="67"/>
    </row>
    <row r="150" spans="1:41" ht="15" hidden="1" customHeight="1" thickBot="1" x14ac:dyDescent="0.3">
      <c r="A150" s="775" t="str">
        <f ca="1">IF(CRAC_OutletSum_1&lt;&gt;"",IF((COUNTA(OFFSET(CRAC_Inlet_Reference,-3,0):CRAC_OutletSum_1)+COUNTBLANK(OFFSET(CRAC_Inlet_Reference,-3,0):CRAC_OutletSum_1))&lt;&gt;SUM(CRAC_Num_Outlets_1:OFFSET(CRAC_Num_Outlets_1,Number_CRACs-1,0)),"INDICATED NO. OF CRAC-OUTLETS DOESN’T MATCH NO. OF ROWS",""),"")</f>
        <v/>
      </c>
      <c r="B150" s="59"/>
      <c r="C150" s="59"/>
      <c r="D150" s="787" t="s">
        <v>636</v>
      </c>
      <c r="E150" s="776" t="s">
        <v>194</v>
      </c>
      <c r="F150" s="777"/>
      <c r="G150" s="777"/>
      <c r="H150" s="777"/>
      <c r="I150" s="777"/>
      <c r="J150" s="778"/>
      <c r="K150" s="158"/>
      <c r="L150" s="158"/>
      <c r="M150" s="158"/>
      <c r="N150" s="158"/>
      <c r="O150" s="158"/>
      <c r="P150" s="158"/>
      <c r="Q150" s="158"/>
      <c r="R150" s="158"/>
      <c r="S150" s="158"/>
      <c r="T150" s="158"/>
    </row>
    <row r="151" spans="1:41" ht="15" hidden="1" customHeight="1" thickTop="1" x14ac:dyDescent="0.25">
      <c r="A151" s="775"/>
      <c r="B151" s="59"/>
      <c r="C151" s="59"/>
      <c r="D151" s="788"/>
      <c r="E151" s="767" t="s">
        <v>25</v>
      </c>
      <c r="F151" s="852" t="s">
        <v>188</v>
      </c>
      <c r="G151" s="767" t="s">
        <v>197</v>
      </c>
      <c r="H151" s="767" t="s">
        <v>195</v>
      </c>
      <c r="I151" s="831" t="s">
        <v>199</v>
      </c>
      <c r="J151" s="767" t="s">
        <v>189</v>
      </c>
      <c r="K151" s="158"/>
      <c r="L151" s="158"/>
      <c r="M151" s="158"/>
      <c r="N151" s="158"/>
      <c r="O151" s="158"/>
      <c r="P151" s="158"/>
      <c r="Q151" s="158"/>
      <c r="R151" s="158"/>
      <c r="S151" s="158"/>
      <c r="T151" s="158"/>
      <c r="U151" s="94"/>
      <c r="V151" s="94"/>
      <c r="W151" s="94"/>
      <c r="X151" s="94"/>
      <c r="Y151" s="94"/>
      <c r="Z151" s="94"/>
      <c r="AA151" s="94"/>
      <c r="AN151" s="94"/>
      <c r="AO151" s="94"/>
    </row>
    <row r="152" spans="1:41" ht="15" hidden="1" customHeight="1" x14ac:dyDescent="0.25">
      <c r="A152" s="775"/>
      <c r="B152" s="59"/>
      <c r="C152" s="59"/>
      <c r="D152" s="789"/>
      <c r="E152" s="753"/>
      <c r="F152" s="853"/>
      <c r="G152" s="753"/>
      <c r="H152" s="753"/>
      <c r="I152" s="762"/>
      <c r="J152" s="753"/>
      <c r="K152" s="158"/>
      <c r="L152" s="158"/>
      <c r="M152" s="158"/>
      <c r="N152" s="158"/>
      <c r="O152" s="158"/>
      <c r="P152" s="158"/>
      <c r="Q152" s="158"/>
      <c r="R152" s="158"/>
      <c r="S152" s="158"/>
      <c r="T152" s="158"/>
      <c r="AH152" s="94"/>
    </row>
    <row r="153" spans="1:41" ht="15" hidden="1" customHeight="1" x14ac:dyDescent="0.2">
      <c r="A153" s="478"/>
      <c r="B153" s="471"/>
      <c r="C153" s="471"/>
      <c r="D153" s="348"/>
      <c r="E153" s="343"/>
      <c r="F153" s="348"/>
      <c r="G153" s="348"/>
      <c r="H153" s="349"/>
      <c r="I153" s="348"/>
      <c r="J153" s="348"/>
      <c r="K153" s="344"/>
      <c r="L153" s="344"/>
      <c r="M153" s="344"/>
      <c r="N153" s="344"/>
      <c r="O153" s="344"/>
      <c r="P153" s="344"/>
      <c r="Q153" s="344"/>
      <c r="R153" s="344"/>
      <c r="S153" s="344"/>
      <c r="T153" s="344"/>
      <c r="U153" s="344"/>
      <c r="V153" s="350"/>
      <c r="W153" s="350"/>
      <c r="X153" s="350"/>
      <c r="Y153" s="350"/>
      <c r="Z153" s="350"/>
      <c r="AA153" s="350"/>
      <c r="AB153" s="350"/>
      <c r="AC153" s="350"/>
      <c r="AD153" s="350"/>
      <c r="AE153" s="350"/>
      <c r="AF153" s="350"/>
      <c r="AG153" s="350"/>
      <c r="AH153" s="350"/>
      <c r="AI153" s="350"/>
      <c r="AJ153" s="350"/>
      <c r="AK153" s="350"/>
      <c r="AL153" s="350"/>
      <c r="AM153" s="350"/>
      <c r="AN153" s="350"/>
      <c r="AO153" s="350"/>
    </row>
    <row r="154" spans="1:41" ht="15" hidden="1" customHeight="1" x14ac:dyDescent="0.2">
      <c r="A154" s="344"/>
      <c r="B154" s="345"/>
      <c r="C154" s="346"/>
      <c r="D154" s="353"/>
      <c r="E154" s="404"/>
      <c r="F154" s="353"/>
      <c r="G154" s="353"/>
      <c r="H154" s="353"/>
      <c r="I154" s="353"/>
      <c r="J154" s="353"/>
      <c r="K154" s="344"/>
      <c r="L154" s="344"/>
      <c r="M154" s="344"/>
      <c r="N154" s="344"/>
      <c r="O154" s="344"/>
      <c r="P154" s="344"/>
      <c r="Q154" s="344"/>
      <c r="R154" s="344"/>
      <c r="S154" s="350"/>
      <c r="T154" s="350"/>
      <c r="U154" s="350"/>
      <c r="V154" s="352"/>
      <c r="W154" s="352"/>
      <c r="X154" s="352"/>
      <c r="Y154" s="350"/>
      <c r="Z154" s="350"/>
      <c r="AA154" s="350"/>
      <c r="AB154" s="350"/>
      <c r="AC154" s="350"/>
      <c r="AD154" s="350"/>
      <c r="AE154" s="350"/>
      <c r="AF154" s="350"/>
      <c r="AG154" s="350"/>
      <c r="AH154" s="350"/>
      <c r="AI154" s="350"/>
      <c r="AJ154" s="350"/>
      <c r="AK154" s="350"/>
      <c r="AL154" s="350"/>
      <c r="AM154" s="350"/>
      <c r="AN154" s="350"/>
      <c r="AO154" s="350"/>
    </row>
    <row r="155" spans="1:41" ht="15" hidden="1" customHeight="1" x14ac:dyDescent="0.2">
      <c r="A155" s="344"/>
      <c r="B155" s="345"/>
      <c r="C155" s="346"/>
      <c r="D155" s="353"/>
      <c r="E155" s="404"/>
      <c r="F155" s="353"/>
      <c r="G155" s="353"/>
      <c r="H155" s="353"/>
      <c r="I155" s="353"/>
      <c r="J155" s="353"/>
      <c r="K155" s="344"/>
      <c r="L155" s="344"/>
      <c r="M155" s="344"/>
      <c r="N155" s="344"/>
      <c r="O155" s="344"/>
      <c r="P155" s="344"/>
      <c r="Q155" s="344"/>
      <c r="R155" s="344"/>
      <c r="S155" s="350"/>
      <c r="T155" s="350"/>
      <c r="U155" s="350"/>
      <c r="V155" s="352"/>
      <c r="W155" s="352"/>
      <c r="X155" s="352"/>
      <c r="Y155" s="350"/>
      <c r="Z155" s="350"/>
      <c r="AA155" s="350"/>
      <c r="AB155" s="350"/>
      <c r="AC155" s="350"/>
      <c r="AD155" s="350"/>
      <c r="AE155" s="350"/>
      <c r="AF155" s="350"/>
      <c r="AG155" s="350"/>
      <c r="AH155" s="350"/>
      <c r="AI155" s="350"/>
      <c r="AJ155" s="350"/>
      <c r="AK155" s="350"/>
      <c r="AL155" s="350"/>
      <c r="AM155" s="350"/>
      <c r="AN155" s="350"/>
      <c r="AO155" s="350"/>
    </row>
    <row r="156" spans="1:41" ht="15" hidden="1" customHeight="1" thickBot="1" x14ac:dyDescent="0.25">
      <c r="A156" s="775" t="str">
        <f ca="1">IF(CRAC_InletSum_1&lt;&gt;"",IF((COUNTA(OFFSET(ERV_Reference,-4,0):CRAC_InletSum_1)+COUNTBLANK(OFFSET(ERV_Reference,-4,0):CRAC_InletSum_1))&lt;&gt;SUM(CRAC_Num_Inlets_1:OFFSET(CRAC_Num_Inlets_1,Number_CRACs-1,0)),"INDICATED NO. OF CRAC-INLETS DOESN’T MATCH NO. OF ROWS",""),"")</f>
        <v/>
      </c>
      <c r="C156" s="91"/>
      <c r="D156" s="805" t="s">
        <v>715</v>
      </c>
      <c r="E156" s="776" t="s">
        <v>258</v>
      </c>
      <c r="F156" s="777"/>
      <c r="G156" s="777"/>
      <c r="H156" s="777"/>
      <c r="I156" s="777"/>
      <c r="J156" s="778"/>
      <c r="S156" s="67"/>
      <c r="T156" s="67"/>
      <c r="U156" s="67"/>
      <c r="Y156" s="350"/>
      <c r="Z156" s="350"/>
      <c r="AA156" s="350"/>
      <c r="AF156" s="350"/>
      <c r="AG156" s="350"/>
      <c r="AH156" s="350"/>
      <c r="AI156" s="350"/>
      <c r="AJ156" s="350"/>
      <c r="AK156" s="350"/>
      <c r="AL156" s="350"/>
      <c r="AM156" s="350"/>
      <c r="AN156" s="350"/>
      <c r="AO156" s="350"/>
    </row>
    <row r="157" spans="1:41" ht="15" hidden="1" customHeight="1" thickTop="1" x14ac:dyDescent="0.2">
      <c r="A157" s="775"/>
      <c r="C157" s="91"/>
      <c r="D157" s="806"/>
      <c r="E157" s="767" t="s">
        <v>25</v>
      </c>
      <c r="F157" s="774" t="s">
        <v>188</v>
      </c>
      <c r="G157" s="767" t="s">
        <v>259</v>
      </c>
      <c r="H157" s="767" t="s">
        <v>260</v>
      </c>
      <c r="I157" s="781" t="s">
        <v>198</v>
      </c>
      <c r="J157" s="767" t="s">
        <v>189</v>
      </c>
      <c r="AF157" s="350"/>
      <c r="AG157" s="350"/>
      <c r="AH157" s="350"/>
      <c r="AI157" s="350"/>
      <c r="AJ157" s="350"/>
      <c r="AK157" s="350"/>
      <c r="AL157" s="350"/>
      <c r="AM157" s="350"/>
      <c r="AN157" s="350"/>
      <c r="AO157" s="350"/>
    </row>
    <row r="158" spans="1:41" ht="15" hidden="1" customHeight="1" x14ac:dyDescent="0.2">
      <c r="A158" s="775"/>
      <c r="C158" s="91"/>
      <c r="D158" s="807"/>
      <c r="E158" s="753"/>
      <c r="F158" s="764"/>
      <c r="G158" s="753"/>
      <c r="H158" s="753"/>
      <c r="I158" s="764"/>
      <c r="J158" s="753"/>
      <c r="AF158" s="350"/>
      <c r="AG158" s="350"/>
      <c r="AH158" s="350"/>
      <c r="AI158" s="350"/>
      <c r="AJ158" s="350"/>
      <c r="AK158" s="350"/>
      <c r="AL158" s="350"/>
      <c r="AM158" s="350"/>
      <c r="AN158" s="350"/>
      <c r="AO158" s="350"/>
    </row>
    <row r="159" spans="1:41" ht="15" hidden="1" customHeight="1" x14ac:dyDescent="0.2">
      <c r="A159" s="344"/>
      <c r="B159" s="345"/>
      <c r="C159" s="346"/>
      <c r="D159" s="342"/>
      <c r="E159" s="343"/>
      <c r="F159" s="348"/>
      <c r="G159" s="348"/>
      <c r="H159" s="349"/>
      <c r="I159" s="348"/>
      <c r="J159" s="407"/>
      <c r="K159" s="344"/>
      <c r="L159" s="344"/>
      <c r="M159" s="344"/>
      <c r="N159" s="344"/>
      <c r="O159" s="344"/>
      <c r="P159" s="344"/>
      <c r="Q159" s="344"/>
      <c r="R159" s="344"/>
      <c r="S159" s="350"/>
      <c r="T159" s="350"/>
      <c r="U159" s="350"/>
      <c r="V159" s="352"/>
      <c r="W159" s="352"/>
      <c r="X159" s="352"/>
      <c r="Y159" s="350"/>
      <c r="Z159" s="350"/>
      <c r="AA159" s="350"/>
      <c r="AB159" s="350"/>
      <c r="AC159" s="350"/>
      <c r="AD159" s="350"/>
      <c r="AE159" s="350"/>
      <c r="AF159" s="350"/>
      <c r="AG159" s="350"/>
      <c r="AH159" s="350"/>
      <c r="AI159" s="350"/>
      <c r="AJ159" s="350"/>
      <c r="AK159" s="350"/>
      <c r="AL159" s="350"/>
      <c r="AM159" s="350"/>
      <c r="AN159" s="350"/>
      <c r="AO159" s="350"/>
    </row>
    <row r="160" spans="1:41" ht="15" hidden="1" customHeight="1" x14ac:dyDescent="0.2">
      <c r="A160" s="159"/>
      <c r="B160" s="153"/>
      <c r="C160" s="153"/>
      <c r="D160" s="150"/>
      <c r="E160" s="59"/>
      <c r="F160" s="56"/>
      <c r="G160" s="56"/>
      <c r="H160" s="56"/>
      <c r="I160" s="56"/>
      <c r="J160" s="56"/>
      <c r="M160" s="93"/>
      <c r="N160" s="93"/>
      <c r="O160" s="93"/>
      <c r="P160" s="93"/>
      <c r="Q160" s="93"/>
      <c r="R160" s="93"/>
      <c r="S160" s="93"/>
      <c r="T160" s="93"/>
      <c r="AH160" s="94"/>
    </row>
    <row r="161" spans="1:49" ht="15" customHeight="1" x14ac:dyDescent="0.25">
      <c r="A161" s="77"/>
      <c r="B161" s="78" t="s">
        <v>249</v>
      </c>
      <c r="C161" s="78">
        <v>0</v>
      </c>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49" ht="15" customHeight="1" x14ac:dyDescent="0.25">
      <c r="A162" s="483"/>
      <c r="B162" s="483"/>
      <c r="C162" s="483"/>
      <c r="D162" s="150"/>
      <c r="E162" s="59"/>
      <c r="F162" s="56"/>
      <c r="G162" s="56"/>
      <c r="H162" s="56"/>
      <c r="I162" s="56"/>
      <c r="J162" s="56"/>
      <c r="M162" s="93"/>
      <c r="N162" s="93"/>
      <c r="O162" s="93"/>
      <c r="P162" s="93"/>
      <c r="Q162" s="93"/>
      <c r="R162" s="93"/>
      <c r="S162" s="93"/>
      <c r="T162" s="93"/>
      <c r="U162" s="160"/>
      <c r="V162" s="94"/>
      <c r="W162" s="94"/>
      <c r="X162" s="94"/>
      <c r="Y162" s="94"/>
      <c r="Z162" s="94"/>
      <c r="AA162" s="94"/>
      <c r="AB162" s="94"/>
      <c r="AC162" s="94"/>
      <c r="AD162" s="94"/>
      <c r="AE162" s="94"/>
      <c r="AH162" s="94"/>
    </row>
    <row r="163" spans="1:49" ht="15" hidden="1" customHeight="1" x14ac:dyDescent="0.2">
      <c r="A163" s="785" t="str">
        <f ca="1">IF(ERV_1&lt;&gt;"",(IF((COUNTA(OFFSET(ERV_ATU_Reference,-3,0):ERV_1)+COUNTBLANK(OFFSET(ERV_ATU_Reference,-3,0):ERV_1))&lt;&gt;Number_ERVs,"INDICATED NO. OF ERVS DOESN’T MATCH NO. OF ROWS","")),"")</f>
        <v/>
      </c>
      <c r="B163" s="59"/>
      <c r="C163" s="59"/>
      <c r="D163" s="786" t="s">
        <v>637</v>
      </c>
      <c r="E163" s="791" t="s">
        <v>24</v>
      </c>
      <c r="F163" s="791"/>
      <c r="G163" s="791"/>
      <c r="H163" s="791" t="s">
        <v>28</v>
      </c>
      <c r="I163" s="791"/>
      <c r="J163" s="791"/>
      <c r="K163" s="818" t="s">
        <v>250</v>
      </c>
      <c r="L163" s="840"/>
      <c r="M163" s="840"/>
      <c r="N163" s="840"/>
      <c r="O163" s="840"/>
      <c r="P163" s="840"/>
      <c r="Q163" s="840"/>
      <c r="R163" s="840"/>
      <c r="S163" s="840"/>
      <c r="T163" s="840"/>
      <c r="U163" s="841"/>
      <c r="V163" s="818" t="s">
        <v>251</v>
      </c>
      <c r="W163" s="840"/>
      <c r="X163" s="840"/>
      <c r="Y163" s="840"/>
      <c r="Z163" s="840"/>
      <c r="AA163" s="840"/>
      <c r="AB163" s="840"/>
      <c r="AC163" s="840"/>
      <c r="AD163" s="840"/>
      <c r="AE163" s="840"/>
      <c r="AF163" s="841"/>
      <c r="AG163" s="847" t="s">
        <v>252</v>
      </c>
      <c r="AH163" s="847"/>
      <c r="AI163" s="847"/>
      <c r="AJ163" s="847"/>
      <c r="AK163" s="847"/>
      <c r="AL163" s="847"/>
      <c r="AM163" s="847"/>
      <c r="AN163" s="847"/>
      <c r="AO163" s="847"/>
      <c r="AP163" s="847"/>
      <c r="AQ163" s="845" t="s">
        <v>732</v>
      </c>
      <c r="AR163" s="845"/>
      <c r="AS163" s="845"/>
      <c r="AT163" s="845"/>
      <c r="AU163" s="845"/>
      <c r="AV163" s="845"/>
      <c r="AW163" s="845"/>
    </row>
    <row r="164" spans="1:49" ht="15" hidden="1" customHeight="1" thickBot="1" x14ac:dyDescent="0.25">
      <c r="A164" s="775"/>
      <c r="B164" s="59"/>
      <c r="C164" s="59"/>
      <c r="D164" s="786"/>
      <c r="E164" s="790"/>
      <c r="F164" s="790"/>
      <c r="G164" s="790"/>
      <c r="H164" s="790"/>
      <c r="I164" s="790"/>
      <c r="J164" s="790"/>
      <c r="K164" s="842" t="s">
        <v>183</v>
      </c>
      <c r="L164" s="842"/>
      <c r="M164" s="842"/>
      <c r="N164" s="842"/>
      <c r="O164" s="842"/>
      <c r="P164" s="842" t="s">
        <v>182</v>
      </c>
      <c r="Q164" s="842"/>
      <c r="R164" s="764" t="s">
        <v>253</v>
      </c>
      <c r="S164" s="825" t="s">
        <v>684</v>
      </c>
      <c r="T164" s="829"/>
      <c r="U164" s="830"/>
      <c r="V164" s="771" t="s">
        <v>254</v>
      </c>
      <c r="W164" s="771"/>
      <c r="X164" s="771"/>
      <c r="Y164" s="771"/>
      <c r="Z164" s="771"/>
      <c r="AA164" s="771" t="s">
        <v>182</v>
      </c>
      <c r="AB164" s="771"/>
      <c r="AC164" s="765" t="s">
        <v>255</v>
      </c>
      <c r="AD164" s="825" t="s">
        <v>622</v>
      </c>
      <c r="AE164" s="829"/>
      <c r="AF164" s="830"/>
      <c r="AG164" s="848"/>
      <c r="AH164" s="848"/>
      <c r="AI164" s="848"/>
      <c r="AJ164" s="848"/>
      <c r="AK164" s="848"/>
      <c r="AL164" s="848"/>
      <c r="AM164" s="848"/>
      <c r="AN164" s="848"/>
      <c r="AO164" s="848"/>
      <c r="AP164" s="848"/>
      <c r="AQ164" s="846"/>
      <c r="AR164" s="846"/>
      <c r="AS164" s="846"/>
      <c r="AT164" s="846"/>
      <c r="AU164" s="846"/>
      <c r="AV164" s="846"/>
      <c r="AW164" s="846"/>
    </row>
    <row r="165" spans="1:49" ht="15" hidden="1" customHeight="1" thickTop="1" x14ac:dyDescent="0.2">
      <c r="A165" s="775"/>
      <c r="B165" s="59"/>
      <c r="C165" s="59"/>
      <c r="D165" s="786"/>
      <c r="E165" s="753" t="s">
        <v>25</v>
      </c>
      <c r="F165" s="753" t="s">
        <v>177</v>
      </c>
      <c r="G165" s="753" t="s">
        <v>178</v>
      </c>
      <c r="H165" s="753" t="s">
        <v>176</v>
      </c>
      <c r="I165" s="753" t="s">
        <v>26</v>
      </c>
      <c r="J165" s="753" t="s">
        <v>27</v>
      </c>
      <c r="K165" s="753" t="s">
        <v>29</v>
      </c>
      <c r="L165" s="753" t="s">
        <v>30</v>
      </c>
      <c r="M165" s="753" t="s">
        <v>31</v>
      </c>
      <c r="N165" s="753" t="s">
        <v>32</v>
      </c>
      <c r="O165" s="753" t="s">
        <v>33</v>
      </c>
      <c r="P165" s="753" t="s">
        <v>179</v>
      </c>
      <c r="Q165" s="753" t="s">
        <v>180</v>
      </c>
      <c r="R165" s="765"/>
      <c r="S165" s="828" t="s">
        <v>20</v>
      </c>
      <c r="T165" s="813" t="s">
        <v>394</v>
      </c>
      <c r="U165" s="813" t="s">
        <v>394</v>
      </c>
      <c r="V165" s="753" t="s">
        <v>29</v>
      </c>
      <c r="W165" s="753" t="s">
        <v>30</v>
      </c>
      <c r="X165" s="753" t="s">
        <v>31</v>
      </c>
      <c r="Y165" s="753" t="s">
        <v>32</v>
      </c>
      <c r="Z165" s="753" t="s">
        <v>33</v>
      </c>
      <c r="AA165" s="753" t="s">
        <v>179</v>
      </c>
      <c r="AB165" s="753" t="s">
        <v>180</v>
      </c>
      <c r="AC165" s="765"/>
      <c r="AD165" s="828" t="s">
        <v>256</v>
      </c>
      <c r="AE165" s="828" t="s">
        <v>647</v>
      </c>
      <c r="AF165" s="828" t="s">
        <v>648</v>
      </c>
      <c r="AG165" s="753" t="s">
        <v>398</v>
      </c>
      <c r="AH165" s="753" t="s">
        <v>399</v>
      </c>
      <c r="AI165" s="753" t="s">
        <v>654</v>
      </c>
      <c r="AJ165" s="753" t="s">
        <v>855</v>
      </c>
      <c r="AK165" s="753" t="s">
        <v>659</v>
      </c>
      <c r="AL165" s="753" t="s">
        <v>695</v>
      </c>
      <c r="AM165" s="764" t="s">
        <v>22</v>
      </c>
      <c r="AN165" s="764" t="s">
        <v>704</v>
      </c>
      <c r="AO165" s="764" t="s">
        <v>964</v>
      </c>
      <c r="AP165" s="764" t="s">
        <v>23</v>
      </c>
      <c r="AQ165" s="747" t="s">
        <v>741</v>
      </c>
      <c r="AR165" s="749" t="s">
        <v>742</v>
      </c>
      <c r="AS165" s="751" t="s">
        <v>734</v>
      </c>
      <c r="AT165" s="751" t="s">
        <v>769</v>
      </c>
      <c r="AU165" s="751" t="s">
        <v>733</v>
      </c>
      <c r="AV165" s="745" t="s">
        <v>743</v>
      </c>
      <c r="AW165" s="745" t="s">
        <v>744</v>
      </c>
    </row>
    <row r="166" spans="1:49" ht="15" hidden="1" customHeight="1" x14ac:dyDescent="0.2">
      <c r="A166" s="56"/>
      <c r="B166" s="59"/>
      <c r="C166" s="59"/>
      <c r="D166" s="786"/>
      <c r="E166" s="754"/>
      <c r="F166" s="754"/>
      <c r="G166" s="754"/>
      <c r="H166" s="754"/>
      <c r="I166" s="754"/>
      <c r="J166" s="754"/>
      <c r="K166" s="754"/>
      <c r="L166" s="754"/>
      <c r="M166" s="754"/>
      <c r="N166" s="754"/>
      <c r="O166" s="754"/>
      <c r="P166" s="754"/>
      <c r="Q166" s="754"/>
      <c r="R166" s="765"/>
      <c r="S166" s="764"/>
      <c r="T166" s="772"/>
      <c r="U166" s="772"/>
      <c r="V166" s="754"/>
      <c r="W166" s="754"/>
      <c r="X166" s="754"/>
      <c r="Y166" s="754"/>
      <c r="Z166" s="754"/>
      <c r="AA166" s="754"/>
      <c r="AB166" s="754"/>
      <c r="AC166" s="765"/>
      <c r="AD166" s="764"/>
      <c r="AE166" s="764"/>
      <c r="AF166" s="764"/>
      <c r="AG166" s="754"/>
      <c r="AH166" s="754"/>
      <c r="AI166" s="754"/>
      <c r="AJ166" s="754"/>
      <c r="AK166" s="754"/>
      <c r="AL166" s="754"/>
      <c r="AM166" s="765"/>
      <c r="AN166" s="765"/>
      <c r="AO166" s="765"/>
      <c r="AP166" s="765"/>
      <c r="AQ166" s="748"/>
      <c r="AR166" s="750"/>
      <c r="AS166" s="752"/>
      <c r="AT166" s="752"/>
      <c r="AU166" s="752"/>
      <c r="AV166" s="746"/>
      <c r="AW166" s="746"/>
    </row>
    <row r="167" spans="1:49" ht="15" hidden="1" customHeight="1" x14ac:dyDescent="0.2">
      <c r="A167" s="478" t="str">
        <f ca="1">IF(AND(AO167&lt;&gt;"",SUM(OFFSET(ERV_InletSum_CFM,IF(D167=1,0,SUM(ERV_Num_Inlets_1:OFFSET(AO167,-1,0))),0):OFFSET(ERV_InletSum_CFM,SUM(ERV_Num_Inlets_1:AO167)-1,0))&lt;&gt;0),IF(OR(OFFSET(ERV_Reference,0,-3)&lt;&gt;"",OFFSET(ERV_Inlet_Reference,0,-3)&lt;&gt;""),"SEE MISMATCH ERROR IN COLUMN A",IF(P167&lt;&gt;SUM(OFFSET(ERV_InletSum_CFM,IF(D167=1,0,SUM(ERV_Num_Inlets_1:OFFSET(AO167,-1,0))),0):OFFSET(ERV_InletSum_CFM,SUM(ERV_Num_Inlets_1:AO167)-1,0)),ABS(P167- SUM(OFFSET(ERV_InletSum_CFM,IF(D167=1,0,SUM(ERV_Num_Inlets_1:OFFSET(AO167,-1,0))),0):OFFSET(ERV_InletSum_CFM,SUM(ERV_Num_Inlets_1:AO167)-1,0)))&amp; " CFM DELTA BTW. " &amp; E167 &amp; " RETURN CFM &amp; SUM OF CORESP. ERV-INLET CFMs","ERV-INLET CFM CHECK COMPLETE")),"")</f>
        <v/>
      </c>
      <c r="B167" s="471" t="str">
        <f ca="1">IF(AND(AP167&lt;&gt;"",SUM(OFFSET(ERV_ATU_CLGMAX_1,IF(D167=1,0,SUM(ERV_Num_ATU_1:OFFSET(AP167,-1,0))),0):OFFSET(ERV_ATU_CLGMAX_1,SUM(ERV_Num_ATU_1:AP167)-1,0))&lt;&gt;0),IF(OR(OFFSET(ERV_Reference,0,-3)&lt;&gt;"",OFFSET(ERV_ATU_Reference,0,-3)&lt;&gt;""),"SEE MISMATCH ERROR IN COLUMN A",IF(K167&lt;&gt;SUM(OFFSET(ERV_ATU_CLGMAX_1,IF(D167=1,0,SUM(ERV_Num_ATU_1:OFFSET(AP167,-1,0))),0):OFFSET(ERV_ATU_CLGMAX_1,SUM(ERV_Num_ATU_1:AP167)-1,0)),ABS(K167- SUM(OFFSET(ERV_ATU_CLGMAX_1,IF(D167=1,0,SUM(ERV_Num_ATU_1:OFFSET(AP167,-1,0))),0):OFFSET(ERV_ATU_CLGMAX_1,SUM(ERV_Num_ATU_1:AP167)-1,0)))&amp; " CFM DELTA BTW. " &amp; E167 &amp; " CFM &amp; SUM OF ERV-ATU CFMs","ERV-ATU CFM CHECK COMPLETE")),"")</f>
        <v/>
      </c>
      <c r="C167" s="471" t="str">
        <f ca="1">IF(AND(AN167&lt;&gt;"",SUM(OFFSET(ERV_OutletSum_CFM,IF(D167=1,0,SUM(ERV_Num_Outlets_1:OFFSET(AN167,-1,0))),0):OFFSET(ERV_OutletSum_CFM,SUM(ERV_Num_Outlets_1:AN167)-1,0))&lt;&gt;0),IF(OR(OFFSET(ERV_Reference,0,-3)&lt;&gt;"",OFFSET(ERV_Outlet_Reference,0,-3)&lt;&gt;""),"SEE MISMATCH ERROR IN COLUMN A",IF(K167&lt;&gt;SUM(OFFSET(ERV_OutletSum_CFM,IF(D167=1,0,SUM(ERV_Num_Outlets_1:OFFSET(AN167,-1,0))),0):OFFSET(ERV_OutletSum_CFM,SUM(ERV_Num_Outlets_1:AN167)-1,0)),ABS(K167- SUM(OFFSET(ERV_OutletSum_CFM,IF(D167=1,0,SUM(ERV_Num_Outlets_1:OFFSET(AN167,-1,0))),0):OFFSET(ERV_OutletSum_CFM,SUM(ERV_Num_Outlets_1:AN167)-1,0)))&amp; " CFM DELTA BTW. " &amp; E167 &amp; " CFM &amp; SUM OF CORESP. ERV-OUTLET CFMs","ERV-OUTLET CFM CHECK COMPLETE")),"")</f>
        <v/>
      </c>
      <c r="D167" s="167"/>
      <c r="E167" s="355"/>
      <c r="F167" s="290"/>
      <c r="G167" s="290"/>
      <c r="H167" s="290"/>
      <c r="I167" s="408"/>
      <c r="J167" s="290"/>
      <c r="K167" s="486"/>
      <c r="L167" s="169"/>
      <c r="M167" s="169"/>
      <c r="N167" s="290"/>
      <c r="O167" s="169"/>
      <c r="P167" s="290"/>
      <c r="Q167" s="290"/>
      <c r="R167" s="289"/>
      <c r="S167" s="66"/>
      <c r="T167" s="410"/>
      <c r="U167" s="410"/>
      <c r="V167" s="168"/>
      <c r="W167" s="169"/>
      <c r="X167" s="169"/>
      <c r="Y167" s="290"/>
      <c r="Z167" s="169"/>
      <c r="AA167" s="290"/>
      <c r="AB167" s="290"/>
      <c r="AC167" s="289"/>
      <c r="AD167" s="66"/>
      <c r="AE167" s="66"/>
      <c r="AF167" s="66"/>
      <c r="AG167" s="286"/>
      <c r="AH167" s="286"/>
      <c r="AI167" s="286"/>
      <c r="AJ167" s="286"/>
      <c r="AK167" s="286"/>
      <c r="AL167" s="286"/>
      <c r="AM167" s="586"/>
      <c r="AN167" s="576"/>
      <c r="AO167" s="735"/>
      <c r="AP167" s="576"/>
      <c r="AQ167" s="428"/>
      <c r="AR167" s="584"/>
      <c r="AS167" s="577" t="str">
        <f t="shared" ref="AS167" si="14">IF(AN167&lt;&gt;"",AN167*DUR_OUTLET,"")</f>
        <v/>
      </c>
      <c r="AT167" s="577" t="str">
        <f t="shared" ref="AT167" si="15">IF(AO167&lt;&gt;"",AO167*DUR_INLET,"")</f>
        <v/>
      </c>
      <c r="AU167" s="425" t="str">
        <f t="shared" ref="AU167" si="16">IF(E167&lt;&gt;"",DUR_ERV,"")</f>
        <v/>
      </c>
      <c r="AV167" s="428"/>
      <c r="AW167" s="428"/>
    </row>
    <row r="168" spans="1:49" ht="15" hidden="1"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row>
    <row r="169" spans="1:49" ht="15" hidden="1" customHeight="1" x14ac:dyDescent="0.25">
      <c r="A169" s="56"/>
      <c r="B169" s="59"/>
      <c r="C169" s="59"/>
      <c r="D169" s="64"/>
      <c r="E169" s="59"/>
      <c r="F169" s="59"/>
      <c r="G169" s="59"/>
      <c r="H169" s="68"/>
      <c r="I169" s="59"/>
      <c r="J169" s="59"/>
      <c r="K169" s="59"/>
      <c r="L169" s="69"/>
      <c r="M169" s="70"/>
      <c r="N169" s="70"/>
      <c r="O169" s="69"/>
      <c r="P169" s="62"/>
      <c r="Q169" s="67"/>
      <c r="R169" s="67"/>
      <c r="S169" s="67"/>
      <c r="T169" s="67"/>
      <c r="U169" s="158"/>
      <c r="V169" s="158"/>
      <c r="W169" s="158"/>
      <c r="X169" s="158"/>
      <c r="Y169" s="158"/>
      <c r="Z169" s="158"/>
      <c r="AA169" s="158"/>
      <c r="AB169" s="158"/>
      <c r="AC169" s="158"/>
      <c r="AD169" s="158"/>
      <c r="AE169" s="158"/>
      <c r="AF169" s="94"/>
      <c r="AG169" s="94"/>
      <c r="AH169" s="94"/>
    </row>
    <row r="170" spans="1:49" ht="15" hidden="1" customHeight="1" thickBot="1" x14ac:dyDescent="0.25">
      <c r="A170" s="775" t="str">
        <f ca="1">IF(ERV_System_1&lt;&gt;"",IF((COUNTA(OFFSET(ERV_Outlet_Reference,-3,0):ERV_System_1)+COUNTBLANK(OFFSET(ERV_Outlet_Reference,-3,0):ERV_System_1))&lt;&gt;SUM(ERV_Num_ATU_1:OFFSET(ERV_Num_ATU_1,Number_ERVs-1,0)),"INDICATED NO. OF ERV-ATUS DOESN’T MATCH NO. OF ROWS",""),"")</f>
        <v/>
      </c>
      <c r="B170" s="59"/>
      <c r="C170" s="59"/>
      <c r="D170" s="787" t="s">
        <v>638</v>
      </c>
      <c r="E170" s="776" t="s">
        <v>24</v>
      </c>
      <c r="F170" s="777"/>
      <c r="G170" s="777"/>
      <c r="H170" s="777"/>
      <c r="I170" s="778"/>
      <c r="J170" s="776" t="s">
        <v>28</v>
      </c>
      <c r="K170" s="777"/>
      <c r="L170" s="777"/>
      <c r="M170" s="777"/>
      <c r="N170" s="778"/>
      <c r="O170" s="776" t="s">
        <v>186</v>
      </c>
      <c r="P170" s="777"/>
      <c r="Q170" s="777"/>
      <c r="R170" s="777"/>
      <c r="S170" s="777"/>
      <c r="T170" s="777"/>
      <c r="U170" s="815" t="s">
        <v>668</v>
      </c>
      <c r="V170" s="815"/>
      <c r="W170" s="815"/>
      <c r="X170" s="815"/>
      <c r="Y170" s="815" t="s">
        <v>669</v>
      </c>
      <c r="Z170" s="815"/>
      <c r="AA170" s="815"/>
      <c r="AB170" s="815"/>
      <c r="AC170" s="761" t="s">
        <v>187</v>
      </c>
      <c r="AD170" s="761"/>
      <c r="AE170" s="761"/>
      <c r="AF170" s="761"/>
      <c r="AG170" s="761"/>
      <c r="AH170" s="761"/>
      <c r="AI170" s="761"/>
      <c r="AJ170" s="755" t="s">
        <v>736</v>
      </c>
      <c r="AK170" s="755"/>
      <c r="AL170" s="755"/>
    </row>
    <row r="171" spans="1:49" ht="15" hidden="1" customHeight="1" thickTop="1" x14ac:dyDescent="0.2">
      <c r="A171" s="775"/>
      <c r="B171" s="59"/>
      <c r="C171" s="59"/>
      <c r="D171" s="788"/>
      <c r="E171" s="767" t="s">
        <v>25</v>
      </c>
      <c r="F171" s="774" t="s">
        <v>400</v>
      </c>
      <c r="G171" s="767" t="s">
        <v>174</v>
      </c>
      <c r="H171" s="767" t="s">
        <v>177</v>
      </c>
      <c r="I171" s="767" t="s">
        <v>178</v>
      </c>
      <c r="J171" s="774" t="s">
        <v>655</v>
      </c>
      <c r="K171" s="767" t="s">
        <v>175</v>
      </c>
      <c r="L171" s="767" t="s">
        <v>176</v>
      </c>
      <c r="M171" s="767" t="s">
        <v>26</v>
      </c>
      <c r="N171" s="767" t="s">
        <v>27</v>
      </c>
      <c r="O171" s="767" t="s">
        <v>166</v>
      </c>
      <c r="P171" s="767" t="s">
        <v>165</v>
      </c>
      <c r="Q171" s="813" t="s">
        <v>393</v>
      </c>
      <c r="R171" s="767" t="s">
        <v>184</v>
      </c>
      <c r="S171" s="767" t="s">
        <v>185</v>
      </c>
      <c r="T171" s="813" t="s">
        <v>394</v>
      </c>
      <c r="U171" s="767" t="s">
        <v>395</v>
      </c>
      <c r="V171" s="767" t="s">
        <v>396</v>
      </c>
      <c r="W171" s="767" t="s">
        <v>426</v>
      </c>
      <c r="X171" s="767" t="s">
        <v>397</v>
      </c>
      <c r="Y171" s="767" t="s">
        <v>664</v>
      </c>
      <c r="Z171" s="767" t="s">
        <v>663</v>
      </c>
      <c r="AA171" s="774" t="s">
        <v>670</v>
      </c>
      <c r="AB171" s="767" t="s">
        <v>671</v>
      </c>
      <c r="AC171" s="753" t="s">
        <v>398</v>
      </c>
      <c r="AD171" s="753" t="s">
        <v>399</v>
      </c>
      <c r="AE171" s="753" t="s">
        <v>654</v>
      </c>
      <c r="AF171" s="753" t="s">
        <v>855</v>
      </c>
      <c r="AG171" s="753" t="s">
        <v>659</v>
      </c>
      <c r="AH171" s="753" t="s">
        <v>695</v>
      </c>
      <c r="AI171" s="753" t="s">
        <v>35</v>
      </c>
      <c r="AJ171" s="751" t="s">
        <v>722</v>
      </c>
      <c r="AK171" s="756" t="s">
        <v>734</v>
      </c>
      <c r="AL171" s="758" t="s">
        <v>735</v>
      </c>
      <c r="AM171" s="94"/>
      <c r="AN171" s="94"/>
      <c r="AO171" s="94"/>
    </row>
    <row r="172" spans="1:49" ht="15" hidden="1" customHeight="1" x14ac:dyDescent="0.2">
      <c r="A172" s="775"/>
      <c r="B172" s="59"/>
      <c r="C172" s="59"/>
      <c r="D172" s="789"/>
      <c r="E172" s="753"/>
      <c r="F172" s="764"/>
      <c r="G172" s="753"/>
      <c r="H172" s="753"/>
      <c r="I172" s="753"/>
      <c r="J172" s="764"/>
      <c r="K172" s="753"/>
      <c r="L172" s="753"/>
      <c r="M172" s="753"/>
      <c r="N172" s="753"/>
      <c r="O172" s="753"/>
      <c r="P172" s="753"/>
      <c r="Q172" s="772"/>
      <c r="R172" s="753"/>
      <c r="S172" s="753"/>
      <c r="T172" s="772"/>
      <c r="U172" s="753"/>
      <c r="V172" s="753"/>
      <c r="W172" s="753"/>
      <c r="X172" s="753"/>
      <c r="Y172" s="753"/>
      <c r="Z172" s="753"/>
      <c r="AA172" s="764"/>
      <c r="AB172" s="753"/>
      <c r="AC172" s="754"/>
      <c r="AD172" s="754"/>
      <c r="AE172" s="754"/>
      <c r="AF172" s="754"/>
      <c r="AG172" s="754"/>
      <c r="AH172" s="754"/>
      <c r="AI172" s="754"/>
      <c r="AJ172" s="752"/>
      <c r="AK172" s="757"/>
      <c r="AL172" s="759"/>
    </row>
    <row r="173" spans="1:49" ht="15" hidden="1" customHeight="1" x14ac:dyDescent="0.2">
      <c r="A173" s="478"/>
      <c r="B173" s="471"/>
      <c r="C173" s="471" t="str">
        <f ca="1">IF(AND(AI173&lt;&gt;"",SUM(OFFSET(ERV_ATUOutlet_CFM_1,IF(D173=1,0,SUM(ERV_ATU_Num_Outlets_1:OFFSET(AI173,-1,0))),0):OFFSET(ERV_ATUOutlet_CFM_1,SUM(ERV_ATU_Num_Outlets_1:AI173)-1,0))),IF(OR(OFFSET(ERV_ATU_Reference,0,-3)&lt;&gt;"",OFFSET(ERV_ATU_Outlet_Reference,0,-3)&lt;&gt;""),"SEE MISMATCH ERROR IN COLUMN A",IF(O173&lt;&gt;SUM(OFFSET(ERV_ATUOutlet_CFM_1,IF(D173=1,0,SUM(ERV_ATU_Num_Outlets_1:OFFSET(AI173,-1,0))),0):OFFSET(ERV_ATUOutlet_CFM_1,SUM(ERV_ATU_Num_Outlets_1:AI173)-1,0)),ABS(O173- SUM(OFFSET(ERV_ATUOutlet_CFM_1,IF(D173=1,0,SUM(ERV_ATU_Num_Outlets_1:OFFSET(AI173,-1,0))),0):OFFSET(ERV_ATUOutlet_CFM_1,SUM(ERV_ATU_Num_Outlets_1:AI173)-1,0)))&amp; " CFM DELTA BTW. " &amp; G173 &amp; " CFM &amp; SUM OF " &amp; G173 &amp; " OUTLET CFMs","ERV-ATU-OUTLET CFM CHECK COMPLETE")),"")</f>
        <v/>
      </c>
      <c r="D173" s="347"/>
      <c r="E173" s="343"/>
      <c r="F173" s="343"/>
      <c r="G173" s="343"/>
      <c r="H173" s="349"/>
      <c r="I173" s="349"/>
      <c r="J173" s="409"/>
      <c r="K173" s="349"/>
      <c r="L173" s="348"/>
      <c r="M173" s="349"/>
      <c r="N173" s="348"/>
      <c r="O173" s="343"/>
      <c r="P173" s="349"/>
      <c r="Q173" s="736"/>
      <c r="R173" s="343"/>
      <c r="S173" s="349"/>
      <c r="T173" s="736"/>
      <c r="U173" s="349"/>
      <c r="V173" s="592"/>
      <c r="W173" s="349"/>
      <c r="X173" s="349"/>
      <c r="Y173" s="349"/>
      <c r="Z173" s="349"/>
      <c r="AA173" s="349"/>
      <c r="AB173" s="349"/>
      <c r="AC173" s="348"/>
      <c r="AD173" s="348"/>
      <c r="AE173" s="348"/>
      <c r="AF173" s="348"/>
      <c r="AG173" s="348"/>
      <c r="AH173" s="348"/>
      <c r="AI173" s="348"/>
      <c r="AJ173" s="480" t="str">
        <f t="shared" ref="AJ173" si="17">IF(G173&lt;&gt;"",DUR_ATU,"")</f>
        <v/>
      </c>
      <c r="AK173" s="480" t="str">
        <f t="shared" ref="AK173" si="18">IF(AI173&lt;&gt;"",AI173*DUR_OUTLET,"")</f>
        <v/>
      </c>
      <c r="AL173" s="480" t="str">
        <f t="shared" ref="AL173" si="19">IF(OR(AJ173&lt;&gt;"",AK173&lt;&gt;""),SUM(AJ173:AK173),"")</f>
        <v/>
      </c>
      <c r="AM173" s="350"/>
      <c r="AN173" s="350"/>
      <c r="AO173" s="350"/>
    </row>
    <row r="174" spans="1:49" ht="15" hidden="1" customHeight="1" x14ac:dyDescent="0.25">
      <c r="A174" s="56"/>
      <c r="B174" s="59"/>
      <c r="C174" s="59"/>
      <c r="D174" s="64"/>
      <c r="E174" s="59"/>
      <c r="F174" s="59"/>
      <c r="G174" s="59"/>
      <c r="H174" s="68"/>
      <c r="I174" s="59"/>
      <c r="J174" s="59"/>
      <c r="K174" s="59"/>
      <c r="L174" s="69"/>
      <c r="M174" s="70"/>
      <c r="N174" s="70"/>
      <c r="O174" s="69"/>
      <c r="P174" s="62"/>
      <c r="Q174" s="67"/>
      <c r="R174" s="67"/>
      <c r="S174" s="67"/>
      <c r="T174" s="67"/>
      <c r="U174" s="158"/>
      <c r="V174" s="158"/>
      <c r="W174" s="158"/>
      <c r="X174" s="158"/>
      <c r="Y174" s="158"/>
      <c r="Z174" s="158"/>
      <c r="AA174" s="158"/>
      <c r="AB174" s="158"/>
      <c r="AC174" s="158"/>
      <c r="AD174" s="158"/>
      <c r="AE174" s="158"/>
    </row>
    <row r="175" spans="1:49" ht="15" hidden="1" customHeight="1" x14ac:dyDescent="0.25">
      <c r="A175" s="56"/>
      <c r="B175" s="59"/>
      <c r="C175" s="59"/>
      <c r="D175" s="64"/>
      <c r="E175" s="59"/>
      <c r="F175" s="59"/>
      <c r="G175" s="59"/>
      <c r="H175" s="68"/>
      <c r="I175" s="59"/>
      <c r="J175" s="59"/>
      <c r="K175" s="59"/>
      <c r="L175" s="69"/>
      <c r="M175" s="70"/>
      <c r="N175" s="70"/>
      <c r="O175" s="69"/>
      <c r="P175" s="62"/>
      <c r="Q175" s="67"/>
      <c r="R175" s="67"/>
      <c r="S175" s="67"/>
      <c r="U175" s="67"/>
      <c r="V175" s="158"/>
      <c r="AA175" s="158"/>
      <c r="AB175" s="158"/>
    </row>
    <row r="176" spans="1:49" ht="15" hidden="1" customHeight="1" thickBot="1" x14ac:dyDescent="0.3">
      <c r="A176" s="775" t="str">
        <f ca="1">IF(ERV_OutletSum_1&lt;&gt;"",IF((COUNTA(OFFSET(ERV_ATU_Outlet_Reference,-3,0):ERV_OutletSum_1)+COUNTBLANK(OFFSET(ERV_ATU_Outlet_Reference,-3,0):ERV_OutletSum_1))&lt;&gt;SUM(ERV_Num_Outlets_1:OFFSET(ERV_Num_Outlets_1,Number_ERVs-1,0)),"INDICATED NO. OF ERV-OUTLETS DOESN’T MATCH NO. OF ROWS",""),"")</f>
        <v/>
      </c>
      <c r="B176" s="59"/>
      <c r="C176" s="59"/>
      <c r="D176" s="786" t="s">
        <v>639</v>
      </c>
      <c r="E176" s="771" t="s">
        <v>194</v>
      </c>
      <c r="F176" s="771"/>
      <c r="G176" s="771"/>
      <c r="H176" s="771"/>
      <c r="I176" s="771"/>
      <c r="J176" s="771"/>
      <c r="K176" s="158"/>
      <c r="L176" s="158"/>
      <c r="M176" s="158"/>
      <c r="N176" s="158"/>
      <c r="O176" s="158"/>
      <c r="P176" s="158"/>
      <c r="Q176" s="158"/>
      <c r="R176" s="158"/>
      <c r="S176" s="158"/>
      <c r="V176" s="158"/>
      <c r="AA176" s="158"/>
      <c r="AB176" s="158"/>
      <c r="AC176" s="158"/>
      <c r="AD176" s="158"/>
      <c r="AE176" s="158"/>
      <c r="AF176" s="94"/>
    </row>
    <row r="177" spans="1:41" ht="15" hidden="1" customHeight="1" thickTop="1" x14ac:dyDescent="0.25">
      <c r="A177" s="775"/>
      <c r="B177" s="59"/>
      <c r="C177" s="59"/>
      <c r="D177" s="786"/>
      <c r="E177" s="767" t="s">
        <v>25</v>
      </c>
      <c r="F177" s="764" t="s">
        <v>188</v>
      </c>
      <c r="G177" s="753" t="s">
        <v>197</v>
      </c>
      <c r="H177" s="753" t="s">
        <v>195</v>
      </c>
      <c r="I177" s="814" t="s">
        <v>199</v>
      </c>
      <c r="J177" s="753" t="s">
        <v>189</v>
      </c>
      <c r="K177" s="158"/>
      <c r="L177" s="158"/>
      <c r="M177" s="158"/>
      <c r="N177" s="158"/>
      <c r="O177" s="158"/>
      <c r="P177" s="158"/>
      <c r="Q177" s="158"/>
      <c r="R177" s="158"/>
      <c r="S177" s="158"/>
      <c r="AD177" s="158"/>
      <c r="AE177" s="158"/>
    </row>
    <row r="178" spans="1:41" ht="15" hidden="1" customHeight="1" x14ac:dyDescent="0.25">
      <c r="A178" s="775"/>
      <c r="B178" s="59"/>
      <c r="C178" s="59"/>
      <c r="D178" s="786"/>
      <c r="E178" s="753"/>
      <c r="F178" s="765"/>
      <c r="G178" s="754"/>
      <c r="H178" s="754"/>
      <c r="I178" s="851"/>
      <c r="J178" s="754"/>
      <c r="K178" s="158"/>
      <c r="L178" s="158"/>
      <c r="M178" s="158"/>
      <c r="N178" s="158"/>
      <c r="O178" s="158"/>
      <c r="P178" s="158"/>
      <c r="Q178" s="158"/>
      <c r="R178" s="158"/>
      <c r="S178" s="158"/>
    </row>
    <row r="179" spans="1:41" ht="15" hidden="1" customHeight="1" x14ac:dyDescent="0.2">
      <c r="A179" s="478"/>
      <c r="B179" s="471"/>
      <c r="C179" s="471"/>
      <c r="D179" s="351"/>
      <c r="E179" s="343"/>
      <c r="F179" s="348"/>
      <c r="G179" s="348"/>
      <c r="H179" s="349"/>
      <c r="I179" s="348"/>
      <c r="J179" s="348"/>
      <c r="K179" s="344"/>
      <c r="L179" s="344"/>
      <c r="M179" s="344"/>
      <c r="N179" s="344"/>
      <c r="O179" s="344"/>
      <c r="P179" s="344"/>
      <c r="Q179" s="344"/>
      <c r="R179" s="344"/>
      <c r="S179" s="344"/>
      <c r="T179" s="344"/>
      <c r="U179" s="344"/>
      <c r="V179" s="350"/>
      <c r="W179" s="350"/>
      <c r="X179" s="350"/>
      <c r="Y179" s="350"/>
      <c r="Z179" s="350"/>
      <c r="AA179" s="350"/>
      <c r="AB179" s="350"/>
      <c r="AC179" s="350"/>
      <c r="AD179" s="350"/>
      <c r="AE179" s="350"/>
      <c r="AF179" s="350"/>
      <c r="AG179" s="350"/>
      <c r="AH179" s="350"/>
      <c r="AI179" s="350"/>
      <c r="AJ179" s="350"/>
      <c r="AK179" s="350"/>
      <c r="AL179" s="350"/>
      <c r="AM179" s="350"/>
      <c r="AN179" s="350"/>
      <c r="AO179" s="350"/>
    </row>
    <row r="180" spans="1:41" ht="15" hidden="1" customHeight="1" x14ac:dyDescent="0.25">
      <c r="A180" s="56"/>
      <c r="B180" s="59"/>
      <c r="C180" s="59"/>
      <c r="D180" s="64"/>
      <c r="E180" s="59"/>
      <c r="F180" s="56"/>
      <c r="G180" s="56"/>
      <c r="H180" s="56"/>
      <c r="I180" s="56"/>
      <c r="J180" s="56"/>
      <c r="U180" s="158"/>
      <c r="V180" s="158"/>
      <c r="W180" s="158"/>
      <c r="X180" s="158"/>
      <c r="Y180" s="158"/>
      <c r="Z180" s="158"/>
    </row>
    <row r="181" spans="1:41" ht="15" hidden="1" customHeight="1" x14ac:dyDescent="0.25">
      <c r="A181" s="56"/>
      <c r="B181" s="59"/>
      <c r="C181" s="59"/>
      <c r="D181" s="64"/>
      <c r="E181" s="59"/>
      <c r="F181" s="56"/>
      <c r="G181" s="56"/>
      <c r="H181" s="56"/>
      <c r="I181" s="56"/>
      <c r="J181" s="56"/>
      <c r="U181" s="158"/>
      <c r="V181" s="158"/>
      <c r="W181" s="158"/>
      <c r="X181" s="158"/>
      <c r="Y181" s="158"/>
      <c r="Z181" s="158"/>
      <c r="AI181" s="94"/>
      <c r="AJ181" s="94"/>
      <c r="AK181" s="94"/>
      <c r="AL181" s="94"/>
      <c r="AM181" s="94"/>
      <c r="AN181" s="94"/>
      <c r="AO181" s="94"/>
    </row>
    <row r="182" spans="1:41" ht="15" hidden="1" customHeight="1" thickBot="1" x14ac:dyDescent="0.3">
      <c r="A182" s="775"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2" s="59"/>
      <c r="C182" s="59"/>
      <c r="D182" s="787" t="s">
        <v>640</v>
      </c>
      <c r="E182" s="776" t="s">
        <v>194</v>
      </c>
      <c r="F182" s="777"/>
      <c r="G182" s="777"/>
      <c r="H182" s="777"/>
      <c r="I182" s="777"/>
      <c r="J182" s="778"/>
      <c r="U182" s="158"/>
      <c r="V182" s="158"/>
      <c r="W182" s="158"/>
      <c r="X182" s="158"/>
      <c r="Y182" s="158"/>
      <c r="Z182" s="158"/>
      <c r="AA182" s="158"/>
      <c r="AB182" s="158"/>
      <c r="AC182" s="158"/>
      <c r="AD182" s="158"/>
      <c r="AE182" s="158"/>
    </row>
    <row r="183" spans="1:41" ht="15" hidden="1" customHeight="1" thickTop="1" x14ac:dyDescent="0.25">
      <c r="A183" s="775"/>
      <c r="B183" s="59"/>
      <c r="C183" s="59"/>
      <c r="D183" s="788"/>
      <c r="E183" s="767" t="s">
        <v>174</v>
      </c>
      <c r="F183" s="753" t="s">
        <v>197</v>
      </c>
      <c r="G183" s="764" t="s">
        <v>188</v>
      </c>
      <c r="H183" s="767" t="s">
        <v>195</v>
      </c>
      <c r="I183" s="767" t="s">
        <v>196</v>
      </c>
      <c r="J183" s="767" t="s">
        <v>189</v>
      </c>
      <c r="U183" s="158"/>
      <c r="V183" s="158"/>
      <c r="W183" s="158"/>
      <c r="X183" s="158"/>
      <c r="Y183" s="158"/>
      <c r="Z183" s="158"/>
      <c r="AA183" s="158"/>
      <c r="AB183" s="158"/>
      <c r="AC183" s="158"/>
      <c r="AD183" s="158"/>
      <c r="AE183" s="158"/>
    </row>
    <row r="184" spans="1:41" ht="15" hidden="1" customHeight="1" x14ac:dyDescent="0.25">
      <c r="A184" s="775"/>
      <c r="B184" s="59"/>
      <c r="C184" s="59"/>
      <c r="D184" s="789"/>
      <c r="E184" s="753"/>
      <c r="F184" s="754"/>
      <c r="G184" s="765"/>
      <c r="H184" s="753"/>
      <c r="I184" s="753"/>
      <c r="J184" s="753"/>
      <c r="U184" s="158"/>
      <c r="V184" s="158"/>
      <c r="W184" s="158"/>
      <c r="X184" s="158"/>
      <c r="Y184" s="158"/>
      <c r="Z184" s="158"/>
      <c r="AA184" s="158"/>
      <c r="AB184" s="158"/>
      <c r="AC184" s="158"/>
      <c r="AD184" s="158"/>
      <c r="AE184" s="158"/>
      <c r="AI184" s="94"/>
      <c r="AJ184" s="94"/>
      <c r="AK184" s="94"/>
      <c r="AL184" s="94"/>
      <c r="AM184" s="94"/>
      <c r="AN184" s="94"/>
      <c r="AO184" s="94"/>
    </row>
    <row r="185" spans="1:41" ht="15" hidden="1" customHeight="1" x14ac:dyDescent="0.25">
      <c r="A185" s="353"/>
      <c r="B185" s="352"/>
      <c r="C185" s="352"/>
      <c r="D185" s="348"/>
      <c r="E185" s="343"/>
      <c r="F185" s="348"/>
      <c r="G185" s="348"/>
      <c r="H185" s="349"/>
      <c r="I185" s="348"/>
      <c r="J185" s="348"/>
      <c r="P185" s="350"/>
      <c r="Q185" s="350"/>
      <c r="R185" s="350"/>
      <c r="S185" s="344"/>
      <c r="T185" s="344"/>
      <c r="U185" s="354"/>
      <c r="V185" s="354"/>
      <c r="W185" s="354"/>
      <c r="X185" s="354"/>
      <c r="Y185" s="354"/>
      <c r="Z185" s="354"/>
      <c r="AA185" s="354"/>
      <c r="AB185" s="354"/>
      <c r="AC185" s="354"/>
      <c r="AD185" s="354"/>
      <c r="AE185" s="354"/>
      <c r="AF185" s="350"/>
      <c r="AG185" s="350"/>
      <c r="AH185" s="350"/>
      <c r="AI185" s="350"/>
      <c r="AJ185" s="350"/>
      <c r="AK185" s="350"/>
      <c r="AL185" s="350"/>
      <c r="AM185" s="350"/>
      <c r="AN185" s="350"/>
      <c r="AO185" s="350"/>
    </row>
    <row r="186" spans="1:41" ht="15" hidden="1" customHeight="1" x14ac:dyDescent="0.2">
      <c r="A186" s="344"/>
      <c r="B186" s="345"/>
      <c r="C186" s="346"/>
      <c r="D186" s="353"/>
      <c r="E186" s="587"/>
      <c r="F186" s="587"/>
      <c r="G186" s="587"/>
      <c r="H186" s="587"/>
      <c r="I186" s="587"/>
      <c r="J186" s="587"/>
      <c r="K186" s="587"/>
      <c r="L186" s="587"/>
      <c r="M186" s="587"/>
      <c r="N186" s="587"/>
      <c r="O186" s="587"/>
      <c r="P186" s="587"/>
      <c r="Q186" s="587"/>
      <c r="R186" s="344"/>
      <c r="S186" s="350"/>
      <c r="T186" s="350"/>
      <c r="U186" s="350"/>
      <c r="V186" s="352"/>
      <c r="W186" s="352"/>
      <c r="X186" s="352"/>
      <c r="Y186" s="350"/>
      <c r="Z186" s="350"/>
      <c r="AA186" s="350"/>
      <c r="AB186" s="350"/>
      <c r="AC186" s="350"/>
      <c r="AD186" s="350"/>
      <c r="AE186" s="350"/>
      <c r="AF186" s="350"/>
      <c r="AG186" s="350"/>
      <c r="AH186" s="350"/>
      <c r="AI186" s="350"/>
      <c r="AJ186" s="350"/>
      <c r="AK186" s="350"/>
      <c r="AL186" s="350"/>
      <c r="AM186" s="350"/>
      <c r="AN186" s="350"/>
      <c r="AO186" s="350"/>
    </row>
    <row r="187" spans="1:41" ht="15" hidden="1" customHeight="1" x14ac:dyDescent="0.2">
      <c r="A187" s="344"/>
      <c r="B187" s="345"/>
      <c r="C187" s="346"/>
      <c r="D187" s="353"/>
      <c r="E187" s="587"/>
      <c r="F187" s="587"/>
      <c r="G187" s="587"/>
      <c r="H187" s="587"/>
      <c r="I187" s="587"/>
      <c r="J187" s="587"/>
      <c r="K187" s="587"/>
      <c r="L187" s="587"/>
      <c r="M187" s="587"/>
      <c r="N187" s="587"/>
      <c r="O187" s="587"/>
      <c r="P187" s="587"/>
      <c r="Q187" s="587"/>
      <c r="R187" s="344"/>
      <c r="S187" s="350"/>
      <c r="T187" s="350"/>
      <c r="U187" s="350"/>
      <c r="V187" s="352"/>
      <c r="W187" s="352"/>
      <c r="X187" s="352"/>
      <c r="Y187" s="350"/>
      <c r="Z187" s="350"/>
      <c r="AA187" s="350"/>
      <c r="AB187" s="350"/>
      <c r="AC187" s="350"/>
      <c r="AD187" s="350"/>
      <c r="AE187" s="350"/>
      <c r="AF187" s="350"/>
      <c r="AG187" s="350"/>
      <c r="AH187" s="350"/>
      <c r="AI187" s="350"/>
      <c r="AJ187" s="350"/>
      <c r="AK187" s="350"/>
      <c r="AL187" s="350"/>
      <c r="AM187" s="350"/>
      <c r="AN187" s="350"/>
      <c r="AO187" s="350"/>
    </row>
    <row r="188" spans="1:41" ht="15" hidden="1" customHeight="1" thickBot="1" x14ac:dyDescent="0.25">
      <c r="A188" s="775" t="str">
        <f ca="1">IF(ERV_InletSum_1&lt;&gt;"",IF((COUNTA(OFFSET(FAN_Reference,-4,0):ERV_InletSum_1)+COUNTBLANK(OFFSET(FAN_Reference,-4,0):ERV_InletSum_1))&lt;&gt;SUM(ERV_Num_Inlets_1:OFFSET(ERV_Num_Inlets_1,Number_ERVs-1,0)),"INDICATED NO. OF ERV-INLETS DOESN’T MATCH NO. OF ROWS",""),"")</f>
        <v/>
      </c>
      <c r="C188" s="91"/>
      <c r="D188" s="805" t="s">
        <v>716</v>
      </c>
      <c r="E188" s="776" t="s">
        <v>258</v>
      </c>
      <c r="F188" s="777"/>
      <c r="G188" s="777"/>
      <c r="H188" s="777"/>
      <c r="I188" s="777"/>
      <c r="J188" s="778"/>
      <c r="S188" s="67"/>
      <c r="T188" s="67"/>
      <c r="U188" s="67"/>
      <c r="Y188" s="350"/>
      <c r="Z188" s="350"/>
      <c r="AA188" s="350"/>
      <c r="AF188" s="350"/>
      <c r="AG188" s="350"/>
      <c r="AH188" s="350"/>
      <c r="AI188" s="350"/>
      <c r="AJ188" s="350"/>
      <c r="AK188" s="350"/>
      <c r="AL188" s="350"/>
      <c r="AM188" s="350"/>
      <c r="AN188" s="350"/>
      <c r="AO188" s="350"/>
    </row>
    <row r="189" spans="1:41" ht="15" hidden="1" customHeight="1" thickTop="1" x14ac:dyDescent="0.2">
      <c r="A189" s="775"/>
      <c r="C189" s="91"/>
      <c r="D189" s="806"/>
      <c r="E189" s="767" t="s">
        <v>25</v>
      </c>
      <c r="F189" s="774" t="s">
        <v>188</v>
      </c>
      <c r="G189" s="753" t="s">
        <v>259</v>
      </c>
      <c r="H189" s="767" t="s">
        <v>260</v>
      </c>
      <c r="I189" s="781" t="s">
        <v>198</v>
      </c>
      <c r="J189" s="767" t="s">
        <v>189</v>
      </c>
      <c r="AF189" s="350"/>
      <c r="AG189" s="350"/>
      <c r="AH189" s="350"/>
      <c r="AI189" s="350"/>
      <c r="AJ189" s="350"/>
      <c r="AK189" s="350"/>
      <c r="AL189" s="350"/>
      <c r="AM189" s="350"/>
      <c r="AN189" s="350"/>
      <c r="AO189" s="350"/>
    </row>
    <row r="190" spans="1:41" ht="15" hidden="1" customHeight="1" x14ac:dyDescent="0.2">
      <c r="A190" s="775"/>
      <c r="C190" s="91"/>
      <c r="D190" s="807"/>
      <c r="E190" s="753"/>
      <c r="F190" s="764"/>
      <c r="G190" s="754"/>
      <c r="H190" s="753"/>
      <c r="I190" s="764"/>
      <c r="J190" s="753"/>
      <c r="AF190" s="350"/>
      <c r="AG190" s="350"/>
      <c r="AH190" s="350"/>
      <c r="AI190" s="350"/>
      <c r="AJ190" s="350"/>
      <c r="AK190" s="350"/>
      <c r="AL190" s="350"/>
      <c r="AM190" s="350"/>
      <c r="AN190" s="350"/>
      <c r="AO190" s="350"/>
    </row>
    <row r="191" spans="1:41" ht="15" hidden="1" customHeight="1" x14ac:dyDescent="0.2">
      <c r="A191" s="344"/>
      <c r="B191" s="345"/>
      <c r="C191" s="346"/>
      <c r="D191" s="347"/>
      <c r="E191" s="343"/>
      <c r="F191" s="348"/>
      <c r="G191" s="348"/>
      <c r="H191" s="349"/>
      <c r="I191" s="348"/>
      <c r="J191" s="407"/>
      <c r="K191" s="344"/>
      <c r="L191" s="344"/>
      <c r="M191" s="344"/>
      <c r="N191" s="344"/>
      <c r="O191" s="344"/>
      <c r="P191" s="344"/>
      <c r="Q191" s="344"/>
      <c r="R191" s="344"/>
      <c r="S191" s="350"/>
      <c r="T191" s="350"/>
      <c r="U191" s="350"/>
      <c r="V191" s="352"/>
      <c r="W191" s="352"/>
      <c r="X191" s="352"/>
      <c r="Y191" s="350"/>
      <c r="Z191" s="350"/>
      <c r="AA191" s="350"/>
      <c r="AB191" s="350"/>
      <c r="AC191" s="350"/>
      <c r="AD191" s="350"/>
      <c r="AE191" s="350"/>
      <c r="AF191" s="350"/>
      <c r="AG191" s="350"/>
      <c r="AH191" s="350"/>
      <c r="AI191" s="350"/>
      <c r="AJ191" s="350"/>
      <c r="AK191" s="350"/>
      <c r="AL191" s="350"/>
      <c r="AM191" s="350"/>
      <c r="AN191" s="350"/>
      <c r="AO191" s="350"/>
    </row>
    <row r="192" spans="1:41" ht="15" hidden="1" customHeight="1" x14ac:dyDescent="0.25">
      <c r="A192" s="159"/>
      <c r="B192" s="153"/>
      <c r="C192" s="352"/>
      <c r="D192" s="150"/>
      <c r="E192" s="153"/>
      <c r="F192" s="159"/>
      <c r="G192" s="159"/>
      <c r="H192" s="159"/>
      <c r="I192" s="159"/>
      <c r="J192" s="159"/>
      <c r="K192" s="93"/>
      <c r="L192" s="93"/>
      <c r="S192" s="93"/>
      <c r="T192" s="93"/>
      <c r="U192" s="160"/>
      <c r="V192" s="94"/>
      <c r="W192" s="94"/>
      <c r="X192" s="94"/>
      <c r="Y192" s="94"/>
      <c r="Z192" s="94"/>
      <c r="AA192" s="94"/>
      <c r="AB192" s="94"/>
      <c r="AC192" s="94"/>
      <c r="AD192" s="94"/>
      <c r="AE192" s="94"/>
      <c r="AF192" s="94"/>
      <c r="AG192" s="94"/>
      <c r="AH192" s="94"/>
    </row>
    <row r="193" spans="1:41" ht="15" customHeight="1" x14ac:dyDescent="0.25">
      <c r="A193" s="77"/>
      <c r="B193" s="78" t="s">
        <v>261</v>
      </c>
      <c r="C193" s="163">
        <v>0</v>
      </c>
      <c r="D193" s="150"/>
      <c r="E193" s="153"/>
      <c r="F193" s="159"/>
      <c r="G193" s="159"/>
      <c r="H193" s="159"/>
      <c r="I193" s="159"/>
      <c r="J193" s="159"/>
      <c r="K193" s="93"/>
      <c r="L193" s="93"/>
      <c r="S193" s="93"/>
      <c r="T193" s="93"/>
      <c r="U193" s="160"/>
      <c r="V193" s="94"/>
      <c r="W193" s="94"/>
      <c r="X193" s="94"/>
      <c r="Y193" s="94"/>
      <c r="Z193" s="94"/>
      <c r="AA193" s="94"/>
      <c r="AB193" s="94"/>
      <c r="AC193" s="94"/>
      <c r="AD193" s="94"/>
      <c r="AE193" s="94"/>
    </row>
    <row r="194" spans="1:41" ht="15" customHeight="1" x14ac:dyDescent="0.25">
      <c r="A194" s="483"/>
      <c r="B194" s="483"/>
      <c r="C194" s="483"/>
      <c r="D194" s="150"/>
      <c r="E194" s="153"/>
      <c r="F194" s="159"/>
      <c r="G194" s="159"/>
      <c r="H194" s="159"/>
      <c r="I194" s="159"/>
      <c r="J194" s="159"/>
      <c r="K194" s="93"/>
      <c r="L194" s="93"/>
      <c r="S194" s="93"/>
      <c r="T194" s="93"/>
      <c r="U194" s="160"/>
      <c r="V194" s="94"/>
      <c r="W194" s="94"/>
      <c r="X194" s="94"/>
      <c r="Y194" s="94"/>
      <c r="Z194" s="94"/>
      <c r="AA194" s="94"/>
      <c r="AB194" s="94"/>
      <c r="AC194" s="94"/>
      <c r="AD194" s="94"/>
      <c r="AE194" s="94"/>
    </row>
    <row r="195" spans="1:41" ht="15" hidden="1" customHeight="1" thickBot="1" x14ac:dyDescent="0.25">
      <c r="A195" s="785" t="str">
        <f ca="1">IF(FAN_1&lt;&gt;"",(IF((COUNTA(OFFSET(FAN_Outlet_Reference,-3,0):FAN_1)+COUNTBLANK(OFFSET(FAN_Outlet_Reference,-3,0):FAN_1))&lt;&gt;Number_FANs,"INDICATED NO. OF FANS DOESN’T MATCH NO. OF ROWS","")),"")</f>
        <v>INDICATED NO. OF FANS DOESN’T MATCH NO. OF ROWS</v>
      </c>
      <c r="B195" s="59"/>
      <c r="C195" s="59"/>
      <c r="D195" s="786" t="s">
        <v>418</v>
      </c>
      <c r="E195" s="790" t="s">
        <v>24</v>
      </c>
      <c r="F195" s="790"/>
      <c r="G195" s="790"/>
      <c r="H195" s="771" t="s">
        <v>28</v>
      </c>
      <c r="I195" s="771"/>
      <c r="J195" s="771"/>
      <c r="K195" s="771"/>
      <c r="L195" s="771" t="s">
        <v>183</v>
      </c>
      <c r="M195" s="771"/>
      <c r="N195" s="771"/>
      <c r="O195" s="771"/>
      <c r="P195" s="776" t="s">
        <v>262</v>
      </c>
      <c r="Q195" s="777"/>
      <c r="R195" s="777"/>
      <c r="S195" s="777"/>
      <c r="T195" s="777"/>
      <c r="U195" s="760" t="s">
        <v>732</v>
      </c>
      <c r="V195" s="760"/>
      <c r="W195" s="760"/>
      <c r="X195" s="760"/>
      <c r="Y195" s="350"/>
    </row>
    <row r="196" spans="1:41" ht="15" hidden="1" customHeight="1" thickTop="1" x14ac:dyDescent="0.2">
      <c r="A196" s="775"/>
      <c r="B196" s="59"/>
      <c r="C196" s="59"/>
      <c r="D196" s="786"/>
      <c r="E196" s="753" t="s">
        <v>25</v>
      </c>
      <c r="F196" s="753" t="s">
        <v>177</v>
      </c>
      <c r="G196" s="753" t="s">
        <v>178</v>
      </c>
      <c r="H196" s="753" t="s">
        <v>176</v>
      </c>
      <c r="I196" s="753" t="s">
        <v>26</v>
      </c>
      <c r="J196" s="753" t="s">
        <v>27</v>
      </c>
      <c r="K196" s="753" t="s">
        <v>29</v>
      </c>
      <c r="L196" s="753" t="s">
        <v>30</v>
      </c>
      <c r="M196" s="753" t="s">
        <v>31</v>
      </c>
      <c r="N196" s="753" t="s">
        <v>32</v>
      </c>
      <c r="O196" s="753" t="s">
        <v>33</v>
      </c>
      <c r="P196" s="764" t="s">
        <v>253</v>
      </c>
      <c r="Q196" s="764" t="s">
        <v>255</v>
      </c>
      <c r="R196" s="764" t="s">
        <v>20</v>
      </c>
      <c r="S196" s="764" t="s">
        <v>256</v>
      </c>
      <c r="T196" s="820" t="s">
        <v>257</v>
      </c>
      <c r="U196" s="747"/>
      <c r="V196" s="745"/>
      <c r="W196" s="751" t="s">
        <v>775</v>
      </c>
      <c r="X196" s="794" t="s">
        <v>733</v>
      </c>
      <c r="Y196" s="350"/>
    </row>
    <row r="197" spans="1:41" ht="15" hidden="1" customHeight="1" x14ac:dyDescent="0.2">
      <c r="A197" s="775"/>
      <c r="B197" s="59"/>
      <c r="C197" s="59"/>
      <c r="D197" s="786"/>
      <c r="E197" s="754"/>
      <c r="F197" s="754"/>
      <c r="G197" s="754"/>
      <c r="H197" s="754"/>
      <c r="I197" s="754"/>
      <c r="J197" s="754"/>
      <c r="K197" s="754"/>
      <c r="L197" s="754"/>
      <c r="M197" s="754"/>
      <c r="N197" s="754"/>
      <c r="O197" s="754"/>
      <c r="P197" s="765"/>
      <c r="Q197" s="765"/>
      <c r="R197" s="765"/>
      <c r="S197" s="765"/>
      <c r="T197" s="821"/>
      <c r="U197" s="748"/>
      <c r="V197" s="746"/>
      <c r="W197" s="752"/>
      <c r="X197" s="795"/>
      <c r="Y197" s="350"/>
    </row>
    <row r="198" spans="1:41" ht="15" hidden="1" customHeight="1" x14ac:dyDescent="0.2">
      <c r="A198" s="478"/>
      <c r="B198" s="471"/>
      <c r="C198" s="471" t="str">
        <f ca="1">IF(AND(T198&lt;&gt;"",SUM(OFFSET(FAN_InletSum_CFM,IF(D198=1,0,SUM(FAN_Num_Inlets_1:OFFSET(T198,-1,0))),0):OFFSET(FAN_InletSum_CFM,SUM(FAN_Num_Inlets_1:T198)-1,0))&lt;&gt;0),IF(OR(OFFSET(FAN_Reference,0,-3)&lt;&gt;"",OFFSET(FAN_Outlet_Reference,0,-3)&lt;&gt;""),"SEE MISMATCH ERROR IN COLUMN A",IF(K198&lt;&gt;SUM(OFFSET(FAN_InletSum_CFM,IF(D198=1,0,SUM(FAN_Num_Inlets_1:OFFSET(T198,-1,0))),0):OFFSET(FAN_InletSum_CFM,SUM(FAN_Num_Inlets_1:T198)-1,0)),ABS(K198- SUM(OFFSET(FAN_InletSum_CFM,IF(D198=1,0,SUM(FAN_Num_Inlets_1:OFFSET(T198,-1,0))),0):OFFSET(FAN_InletSum_CFM,SUM(FAN_Num_Inlets_1:T198)-1,0)))&amp; " CFM DELTA BTW. " &amp; E198 &amp; " CFM &amp; SUM OF CORESP. FAN-INLET CFMs","FAN-INLET CFM CHECK COMPLETE")),"")</f>
        <v/>
      </c>
      <c r="D198" s="167">
        <v>1</v>
      </c>
      <c r="E198" s="355"/>
      <c r="F198" s="447"/>
      <c r="G198" s="447"/>
      <c r="H198" s="447"/>
      <c r="I198" s="447"/>
      <c r="J198" s="447"/>
      <c r="K198" s="486"/>
      <c r="L198" s="169"/>
      <c r="M198" s="416"/>
      <c r="N198" s="447"/>
      <c r="O198" s="169"/>
      <c r="P198" s="446"/>
      <c r="Q198" s="446"/>
      <c r="R198" s="66"/>
      <c r="S198" s="66"/>
      <c r="T198" s="446"/>
      <c r="U198" s="484" t="str">
        <f t="shared" ref="U198" si="20">IF(E198&lt;&gt;"",DUR_FAN,"")</f>
        <v/>
      </c>
      <c r="V198" s="292"/>
      <c r="W198" s="445" t="str">
        <f>IF(T198&lt;&gt;"",T198*DUR_INLET,"")</f>
        <v/>
      </c>
      <c r="X198" s="425" t="str">
        <f t="shared" ref="X198" si="21">IF(E198&lt;&gt;"",DUR_FAN,"")</f>
        <v/>
      </c>
      <c r="Y198" s="350"/>
      <c r="AF198" s="94"/>
      <c r="AG198" s="94"/>
      <c r="AH198" s="94"/>
    </row>
    <row r="199" spans="1:41" ht="15" hidden="1" customHeight="1" x14ac:dyDescent="0.25">
      <c r="A199" s="56"/>
      <c r="B199" s="59"/>
      <c r="C199" s="59"/>
      <c r="D199" s="64"/>
      <c r="E199" s="59"/>
      <c r="F199" s="59"/>
      <c r="G199" s="59"/>
      <c r="H199" s="68"/>
      <c r="I199" s="59"/>
      <c r="J199" s="59"/>
      <c r="K199" s="59"/>
      <c r="L199" s="69"/>
      <c r="M199" s="70"/>
      <c r="N199" s="70"/>
      <c r="O199" s="69"/>
      <c r="P199" s="62"/>
      <c r="Q199" s="67"/>
      <c r="R199" s="67"/>
      <c r="U199" s="158"/>
    </row>
    <row r="200" spans="1:41" ht="15" hidden="1" customHeight="1" x14ac:dyDescent="0.25">
      <c r="A200" s="56"/>
      <c r="B200" s="59"/>
      <c r="C200" s="59"/>
      <c r="D200" s="64"/>
      <c r="E200" s="59"/>
      <c r="F200" s="59"/>
      <c r="G200" s="59"/>
      <c r="H200" s="68"/>
      <c r="I200" s="59"/>
      <c r="J200" s="59"/>
      <c r="K200" s="59"/>
      <c r="L200" s="69"/>
      <c r="M200" s="70"/>
      <c r="N200" s="70"/>
      <c r="O200" s="69"/>
      <c r="P200" s="62"/>
      <c r="Q200" s="67"/>
      <c r="R200" s="67"/>
      <c r="U200" s="158"/>
    </row>
    <row r="201" spans="1:41" ht="15" hidden="1" customHeight="1" thickBot="1" x14ac:dyDescent="0.3">
      <c r="A201" s="775" t="str">
        <f ca="1">IF(FAN_InletSum_1&lt;&gt;"",IF((COUNTA(OFFSET(UH_Reference,-4,0):FAN_InletSum_1)+COUNTBLANK(OFFSET(UH_Reference,-4,0):FAN_InletSum_1))&lt;&gt;SUM(FAN_Num_Inlets_1:OFFSET(FAN_Num_Inlets_1,Number_FANs-1,0)),"INDICATED NO. OF FAN-INLETS DOESN’T MATCH NO. OF ROWS",""),"")</f>
        <v/>
      </c>
      <c r="B201" s="59"/>
      <c r="C201" s="59"/>
      <c r="D201" s="787" t="s">
        <v>649</v>
      </c>
      <c r="E201" s="776" t="s">
        <v>258</v>
      </c>
      <c r="F201" s="777"/>
      <c r="G201" s="777"/>
      <c r="H201" s="777"/>
      <c r="I201" s="777"/>
      <c r="J201" s="778"/>
      <c r="K201" s="158"/>
      <c r="L201" s="158"/>
      <c r="M201" s="158"/>
      <c r="N201" s="158"/>
      <c r="O201" s="158"/>
      <c r="P201" s="158"/>
      <c r="Q201" s="158"/>
      <c r="R201" s="67"/>
      <c r="U201" s="158"/>
    </row>
    <row r="202" spans="1:41" ht="15" hidden="1" customHeight="1" thickTop="1" x14ac:dyDescent="0.25">
      <c r="A202" s="775"/>
      <c r="B202" s="59"/>
      <c r="C202" s="59"/>
      <c r="D202" s="788"/>
      <c r="E202" s="485" t="s">
        <v>25</v>
      </c>
      <c r="F202" s="767" t="s">
        <v>188</v>
      </c>
      <c r="G202" s="767" t="s">
        <v>259</v>
      </c>
      <c r="H202" s="767" t="s">
        <v>260</v>
      </c>
      <c r="I202" s="781" t="s">
        <v>198</v>
      </c>
      <c r="J202" s="767" t="s">
        <v>189</v>
      </c>
      <c r="K202" s="158"/>
      <c r="L202" s="158"/>
      <c r="M202" s="158"/>
      <c r="N202" s="158"/>
      <c r="O202" s="158"/>
      <c r="P202" s="158"/>
      <c r="Q202" s="158"/>
      <c r="R202" s="67"/>
      <c r="U202" s="158"/>
    </row>
    <row r="203" spans="1:41" ht="15" hidden="1" customHeight="1" x14ac:dyDescent="0.25">
      <c r="A203" s="775"/>
      <c r="B203" s="59"/>
      <c r="C203" s="59"/>
      <c r="D203" s="789"/>
      <c r="E203" s="738"/>
      <c r="F203" s="753"/>
      <c r="G203" s="753"/>
      <c r="H203" s="753"/>
      <c r="I203" s="814"/>
      <c r="J203" s="753"/>
      <c r="K203" s="158"/>
      <c r="L203" s="158"/>
      <c r="M203" s="158"/>
      <c r="N203" s="158"/>
      <c r="O203" s="158"/>
      <c r="P203" s="158"/>
      <c r="Q203" s="158"/>
      <c r="R203" s="67"/>
      <c r="U203" s="158"/>
    </row>
    <row r="204" spans="1:41" ht="15" hidden="1" customHeight="1" x14ac:dyDescent="0.25">
      <c r="A204" s="353"/>
      <c r="B204" s="352"/>
      <c r="C204" s="352"/>
      <c r="D204" s="348"/>
      <c r="E204" s="343"/>
      <c r="F204" s="348"/>
      <c r="G204" s="348"/>
      <c r="H204" s="348"/>
      <c r="I204" s="348"/>
      <c r="J204" s="348"/>
      <c r="K204" s="158"/>
      <c r="L204" s="158"/>
      <c r="M204" s="158"/>
      <c r="N204" s="158"/>
      <c r="O204" s="158"/>
      <c r="P204" s="344"/>
      <c r="Q204" s="344"/>
      <c r="R204" s="350"/>
      <c r="S204" s="344"/>
      <c r="T204" s="344"/>
      <c r="U204" s="354"/>
      <c r="V204" s="350"/>
      <c r="W204" s="350"/>
      <c r="X204" s="350"/>
      <c r="Y204" s="350"/>
      <c r="Z204" s="350"/>
      <c r="AA204" s="350"/>
      <c r="AB204" s="350"/>
      <c r="AC204" s="350"/>
      <c r="AD204" s="350"/>
      <c r="AE204" s="350"/>
      <c r="AF204" s="350"/>
      <c r="AG204" s="350"/>
      <c r="AH204" s="350"/>
      <c r="AI204" s="350"/>
      <c r="AJ204" s="350"/>
      <c r="AK204" s="350"/>
      <c r="AL204" s="350"/>
      <c r="AM204" s="350"/>
      <c r="AN204" s="350"/>
      <c r="AO204" s="350"/>
    </row>
    <row r="205" spans="1:41" ht="15" hidden="1" customHeight="1" x14ac:dyDescent="0.25">
      <c r="A205" s="159"/>
      <c r="B205" s="153"/>
      <c r="C205" s="153"/>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row>
    <row r="206" spans="1:41" ht="15" customHeight="1" x14ac:dyDescent="0.25">
      <c r="A206" s="77"/>
      <c r="B206" s="78" t="s">
        <v>263</v>
      </c>
      <c r="C206" s="163">
        <v>0</v>
      </c>
      <c r="D206" s="150"/>
      <c r="E206" s="59"/>
      <c r="F206" s="56"/>
      <c r="G206" s="56"/>
      <c r="H206" s="56"/>
      <c r="I206" s="56"/>
      <c r="J206" s="56"/>
      <c r="K206" s="158"/>
      <c r="L206" s="158"/>
      <c r="M206" s="158"/>
      <c r="N206" s="158"/>
      <c r="O206" s="158"/>
      <c r="P206" s="93"/>
      <c r="Q206" s="93"/>
      <c r="R206" s="93"/>
      <c r="S206" s="93"/>
      <c r="T206" s="93"/>
      <c r="U206" s="160"/>
      <c r="V206" s="94"/>
      <c r="W206" s="94"/>
      <c r="X206" s="94"/>
      <c r="Y206" s="94"/>
      <c r="Z206" s="94"/>
      <c r="AA206" s="94"/>
      <c r="AB206" s="94"/>
      <c r="AC206" s="94"/>
      <c r="AD206" s="94"/>
      <c r="AE206" s="94"/>
    </row>
    <row r="207" spans="1:41" ht="15" customHeight="1" x14ac:dyDescent="0.25">
      <c r="A207" s="161"/>
      <c r="B207" s="162"/>
      <c r="C207" s="166"/>
      <c r="D207" s="150"/>
      <c r="E207" s="59"/>
      <c r="F207" s="56"/>
      <c r="G207" s="56"/>
      <c r="H207" s="56"/>
      <c r="I207" s="56"/>
      <c r="J207" s="56"/>
      <c r="M207" s="93"/>
      <c r="N207" s="93"/>
      <c r="O207" s="93"/>
      <c r="P207" s="93"/>
      <c r="Q207" s="93"/>
      <c r="R207" s="93"/>
      <c r="S207" s="93"/>
      <c r="T207" s="93"/>
      <c r="U207" s="160"/>
      <c r="V207" s="94"/>
      <c r="W207" s="94"/>
      <c r="X207" s="94"/>
      <c r="Y207" s="94"/>
      <c r="Z207" s="94"/>
      <c r="AA207" s="94"/>
      <c r="AB207" s="94"/>
      <c r="AC207" s="94"/>
      <c r="AD207" s="94"/>
      <c r="AE207" s="94"/>
    </row>
    <row r="208" spans="1:41" ht="15" hidden="1" customHeight="1" thickBot="1" x14ac:dyDescent="0.3">
      <c r="A208" s="785" t="str">
        <f ca="1">IF(UH_1&lt;&gt;"",(IF((COUNTA(OFFSET(CHILLER_Reference,-4,0):UH_1)+COUNTBLANK(OFFSET(CHILLER_Reference,-4,0):UH_1))&lt;&gt;Number_UHs,"INDICATED NO. OF UHS DOESN’T MATCH NO. OF ROWS","")),"")</f>
        <v>INDICATED NO. OF UHS DOESN’T MATCH NO. OF ROWS</v>
      </c>
      <c r="B208" s="59"/>
      <c r="C208" s="59"/>
      <c r="D208" s="786" t="s">
        <v>484</v>
      </c>
      <c r="E208" s="790" t="s">
        <v>24</v>
      </c>
      <c r="F208" s="790"/>
      <c r="G208" s="790"/>
      <c r="H208" s="776" t="s">
        <v>28</v>
      </c>
      <c r="I208" s="777"/>
      <c r="J208" s="777"/>
      <c r="K208" s="778"/>
      <c r="L208" s="844" t="s">
        <v>264</v>
      </c>
      <c r="M208" s="844"/>
      <c r="N208" s="771" t="s">
        <v>265</v>
      </c>
      <c r="O208" s="771"/>
      <c r="P208" s="771"/>
      <c r="Q208" s="776"/>
      <c r="R208" s="444" t="s">
        <v>732</v>
      </c>
      <c r="S208" s="344"/>
      <c r="T208" s="344"/>
      <c r="U208" s="354"/>
    </row>
    <row r="209" spans="1:48" ht="15" hidden="1" customHeight="1" thickTop="1" x14ac:dyDescent="0.25">
      <c r="A209" s="775"/>
      <c r="B209" s="59"/>
      <c r="C209" s="59"/>
      <c r="D209" s="786"/>
      <c r="E209" s="753" t="s">
        <v>25</v>
      </c>
      <c r="F209" s="753" t="s">
        <v>177</v>
      </c>
      <c r="G209" s="753" t="s">
        <v>178</v>
      </c>
      <c r="H209" s="753" t="s">
        <v>176</v>
      </c>
      <c r="I209" s="762" t="s">
        <v>717</v>
      </c>
      <c r="J209" s="753" t="s">
        <v>27</v>
      </c>
      <c r="K209" s="753" t="s">
        <v>29</v>
      </c>
      <c r="L209" s="819" t="s">
        <v>389</v>
      </c>
      <c r="M209" s="819" t="s">
        <v>388</v>
      </c>
      <c r="N209" s="753" t="s">
        <v>266</v>
      </c>
      <c r="O209" s="753" t="s">
        <v>267</v>
      </c>
      <c r="P209" s="753" t="s">
        <v>268</v>
      </c>
      <c r="Q209" s="820" t="s">
        <v>269</v>
      </c>
      <c r="R209" s="794" t="s">
        <v>733</v>
      </c>
      <c r="S209" s="344"/>
      <c r="T209" s="344"/>
      <c r="U209" s="354"/>
    </row>
    <row r="210" spans="1:48" ht="15" hidden="1" customHeight="1" x14ac:dyDescent="0.25">
      <c r="A210" s="775"/>
      <c r="B210" s="59"/>
      <c r="C210" s="59"/>
      <c r="D210" s="786"/>
      <c r="E210" s="754"/>
      <c r="F210" s="754"/>
      <c r="G210" s="754"/>
      <c r="H210" s="754"/>
      <c r="I210" s="763"/>
      <c r="J210" s="754"/>
      <c r="K210" s="754"/>
      <c r="L210" s="796"/>
      <c r="M210" s="796"/>
      <c r="N210" s="754"/>
      <c r="O210" s="754"/>
      <c r="P210" s="754"/>
      <c r="Q210" s="821"/>
      <c r="R210" s="795"/>
      <c r="S210" s="344"/>
      <c r="T210" s="344"/>
      <c r="U210" s="354"/>
    </row>
    <row r="211" spans="1:48" ht="15" hidden="1" customHeight="1" x14ac:dyDescent="0.25">
      <c r="A211" s="56"/>
      <c r="B211" s="59"/>
      <c r="C211" s="59"/>
      <c r="D211" s="167">
        <v>1</v>
      </c>
      <c r="E211" s="355"/>
      <c r="F211" s="414"/>
      <c r="G211" s="414"/>
      <c r="H211" s="414"/>
      <c r="I211" s="355"/>
      <c r="J211" s="414"/>
      <c r="K211" s="355"/>
      <c r="L211" s="410"/>
      <c r="M211" s="410"/>
      <c r="N211" s="373"/>
      <c r="O211" s="368"/>
      <c r="P211" s="373"/>
      <c r="Q211" s="443"/>
      <c r="R211" s="425" t="str">
        <f>IF(E211&lt;&gt;"",DUR_UH,"")</f>
        <v/>
      </c>
      <c r="S211" s="344"/>
      <c r="T211" s="344"/>
      <c r="U211" s="354"/>
    </row>
    <row r="212" spans="1:48" ht="15" hidden="1" customHeight="1" x14ac:dyDescent="0.25">
      <c r="A212" s="159"/>
      <c r="B212" s="153"/>
      <c r="C212" s="153"/>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row>
    <row r="213" spans="1:48" ht="15" customHeight="1" x14ac:dyDescent="0.25">
      <c r="A213" s="77"/>
      <c r="B213" s="78" t="s">
        <v>270</v>
      </c>
      <c r="C213" s="78">
        <v>0</v>
      </c>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P213" s="67"/>
      <c r="AQ213" s="67"/>
      <c r="AR213" s="67"/>
      <c r="AS213" s="67"/>
      <c r="AT213" s="67"/>
      <c r="AU213" s="67"/>
      <c r="AV213" s="67"/>
    </row>
    <row r="214" spans="1:48" ht="15" customHeight="1" x14ac:dyDescent="0.25">
      <c r="A214" s="164"/>
      <c r="B214" s="165"/>
      <c r="C214" s="165"/>
      <c r="D214" s="150"/>
      <c r="E214" s="153"/>
      <c r="F214" s="159"/>
      <c r="G214" s="159"/>
      <c r="H214" s="159"/>
      <c r="I214" s="159"/>
      <c r="J214" s="159"/>
      <c r="K214" s="93"/>
      <c r="L214" s="93"/>
      <c r="M214" s="93"/>
      <c r="N214" s="93"/>
      <c r="O214" s="93"/>
      <c r="P214" s="93"/>
      <c r="Q214" s="93"/>
      <c r="R214" s="93"/>
      <c r="S214" s="93"/>
      <c r="T214" s="93"/>
      <c r="U214" s="160"/>
      <c r="V214" s="94"/>
      <c r="W214" s="94"/>
      <c r="X214" s="94"/>
      <c r="Y214" s="94"/>
      <c r="Z214" s="94"/>
      <c r="AA214" s="94"/>
      <c r="AB214" s="94"/>
      <c r="AC214" s="94"/>
      <c r="AD214" s="94"/>
      <c r="AE214" s="94"/>
      <c r="AP214" s="67"/>
      <c r="AQ214" s="67"/>
      <c r="AR214" s="67"/>
      <c r="AS214" s="67"/>
      <c r="AT214" s="67"/>
      <c r="AU214" s="67"/>
      <c r="AV214" s="67"/>
    </row>
    <row r="215" spans="1:48" ht="15" hidden="1" customHeight="1" thickBot="1" x14ac:dyDescent="0.3">
      <c r="A215" s="785" t="str">
        <f ca="1">IF(CHILLER_1&lt;&gt;"",(IF((COUNTA(OFFSET(CHWP_Reference,-4,0):CHILLER_1)+COUNTBLANK(OFFSET(CHWP_Reference,-4,0):CHILLER_1))&lt;&gt;Number_CHILLERs,"INDICATED NO. OF CHILLERS DOESN’T MATCH NO. OF ROWS","")),"")</f>
        <v/>
      </c>
      <c r="B215" s="59"/>
      <c r="C215" s="59"/>
      <c r="D215" s="786" t="s">
        <v>641</v>
      </c>
      <c r="E215" s="790" t="s">
        <v>24</v>
      </c>
      <c r="F215" s="790"/>
      <c r="G215" s="790"/>
      <c r="H215" s="771" t="s">
        <v>28</v>
      </c>
      <c r="I215" s="771"/>
      <c r="J215" s="771"/>
      <c r="K215" s="771"/>
      <c r="L215" s="771" t="s">
        <v>271</v>
      </c>
      <c r="M215" s="771"/>
      <c r="N215" s="771"/>
      <c r="O215" s="771"/>
      <c r="P215" s="771" t="s">
        <v>272</v>
      </c>
      <c r="Q215" s="771"/>
      <c r="R215" s="771"/>
      <c r="S215" s="776"/>
      <c r="T215" s="444" t="s">
        <v>732</v>
      </c>
      <c r="U215" s="158"/>
      <c r="AP215" s="67"/>
      <c r="AQ215" s="67"/>
      <c r="AR215" s="67"/>
      <c r="AS215" s="67"/>
      <c r="AT215" s="67"/>
      <c r="AU215" s="67"/>
      <c r="AV215" s="67"/>
    </row>
    <row r="216" spans="1:48" ht="15" hidden="1" customHeight="1" thickTop="1" x14ac:dyDescent="0.25">
      <c r="A216" s="775"/>
      <c r="B216" s="59"/>
      <c r="C216" s="59"/>
      <c r="D216" s="786"/>
      <c r="E216" s="753" t="s">
        <v>25</v>
      </c>
      <c r="F216" s="772" t="s">
        <v>177</v>
      </c>
      <c r="G216" s="753" t="s">
        <v>178</v>
      </c>
      <c r="H216" s="753" t="s">
        <v>176</v>
      </c>
      <c r="I216" s="753" t="s">
        <v>26</v>
      </c>
      <c r="J216" s="753" t="s">
        <v>27</v>
      </c>
      <c r="K216" s="753" t="s">
        <v>273</v>
      </c>
      <c r="L216" s="764" t="s">
        <v>390</v>
      </c>
      <c r="M216" s="764" t="s">
        <v>274</v>
      </c>
      <c r="N216" s="764" t="s">
        <v>275</v>
      </c>
      <c r="O216" s="764" t="s">
        <v>276</v>
      </c>
      <c r="P216" s="764" t="s">
        <v>391</v>
      </c>
      <c r="Q216" s="764" t="s">
        <v>274</v>
      </c>
      <c r="R216" s="764" t="s">
        <v>392</v>
      </c>
      <c r="S216" s="820" t="s">
        <v>276</v>
      </c>
      <c r="T216" s="794" t="s">
        <v>733</v>
      </c>
      <c r="U216" s="158"/>
      <c r="AP216" s="67"/>
      <c r="AQ216" s="67"/>
      <c r="AR216" s="67"/>
      <c r="AS216" s="67"/>
      <c r="AT216" s="67"/>
      <c r="AU216" s="67"/>
      <c r="AV216" s="67"/>
    </row>
    <row r="217" spans="1:48" ht="15" hidden="1" customHeight="1" x14ac:dyDescent="0.25">
      <c r="A217" s="775"/>
      <c r="B217" s="59"/>
      <c r="C217" s="59"/>
      <c r="D217" s="786"/>
      <c r="E217" s="754"/>
      <c r="F217" s="773"/>
      <c r="G217" s="754"/>
      <c r="H217" s="754"/>
      <c r="I217" s="754"/>
      <c r="J217" s="754"/>
      <c r="K217" s="754"/>
      <c r="L217" s="765"/>
      <c r="M217" s="765"/>
      <c r="N217" s="765"/>
      <c r="O217" s="765"/>
      <c r="P217" s="765"/>
      <c r="Q217" s="765"/>
      <c r="R217" s="765"/>
      <c r="S217" s="821"/>
      <c r="T217" s="795"/>
      <c r="U217" s="158"/>
      <c r="AP217" s="67"/>
      <c r="AQ217" s="67"/>
      <c r="AR217" s="67"/>
      <c r="AS217" s="67"/>
      <c r="AT217" s="67"/>
      <c r="AU217" s="67"/>
      <c r="AV217" s="67"/>
    </row>
    <row r="218" spans="1:48" ht="15" hidden="1" customHeight="1" x14ac:dyDescent="0.25">
      <c r="A218" s="56"/>
      <c r="B218" s="59"/>
      <c r="C218" s="59"/>
      <c r="D218" s="167"/>
      <c r="E218" s="355"/>
      <c r="F218" s="718"/>
      <c r="G218" s="261"/>
      <c r="H218" s="261"/>
      <c r="I218" s="568"/>
      <c r="J218" s="262"/>
      <c r="K218" s="262"/>
      <c r="L218" s="263"/>
      <c r="M218" s="263"/>
      <c r="N218" s="264"/>
      <c r="O218" s="264"/>
      <c r="P218" s="264"/>
      <c r="Q218" s="264"/>
      <c r="R218" s="262"/>
      <c r="S218" s="448"/>
      <c r="T218" s="425" t="str">
        <f>IF(E218&lt;&gt;"",DUR_CHILLER,"")</f>
        <v/>
      </c>
      <c r="U218" s="158"/>
      <c r="AP218" s="67"/>
      <c r="AQ218" s="67"/>
      <c r="AR218" s="67"/>
      <c r="AS218" s="67"/>
      <c r="AT218" s="67"/>
      <c r="AU218" s="67"/>
      <c r="AV218" s="67"/>
    </row>
    <row r="219" spans="1:48" ht="15" hidden="1" customHeight="1" x14ac:dyDescent="0.25">
      <c r="A219" s="159"/>
      <c r="B219" s="153"/>
      <c r="C219" s="153"/>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P219" s="67"/>
      <c r="AQ219" s="67"/>
      <c r="AR219" s="67"/>
      <c r="AS219" s="67"/>
      <c r="AT219" s="67"/>
      <c r="AU219" s="67"/>
      <c r="AV219" s="67"/>
    </row>
    <row r="220" spans="1:48" ht="15" customHeight="1" x14ac:dyDescent="0.25">
      <c r="A220" s="77"/>
      <c r="B220" s="78" t="s">
        <v>295</v>
      </c>
      <c r="C220" s="163">
        <v>0</v>
      </c>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P220" s="67"/>
      <c r="AQ220" s="67"/>
      <c r="AR220" s="67"/>
      <c r="AS220" s="67"/>
      <c r="AT220" s="67"/>
      <c r="AU220" s="67"/>
      <c r="AV220" s="67"/>
    </row>
    <row r="221" spans="1:48" ht="15" customHeight="1" x14ac:dyDescent="0.25">
      <c r="A221" s="164"/>
      <c r="B221" s="165"/>
      <c r="C221" s="166"/>
      <c r="D221" s="150"/>
      <c r="E221" s="153"/>
      <c r="F221" s="159"/>
      <c r="G221" s="159"/>
      <c r="H221" s="159"/>
      <c r="I221" s="159"/>
      <c r="J221" s="159"/>
      <c r="K221" s="93"/>
      <c r="L221" s="93"/>
      <c r="M221" s="93"/>
      <c r="N221" s="93"/>
      <c r="O221" s="93"/>
      <c r="P221" s="93"/>
      <c r="Q221" s="93"/>
      <c r="R221" s="93"/>
      <c r="S221" s="93"/>
      <c r="T221" s="93"/>
      <c r="U221" s="160"/>
      <c r="V221" s="94"/>
      <c r="W221" s="94"/>
      <c r="X221" s="94"/>
      <c r="Y221" s="94"/>
      <c r="Z221" s="94"/>
      <c r="AA221" s="94"/>
      <c r="AB221" s="94"/>
      <c r="AC221" s="94"/>
      <c r="AD221" s="94"/>
      <c r="AE221" s="94"/>
      <c r="AP221" s="67"/>
      <c r="AQ221" s="67"/>
      <c r="AR221" s="67"/>
      <c r="AS221" s="67"/>
      <c r="AT221" s="67"/>
      <c r="AU221" s="67"/>
      <c r="AV221" s="67"/>
    </row>
    <row r="222" spans="1:48" ht="15" hidden="1" customHeight="1" thickBot="1" x14ac:dyDescent="0.3">
      <c r="A222" s="785" t="str">
        <f ca="1">IF(CHWP_1&lt;&gt;"",(IF((COUNTA(OFFSET(CWP_Reference,-4,0):CHWP_1)+COUNTBLANK(OFFSET(CWP_Reference,-4,0):CHWP_1))&lt;&gt;Number_CHWPs,"INDICATED NO. OF CHWP DOESN’T MATCH NO. OF ROWS","")),"")</f>
        <v/>
      </c>
      <c r="B222" s="59"/>
      <c r="C222" s="59"/>
      <c r="D222" s="786" t="s">
        <v>575</v>
      </c>
      <c r="E222" s="790" t="s">
        <v>24</v>
      </c>
      <c r="F222" s="790"/>
      <c r="G222" s="790"/>
      <c r="H222" s="771" t="s">
        <v>28</v>
      </c>
      <c r="I222" s="771"/>
      <c r="J222" s="771"/>
      <c r="K222" s="771"/>
      <c r="L222" s="771"/>
      <c r="M222" s="771" t="s">
        <v>277</v>
      </c>
      <c r="N222" s="771"/>
      <c r="O222" s="771"/>
      <c r="P222" s="771"/>
      <c r="Q222" s="765" t="s">
        <v>278</v>
      </c>
      <c r="R222" s="796" t="s">
        <v>279</v>
      </c>
      <c r="S222" s="843" t="s">
        <v>280</v>
      </c>
      <c r="T222" s="444" t="s">
        <v>732</v>
      </c>
      <c r="U222" s="158"/>
      <c r="AP222" s="67"/>
      <c r="AQ222" s="67"/>
      <c r="AR222" s="67"/>
      <c r="AS222" s="67"/>
      <c r="AT222" s="67"/>
      <c r="AU222" s="67"/>
      <c r="AV222" s="67"/>
    </row>
    <row r="223" spans="1:48" ht="15" hidden="1" customHeight="1" thickTop="1" x14ac:dyDescent="0.25">
      <c r="A223" s="775"/>
      <c r="B223" s="59"/>
      <c r="C223" s="59"/>
      <c r="D223" s="786"/>
      <c r="E223" s="753" t="s">
        <v>25</v>
      </c>
      <c r="F223" s="753" t="s">
        <v>177</v>
      </c>
      <c r="G223" s="753" t="s">
        <v>178</v>
      </c>
      <c r="H223" s="753" t="s">
        <v>176</v>
      </c>
      <c r="I223" s="753" t="s">
        <v>26</v>
      </c>
      <c r="J223" s="753" t="s">
        <v>27</v>
      </c>
      <c r="K223" s="753" t="s">
        <v>281</v>
      </c>
      <c r="L223" s="764" t="s">
        <v>282</v>
      </c>
      <c r="M223" s="764" t="s">
        <v>276</v>
      </c>
      <c r="N223" s="764" t="s">
        <v>283</v>
      </c>
      <c r="O223" s="764" t="s">
        <v>33</v>
      </c>
      <c r="P223" s="764" t="s">
        <v>32</v>
      </c>
      <c r="Q223" s="765"/>
      <c r="R223" s="796"/>
      <c r="S223" s="843"/>
      <c r="T223" s="794" t="s">
        <v>733</v>
      </c>
      <c r="U223" s="158"/>
      <c r="AP223" s="67"/>
      <c r="AQ223" s="67"/>
      <c r="AR223" s="67"/>
      <c r="AS223" s="67"/>
      <c r="AT223" s="67"/>
      <c r="AU223" s="67"/>
      <c r="AV223" s="67"/>
    </row>
    <row r="224" spans="1:48" ht="15" hidden="1" customHeight="1" x14ac:dyDescent="0.25">
      <c r="A224" s="775"/>
      <c r="B224" s="59"/>
      <c r="C224" s="59"/>
      <c r="D224" s="786"/>
      <c r="E224" s="754"/>
      <c r="F224" s="754"/>
      <c r="G224" s="754"/>
      <c r="H224" s="754"/>
      <c r="I224" s="754"/>
      <c r="J224" s="754"/>
      <c r="K224" s="754"/>
      <c r="L224" s="765"/>
      <c r="M224" s="765"/>
      <c r="N224" s="765"/>
      <c r="O224" s="765"/>
      <c r="P224" s="765"/>
      <c r="Q224" s="765"/>
      <c r="R224" s="796"/>
      <c r="S224" s="843"/>
      <c r="T224" s="795"/>
      <c r="U224" s="158"/>
      <c r="AP224" s="67"/>
      <c r="AQ224" s="67"/>
      <c r="AR224" s="67"/>
      <c r="AS224" s="67"/>
      <c r="AT224" s="67"/>
      <c r="AU224" s="67"/>
      <c r="AV224" s="67"/>
    </row>
    <row r="225" spans="1:48" ht="15" hidden="1" customHeight="1" x14ac:dyDescent="0.25">
      <c r="A225" s="56"/>
      <c r="B225" s="59"/>
      <c r="C225" s="59"/>
      <c r="D225" s="167"/>
      <c r="E225" s="355"/>
      <c r="F225" s="413"/>
      <c r="G225" s="413"/>
      <c r="H225" s="413"/>
      <c r="I225" s="413"/>
      <c r="J225" s="413"/>
      <c r="K225" s="263"/>
      <c r="L225" s="415"/>
      <c r="M225" s="263"/>
      <c r="N225" s="264"/>
      <c r="O225" s="264"/>
      <c r="P225" s="168"/>
      <c r="Q225" s="412"/>
      <c r="R225" s="357"/>
      <c r="S225" s="449"/>
      <c r="T225" s="425" t="str">
        <f>IF(E225&lt;&gt;"",DUR_PUMP,"")</f>
        <v/>
      </c>
      <c r="U225" s="158"/>
      <c r="AP225" s="67"/>
      <c r="AQ225" s="67"/>
      <c r="AR225" s="67"/>
      <c r="AS225" s="67"/>
      <c r="AT225" s="67"/>
      <c r="AU225" s="67"/>
      <c r="AV225" s="67"/>
    </row>
    <row r="226" spans="1:48" ht="15" hidden="1" customHeight="1" x14ac:dyDescent="0.25">
      <c r="A226" s="159"/>
      <c r="B226" s="153"/>
      <c r="C226" s="153"/>
      <c r="D226" s="150"/>
      <c r="E226" s="153"/>
      <c r="F226" s="159"/>
      <c r="G226" s="159"/>
      <c r="H226" s="159"/>
      <c r="I226" s="159"/>
      <c r="J226" s="159"/>
      <c r="K226" s="93"/>
      <c r="L226" s="93"/>
      <c r="M226" s="93"/>
      <c r="N226" s="93"/>
      <c r="O226" s="93"/>
      <c r="P226" s="93"/>
      <c r="Q226" s="93"/>
      <c r="R226" s="93"/>
      <c r="S226" s="93"/>
      <c r="T226" s="344"/>
      <c r="U226" s="160"/>
      <c r="V226" s="94"/>
      <c r="W226" s="94"/>
      <c r="X226" s="94"/>
      <c r="Y226" s="94"/>
      <c r="Z226" s="94"/>
      <c r="AA226" s="94"/>
      <c r="AB226" s="94"/>
      <c r="AC226" s="94"/>
      <c r="AD226" s="94"/>
      <c r="AE226" s="94"/>
      <c r="AP226" s="67"/>
      <c r="AQ226" s="67"/>
      <c r="AR226" s="67"/>
      <c r="AS226" s="67"/>
      <c r="AT226" s="67"/>
      <c r="AU226" s="67"/>
      <c r="AV226" s="67"/>
    </row>
    <row r="227" spans="1:48" ht="15" customHeight="1" x14ac:dyDescent="0.25">
      <c r="A227" s="77"/>
      <c r="B227" s="78" t="s">
        <v>296</v>
      </c>
      <c r="C227" s="78">
        <v>0</v>
      </c>
      <c r="D227" s="150"/>
      <c r="E227" s="153"/>
      <c r="F227" s="159"/>
      <c r="G227" s="159"/>
      <c r="H227" s="159"/>
      <c r="I227" s="159"/>
      <c r="J227" s="159"/>
      <c r="K227" s="93"/>
      <c r="L227" s="93"/>
      <c r="M227" s="93"/>
      <c r="N227" s="93"/>
      <c r="O227" s="93"/>
      <c r="P227" s="93"/>
      <c r="Q227" s="93"/>
      <c r="R227" s="93"/>
      <c r="S227" s="93"/>
      <c r="T227" s="344"/>
      <c r="U227" s="160"/>
      <c r="V227" s="94"/>
      <c r="W227" s="94"/>
      <c r="X227" s="94"/>
      <c r="Y227" s="94"/>
      <c r="Z227" s="94"/>
      <c r="AA227" s="94"/>
      <c r="AB227" s="94"/>
      <c r="AC227" s="94"/>
      <c r="AD227" s="94"/>
      <c r="AE227" s="94"/>
      <c r="AP227" s="67"/>
      <c r="AQ227" s="67"/>
      <c r="AR227" s="67"/>
      <c r="AS227" s="67"/>
      <c r="AT227" s="67"/>
      <c r="AU227" s="67"/>
      <c r="AV227" s="67"/>
    </row>
    <row r="228" spans="1:48" ht="15" customHeight="1" x14ac:dyDescent="0.25">
      <c r="A228" s="164"/>
      <c r="B228" s="165"/>
      <c r="C228" s="165"/>
      <c r="D228" s="150"/>
      <c r="E228" s="153"/>
      <c r="F228" s="159"/>
      <c r="G228" s="159"/>
      <c r="H228" s="159"/>
      <c r="I228" s="159"/>
      <c r="J228" s="159"/>
      <c r="K228" s="93"/>
      <c r="L228" s="93"/>
      <c r="M228" s="93"/>
      <c r="N228" s="93"/>
      <c r="O228" s="93"/>
      <c r="P228" s="93"/>
      <c r="Q228" s="93"/>
      <c r="R228" s="93"/>
      <c r="S228" s="93"/>
      <c r="T228" s="93"/>
      <c r="U228" s="160"/>
      <c r="V228" s="94"/>
      <c r="W228" s="94"/>
      <c r="X228" s="94"/>
      <c r="Y228" s="94"/>
      <c r="Z228" s="94"/>
      <c r="AA228" s="94"/>
      <c r="AB228" s="94"/>
      <c r="AC228" s="94"/>
      <c r="AD228" s="94"/>
      <c r="AE228" s="94"/>
      <c r="AP228" s="67"/>
      <c r="AQ228" s="67"/>
      <c r="AR228" s="67"/>
      <c r="AS228" s="67"/>
      <c r="AT228" s="67"/>
      <c r="AU228" s="67"/>
      <c r="AV228" s="67"/>
    </row>
    <row r="229" spans="1:48" ht="15" hidden="1" customHeight="1" thickBot="1" x14ac:dyDescent="0.3">
      <c r="A229" s="785" t="str">
        <f ca="1">IF(CWP_1&lt;&gt;"",(IF((COUNTA(OFFSET(HWP_Reference,-4,0):CWP_1)+COUNTBLANK(OFFSET(HWP_Reference,-4,0):CWP_1))&lt;&gt;Number_CWPs,"INDICATED NO. OF CHPS DOESN’T MATCH NO. OF ROWS","")),"")</f>
        <v/>
      </c>
      <c r="B229" s="59"/>
      <c r="C229" s="59"/>
      <c r="D229" s="786" t="s">
        <v>563</v>
      </c>
      <c r="E229" s="790" t="s">
        <v>24</v>
      </c>
      <c r="F229" s="790"/>
      <c r="G229" s="790"/>
      <c r="H229" s="771" t="s">
        <v>28</v>
      </c>
      <c r="I229" s="771"/>
      <c r="J229" s="771"/>
      <c r="K229" s="771"/>
      <c r="L229" s="771"/>
      <c r="M229" s="771" t="s">
        <v>277</v>
      </c>
      <c r="N229" s="771"/>
      <c r="O229" s="771"/>
      <c r="P229" s="771"/>
      <c r="Q229" s="765" t="s">
        <v>278</v>
      </c>
      <c r="R229" s="796" t="s">
        <v>279</v>
      </c>
      <c r="S229" s="843" t="s">
        <v>280</v>
      </c>
      <c r="T229" s="444" t="s">
        <v>732</v>
      </c>
      <c r="U229" s="158"/>
      <c r="AP229" s="67"/>
      <c r="AQ229" s="67"/>
      <c r="AR229" s="67"/>
      <c r="AS229" s="67"/>
      <c r="AT229" s="67"/>
      <c r="AU229" s="67"/>
      <c r="AV229" s="67"/>
    </row>
    <row r="230" spans="1:48" ht="15" hidden="1" customHeight="1" thickTop="1" x14ac:dyDescent="0.25">
      <c r="A230" s="775"/>
      <c r="B230" s="59"/>
      <c r="C230" s="59"/>
      <c r="D230" s="786"/>
      <c r="E230" s="753" t="s">
        <v>25</v>
      </c>
      <c r="F230" s="753" t="s">
        <v>177</v>
      </c>
      <c r="G230" s="753" t="s">
        <v>178</v>
      </c>
      <c r="H230" s="753" t="s">
        <v>176</v>
      </c>
      <c r="I230" s="753" t="s">
        <v>26</v>
      </c>
      <c r="J230" s="753" t="s">
        <v>27</v>
      </c>
      <c r="K230" s="753" t="s">
        <v>281</v>
      </c>
      <c r="L230" s="764" t="s">
        <v>282</v>
      </c>
      <c r="M230" s="764" t="s">
        <v>276</v>
      </c>
      <c r="N230" s="764" t="s">
        <v>283</v>
      </c>
      <c r="O230" s="764" t="s">
        <v>33</v>
      </c>
      <c r="P230" s="764" t="s">
        <v>32</v>
      </c>
      <c r="Q230" s="765"/>
      <c r="R230" s="796"/>
      <c r="S230" s="843"/>
      <c r="T230" s="794" t="s">
        <v>733</v>
      </c>
      <c r="U230" s="158"/>
      <c r="AP230" s="67"/>
      <c r="AQ230" s="67"/>
      <c r="AR230" s="67"/>
      <c r="AS230" s="67"/>
      <c r="AT230" s="67"/>
      <c r="AU230" s="67"/>
      <c r="AV230" s="67"/>
    </row>
    <row r="231" spans="1:48" ht="15" hidden="1" customHeight="1" x14ac:dyDescent="0.25">
      <c r="A231" s="775"/>
      <c r="B231" s="59"/>
      <c r="C231" s="59"/>
      <c r="D231" s="786"/>
      <c r="E231" s="754"/>
      <c r="F231" s="754"/>
      <c r="G231" s="754"/>
      <c r="H231" s="754"/>
      <c r="I231" s="754"/>
      <c r="J231" s="754"/>
      <c r="K231" s="754"/>
      <c r="L231" s="765"/>
      <c r="M231" s="765"/>
      <c r="N231" s="765"/>
      <c r="O231" s="765"/>
      <c r="P231" s="765"/>
      <c r="Q231" s="765"/>
      <c r="R231" s="796"/>
      <c r="S231" s="843"/>
      <c r="T231" s="795"/>
      <c r="U231" s="158"/>
      <c r="AP231" s="67"/>
      <c r="AQ231" s="67"/>
      <c r="AR231" s="67"/>
      <c r="AS231" s="67"/>
      <c r="AT231" s="67"/>
      <c r="AU231" s="67"/>
      <c r="AV231" s="67"/>
    </row>
    <row r="232" spans="1:48" ht="15" hidden="1" customHeight="1" x14ac:dyDescent="0.25">
      <c r="A232" s="56"/>
      <c r="B232" s="59"/>
      <c r="C232" s="59"/>
      <c r="D232" s="167"/>
      <c r="E232" s="355"/>
      <c r="F232" s="258"/>
      <c r="G232" s="258"/>
      <c r="H232" s="258"/>
      <c r="I232" s="258"/>
      <c r="J232" s="258"/>
      <c r="K232" s="259"/>
      <c r="L232" s="411"/>
      <c r="M232" s="260"/>
      <c r="N232" s="260"/>
      <c r="O232" s="260"/>
      <c r="P232" s="168"/>
      <c r="Q232" s="249"/>
      <c r="R232" s="357"/>
      <c r="S232" s="449"/>
      <c r="T232" s="425" t="str">
        <f>IF(E232&lt;&gt;"",DUR_PUMP,"")</f>
        <v/>
      </c>
      <c r="U232" s="158"/>
      <c r="AP232" s="67"/>
      <c r="AQ232" s="67"/>
      <c r="AR232" s="67"/>
      <c r="AS232" s="67"/>
      <c r="AT232" s="67"/>
      <c r="AU232" s="67"/>
      <c r="AV232" s="67"/>
    </row>
    <row r="233" spans="1:48" ht="15" hidden="1" customHeight="1" x14ac:dyDescent="0.25">
      <c r="A233" s="159"/>
      <c r="B233" s="153"/>
      <c r="C233" s="153"/>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P233" s="67"/>
      <c r="AQ233" s="67"/>
      <c r="AR233" s="67"/>
      <c r="AS233" s="67"/>
      <c r="AT233" s="67"/>
      <c r="AU233" s="67"/>
      <c r="AV233" s="67"/>
    </row>
    <row r="234" spans="1:48" ht="15" customHeight="1" x14ac:dyDescent="0.25">
      <c r="A234" s="77"/>
      <c r="B234" s="78" t="s">
        <v>297</v>
      </c>
      <c r="C234" s="78">
        <v>0</v>
      </c>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P234" s="67"/>
      <c r="AQ234" s="67"/>
      <c r="AR234" s="67"/>
      <c r="AS234" s="67"/>
      <c r="AT234" s="67"/>
      <c r="AU234" s="67"/>
      <c r="AV234" s="67"/>
    </row>
    <row r="235" spans="1:48" ht="15" customHeight="1" x14ac:dyDescent="0.25">
      <c r="A235" s="164"/>
      <c r="B235" s="165"/>
      <c r="C235" s="165"/>
      <c r="D235" s="150"/>
      <c r="E235" s="153"/>
      <c r="F235" s="159"/>
      <c r="G235" s="159"/>
      <c r="H235" s="159"/>
      <c r="I235" s="159"/>
      <c r="J235" s="159"/>
      <c r="K235" s="93"/>
      <c r="L235" s="93"/>
      <c r="M235" s="93"/>
      <c r="N235" s="93"/>
      <c r="O235" s="93"/>
      <c r="P235" s="93"/>
      <c r="Q235" s="93"/>
      <c r="R235" s="93"/>
      <c r="S235" s="93"/>
      <c r="T235" s="93"/>
      <c r="U235" s="160"/>
      <c r="V235" s="94"/>
      <c r="W235" s="94"/>
      <c r="X235" s="94"/>
      <c r="Y235" s="94"/>
      <c r="Z235" s="94"/>
      <c r="AA235" s="94"/>
      <c r="AB235" s="94"/>
      <c r="AC235" s="94"/>
      <c r="AD235" s="94"/>
      <c r="AE235" s="94"/>
      <c r="AP235" s="67"/>
      <c r="AQ235" s="67"/>
      <c r="AR235" s="67"/>
      <c r="AS235" s="67"/>
      <c r="AT235" s="67"/>
      <c r="AU235" s="67"/>
      <c r="AV235" s="67"/>
    </row>
    <row r="236" spans="1:48" ht="15" hidden="1" customHeight="1" thickBot="1" x14ac:dyDescent="0.3">
      <c r="A236" s="785" t="str">
        <f ca="1">IF(HWP_1&lt;&gt;"",(IF((COUNTA(OFFSET(CT_Reference,-4,0):HWP_1)+COUNTBLANK(OFFSET(CT_Reference,-4,0):HWP_1))&lt;&gt;Number_HWPs,"INDICATED NO. OF HWPS DOESN’T MATCH NO. OF ROWS","")),"")</f>
        <v/>
      </c>
      <c r="B236" s="59"/>
      <c r="C236" s="59"/>
      <c r="D236" s="786" t="s">
        <v>598</v>
      </c>
      <c r="E236" s="790" t="s">
        <v>24</v>
      </c>
      <c r="F236" s="790"/>
      <c r="G236" s="790"/>
      <c r="H236" s="771" t="s">
        <v>28</v>
      </c>
      <c r="I236" s="771"/>
      <c r="J236" s="771"/>
      <c r="K236" s="771"/>
      <c r="L236" s="771"/>
      <c r="M236" s="771" t="s">
        <v>277</v>
      </c>
      <c r="N236" s="771"/>
      <c r="O236" s="771"/>
      <c r="P236" s="771"/>
      <c r="Q236" s="765" t="s">
        <v>278</v>
      </c>
      <c r="R236" s="796" t="s">
        <v>279</v>
      </c>
      <c r="S236" s="843" t="s">
        <v>280</v>
      </c>
      <c r="T236" s="444" t="s">
        <v>732</v>
      </c>
      <c r="U236" s="158"/>
      <c r="AP236" s="67"/>
      <c r="AQ236" s="67"/>
      <c r="AR236" s="67"/>
      <c r="AS236" s="67"/>
      <c r="AT236" s="67"/>
      <c r="AU236" s="67"/>
      <c r="AV236" s="67"/>
    </row>
    <row r="237" spans="1:48" ht="15" hidden="1" customHeight="1" thickTop="1" x14ac:dyDescent="0.25">
      <c r="A237" s="775"/>
      <c r="B237" s="59"/>
      <c r="C237" s="59"/>
      <c r="D237" s="786"/>
      <c r="E237" s="753" t="s">
        <v>25</v>
      </c>
      <c r="F237" s="753" t="s">
        <v>177</v>
      </c>
      <c r="G237" s="753" t="s">
        <v>178</v>
      </c>
      <c r="H237" s="753" t="s">
        <v>176</v>
      </c>
      <c r="I237" s="753" t="s">
        <v>26</v>
      </c>
      <c r="J237" s="753" t="s">
        <v>27</v>
      </c>
      <c r="K237" s="753" t="s">
        <v>281</v>
      </c>
      <c r="L237" s="764" t="s">
        <v>282</v>
      </c>
      <c r="M237" s="764" t="s">
        <v>276</v>
      </c>
      <c r="N237" s="764" t="s">
        <v>283</v>
      </c>
      <c r="O237" s="764" t="s">
        <v>33</v>
      </c>
      <c r="P237" s="764" t="s">
        <v>32</v>
      </c>
      <c r="Q237" s="765"/>
      <c r="R237" s="796"/>
      <c r="S237" s="843"/>
      <c r="T237" s="794" t="s">
        <v>733</v>
      </c>
      <c r="U237" s="158"/>
      <c r="AP237" s="67"/>
      <c r="AQ237" s="67"/>
      <c r="AR237" s="67"/>
      <c r="AS237" s="67"/>
      <c r="AT237" s="67"/>
      <c r="AU237" s="67"/>
      <c r="AV237" s="67"/>
    </row>
    <row r="238" spans="1:48" ht="15" hidden="1" customHeight="1" x14ac:dyDescent="0.25">
      <c r="A238" s="775"/>
      <c r="B238" s="59"/>
      <c r="C238" s="59"/>
      <c r="D238" s="786"/>
      <c r="E238" s="754"/>
      <c r="F238" s="754"/>
      <c r="G238" s="754"/>
      <c r="H238" s="754"/>
      <c r="I238" s="754"/>
      <c r="J238" s="754"/>
      <c r="K238" s="754"/>
      <c r="L238" s="765"/>
      <c r="M238" s="765"/>
      <c r="N238" s="765"/>
      <c r="O238" s="765"/>
      <c r="P238" s="765"/>
      <c r="Q238" s="765"/>
      <c r="R238" s="796"/>
      <c r="S238" s="843"/>
      <c r="T238" s="795"/>
      <c r="U238" s="158"/>
      <c r="AP238" s="67"/>
      <c r="AQ238" s="67"/>
      <c r="AR238" s="67"/>
      <c r="AS238" s="67"/>
      <c r="AT238" s="67"/>
      <c r="AU238" s="67"/>
      <c r="AV238" s="67"/>
    </row>
    <row r="239" spans="1:48" ht="15" hidden="1" customHeight="1" x14ac:dyDescent="0.25">
      <c r="A239" s="56"/>
      <c r="B239" s="59"/>
      <c r="C239" s="59"/>
      <c r="D239" s="167"/>
      <c r="E239" s="355"/>
      <c r="F239" s="413"/>
      <c r="G239" s="413"/>
      <c r="H239" s="413"/>
      <c r="I239" s="413"/>
      <c r="J239" s="413"/>
      <c r="K239" s="263"/>
      <c r="L239" s="415"/>
      <c r="M239" s="263"/>
      <c r="N239" s="264"/>
      <c r="O239" s="264"/>
      <c r="P239" s="168"/>
      <c r="Q239" s="412"/>
      <c r="R239" s="357"/>
      <c r="S239" s="449"/>
      <c r="T239" s="425" t="str">
        <f>IF(E239&lt;&gt;"",DUR_PUMP,"")</f>
        <v/>
      </c>
      <c r="U239" s="158"/>
      <c r="AP239" s="67"/>
      <c r="AQ239" s="67"/>
      <c r="AR239" s="67"/>
      <c r="AS239" s="67"/>
      <c r="AT239" s="67"/>
      <c r="AU239" s="67"/>
      <c r="AV239" s="67"/>
    </row>
    <row r="240" spans="1:48" ht="15" hidden="1" customHeight="1" x14ac:dyDescent="0.25">
      <c r="A240" s="159"/>
      <c r="B240" s="153"/>
      <c r="C240" s="153"/>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P240" s="67"/>
      <c r="AQ240" s="67"/>
      <c r="AR240" s="67"/>
      <c r="AS240" s="67"/>
      <c r="AT240" s="67"/>
      <c r="AU240" s="67"/>
      <c r="AV240" s="67"/>
    </row>
    <row r="241" spans="1:48" ht="15" customHeight="1" x14ac:dyDescent="0.25">
      <c r="A241" s="77"/>
      <c r="B241" s="78" t="s">
        <v>298</v>
      </c>
      <c r="C241" s="163">
        <v>0</v>
      </c>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P241" s="67"/>
      <c r="AQ241" s="67"/>
      <c r="AR241" s="67"/>
      <c r="AS241" s="67"/>
      <c r="AT241" s="67"/>
      <c r="AU241" s="67"/>
      <c r="AV241" s="67"/>
    </row>
    <row r="242" spans="1:48" ht="15" customHeight="1" x14ac:dyDescent="0.25">
      <c r="A242" s="164"/>
      <c r="B242" s="165"/>
      <c r="C242" s="166"/>
      <c r="D242" s="150"/>
      <c r="E242" s="153"/>
      <c r="F242" s="159"/>
      <c r="G242" s="159"/>
      <c r="H242" s="159"/>
      <c r="I242" s="159"/>
      <c r="J242" s="159"/>
      <c r="K242" s="93"/>
      <c r="L242" s="93"/>
      <c r="M242" s="93"/>
      <c r="N242" s="93"/>
      <c r="O242" s="93"/>
      <c r="P242" s="93"/>
      <c r="Q242" s="93"/>
      <c r="R242" s="93"/>
      <c r="S242" s="93"/>
      <c r="T242" s="93"/>
      <c r="U242" s="160"/>
      <c r="V242" s="94"/>
      <c r="W242" s="94"/>
      <c r="X242" s="94"/>
      <c r="Y242" s="94"/>
      <c r="Z242" s="94"/>
      <c r="AA242" s="94"/>
      <c r="AB242" s="94"/>
      <c r="AC242" s="94"/>
      <c r="AD242" s="94"/>
      <c r="AE242" s="94"/>
      <c r="AP242" s="67"/>
      <c r="AQ242" s="67"/>
      <c r="AR242" s="67"/>
      <c r="AS242" s="67"/>
      <c r="AT242" s="67"/>
      <c r="AU242" s="67"/>
      <c r="AV242" s="67"/>
    </row>
    <row r="243" spans="1:48" ht="15" hidden="1" customHeight="1" thickBot="1" x14ac:dyDescent="0.3">
      <c r="A243" s="785" t="str">
        <f ca="1">IF(CT_1&lt;&gt;"",(IF((COUNTA(OFFSET(BOILER_Reference,-4,0):CT_1)+COUNTBLANK(OFFSET(BOILER_Reference,-4,0):CT_1))&lt;&gt;Number_CTs,"INDICATED NO. OF CTS DOESN’T MATCH NO. OF ROWS","")),"")</f>
        <v/>
      </c>
      <c r="B243" s="59"/>
      <c r="C243" s="59"/>
      <c r="D243" s="786" t="s">
        <v>642</v>
      </c>
      <c r="E243" s="791" t="s">
        <v>24</v>
      </c>
      <c r="F243" s="791"/>
      <c r="G243" s="791"/>
      <c r="H243" s="791" t="s">
        <v>28</v>
      </c>
      <c r="I243" s="791"/>
      <c r="J243" s="791"/>
      <c r="K243" s="822" t="s">
        <v>284</v>
      </c>
      <c r="L243" s="822"/>
      <c r="M243" s="822"/>
      <c r="N243" s="740"/>
      <c r="O243" s="776" t="s">
        <v>285</v>
      </c>
      <c r="P243" s="777"/>
      <c r="Q243" s="777"/>
      <c r="R243" s="778"/>
      <c r="S243" s="739"/>
      <c r="T243" s="444" t="s">
        <v>732</v>
      </c>
      <c r="U243" s="158"/>
      <c r="AP243" s="67"/>
      <c r="AQ243" s="67"/>
      <c r="AR243" s="67"/>
      <c r="AS243" s="67"/>
      <c r="AT243" s="67"/>
      <c r="AU243" s="67"/>
      <c r="AV243" s="67"/>
    </row>
    <row r="244" spans="1:48" ht="15" hidden="1" customHeight="1" thickTop="1" thickBot="1" x14ac:dyDescent="0.3">
      <c r="A244" s="775"/>
      <c r="B244" s="59"/>
      <c r="C244" s="59"/>
      <c r="D244" s="786"/>
      <c r="E244" s="790"/>
      <c r="F244" s="790"/>
      <c r="G244" s="790"/>
      <c r="H244" s="790"/>
      <c r="I244" s="790"/>
      <c r="J244" s="790"/>
      <c r="K244" s="823"/>
      <c r="L244" s="823"/>
      <c r="M244" s="823"/>
      <c r="N244" s="819" t="s">
        <v>286</v>
      </c>
      <c r="O244" s="764" t="s">
        <v>287</v>
      </c>
      <c r="P244" s="764"/>
      <c r="Q244" s="764" t="s">
        <v>386</v>
      </c>
      <c r="R244" s="764"/>
      <c r="S244" s="820" t="s">
        <v>276</v>
      </c>
      <c r="T244" s="794" t="s">
        <v>733</v>
      </c>
      <c r="U244" s="158"/>
      <c r="AP244" s="67"/>
      <c r="AQ244" s="67"/>
      <c r="AR244" s="67"/>
      <c r="AS244" s="67"/>
      <c r="AT244" s="67"/>
      <c r="AU244" s="67"/>
      <c r="AV244" s="67"/>
    </row>
    <row r="245" spans="1:48" ht="15" hidden="1" customHeight="1" thickTop="1" x14ac:dyDescent="0.25">
      <c r="A245" s="775"/>
      <c r="B245" s="59"/>
      <c r="C245" s="59"/>
      <c r="D245" s="786"/>
      <c r="E245" s="753" t="s">
        <v>25</v>
      </c>
      <c r="F245" s="772" t="s">
        <v>177</v>
      </c>
      <c r="G245" s="753" t="s">
        <v>178</v>
      </c>
      <c r="H245" s="753" t="s">
        <v>176</v>
      </c>
      <c r="I245" s="753" t="s">
        <v>26</v>
      </c>
      <c r="J245" s="753" t="s">
        <v>27</v>
      </c>
      <c r="K245" s="772" t="s">
        <v>177</v>
      </c>
      <c r="L245" s="772" t="s">
        <v>177</v>
      </c>
      <c r="M245" s="772" t="s">
        <v>177</v>
      </c>
      <c r="N245" s="796"/>
      <c r="O245" s="765"/>
      <c r="P245" s="765"/>
      <c r="Q245" s="765"/>
      <c r="R245" s="765"/>
      <c r="S245" s="821"/>
      <c r="T245" s="795"/>
      <c r="U245" s="158"/>
      <c r="AP245" s="67"/>
      <c r="AQ245" s="67"/>
      <c r="AR245" s="67"/>
      <c r="AS245" s="67"/>
      <c r="AT245" s="67"/>
      <c r="AU245" s="67"/>
      <c r="AV245" s="67"/>
    </row>
    <row r="246" spans="1:48" ht="15" hidden="1" customHeight="1" x14ac:dyDescent="0.25">
      <c r="A246" s="56"/>
      <c r="B246" s="59"/>
      <c r="C246" s="59"/>
      <c r="D246" s="786"/>
      <c r="E246" s="754"/>
      <c r="F246" s="773"/>
      <c r="G246" s="754"/>
      <c r="H246" s="754"/>
      <c r="I246" s="754"/>
      <c r="J246" s="754"/>
      <c r="K246" s="773"/>
      <c r="L246" s="773"/>
      <c r="M246" s="773"/>
      <c r="N246" s="796"/>
      <c r="O246" s="170" t="s">
        <v>288</v>
      </c>
      <c r="P246" s="170" t="s">
        <v>289</v>
      </c>
      <c r="Q246" s="170" t="s">
        <v>288</v>
      </c>
      <c r="R246" s="170" t="s">
        <v>289</v>
      </c>
      <c r="S246" s="821"/>
      <c r="T246" s="795"/>
      <c r="U246" s="158"/>
      <c r="AP246" s="67"/>
      <c r="AQ246" s="67"/>
      <c r="AR246" s="67"/>
      <c r="AS246" s="67"/>
      <c r="AT246" s="67"/>
      <c r="AU246" s="67"/>
      <c r="AV246" s="67"/>
    </row>
    <row r="247" spans="1:48" ht="15" hidden="1" customHeight="1" x14ac:dyDescent="0.25">
      <c r="A247" s="56"/>
      <c r="B247" s="59"/>
      <c r="C247" s="59"/>
      <c r="D247" s="167"/>
      <c r="E247" s="355"/>
      <c r="F247" s="410"/>
      <c r="G247" s="252"/>
      <c r="H247" s="252"/>
      <c r="I247" s="252"/>
      <c r="J247" s="252"/>
      <c r="K247" s="410"/>
      <c r="L247" s="410"/>
      <c r="M247" s="410"/>
      <c r="N247" s="251"/>
      <c r="O247" s="253"/>
      <c r="P247" s="253"/>
      <c r="Q247" s="264"/>
      <c r="R247" s="254"/>
      <c r="S247" s="448"/>
      <c r="T247" s="425" t="str">
        <f>IF(E247&lt;&gt;"",DUR_CT,"")</f>
        <v/>
      </c>
      <c r="U247" s="158"/>
      <c r="AP247" s="67"/>
      <c r="AQ247" s="67"/>
      <c r="AR247" s="67"/>
      <c r="AS247" s="67"/>
      <c r="AT247" s="67"/>
      <c r="AU247" s="67"/>
      <c r="AV247" s="67"/>
    </row>
    <row r="248" spans="1:48" ht="15" hidden="1" customHeight="1" x14ac:dyDescent="0.25">
      <c r="A248" s="56"/>
      <c r="B248" s="59"/>
      <c r="C248" s="59"/>
      <c r="D248" s="64"/>
      <c r="E248" s="59"/>
      <c r="F248" s="56"/>
      <c r="G248" s="56"/>
      <c r="H248" s="56"/>
      <c r="I248" s="56"/>
      <c r="J248" s="56"/>
      <c r="U248" s="158"/>
      <c r="AP248" s="67"/>
      <c r="AQ248" s="67"/>
      <c r="AR248" s="67"/>
      <c r="AS248" s="67"/>
      <c r="AT248" s="67"/>
      <c r="AU248" s="67"/>
      <c r="AV248" s="67"/>
    </row>
    <row r="249" spans="1:48" ht="15" customHeight="1" x14ac:dyDescent="0.25">
      <c r="A249" s="77"/>
      <c r="B249" s="78" t="s">
        <v>299</v>
      </c>
      <c r="C249" s="250">
        <v>0</v>
      </c>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P249" s="67"/>
      <c r="AQ249" s="67"/>
      <c r="AR249" s="67"/>
      <c r="AS249" s="67"/>
      <c r="AT249" s="67"/>
      <c r="AU249" s="67"/>
      <c r="AV249" s="67"/>
    </row>
    <row r="250" spans="1:48" ht="15" customHeight="1" x14ac:dyDescent="0.25">
      <c r="A250" s="164"/>
      <c r="B250" s="165"/>
      <c r="C250" s="165"/>
      <c r="D250" s="150"/>
      <c r="E250" s="153"/>
      <c r="F250" s="159"/>
      <c r="G250" s="159"/>
      <c r="H250" s="159"/>
      <c r="I250" s="159"/>
      <c r="J250" s="159"/>
      <c r="K250" s="93"/>
      <c r="L250" s="93"/>
      <c r="M250" s="93"/>
      <c r="N250" s="93"/>
      <c r="O250" s="93"/>
      <c r="P250" s="93"/>
      <c r="Q250" s="93"/>
      <c r="R250" s="93"/>
      <c r="S250" s="93"/>
      <c r="T250" s="93"/>
      <c r="U250" s="160"/>
      <c r="V250" s="94"/>
      <c r="W250" s="94"/>
      <c r="X250" s="94"/>
      <c r="Y250" s="94"/>
      <c r="Z250" s="94"/>
      <c r="AA250" s="94"/>
      <c r="AB250" s="94"/>
      <c r="AC250" s="94"/>
      <c r="AD250" s="94"/>
      <c r="AE250" s="94"/>
      <c r="AP250" s="67"/>
      <c r="AQ250" s="67"/>
      <c r="AR250" s="67"/>
      <c r="AS250" s="67"/>
      <c r="AT250" s="67"/>
      <c r="AU250" s="67"/>
      <c r="AV250" s="67"/>
    </row>
    <row r="251" spans="1:48" ht="15" hidden="1" customHeight="1" thickBot="1" x14ac:dyDescent="0.3">
      <c r="A251" s="785" t="str">
        <f ca="1">IF(BOILER_1&lt;&gt;"",(IF((COUNTA(OFFSET(CHW_Reference,-4,0):BOILER_1)+COUNTBLANK(OFFSET(CHW_Reference,-4,0):BOILER_1))&lt;&gt;Number_BOILERs,"INDICATED NO. OF BOILERS DOESN’T MATCH NO. OF ROWS","")),"")</f>
        <v/>
      </c>
      <c r="B251" s="59"/>
      <c r="C251" s="59"/>
      <c r="D251" s="786" t="s">
        <v>643</v>
      </c>
      <c r="E251" s="790" t="s">
        <v>24</v>
      </c>
      <c r="F251" s="790"/>
      <c r="G251" s="790"/>
      <c r="H251" s="771" t="s">
        <v>28</v>
      </c>
      <c r="I251" s="771"/>
      <c r="J251" s="771"/>
      <c r="K251" s="771" t="s">
        <v>290</v>
      </c>
      <c r="L251" s="771"/>
      <c r="M251" s="771" t="s">
        <v>291</v>
      </c>
      <c r="N251" s="771"/>
      <c r="O251" s="771"/>
      <c r="P251" s="771"/>
      <c r="Q251" s="771"/>
      <c r="R251" s="771"/>
      <c r="S251" s="776"/>
      <c r="T251" s="444" t="s">
        <v>732</v>
      </c>
      <c r="U251" s="158"/>
      <c r="AP251" s="67"/>
      <c r="AQ251" s="67"/>
      <c r="AR251" s="67"/>
      <c r="AS251" s="67"/>
      <c r="AT251" s="67"/>
      <c r="AU251" s="67"/>
      <c r="AV251" s="67"/>
    </row>
    <row r="252" spans="1:48" ht="15" hidden="1" customHeight="1" thickTop="1" x14ac:dyDescent="0.25">
      <c r="A252" s="775"/>
      <c r="B252" s="59"/>
      <c r="C252" s="59"/>
      <c r="D252" s="786"/>
      <c r="E252" s="753" t="s">
        <v>25</v>
      </c>
      <c r="F252" s="753" t="s">
        <v>177</v>
      </c>
      <c r="G252" s="753" t="s">
        <v>178</v>
      </c>
      <c r="H252" s="753" t="s">
        <v>176</v>
      </c>
      <c r="I252" s="753" t="s">
        <v>26</v>
      </c>
      <c r="J252" s="753" t="s">
        <v>27</v>
      </c>
      <c r="K252" s="764" t="s">
        <v>292</v>
      </c>
      <c r="L252" s="764" t="s">
        <v>293</v>
      </c>
      <c r="M252" s="819" t="s">
        <v>33</v>
      </c>
      <c r="N252" s="819" t="s">
        <v>32</v>
      </c>
      <c r="O252" s="764" t="s">
        <v>650</v>
      </c>
      <c r="P252" s="764" t="s">
        <v>651</v>
      </c>
      <c r="Q252" s="819" t="s">
        <v>32</v>
      </c>
      <c r="R252" s="764" t="s">
        <v>967</v>
      </c>
      <c r="S252" s="820" t="s">
        <v>294</v>
      </c>
      <c r="T252" s="794" t="s">
        <v>733</v>
      </c>
      <c r="U252" s="158"/>
      <c r="AP252" s="67"/>
      <c r="AQ252" s="67"/>
      <c r="AR252" s="67"/>
      <c r="AS252" s="67"/>
      <c r="AT252" s="67"/>
      <c r="AU252" s="67"/>
      <c r="AV252" s="67"/>
    </row>
    <row r="253" spans="1:48" ht="15" hidden="1" customHeight="1" x14ac:dyDescent="0.25">
      <c r="A253" s="775"/>
      <c r="B253" s="59"/>
      <c r="C253" s="59"/>
      <c r="D253" s="786"/>
      <c r="E253" s="754"/>
      <c r="F253" s="754"/>
      <c r="G253" s="754"/>
      <c r="H253" s="754"/>
      <c r="I253" s="754"/>
      <c r="J253" s="754"/>
      <c r="K253" s="765"/>
      <c r="L253" s="765"/>
      <c r="M253" s="796"/>
      <c r="N253" s="796"/>
      <c r="O253" s="765"/>
      <c r="P253" s="765"/>
      <c r="Q253" s="796"/>
      <c r="R253" s="765"/>
      <c r="S253" s="821"/>
      <c r="T253" s="795"/>
      <c r="U253" s="158"/>
      <c r="AP253" s="67"/>
      <c r="AQ253" s="67"/>
      <c r="AR253" s="67"/>
      <c r="AS253" s="67"/>
      <c r="AT253" s="67"/>
      <c r="AU253" s="67"/>
      <c r="AV253" s="67"/>
    </row>
    <row r="254" spans="1:48" ht="15" hidden="1" customHeight="1" x14ac:dyDescent="0.25">
      <c r="A254" s="56"/>
      <c r="B254" s="59"/>
      <c r="C254" s="59"/>
      <c r="D254" s="167"/>
      <c r="E254" s="355"/>
      <c r="F254" s="255"/>
      <c r="G254" s="255"/>
      <c r="H254" s="255"/>
      <c r="I254" s="255"/>
      <c r="J254" s="255"/>
      <c r="K254" s="256"/>
      <c r="L254" s="256"/>
      <c r="M254" s="251"/>
      <c r="N254" s="251"/>
      <c r="O254" s="257"/>
      <c r="P254" s="257"/>
      <c r="Q254" s="251"/>
      <c r="R254" s="257"/>
      <c r="S254" s="430"/>
      <c r="T254" s="425" t="str">
        <f>IF(E254&lt;&gt;"",DUR_BOILER,"")</f>
        <v/>
      </c>
      <c r="U254" s="158"/>
      <c r="AP254" s="67"/>
      <c r="AQ254" s="67"/>
      <c r="AR254" s="67"/>
      <c r="AS254" s="67"/>
      <c r="AT254" s="67"/>
      <c r="AU254" s="67"/>
      <c r="AV254" s="67"/>
    </row>
    <row r="255" spans="1:48" ht="15" hidden="1" customHeight="1" x14ac:dyDescent="0.25">
      <c r="A255" s="159"/>
      <c r="B255" s="153"/>
      <c r="C255" s="153"/>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P255" s="67"/>
      <c r="AQ255" s="67"/>
      <c r="AR255" s="67"/>
      <c r="AS255" s="67"/>
      <c r="AT255" s="67"/>
      <c r="AU255" s="67"/>
      <c r="AV255" s="67"/>
    </row>
    <row r="256" spans="1:48" ht="15" customHeight="1" x14ac:dyDescent="0.25">
      <c r="A256" s="77"/>
      <c r="B256" s="78" t="s">
        <v>404</v>
      </c>
      <c r="C256" s="266"/>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P256" s="67"/>
      <c r="AQ256" s="67"/>
      <c r="AR256" s="67"/>
      <c r="AS256" s="67"/>
      <c r="AT256" s="67"/>
      <c r="AU256" s="67"/>
      <c r="AV256" s="67"/>
    </row>
    <row r="257" spans="1:48" ht="15" customHeight="1" x14ac:dyDescent="0.25">
      <c r="A257" s="164"/>
      <c r="B257" s="165"/>
      <c r="C257" s="165"/>
      <c r="D257" s="150"/>
      <c r="E257" s="153"/>
      <c r="F257" s="159"/>
      <c r="G257" s="159"/>
      <c r="H257" s="159"/>
      <c r="I257" s="159"/>
      <c r="J257" s="159"/>
      <c r="K257" s="93"/>
      <c r="L257" s="93"/>
      <c r="M257" s="93"/>
      <c r="N257" s="93"/>
      <c r="O257" s="93"/>
      <c r="P257" s="93"/>
      <c r="Q257" s="93"/>
      <c r="R257" s="93"/>
      <c r="S257" s="93"/>
      <c r="T257" s="93"/>
      <c r="U257" s="160"/>
      <c r="V257" s="94"/>
      <c r="W257" s="94"/>
      <c r="X257" s="94"/>
      <c r="Y257" s="94"/>
      <c r="Z257" s="94"/>
      <c r="AA257" s="94"/>
      <c r="AB257" s="94"/>
      <c r="AC257" s="94"/>
      <c r="AD257" s="94"/>
      <c r="AE257" s="94"/>
      <c r="AP257" s="67"/>
      <c r="AQ257" s="67"/>
      <c r="AR257" s="67"/>
      <c r="AS257" s="67"/>
      <c r="AT257" s="67"/>
      <c r="AU257" s="67"/>
      <c r="AV257" s="67"/>
    </row>
    <row r="258" spans="1:48" ht="15" hidden="1" customHeight="1" thickBot="1" x14ac:dyDescent="0.3">
      <c r="A258" s="56"/>
      <c r="B258" s="59"/>
      <c r="C258" s="59"/>
      <c r="D258" s="786" t="s">
        <v>645</v>
      </c>
      <c r="E258" s="791" t="s">
        <v>24</v>
      </c>
      <c r="F258" s="791"/>
      <c r="G258" s="771" t="s">
        <v>285</v>
      </c>
      <c r="H258" s="771"/>
      <c r="I258" s="771"/>
      <c r="J258" s="771"/>
      <c r="K258" s="771"/>
      <c r="L258" s="790" t="s">
        <v>284</v>
      </c>
      <c r="M258" s="790"/>
      <c r="N258" s="791" t="s">
        <v>401</v>
      </c>
      <c r="O258" s="791"/>
      <c r="P258" s="818"/>
      <c r="Q258" s="803" t="s">
        <v>732</v>
      </c>
      <c r="U258" s="158"/>
      <c r="AP258" s="67"/>
      <c r="AQ258" s="67"/>
      <c r="AR258" s="67"/>
      <c r="AS258" s="67"/>
      <c r="AT258" s="67"/>
      <c r="AU258" s="67"/>
      <c r="AV258" s="67"/>
    </row>
    <row r="259" spans="1:48" ht="15" hidden="1" customHeight="1" thickTop="1" thickBot="1" x14ac:dyDescent="0.3">
      <c r="A259" s="56"/>
      <c r="B259" s="59"/>
      <c r="C259" s="59"/>
      <c r="D259" s="786"/>
      <c r="E259" s="790"/>
      <c r="F259" s="790"/>
      <c r="G259" s="764" t="s">
        <v>826</v>
      </c>
      <c r="H259" s="764" t="s">
        <v>827</v>
      </c>
      <c r="I259" s="764"/>
      <c r="J259" s="764" t="s">
        <v>828</v>
      </c>
      <c r="K259" s="764"/>
      <c r="L259" s="764" t="s">
        <v>829</v>
      </c>
      <c r="M259" s="764" t="s">
        <v>830</v>
      </c>
      <c r="N259" s="790"/>
      <c r="O259" s="790"/>
      <c r="P259" s="782"/>
      <c r="Q259" s="804"/>
      <c r="U259" s="158"/>
      <c r="AP259" s="67"/>
      <c r="AQ259" s="67"/>
      <c r="AR259" s="67"/>
      <c r="AS259" s="67"/>
      <c r="AT259" s="67"/>
      <c r="AU259" s="67"/>
      <c r="AV259" s="67"/>
    </row>
    <row r="260" spans="1:48" ht="15" hidden="1" customHeight="1" thickTop="1" x14ac:dyDescent="0.25">
      <c r="A260" s="56"/>
      <c r="B260" s="59"/>
      <c r="C260" s="59"/>
      <c r="D260" s="786"/>
      <c r="E260" s="753" t="s">
        <v>402</v>
      </c>
      <c r="F260" s="772" t="s">
        <v>177</v>
      </c>
      <c r="G260" s="765"/>
      <c r="H260" s="765"/>
      <c r="I260" s="765"/>
      <c r="J260" s="765"/>
      <c r="K260" s="765"/>
      <c r="L260" s="765"/>
      <c r="M260" s="765"/>
      <c r="N260" s="764" t="s">
        <v>403</v>
      </c>
      <c r="O260" s="764" t="s">
        <v>831</v>
      </c>
      <c r="P260" s="820" t="s">
        <v>276</v>
      </c>
      <c r="Q260" s="794" t="s">
        <v>733</v>
      </c>
      <c r="U260" s="158"/>
      <c r="AP260" s="67"/>
      <c r="AQ260" s="67"/>
      <c r="AR260" s="67"/>
      <c r="AS260" s="67"/>
      <c r="AT260" s="67"/>
      <c r="AU260" s="67"/>
      <c r="AV260" s="67"/>
    </row>
    <row r="261" spans="1:48" ht="15" hidden="1" customHeight="1" x14ac:dyDescent="0.25">
      <c r="A261" s="56"/>
      <c r="B261" s="59"/>
      <c r="C261" s="59"/>
      <c r="D261" s="786"/>
      <c r="E261" s="754"/>
      <c r="F261" s="773"/>
      <c r="G261" s="765"/>
      <c r="H261" s="363" t="s">
        <v>288</v>
      </c>
      <c r="I261" s="363" t="s">
        <v>289</v>
      </c>
      <c r="J261" s="363" t="s">
        <v>288</v>
      </c>
      <c r="K261" s="363" t="s">
        <v>289</v>
      </c>
      <c r="L261" s="765"/>
      <c r="M261" s="765"/>
      <c r="N261" s="765"/>
      <c r="O261" s="765"/>
      <c r="P261" s="821"/>
      <c r="Q261" s="795"/>
      <c r="U261" s="158"/>
      <c r="AP261" s="67"/>
      <c r="AQ261" s="67"/>
      <c r="AR261" s="67"/>
      <c r="AS261" s="67"/>
      <c r="AT261" s="67"/>
      <c r="AU261" s="67"/>
      <c r="AV261" s="67"/>
    </row>
    <row r="262" spans="1:48" ht="15" hidden="1" customHeight="1" x14ac:dyDescent="0.25">
      <c r="A262" s="56"/>
      <c r="B262" s="59"/>
      <c r="C262" s="59"/>
      <c r="D262" s="403"/>
      <c r="E262" s="355"/>
      <c r="F262" s="292"/>
      <c r="G262" s="263"/>
      <c r="H262" s="366"/>
      <c r="I262" s="366"/>
      <c r="J262" s="366"/>
      <c r="K262" s="366"/>
      <c r="L262" s="264"/>
      <c r="M262" s="264"/>
      <c r="N262" s="264"/>
      <c r="O262" s="264"/>
      <c r="P262" s="448"/>
      <c r="Q262" s="425" t="str">
        <f t="shared" ref="Q262" si="22">IF(E262&lt;&gt;"",DUR_CHWCOIL,"")</f>
        <v/>
      </c>
      <c r="U262" s="158"/>
      <c r="AP262" s="67"/>
      <c r="AQ262" s="67"/>
      <c r="AR262" s="67"/>
      <c r="AS262" s="67"/>
      <c r="AT262" s="67"/>
      <c r="AU262" s="67"/>
      <c r="AV262" s="67"/>
    </row>
    <row r="263" spans="1:48" ht="15" hidden="1" customHeight="1" x14ac:dyDescent="0.25">
      <c r="A263" s="56"/>
      <c r="B263" s="59"/>
      <c r="C263" s="59"/>
      <c r="D263" s="64"/>
      <c r="E263" s="59"/>
      <c r="F263" s="56"/>
      <c r="G263" s="56"/>
      <c r="H263" s="56"/>
      <c r="I263" s="56"/>
      <c r="J263" s="56"/>
      <c r="U263" s="158"/>
      <c r="AP263" s="67"/>
      <c r="AQ263" s="67"/>
      <c r="AR263" s="67"/>
      <c r="AS263" s="67"/>
      <c r="AT263" s="67"/>
      <c r="AU263" s="67"/>
      <c r="AV263" s="67"/>
    </row>
    <row r="264" spans="1:48" ht="15" customHeight="1" x14ac:dyDescent="0.25">
      <c r="A264" s="77"/>
      <c r="B264" s="78" t="s">
        <v>405</v>
      </c>
      <c r="C264" s="266"/>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customHeight="1" x14ac:dyDescent="0.25">
      <c r="A265" s="164"/>
      <c r="B265" s="165"/>
      <c r="C265" s="165"/>
      <c r="D265" s="150"/>
      <c r="E265" s="153"/>
      <c r="F265" s="159"/>
      <c r="G265" s="159"/>
      <c r="H265" s="159"/>
      <c r="I265" s="159"/>
      <c r="J265" s="159"/>
      <c r="K265" s="93"/>
      <c r="L265" s="93"/>
      <c r="M265" s="93"/>
      <c r="N265" s="93"/>
      <c r="O265" s="93"/>
      <c r="P265" s="93"/>
      <c r="Q265" s="93"/>
      <c r="R265" s="93"/>
      <c r="S265" s="93"/>
      <c r="T265" s="93"/>
      <c r="U265" s="160"/>
      <c r="V265" s="94"/>
      <c r="W265" s="94"/>
      <c r="X265" s="94"/>
      <c r="Y265" s="94"/>
      <c r="Z265" s="94"/>
      <c r="AA265" s="94"/>
      <c r="AB265" s="94"/>
      <c r="AC265" s="94"/>
      <c r="AD265" s="94"/>
      <c r="AE265" s="94"/>
      <c r="AP265" s="67"/>
      <c r="AQ265" s="67"/>
      <c r="AR265" s="67"/>
      <c r="AS265" s="67"/>
      <c r="AT265" s="67"/>
      <c r="AU265" s="67"/>
      <c r="AV265" s="67"/>
    </row>
    <row r="266" spans="1:48" ht="15" hidden="1" customHeight="1" thickBot="1" x14ac:dyDescent="0.3">
      <c r="A266" s="56"/>
      <c r="B266" s="59"/>
      <c r="C266" s="59"/>
      <c r="D266" s="786" t="s">
        <v>644</v>
      </c>
      <c r="E266" s="791" t="s">
        <v>24</v>
      </c>
      <c r="F266" s="791"/>
      <c r="G266" s="771" t="s">
        <v>285</v>
      </c>
      <c r="H266" s="771"/>
      <c r="I266" s="771"/>
      <c r="J266" s="790" t="s">
        <v>284</v>
      </c>
      <c r="K266" s="790"/>
      <c r="L266" s="791" t="s">
        <v>401</v>
      </c>
      <c r="M266" s="791"/>
      <c r="N266" s="818"/>
      <c r="O266" s="803" t="s">
        <v>732</v>
      </c>
      <c r="U266" s="158"/>
      <c r="AP266" s="67"/>
      <c r="AQ266" s="67"/>
      <c r="AR266" s="67"/>
      <c r="AS266" s="67"/>
      <c r="AT266" s="67"/>
      <c r="AU266" s="67"/>
      <c r="AV266" s="67"/>
    </row>
    <row r="267" spans="1:48" ht="15" hidden="1" customHeight="1" thickTop="1" thickBot="1" x14ac:dyDescent="0.3">
      <c r="A267" s="56"/>
      <c r="B267" s="59"/>
      <c r="C267" s="59"/>
      <c r="D267" s="786"/>
      <c r="E267" s="790"/>
      <c r="F267" s="790"/>
      <c r="G267" s="764" t="s">
        <v>837</v>
      </c>
      <c r="H267" s="764" t="s">
        <v>836</v>
      </c>
      <c r="I267" s="764" t="s">
        <v>835</v>
      </c>
      <c r="J267" s="764" t="s">
        <v>834</v>
      </c>
      <c r="K267" s="764" t="s">
        <v>833</v>
      </c>
      <c r="L267" s="790"/>
      <c r="M267" s="790"/>
      <c r="N267" s="782"/>
      <c r="O267" s="804"/>
      <c r="U267" s="158"/>
      <c r="AP267" s="67"/>
      <c r="AQ267" s="67"/>
      <c r="AR267" s="67"/>
      <c r="AS267" s="67"/>
      <c r="AT267" s="67"/>
      <c r="AU267" s="67"/>
      <c r="AV267" s="67"/>
    </row>
    <row r="268" spans="1:48" ht="15" hidden="1" customHeight="1" thickTop="1" x14ac:dyDescent="0.25">
      <c r="A268" s="56"/>
      <c r="B268" s="59"/>
      <c r="C268" s="59"/>
      <c r="D268" s="786"/>
      <c r="E268" s="753" t="s">
        <v>402</v>
      </c>
      <c r="F268" s="772" t="s">
        <v>177</v>
      </c>
      <c r="G268" s="765"/>
      <c r="H268" s="765"/>
      <c r="I268" s="765"/>
      <c r="J268" s="765"/>
      <c r="K268" s="765"/>
      <c r="L268" s="764" t="s">
        <v>662</v>
      </c>
      <c r="M268" s="764" t="s">
        <v>832</v>
      </c>
      <c r="N268" s="820" t="s">
        <v>276</v>
      </c>
      <c r="O268" s="794" t="s">
        <v>733</v>
      </c>
      <c r="U268" s="158"/>
      <c r="AP268" s="67"/>
      <c r="AQ268" s="67"/>
      <c r="AR268" s="67"/>
      <c r="AS268" s="67"/>
      <c r="AT268" s="67"/>
      <c r="AU268" s="67"/>
      <c r="AV268" s="67"/>
    </row>
    <row r="269" spans="1:48" ht="15" hidden="1" customHeight="1" x14ac:dyDescent="0.25">
      <c r="A269" s="56"/>
      <c r="B269" s="59"/>
      <c r="C269" s="59"/>
      <c r="D269" s="786"/>
      <c r="E269" s="754"/>
      <c r="F269" s="773"/>
      <c r="G269" s="765"/>
      <c r="H269" s="363" t="s">
        <v>288</v>
      </c>
      <c r="I269" s="363" t="s">
        <v>288</v>
      </c>
      <c r="J269" s="765"/>
      <c r="K269" s="765"/>
      <c r="L269" s="765"/>
      <c r="M269" s="765"/>
      <c r="N269" s="821"/>
      <c r="O269" s="795"/>
      <c r="U269" s="158"/>
      <c r="AP269" s="67"/>
      <c r="AQ269" s="67"/>
      <c r="AR269" s="67"/>
      <c r="AS269" s="67"/>
      <c r="AT269" s="67"/>
      <c r="AU269" s="67"/>
      <c r="AV269" s="67"/>
    </row>
    <row r="270" spans="1:48" ht="15" hidden="1" customHeight="1" x14ac:dyDescent="0.25">
      <c r="A270" s="56"/>
      <c r="B270" s="59"/>
      <c r="C270" s="59"/>
      <c r="D270" s="267"/>
      <c r="E270" s="355"/>
      <c r="F270" s="292"/>
      <c r="G270" s="263"/>
      <c r="H270" s="366"/>
      <c r="I270" s="366"/>
      <c r="J270" s="264"/>
      <c r="K270" s="264"/>
      <c r="L270" s="264"/>
      <c r="M270" s="264"/>
      <c r="N270" s="448"/>
      <c r="O270" s="425" t="str">
        <f t="shared" ref="O270" si="23">IF(E270&lt;&gt;"",DUR_HHWCOIL,"")</f>
        <v/>
      </c>
      <c r="U270" s="158"/>
      <c r="AP270" s="67"/>
      <c r="AQ270" s="67"/>
      <c r="AR270" s="67"/>
      <c r="AS270" s="67"/>
      <c r="AT270" s="67"/>
      <c r="AU270" s="67"/>
      <c r="AV270" s="67"/>
    </row>
    <row r="271" spans="1:48" ht="15" hidden="1" customHeight="1" x14ac:dyDescent="0.25">
      <c r="A271" s="56"/>
      <c r="B271" s="59"/>
      <c r="C271" s="59"/>
      <c r="D271" s="149"/>
      <c r="E271" s="361"/>
      <c r="F271" s="361"/>
      <c r="G271" s="151"/>
      <c r="H271" s="362"/>
      <c r="I271" s="362"/>
      <c r="J271" s="151"/>
      <c r="K271" s="151"/>
      <c r="L271" s="151"/>
      <c r="M271" s="151"/>
      <c r="N271" s="151"/>
      <c r="U271" s="158"/>
      <c r="AP271" s="67"/>
      <c r="AQ271" s="67"/>
      <c r="AR271" s="67"/>
      <c r="AS271" s="67"/>
      <c r="AT271" s="67"/>
      <c r="AU271" s="67"/>
      <c r="AV271" s="67"/>
    </row>
    <row r="272" spans="1:48" ht="15" customHeight="1" x14ac:dyDescent="0.25">
      <c r="A272" s="77"/>
      <c r="B272" s="78" t="s">
        <v>652</v>
      </c>
      <c r="C272" s="360"/>
      <c r="D272" s="150"/>
      <c r="E272" s="352"/>
      <c r="F272" s="353"/>
      <c r="G272" s="353"/>
      <c r="H272" s="353"/>
      <c r="I272" s="353"/>
      <c r="J272" s="353"/>
      <c r="K272" s="344"/>
      <c r="L272" s="344"/>
      <c r="M272" s="344"/>
      <c r="N272" s="344"/>
      <c r="O272" s="344"/>
      <c r="P272" s="344"/>
      <c r="Q272" s="344"/>
      <c r="R272" s="344"/>
      <c r="S272" s="344"/>
      <c r="T272" s="344"/>
      <c r="U272" s="354"/>
      <c r="V272" s="350"/>
      <c r="W272" s="350"/>
      <c r="X272" s="350"/>
      <c r="Y272" s="350"/>
      <c r="Z272" s="350"/>
      <c r="AA272" s="350"/>
      <c r="AB272" s="350"/>
      <c r="AC272" s="350"/>
      <c r="AD272" s="350"/>
      <c r="AE272" s="350"/>
      <c r="AP272" s="67"/>
      <c r="AQ272" s="67"/>
      <c r="AR272" s="67"/>
      <c r="AS272" s="67"/>
      <c r="AT272" s="67"/>
      <c r="AU272" s="67"/>
      <c r="AV272" s="67"/>
    </row>
    <row r="273" spans="1:48" ht="15" customHeight="1" x14ac:dyDescent="0.25">
      <c r="A273" s="164"/>
      <c r="B273" s="165"/>
      <c r="C273" s="165"/>
      <c r="D273" s="150"/>
      <c r="E273" s="352"/>
      <c r="F273" s="353"/>
      <c r="G273" s="353"/>
      <c r="H273" s="353"/>
      <c r="I273" s="353"/>
      <c r="J273" s="353"/>
      <c r="K273" s="344"/>
      <c r="L273" s="344"/>
      <c r="M273" s="344"/>
      <c r="N273" s="344"/>
      <c r="O273" s="344"/>
      <c r="P273" s="344"/>
      <c r="Q273" s="344"/>
      <c r="R273" s="344"/>
      <c r="S273" s="344"/>
      <c r="T273" s="344"/>
      <c r="U273" s="354"/>
      <c r="V273" s="350"/>
      <c r="W273" s="350"/>
      <c r="X273" s="350"/>
      <c r="Y273" s="350"/>
      <c r="Z273" s="350"/>
      <c r="AA273" s="350"/>
      <c r="AB273" s="350"/>
      <c r="AC273" s="350"/>
      <c r="AD273" s="350"/>
      <c r="AE273" s="350"/>
      <c r="AP273" s="67"/>
      <c r="AQ273" s="67"/>
      <c r="AR273" s="67"/>
      <c r="AS273" s="67"/>
      <c r="AT273" s="67"/>
      <c r="AU273" s="67"/>
      <c r="AV273" s="67"/>
    </row>
    <row r="274" spans="1:48" ht="15" hidden="1" customHeight="1" thickBot="1" x14ac:dyDescent="0.3">
      <c r="A274" s="56"/>
      <c r="B274" s="59"/>
      <c r="C274" s="59"/>
      <c r="D274" s="786" t="s">
        <v>661</v>
      </c>
      <c r="E274" s="797" t="s">
        <v>24</v>
      </c>
      <c r="F274" s="771" t="s">
        <v>285</v>
      </c>
      <c r="G274" s="771"/>
      <c r="H274" s="771"/>
      <c r="I274" s="771"/>
      <c r="J274" s="771"/>
      <c r="K274" s="799" t="s">
        <v>401</v>
      </c>
      <c r="L274" s="800"/>
      <c r="M274" s="803" t="s">
        <v>732</v>
      </c>
      <c r="P274" s="344"/>
      <c r="U274" s="158"/>
      <c r="AP274" s="67"/>
      <c r="AQ274" s="67"/>
      <c r="AR274" s="67"/>
      <c r="AS274" s="67"/>
      <c r="AT274" s="67"/>
      <c r="AU274" s="67"/>
      <c r="AV274" s="67"/>
    </row>
    <row r="275" spans="1:48" ht="15" hidden="1" customHeight="1" thickTop="1" thickBot="1" x14ac:dyDescent="0.3">
      <c r="A275" s="56"/>
      <c r="B275" s="59"/>
      <c r="C275" s="59"/>
      <c r="D275" s="786"/>
      <c r="E275" s="798"/>
      <c r="F275" s="764" t="s">
        <v>838</v>
      </c>
      <c r="G275" s="764" t="s">
        <v>836</v>
      </c>
      <c r="H275" s="764"/>
      <c r="I275" s="764" t="s">
        <v>839</v>
      </c>
      <c r="J275" s="764"/>
      <c r="K275" s="801"/>
      <c r="L275" s="802"/>
      <c r="M275" s="804"/>
      <c r="P275" s="344"/>
      <c r="U275" s="158"/>
      <c r="AP275" s="67"/>
      <c r="AQ275" s="67"/>
      <c r="AR275" s="67"/>
      <c r="AS275" s="67"/>
      <c r="AT275" s="67"/>
      <c r="AU275" s="67"/>
      <c r="AV275" s="67"/>
    </row>
    <row r="276" spans="1:48" ht="15" hidden="1" customHeight="1" thickTop="1" x14ac:dyDescent="0.25">
      <c r="A276" s="56"/>
      <c r="B276" s="59"/>
      <c r="C276" s="59"/>
      <c r="D276" s="786"/>
      <c r="E276" s="753" t="s">
        <v>402</v>
      </c>
      <c r="F276" s="765"/>
      <c r="G276" s="765"/>
      <c r="H276" s="765"/>
      <c r="I276" s="765"/>
      <c r="J276" s="765"/>
      <c r="K276" s="764" t="s">
        <v>403</v>
      </c>
      <c r="L276" s="820" t="s">
        <v>662</v>
      </c>
      <c r="M276" s="794" t="s">
        <v>733</v>
      </c>
      <c r="P276" s="344"/>
      <c r="U276" s="158"/>
      <c r="AP276" s="67"/>
      <c r="AQ276" s="67"/>
      <c r="AR276" s="67"/>
      <c r="AS276" s="67"/>
      <c r="AT276" s="67"/>
      <c r="AU276" s="67"/>
      <c r="AV276" s="67"/>
    </row>
    <row r="277" spans="1:48" ht="15" hidden="1" customHeight="1" x14ac:dyDescent="0.25">
      <c r="A277" s="56"/>
      <c r="B277" s="59"/>
      <c r="C277" s="59"/>
      <c r="D277" s="786"/>
      <c r="E277" s="754"/>
      <c r="F277" s="765"/>
      <c r="G277" s="363" t="s">
        <v>288</v>
      </c>
      <c r="H277" s="363" t="s">
        <v>289</v>
      </c>
      <c r="I277" s="363" t="s">
        <v>288</v>
      </c>
      <c r="J277" s="363" t="s">
        <v>289</v>
      </c>
      <c r="K277" s="765"/>
      <c r="L277" s="821"/>
      <c r="M277" s="795"/>
      <c r="P277" s="344"/>
      <c r="U277" s="158"/>
      <c r="AP277" s="67"/>
      <c r="AQ277" s="67"/>
      <c r="AR277" s="67"/>
      <c r="AS277" s="67"/>
      <c r="AT277" s="67"/>
      <c r="AU277" s="67"/>
      <c r="AV277" s="67"/>
    </row>
    <row r="278" spans="1:48" ht="15" hidden="1" customHeight="1" x14ac:dyDescent="0.25">
      <c r="A278" s="56"/>
      <c r="B278" s="59"/>
      <c r="C278" s="59"/>
      <c r="D278" s="365"/>
      <c r="E278" s="355"/>
      <c r="F278" s="589"/>
      <c r="G278" s="366"/>
      <c r="H278" s="366"/>
      <c r="I278" s="372"/>
      <c r="J278" s="372"/>
      <c r="K278" s="264"/>
      <c r="L278" s="450"/>
      <c r="M278" s="425" t="str">
        <f t="shared" ref="M278" si="24">IF(E278&lt;&gt;"",DUR_DXCOIL,"")</f>
        <v/>
      </c>
      <c r="P278" s="344"/>
      <c r="U278" s="158"/>
      <c r="AP278" s="67"/>
      <c r="AQ278" s="67"/>
      <c r="AR278" s="67"/>
      <c r="AS278" s="67"/>
      <c r="AT278" s="67"/>
      <c r="AU278" s="67"/>
      <c r="AV278" s="67"/>
    </row>
    <row r="279" spans="1:48" ht="15" hidden="1" customHeight="1" x14ac:dyDescent="0.25">
      <c r="A279" s="156"/>
      <c r="B279" s="569"/>
      <c r="C279" s="570"/>
      <c r="D279" s="64"/>
      <c r="E279" s="59"/>
      <c r="F279" s="56"/>
      <c r="G279" s="56"/>
      <c r="H279" s="56"/>
      <c r="I279" s="56"/>
      <c r="J279" s="56"/>
      <c r="U279" s="158"/>
      <c r="AP279" s="67"/>
      <c r="AQ279" s="67"/>
      <c r="AR279" s="67"/>
      <c r="AS279" s="67"/>
      <c r="AT279" s="67"/>
      <c r="AU279" s="67"/>
      <c r="AV279" s="67"/>
    </row>
    <row r="280" spans="1:48" ht="15" customHeight="1" x14ac:dyDescent="0.25">
      <c r="A280" s="77"/>
      <c r="B280" s="78" t="s">
        <v>852</v>
      </c>
      <c r="C280" s="573"/>
      <c r="D280" s="150"/>
      <c r="E280" s="352"/>
      <c r="F280" s="353"/>
      <c r="G280" s="353"/>
      <c r="H280" s="353"/>
      <c r="I280" s="353"/>
      <c r="J280" s="353"/>
      <c r="K280" s="344"/>
      <c r="L280" s="344"/>
      <c r="M280" s="344"/>
      <c r="N280" s="344"/>
      <c r="O280" s="344"/>
      <c r="P280" s="344"/>
      <c r="Q280" s="344"/>
      <c r="R280" s="344"/>
      <c r="S280" s="344"/>
      <c r="T280" s="344"/>
      <c r="U280" s="354"/>
      <c r="V280" s="350"/>
      <c r="W280" s="350"/>
      <c r="X280" s="350"/>
      <c r="Y280" s="350"/>
      <c r="Z280" s="350"/>
      <c r="AA280" s="350"/>
      <c r="AB280" s="350"/>
      <c r="AC280" s="350"/>
      <c r="AD280" s="350"/>
      <c r="AE280" s="350"/>
      <c r="AP280" s="67"/>
      <c r="AQ280" s="67"/>
      <c r="AR280" s="67"/>
      <c r="AS280" s="67"/>
      <c r="AT280" s="67"/>
      <c r="AU280" s="67"/>
      <c r="AV280" s="67"/>
    </row>
    <row r="281" spans="1:48" ht="15" customHeight="1" x14ac:dyDescent="0.25">
      <c r="A281" s="164"/>
      <c r="B281" s="165"/>
      <c r="C281" s="165"/>
      <c r="D281" s="150"/>
      <c r="E281" s="352"/>
      <c r="F281" s="353"/>
      <c r="G281" s="353"/>
      <c r="H281" s="353"/>
      <c r="I281" s="353"/>
      <c r="J281" s="353"/>
      <c r="K281" s="344"/>
      <c r="L281" s="344"/>
      <c r="M281" s="344"/>
      <c r="N281" s="344"/>
      <c r="O281" s="344"/>
      <c r="P281" s="344"/>
      <c r="Q281" s="344"/>
      <c r="R281" s="344"/>
      <c r="S281" s="344"/>
      <c r="T281" s="344"/>
      <c r="U281" s="354"/>
      <c r="V281" s="350"/>
      <c r="W281" s="350"/>
      <c r="X281" s="350"/>
      <c r="Y281" s="350"/>
      <c r="Z281" s="350"/>
      <c r="AA281" s="350"/>
      <c r="AB281" s="350"/>
      <c r="AC281" s="350"/>
      <c r="AD281" s="350"/>
      <c r="AE281" s="350"/>
      <c r="AP281" s="67"/>
      <c r="AQ281" s="67"/>
      <c r="AR281" s="67"/>
      <c r="AS281" s="67"/>
      <c r="AT281" s="67"/>
      <c r="AU281" s="67"/>
      <c r="AV281" s="67"/>
    </row>
    <row r="282" spans="1:48" ht="15" hidden="1" customHeight="1" thickBot="1" x14ac:dyDescent="0.3">
      <c r="A282" s="56"/>
      <c r="B282" s="59"/>
      <c r="C282" s="59"/>
      <c r="D282" s="786" t="s">
        <v>853</v>
      </c>
      <c r="E282" s="797" t="s">
        <v>24</v>
      </c>
      <c r="F282" s="771" t="s">
        <v>285</v>
      </c>
      <c r="G282" s="771"/>
      <c r="H282" s="771"/>
      <c r="I282" s="771"/>
      <c r="J282" s="771"/>
      <c r="K282" s="799" t="s">
        <v>401</v>
      </c>
      <c r="L282" s="800"/>
      <c r="M282" s="803" t="s">
        <v>732</v>
      </c>
      <c r="P282" s="344"/>
      <c r="U282" s="158"/>
      <c r="AP282" s="67"/>
      <c r="AQ282" s="67"/>
      <c r="AR282" s="67"/>
      <c r="AS282" s="67"/>
      <c r="AT282" s="67"/>
      <c r="AU282" s="67"/>
      <c r="AV282" s="67"/>
    </row>
    <row r="283" spans="1:48" ht="15" hidden="1" customHeight="1" thickTop="1" thickBot="1" x14ac:dyDescent="0.3">
      <c r="A283" s="56"/>
      <c r="B283" s="59"/>
      <c r="C283" s="59"/>
      <c r="D283" s="786"/>
      <c r="E283" s="798"/>
      <c r="F283" s="764" t="s">
        <v>838</v>
      </c>
      <c r="G283" s="764" t="s">
        <v>836</v>
      </c>
      <c r="H283" s="764"/>
      <c r="I283" s="764" t="s">
        <v>839</v>
      </c>
      <c r="J283" s="764"/>
      <c r="K283" s="801"/>
      <c r="L283" s="802"/>
      <c r="M283" s="804"/>
      <c r="P283" s="344"/>
      <c r="U283" s="158"/>
      <c r="AP283" s="67"/>
      <c r="AQ283" s="67"/>
      <c r="AR283" s="67"/>
      <c r="AS283" s="67"/>
      <c r="AT283" s="67"/>
      <c r="AU283" s="67"/>
      <c r="AV283" s="67"/>
    </row>
    <row r="284" spans="1:48" ht="15" hidden="1" customHeight="1" thickTop="1" x14ac:dyDescent="0.25">
      <c r="A284" s="56"/>
      <c r="B284" s="59"/>
      <c r="C284" s="59"/>
      <c r="D284" s="786"/>
      <c r="E284" s="753" t="s">
        <v>402</v>
      </c>
      <c r="F284" s="765"/>
      <c r="G284" s="765"/>
      <c r="H284" s="765"/>
      <c r="I284" s="765"/>
      <c r="J284" s="765"/>
      <c r="K284" s="764" t="s">
        <v>403</v>
      </c>
      <c r="L284" s="820" t="s">
        <v>662</v>
      </c>
      <c r="M284" s="794" t="s">
        <v>733</v>
      </c>
      <c r="P284" s="344"/>
      <c r="U284" s="158"/>
      <c r="AP284" s="67"/>
      <c r="AQ284" s="67"/>
      <c r="AR284" s="67"/>
      <c r="AS284" s="67"/>
      <c r="AT284" s="67"/>
      <c r="AU284" s="67"/>
      <c r="AV284" s="67"/>
    </row>
    <row r="285" spans="1:48" ht="15" hidden="1" customHeight="1" x14ac:dyDescent="0.25">
      <c r="A285" s="56"/>
      <c r="B285" s="59"/>
      <c r="C285" s="59"/>
      <c r="D285" s="786"/>
      <c r="E285" s="754"/>
      <c r="F285" s="765"/>
      <c r="G285" s="574" t="s">
        <v>288</v>
      </c>
      <c r="H285" s="574" t="s">
        <v>289</v>
      </c>
      <c r="I285" s="574" t="s">
        <v>288</v>
      </c>
      <c r="J285" s="574" t="s">
        <v>289</v>
      </c>
      <c r="K285" s="765"/>
      <c r="L285" s="821"/>
      <c r="M285" s="795"/>
      <c r="P285" s="344"/>
      <c r="U285" s="158"/>
      <c r="AP285" s="67"/>
      <c r="AQ285" s="67"/>
      <c r="AR285" s="67"/>
      <c r="AS285" s="67"/>
      <c r="AT285" s="67"/>
      <c r="AU285" s="67"/>
      <c r="AV285" s="67"/>
    </row>
    <row r="286" spans="1:48" ht="15" hidden="1" customHeight="1" x14ac:dyDescent="0.25">
      <c r="A286" s="56"/>
      <c r="B286" s="59"/>
      <c r="C286" s="59"/>
      <c r="D286" s="573"/>
      <c r="E286" s="355"/>
      <c r="F286" s="589"/>
      <c r="G286" s="366"/>
      <c r="H286" s="366"/>
      <c r="I286" s="372"/>
      <c r="J286" s="372"/>
      <c r="K286" s="264"/>
      <c r="L286" s="450"/>
      <c r="M286" s="425" t="str">
        <f t="shared" ref="M286" si="25">IF(E286&lt;&gt;"",DUR_HPCOIL,"")</f>
        <v/>
      </c>
      <c r="P286" s="344"/>
      <c r="U286" s="158"/>
      <c r="AP286" s="67"/>
      <c r="AQ286" s="67"/>
      <c r="AR286" s="67"/>
      <c r="AS286" s="67"/>
      <c r="AT286" s="67"/>
      <c r="AU286" s="67"/>
      <c r="AV286" s="67"/>
    </row>
    <row r="287" spans="1:48" ht="15" hidden="1" customHeight="1" x14ac:dyDescent="0.25">
      <c r="A287" s="156"/>
      <c r="B287" s="571"/>
      <c r="C287" s="572"/>
      <c r="D287" s="64"/>
      <c r="E287" s="59"/>
      <c r="F287" s="56"/>
      <c r="G287" s="56"/>
      <c r="H287" s="56"/>
      <c r="I287" s="56"/>
      <c r="J287" s="56"/>
      <c r="U287" s="158"/>
      <c r="AP287" s="67"/>
      <c r="AQ287" s="67"/>
      <c r="AR287" s="67"/>
      <c r="AS287" s="67"/>
      <c r="AT287" s="67"/>
      <c r="AU287" s="67"/>
      <c r="AV287" s="67"/>
    </row>
    <row r="288" spans="1:48" ht="15" customHeight="1" x14ac:dyDescent="0.25">
      <c r="A288" s="77"/>
      <c r="B288" s="78" t="s">
        <v>660</v>
      </c>
      <c r="C288" s="364"/>
      <c r="D288" s="150"/>
      <c r="E288" s="352"/>
      <c r="F288" s="353"/>
      <c r="G288" s="353"/>
      <c r="H288" s="353"/>
      <c r="I288" s="353"/>
      <c r="J288" s="353"/>
      <c r="K288" s="344"/>
      <c r="L288" s="344"/>
      <c r="M288" s="344"/>
      <c r="N288" s="344"/>
      <c r="O288" s="344"/>
      <c r="P288" s="344"/>
      <c r="Q288" s="344"/>
      <c r="R288" s="344"/>
      <c r="S288" s="344"/>
      <c r="T288" s="344"/>
      <c r="U288" s="354"/>
      <c r="V288" s="350"/>
      <c r="W288" s="350"/>
      <c r="X288" s="350"/>
      <c r="Y288" s="350"/>
      <c r="Z288" s="350"/>
      <c r="AA288" s="350"/>
      <c r="AB288" s="350"/>
      <c r="AC288" s="350"/>
      <c r="AD288" s="350"/>
      <c r="AE288" s="350"/>
      <c r="AP288" s="67"/>
      <c r="AQ288" s="67"/>
      <c r="AR288" s="67"/>
      <c r="AS288" s="67"/>
      <c r="AT288" s="67"/>
      <c r="AU288" s="67"/>
      <c r="AV288" s="67"/>
    </row>
    <row r="289" spans="1:48" ht="15" customHeight="1" x14ac:dyDescent="0.25">
      <c r="A289" s="164"/>
      <c r="B289" s="165"/>
      <c r="C289" s="165"/>
      <c r="D289" s="150"/>
      <c r="E289" s="352"/>
      <c r="F289" s="353"/>
      <c r="G289" s="353"/>
      <c r="H289" s="353"/>
      <c r="I289" s="353"/>
      <c r="J289" s="353"/>
      <c r="K289" s="344"/>
      <c r="L289" s="344"/>
      <c r="M289" s="344"/>
      <c r="P289" s="344"/>
      <c r="Q289" s="344"/>
      <c r="R289" s="344"/>
      <c r="S289" s="344"/>
      <c r="T289" s="344"/>
      <c r="U289" s="354"/>
      <c r="V289" s="350"/>
      <c r="W289" s="350"/>
      <c r="X289" s="350"/>
      <c r="Y289" s="350"/>
      <c r="Z289" s="350"/>
      <c r="AA289" s="350"/>
      <c r="AB289" s="350"/>
      <c r="AC289" s="350"/>
      <c r="AD289" s="350"/>
      <c r="AE289" s="350"/>
      <c r="AP289" s="67"/>
      <c r="AQ289" s="67"/>
      <c r="AR289" s="67"/>
      <c r="AS289" s="67"/>
      <c r="AT289" s="67"/>
      <c r="AU289" s="67"/>
      <c r="AV289" s="67"/>
    </row>
    <row r="290" spans="1:48" ht="15" hidden="1" customHeight="1" x14ac:dyDescent="0.25">
      <c r="A290" s="56"/>
      <c r="B290" s="59"/>
      <c r="C290" s="59"/>
      <c r="D290" s="786" t="s">
        <v>696</v>
      </c>
      <c r="E290" s="797" t="s">
        <v>24</v>
      </c>
      <c r="F290" s="799" t="s">
        <v>264</v>
      </c>
      <c r="G290" s="800"/>
      <c r="H290" s="800"/>
      <c r="I290" s="800"/>
      <c r="J290" s="800"/>
      <c r="K290" s="800"/>
      <c r="L290" s="800"/>
      <c r="M290" s="826"/>
      <c r="N290" s="803" t="s">
        <v>732</v>
      </c>
      <c r="P290" s="344"/>
      <c r="U290" s="158"/>
      <c r="AP290" s="67"/>
      <c r="AQ290" s="67"/>
      <c r="AR290" s="67"/>
      <c r="AS290" s="67"/>
      <c r="AT290" s="67"/>
      <c r="AU290" s="67"/>
      <c r="AV290" s="67"/>
    </row>
    <row r="291" spans="1:48" ht="15" hidden="1" customHeight="1" thickBot="1" x14ac:dyDescent="0.3">
      <c r="A291" s="56"/>
      <c r="B291" s="59"/>
      <c r="C291" s="59"/>
      <c r="D291" s="786"/>
      <c r="E291" s="798"/>
      <c r="F291" s="801"/>
      <c r="G291" s="802"/>
      <c r="H291" s="802"/>
      <c r="I291" s="802"/>
      <c r="J291" s="802"/>
      <c r="K291" s="802"/>
      <c r="L291" s="802"/>
      <c r="M291" s="827"/>
      <c r="N291" s="804"/>
      <c r="P291" s="344"/>
      <c r="U291" s="158"/>
      <c r="AP291" s="67"/>
      <c r="AQ291" s="67"/>
      <c r="AR291" s="67"/>
      <c r="AS291" s="67"/>
      <c r="AT291" s="67"/>
      <c r="AU291" s="67"/>
      <c r="AV291" s="67"/>
    </row>
    <row r="292" spans="1:48" ht="15" hidden="1" customHeight="1" thickTop="1" x14ac:dyDescent="0.25">
      <c r="A292" s="56"/>
      <c r="B292" s="59"/>
      <c r="C292" s="59"/>
      <c r="D292" s="786"/>
      <c r="E292" s="753" t="s">
        <v>402</v>
      </c>
      <c r="F292" s="774" t="s">
        <v>876</v>
      </c>
      <c r="G292" s="774" t="s">
        <v>877</v>
      </c>
      <c r="H292" s="774" t="s">
        <v>840</v>
      </c>
      <c r="I292" s="774" t="s">
        <v>841</v>
      </c>
      <c r="J292" s="774" t="s">
        <v>267</v>
      </c>
      <c r="K292" s="767" t="s">
        <v>697</v>
      </c>
      <c r="L292" s="767" t="s">
        <v>711</v>
      </c>
      <c r="M292" s="824" t="s">
        <v>698</v>
      </c>
      <c r="N292" s="794" t="s">
        <v>733</v>
      </c>
      <c r="P292" s="344"/>
      <c r="U292" s="158"/>
      <c r="AP292" s="67"/>
      <c r="AQ292" s="67"/>
      <c r="AR292" s="67"/>
      <c r="AS292" s="67"/>
      <c r="AT292" s="67"/>
      <c r="AU292" s="67"/>
      <c r="AV292" s="67"/>
    </row>
    <row r="293" spans="1:48" ht="15" hidden="1" customHeight="1" x14ac:dyDescent="0.25">
      <c r="A293" s="56"/>
      <c r="B293" s="59"/>
      <c r="C293" s="59"/>
      <c r="D293" s="786"/>
      <c r="E293" s="754"/>
      <c r="F293" s="753"/>
      <c r="G293" s="753"/>
      <c r="H293" s="764"/>
      <c r="I293" s="764"/>
      <c r="J293" s="764"/>
      <c r="K293" s="753"/>
      <c r="L293" s="753"/>
      <c r="M293" s="825"/>
      <c r="N293" s="795"/>
      <c r="P293" s="344"/>
      <c r="U293" s="158"/>
      <c r="AP293" s="67"/>
      <c r="AQ293" s="67"/>
      <c r="AR293" s="67"/>
      <c r="AS293" s="67"/>
      <c r="AT293" s="67"/>
      <c r="AU293" s="67"/>
      <c r="AV293" s="67"/>
    </row>
    <row r="294" spans="1:48" ht="15" hidden="1" customHeight="1" x14ac:dyDescent="0.25">
      <c r="A294" s="56"/>
      <c r="B294" s="59"/>
      <c r="C294" s="59"/>
      <c r="D294" s="400"/>
      <c r="E294" s="355"/>
      <c r="F294" s="663"/>
      <c r="G294" s="663"/>
      <c r="H294" s="264"/>
      <c r="I294" s="263"/>
      <c r="J294" s="263"/>
      <c r="K294" s="264"/>
      <c r="L294" s="263"/>
      <c r="M294" s="430"/>
      <c r="N294" s="425" t="str">
        <f t="shared" ref="N294" si="26">IF(E294&lt;&gt;"",DUR_ELECHEATCOIL,"")</f>
        <v/>
      </c>
      <c r="P294" s="344"/>
      <c r="U294" s="158"/>
      <c r="AP294" s="67"/>
      <c r="AQ294" s="67"/>
      <c r="AR294" s="67"/>
      <c r="AS294" s="67"/>
      <c r="AT294" s="67"/>
      <c r="AU294" s="67"/>
      <c r="AV294" s="67"/>
    </row>
    <row r="295" spans="1:48" ht="15" hidden="1" customHeight="1" x14ac:dyDescent="0.25">
      <c r="A295" s="56"/>
      <c r="B295" s="59"/>
      <c r="C295" s="59"/>
      <c r="D295" s="149"/>
      <c r="E295" s="361"/>
      <c r="F295" s="361"/>
      <c r="G295" s="361"/>
      <c r="H295" s="68"/>
      <c r="I295" s="68"/>
      <c r="J295" s="68"/>
      <c r="K295" s="68"/>
      <c r="L295" s="68"/>
      <c r="M295" s="68"/>
      <c r="N295" s="68"/>
      <c r="P295" s="344"/>
      <c r="U295" s="158"/>
      <c r="AP295" s="67"/>
      <c r="AQ295" s="67"/>
      <c r="AR295" s="67"/>
      <c r="AS295" s="67"/>
      <c r="AT295" s="67"/>
      <c r="AU295" s="67"/>
      <c r="AV295" s="67"/>
    </row>
    <row r="296" spans="1:48" ht="15" customHeight="1" x14ac:dyDescent="0.25">
      <c r="A296" s="77"/>
      <c r="B296" s="78" t="s">
        <v>699</v>
      </c>
      <c r="C296" s="401"/>
      <c r="D296" s="149"/>
      <c r="E296" s="361"/>
      <c r="F296" s="361"/>
      <c r="G296" s="361"/>
      <c r="H296" s="68"/>
      <c r="I296" s="68"/>
      <c r="J296" s="68"/>
      <c r="K296" s="68"/>
      <c r="L296" s="68"/>
      <c r="M296" s="68"/>
      <c r="P296" s="344"/>
      <c r="U296" s="158"/>
      <c r="AP296" s="67"/>
      <c r="AQ296" s="67"/>
      <c r="AR296" s="67"/>
      <c r="AS296" s="67"/>
      <c r="AT296" s="67"/>
      <c r="AU296" s="67"/>
      <c r="AV296" s="67"/>
    </row>
    <row r="297" spans="1:48" ht="15" customHeight="1" x14ac:dyDescent="0.25">
      <c r="A297" s="164"/>
      <c r="B297" s="165"/>
      <c r="C297" s="165"/>
      <c r="D297" s="150"/>
      <c r="E297" s="352"/>
      <c r="F297" s="353"/>
      <c r="G297" s="353"/>
      <c r="H297" s="353"/>
      <c r="I297" s="353"/>
      <c r="J297" s="353"/>
      <c r="K297" s="344"/>
      <c r="L297" s="344"/>
      <c r="M297" s="344"/>
      <c r="P297" s="344"/>
      <c r="Q297" s="344"/>
      <c r="R297" s="344"/>
      <c r="S297" s="344"/>
      <c r="T297" s="344"/>
      <c r="U297" s="354"/>
      <c r="V297" s="354"/>
      <c r="W297" s="354"/>
      <c r="X297" s="354"/>
      <c r="Y297" s="354"/>
      <c r="Z297" s="354"/>
      <c r="AA297" s="354"/>
      <c r="AB297" s="354"/>
      <c r="AC297" s="354"/>
      <c r="AD297" s="354"/>
      <c r="AE297" s="354"/>
      <c r="AF297" s="354"/>
      <c r="AG297" s="354"/>
      <c r="AH297" s="354"/>
      <c r="AI297" s="354"/>
      <c r="AJ297" s="354"/>
      <c r="AK297" s="354"/>
      <c r="AL297" s="354"/>
      <c r="AM297" s="354"/>
      <c r="AN297" s="354"/>
      <c r="AO297" s="354"/>
      <c r="AP297" s="354"/>
      <c r="AQ297" s="354"/>
      <c r="AR297" s="354"/>
      <c r="AS297" s="354"/>
      <c r="AT297" s="354"/>
      <c r="AU297" s="354"/>
      <c r="AV297" s="354"/>
    </row>
    <row r="298" spans="1:48" ht="15" hidden="1" customHeight="1" thickBot="1" x14ac:dyDescent="0.3">
      <c r="A298" s="56"/>
      <c r="B298" s="59"/>
      <c r="C298" s="59"/>
      <c r="D298" s="787" t="s">
        <v>808</v>
      </c>
      <c r="E298" s="797" t="s">
        <v>24</v>
      </c>
      <c r="F298" s="771" t="s">
        <v>285</v>
      </c>
      <c r="G298" s="771"/>
      <c r="H298" s="771"/>
      <c r="I298" s="771"/>
      <c r="J298" s="771"/>
      <c r="K298" s="799" t="s">
        <v>401</v>
      </c>
      <c r="L298" s="800"/>
      <c r="M298" s="803" t="s">
        <v>732</v>
      </c>
      <c r="P298" s="344"/>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row>
    <row r="299" spans="1:48" ht="15" hidden="1" customHeight="1" thickTop="1" thickBot="1" x14ac:dyDescent="0.3">
      <c r="A299" s="56"/>
      <c r="B299" s="59"/>
      <c r="C299" s="59"/>
      <c r="D299" s="788"/>
      <c r="E299" s="798"/>
      <c r="F299" s="764" t="s">
        <v>809</v>
      </c>
      <c r="G299" s="764" t="s">
        <v>810</v>
      </c>
      <c r="H299" s="764"/>
      <c r="I299" s="764" t="s">
        <v>811</v>
      </c>
      <c r="J299" s="764"/>
      <c r="K299" s="801"/>
      <c r="L299" s="802"/>
      <c r="M299" s="804"/>
      <c r="P299" s="344"/>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row>
    <row r="300" spans="1:48" ht="15" hidden="1" customHeight="1" thickTop="1" x14ac:dyDescent="0.25">
      <c r="A300" s="56"/>
      <c r="B300" s="59"/>
      <c r="C300" s="59"/>
      <c r="D300" s="788"/>
      <c r="E300" s="753" t="s">
        <v>402</v>
      </c>
      <c r="F300" s="765"/>
      <c r="G300" s="765"/>
      <c r="H300" s="765"/>
      <c r="I300" s="765"/>
      <c r="J300" s="765"/>
      <c r="K300" s="819"/>
      <c r="L300" s="820" t="s">
        <v>662</v>
      </c>
      <c r="M300" s="794" t="s">
        <v>733</v>
      </c>
      <c r="P300" s="344"/>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row>
    <row r="301" spans="1:48" ht="15" hidden="1" customHeight="1" x14ac:dyDescent="0.25">
      <c r="A301" s="56"/>
      <c r="B301" s="59"/>
      <c r="C301" s="59"/>
      <c r="D301" s="789"/>
      <c r="E301" s="754"/>
      <c r="F301" s="765"/>
      <c r="G301" s="363" t="s">
        <v>288</v>
      </c>
      <c r="H301" s="550" t="s">
        <v>289</v>
      </c>
      <c r="I301" s="363" t="s">
        <v>288</v>
      </c>
      <c r="J301" s="550" t="s">
        <v>289</v>
      </c>
      <c r="K301" s="796"/>
      <c r="L301" s="821"/>
      <c r="M301" s="795"/>
      <c r="P301" s="344"/>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row>
    <row r="302" spans="1:48" ht="15" hidden="1" customHeight="1" x14ac:dyDescent="0.25">
      <c r="A302" s="56"/>
      <c r="B302" s="59"/>
      <c r="C302" s="59"/>
      <c r="D302" s="396"/>
      <c r="E302" s="355"/>
      <c r="F302" s="589"/>
      <c r="G302" s="366"/>
      <c r="H302" s="552"/>
      <c r="I302" s="372"/>
      <c r="J302" s="551"/>
      <c r="K302" s="549"/>
      <c r="L302" s="429"/>
      <c r="M302" s="425" t="str">
        <f t="shared" ref="M302" si="27">IF(E302&lt;&gt;"",DUR_GASHEATCOIL,"")</f>
        <v/>
      </c>
      <c r="P302" s="344"/>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row>
    <row r="303" spans="1:48" ht="15" hidden="1" customHeight="1" x14ac:dyDescent="0.25">
      <c r="A303" s="156"/>
      <c r="B303" s="60"/>
      <c r="C303" s="268"/>
      <c r="D303" s="64"/>
      <c r="E303" s="59"/>
      <c r="F303" s="56"/>
      <c r="G303" s="56"/>
      <c r="H303" s="56"/>
      <c r="I303" s="56"/>
      <c r="J303" s="56"/>
      <c r="U303" s="158"/>
      <c r="V303" s="158"/>
      <c r="W303" s="158"/>
      <c r="X303" s="158"/>
      <c r="Y303" s="158"/>
      <c r="Z303" s="158"/>
      <c r="AA303" s="158"/>
      <c r="AB303" s="158"/>
      <c r="AC303" s="158"/>
      <c r="AD303" s="158"/>
      <c r="AE303" s="158"/>
      <c r="AF303" s="158"/>
      <c r="AG303" s="158"/>
      <c r="AH303" s="158"/>
      <c r="AI303" s="158"/>
      <c r="AJ303" s="158"/>
      <c r="AK303" s="158"/>
      <c r="AL303" s="158"/>
      <c r="AM303" s="158"/>
      <c r="AN303" s="158"/>
      <c r="AO303" s="158"/>
      <c r="AP303" s="158"/>
      <c r="AQ303" s="158"/>
      <c r="AR303" s="158"/>
      <c r="AS303" s="158"/>
      <c r="AT303" s="158"/>
      <c r="AU303" s="158"/>
      <c r="AV303" s="158"/>
    </row>
    <row r="304" spans="1:48" ht="15" customHeight="1" x14ac:dyDescent="0.2">
      <c r="A304" s="834" t="s">
        <v>712</v>
      </c>
      <c r="B304" s="835"/>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row>
    <row r="305" spans="1:48" ht="15" customHeight="1" x14ac:dyDescent="0.2">
      <c r="A305" s="836"/>
      <c r="B305" s="837"/>
      <c r="C305" s="71" t="s">
        <v>792</v>
      </c>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row>
    <row r="306" spans="1:48" ht="15" customHeight="1" x14ac:dyDescent="0.2">
      <c r="A306" s="838"/>
      <c r="B306" s="839"/>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row>
    <row r="307" spans="1:48" ht="15" customHeight="1" x14ac:dyDescent="0.2">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row>
    <row r="308" spans="1:48" ht="15" customHeight="1" x14ac:dyDescent="0.2">
      <c r="C308" s="792" t="s">
        <v>764</v>
      </c>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row>
    <row r="309" spans="1:48" ht="15" customHeight="1" x14ac:dyDescent="0.2">
      <c r="C309" s="793"/>
      <c r="V309" s="65"/>
      <c r="W309" s="65"/>
      <c r="X309" s="65"/>
      <c r="Y309" s="65"/>
      <c r="Z309" s="65"/>
      <c r="AA309" s="65"/>
      <c r="AB309" s="65"/>
      <c r="AC309" s="65"/>
      <c r="AD309" s="65"/>
      <c r="AE309" s="65"/>
      <c r="AF309" s="65"/>
      <c r="AG309" s="65"/>
      <c r="AH309" s="65"/>
      <c r="AI309" s="65"/>
      <c r="AJ309" s="65"/>
      <c r="AK309" s="65"/>
      <c r="AL309" s="65"/>
      <c r="AM309" s="65"/>
      <c r="AN309" s="65"/>
      <c r="AO309" s="65"/>
      <c r="AP309" s="65"/>
      <c r="AQ309" s="65"/>
      <c r="AR309" s="65"/>
      <c r="AS309" s="65"/>
      <c r="AT309" s="65"/>
      <c r="AU309" s="65"/>
      <c r="AV309" s="65"/>
    </row>
  </sheetData>
  <dataConsolidate/>
  <mergeCells count="794">
    <mergeCell ref="R125:R126"/>
    <mergeCell ref="E144:G144"/>
    <mergeCell ref="E125:E126"/>
    <mergeCell ref="E132:E133"/>
    <mergeCell ref="E131:J131"/>
    <mergeCell ref="H145:H146"/>
    <mergeCell ref="G138:G139"/>
    <mergeCell ref="H138:H139"/>
    <mergeCell ref="I138:I139"/>
    <mergeCell ref="J138:J139"/>
    <mergeCell ref="R145:R146"/>
    <mergeCell ref="L125:L126"/>
    <mergeCell ref="N145:N146"/>
    <mergeCell ref="L145:L146"/>
    <mergeCell ref="E92:J92"/>
    <mergeCell ref="F93:F94"/>
    <mergeCell ref="J75:J76"/>
    <mergeCell ref="J93:J94"/>
    <mergeCell ref="I75:I76"/>
    <mergeCell ref="E99:E100"/>
    <mergeCell ref="I99:I100"/>
    <mergeCell ref="H99:H100"/>
    <mergeCell ref="J170:N170"/>
    <mergeCell ref="J151:J152"/>
    <mergeCell ref="E156:J156"/>
    <mergeCell ref="G125:G126"/>
    <mergeCell ref="H165:H166"/>
    <mergeCell ref="E138:E139"/>
    <mergeCell ref="I125:I126"/>
    <mergeCell ref="H125:H126"/>
    <mergeCell ref="F138:F139"/>
    <mergeCell ref="G157:G158"/>
    <mergeCell ref="H157:H158"/>
    <mergeCell ref="I157:I158"/>
    <mergeCell ref="H163:J164"/>
    <mergeCell ref="K106:K107"/>
    <mergeCell ref="J106:J107"/>
    <mergeCell ref="M106:M107"/>
    <mergeCell ref="H189:H190"/>
    <mergeCell ref="I189:I190"/>
    <mergeCell ref="J189:J190"/>
    <mergeCell ref="G183:G184"/>
    <mergeCell ref="G165:G166"/>
    <mergeCell ref="J165:J166"/>
    <mergeCell ref="E163:G164"/>
    <mergeCell ref="I151:I152"/>
    <mergeCell ref="H151:H152"/>
    <mergeCell ref="I177:I178"/>
    <mergeCell ref="J177:J178"/>
    <mergeCell ref="E177:E178"/>
    <mergeCell ref="E171:E172"/>
    <mergeCell ref="E151:E152"/>
    <mergeCell ref="F157:F158"/>
    <mergeCell ref="F177:F178"/>
    <mergeCell ref="F151:F152"/>
    <mergeCell ref="F171:F172"/>
    <mergeCell ref="E176:J176"/>
    <mergeCell ref="G151:G152"/>
    <mergeCell ref="G177:G178"/>
    <mergeCell ref="V196:V197"/>
    <mergeCell ref="U195:X195"/>
    <mergeCell ref="S165:S166"/>
    <mergeCell ref="R171:R172"/>
    <mergeCell ref="P171:P172"/>
    <mergeCell ref="Q165:Q166"/>
    <mergeCell ref="P165:P166"/>
    <mergeCell ref="W171:W172"/>
    <mergeCell ref="S171:S172"/>
    <mergeCell ref="U165:U166"/>
    <mergeCell ref="V171:V172"/>
    <mergeCell ref="E86:J86"/>
    <mergeCell ref="G81:G82"/>
    <mergeCell ref="G87:G88"/>
    <mergeCell ref="H87:H88"/>
    <mergeCell ref="H56:H57"/>
    <mergeCell ref="J56:J57"/>
    <mergeCell ref="I56:I57"/>
    <mergeCell ref="H74:K74"/>
    <mergeCell ref="E74:G74"/>
    <mergeCell ref="E75:E76"/>
    <mergeCell ref="H75:H76"/>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AS165:AS166"/>
    <mergeCell ref="AD165:AD166"/>
    <mergeCell ref="AM165:AM166"/>
    <mergeCell ref="AO165:AO166"/>
    <mergeCell ref="AP165:AP166"/>
    <mergeCell ref="AD164:AF164"/>
    <mergeCell ref="AN165:AN166"/>
    <mergeCell ref="AE165:AE166"/>
    <mergeCell ref="AG165:AG166"/>
    <mergeCell ref="AH165:AH166"/>
    <mergeCell ref="AI165:AI166"/>
    <mergeCell ref="AK165:AK166"/>
    <mergeCell ref="AQ163:AW164"/>
    <mergeCell ref="AV165:AV166"/>
    <mergeCell ref="AW165:AW166"/>
    <mergeCell ref="AR165:AR166"/>
    <mergeCell ref="AT165:AT166"/>
    <mergeCell ref="AU165:AU166"/>
    <mergeCell ref="AG163:AP164"/>
    <mergeCell ref="AQ165:AQ166"/>
    <mergeCell ref="AL165:AL166"/>
    <mergeCell ref="AJ165:AJ166"/>
    <mergeCell ref="V163:AF163"/>
    <mergeCell ref="T237:T238"/>
    <mergeCell ref="P216:P217"/>
    <mergeCell ref="N208:Q208"/>
    <mergeCell ref="O209:O210"/>
    <mergeCell ref="Q216:Q217"/>
    <mergeCell ref="S229:S231"/>
    <mergeCell ref="T223:T224"/>
    <mergeCell ref="R229:R231"/>
    <mergeCell ref="P195:T195"/>
    <mergeCell ref="T196:T197"/>
    <mergeCell ref="O196:O197"/>
    <mergeCell ref="P196:P197"/>
    <mergeCell ref="O230:O231"/>
    <mergeCell ref="S216:S217"/>
    <mergeCell ref="N196:N197"/>
    <mergeCell ref="L195:O195"/>
    <mergeCell ref="L196:L197"/>
    <mergeCell ref="M230:M231"/>
    <mergeCell ref="Q229:Q231"/>
    <mergeCell ref="S236:S238"/>
    <mergeCell ref="M223:M224"/>
    <mergeCell ref="M222:P222"/>
    <mergeCell ref="L216:L217"/>
    <mergeCell ref="L208:M208"/>
    <mergeCell ref="O266:O267"/>
    <mergeCell ref="O216:O217"/>
    <mergeCell ref="P209:P210"/>
    <mergeCell ref="Q209:Q210"/>
    <mergeCell ref="N216:N217"/>
    <mergeCell ref="F189:F190"/>
    <mergeCell ref="G189:G190"/>
    <mergeCell ref="E189:E190"/>
    <mergeCell ref="E183:E184"/>
    <mergeCell ref="H209:H210"/>
    <mergeCell ref="J209:J210"/>
    <mergeCell ref="K196:K197"/>
    <mergeCell ref="K209:K210"/>
    <mergeCell ref="H208:K208"/>
    <mergeCell ref="H196:H197"/>
    <mergeCell ref="J216:J217"/>
    <mergeCell ref="E215:G215"/>
    <mergeCell ref="F183:F184"/>
    <mergeCell ref="P237:P238"/>
    <mergeCell ref="H195:K195"/>
    <mergeCell ref="K223:K224"/>
    <mergeCell ref="E251:G251"/>
    <mergeCell ref="H252:H253"/>
    <mergeCell ref="H251:J251"/>
    <mergeCell ref="M209:M210"/>
    <mergeCell ref="H243:J244"/>
    <mergeCell ref="H237:H238"/>
    <mergeCell ref="L215:O215"/>
    <mergeCell ref="N209:N210"/>
    <mergeCell ref="S244:S246"/>
    <mergeCell ref="N230:N231"/>
    <mergeCell ref="Q222:Q224"/>
    <mergeCell ref="P230:P231"/>
    <mergeCell ref="O244:P245"/>
    <mergeCell ref="N237:N238"/>
    <mergeCell ref="O237:O238"/>
    <mergeCell ref="P215:S215"/>
    <mergeCell ref="H222:L222"/>
    <mergeCell ref="L223:L224"/>
    <mergeCell ref="H216:H217"/>
    <mergeCell ref="K237:K238"/>
    <mergeCell ref="S222:S224"/>
    <mergeCell ref="L209:L210"/>
    <mergeCell ref="R216:R217"/>
    <mergeCell ref="O243:R243"/>
    <mergeCell ref="E117:J117"/>
    <mergeCell ref="F118:F119"/>
    <mergeCell ref="G118:G119"/>
    <mergeCell ref="I118:I119"/>
    <mergeCell ref="G132:G133"/>
    <mergeCell ref="L144:O144"/>
    <mergeCell ref="H144:K144"/>
    <mergeCell ref="I145:I146"/>
    <mergeCell ref="O165:O166"/>
    <mergeCell ref="O145:O146"/>
    <mergeCell ref="E124:G124"/>
    <mergeCell ref="N125:N126"/>
    <mergeCell ref="H118:H119"/>
    <mergeCell ref="N165:N166"/>
    <mergeCell ref="E157:E158"/>
    <mergeCell ref="F165:F166"/>
    <mergeCell ref="E165:E166"/>
    <mergeCell ref="K164:O164"/>
    <mergeCell ref="L124:O124"/>
    <mergeCell ref="I132:I133"/>
    <mergeCell ref="E137:J137"/>
    <mergeCell ref="A304:B306"/>
    <mergeCell ref="M145:M146"/>
    <mergeCell ref="D176:D178"/>
    <mergeCell ref="L165:L166"/>
    <mergeCell ref="K145:K146"/>
    <mergeCell ref="I171:I172"/>
    <mergeCell ref="J171:J172"/>
    <mergeCell ref="K171:K172"/>
    <mergeCell ref="G171:G172"/>
    <mergeCell ref="H171:H172"/>
    <mergeCell ref="K165:K166"/>
    <mergeCell ref="M165:M166"/>
    <mergeCell ref="D150:D152"/>
    <mergeCell ref="K163:U163"/>
    <mergeCell ref="P164:Q164"/>
    <mergeCell ref="D163:D166"/>
    <mergeCell ref="K245:K246"/>
    <mergeCell ref="J157:J158"/>
    <mergeCell ref="D170:D172"/>
    <mergeCell ref="N171:N172"/>
    <mergeCell ref="E170:I170"/>
    <mergeCell ref="D156:D158"/>
    <mergeCell ref="R209:R210"/>
    <mergeCell ref="R236:R238"/>
    <mergeCell ref="M171:M172"/>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Y165:Y166"/>
    <mergeCell ref="P124:Q124"/>
    <mergeCell ref="AA145:AA146"/>
    <mergeCell ref="AB145:AB146"/>
    <mergeCell ref="X125:X126"/>
    <mergeCell ref="Z125:Z126"/>
    <mergeCell ref="P74:Q74"/>
    <mergeCell ref="U81:U82"/>
    <mergeCell ref="AD75:AD76"/>
    <mergeCell ref="M196:M197"/>
    <mergeCell ref="X165:X166"/>
    <mergeCell ref="T171:T172"/>
    <mergeCell ref="O170:T170"/>
    <mergeCell ref="Y171:Y172"/>
    <mergeCell ref="W165:W166"/>
    <mergeCell ref="W196:W197"/>
    <mergeCell ref="X196:X197"/>
    <mergeCell ref="Q196:Q197"/>
    <mergeCell ref="T165:T166"/>
    <mergeCell ref="U171:U172"/>
    <mergeCell ref="X171:X172"/>
    <mergeCell ref="O171:O172"/>
    <mergeCell ref="R196:R197"/>
    <mergeCell ref="S196:S197"/>
    <mergeCell ref="U196:U197"/>
    <mergeCell ref="N75:N76"/>
    <mergeCell ref="AC170:AI170"/>
    <mergeCell ref="P43:Q43"/>
    <mergeCell ref="U44:W44"/>
    <mergeCell ref="U80:X80"/>
    <mergeCell ref="U49:X49"/>
    <mergeCell ref="Y125:Y126"/>
    <mergeCell ref="AB125:AB126"/>
    <mergeCell ref="Y80:AB80"/>
    <mergeCell ref="Q145:Q146"/>
    <mergeCell ref="P145:P146"/>
    <mergeCell ref="P105:Q105"/>
    <mergeCell ref="W81:W82"/>
    <mergeCell ref="T81:T82"/>
    <mergeCell ref="V81:V82"/>
    <mergeCell ref="AA106:AA107"/>
    <mergeCell ref="P81:P82"/>
    <mergeCell ref="P125:P126"/>
    <mergeCell ref="Q125:Q126"/>
    <mergeCell ref="S43:AG43"/>
    <mergeCell ref="Q75:Q76"/>
    <mergeCell ref="AF145:AF146"/>
    <mergeCell ref="AF44:AF45"/>
    <mergeCell ref="Y44:Y45"/>
    <mergeCell ref="Z44:Z45"/>
    <mergeCell ref="AE44:AE45"/>
    <mergeCell ref="D49:D51"/>
    <mergeCell ref="G50:G51"/>
    <mergeCell ref="L74:O74"/>
    <mergeCell ref="F81:F82"/>
    <mergeCell ref="L81:L82"/>
    <mergeCell ref="O81:O82"/>
    <mergeCell ref="T44:T45"/>
    <mergeCell ref="L44:L45"/>
    <mergeCell ref="M44:M45"/>
    <mergeCell ref="M81:M82"/>
    <mergeCell ref="O80:T80"/>
    <mergeCell ref="E81:E82"/>
    <mergeCell ref="K81:K82"/>
    <mergeCell ref="E68:E69"/>
    <mergeCell ref="G68:G69"/>
    <mergeCell ref="O49:T49"/>
    <mergeCell ref="T50:T51"/>
    <mergeCell ref="R50:R51"/>
    <mergeCell ref="R81:R82"/>
    <mergeCell ref="Q81:Q82"/>
    <mergeCell ref="D55:D57"/>
    <mergeCell ref="S75:S76"/>
    <mergeCell ref="G75:G76"/>
    <mergeCell ref="H81:H82"/>
    <mergeCell ref="AK125:AK126"/>
    <mergeCell ref="AA125:AA126"/>
    <mergeCell ref="AE144:AK144"/>
    <mergeCell ref="AI145:AI146"/>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AJ171:AJ172"/>
    <mergeCell ref="AC125:AC126"/>
    <mergeCell ref="AK145:AK146"/>
    <mergeCell ref="AF125:AF126"/>
    <mergeCell ref="AG125:AG126"/>
    <mergeCell ref="P144:Q144"/>
    <mergeCell ref="S145:S146"/>
    <mergeCell ref="AE125:AE126"/>
    <mergeCell ref="AI125:AI126"/>
    <mergeCell ref="AH125:AH126"/>
    <mergeCell ref="R144:AD144"/>
    <mergeCell ref="Z145:Z146"/>
    <mergeCell ref="W125:W126"/>
    <mergeCell ref="AH145:AH146"/>
    <mergeCell ref="W145:W146"/>
    <mergeCell ref="X145:X146"/>
    <mergeCell ref="AD125:AD126"/>
    <mergeCell ref="AD145:AD146"/>
    <mergeCell ref="Y145:Y146"/>
    <mergeCell ref="T145:V145"/>
    <mergeCell ref="T125:V125"/>
    <mergeCell ref="AJ125:AJ126"/>
    <mergeCell ref="AA165:AA166"/>
    <mergeCell ref="AE171:AE172"/>
    <mergeCell ref="AF171:AF172"/>
    <mergeCell ref="AA171:AA172"/>
    <mergeCell ref="AH171:AH172"/>
    <mergeCell ref="AI171:AI172"/>
    <mergeCell ref="AG171:AG172"/>
    <mergeCell ref="AC171:AC172"/>
    <mergeCell ref="U170:X170"/>
    <mergeCell ref="AC164:AC166"/>
    <mergeCell ref="Z171:Z172"/>
    <mergeCell ref="AB165:AB166"/>
    <mergeCell ref="Z165:Z166"/>
    <mergeCell ref="S164:U164"/>
    <mergeCell ref="AA164:AB164"/>
    <mergeCell ref="AK171:AK172"/>
    <mergeCell ref="AF165:AF166"/>
    <mergeCell ref="AJ170:AL170"/>
    <mergeCell ref="AC145:AC146"/>
    <mergeCell ref="AG145:AG146"/>
    <mergeCell ref="V164:Z164"/>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5:AE146"/>
    <mergeCell ref="AJ145:AJ146"/>
    <mergeCell ref="AB171:AB172"/>
    <mergeCell ref="AD171:AD172"/>
    <mergeCell ref="O268:O269"/>
    <mergeCell ref="G216:G217"/>
    <mergeCell ref="J145:J146"/>
    <mergeCell ref="M216:M217"/>
    <mergeCell ref="N223:N224"/>
    <mergeCell ref="J267:J269"/>
    <mergeCell ref="R252:R253"/>
    <mergeCell ref="L237:L238"/>
    <mergeCell ref="M229:P229"/>
    <mergeCell ref="M237:M238"/>
    <mergeCell ref="O223:O224"/>
    <mergeCell ref="Q236:Q238"/>
    <mergeCell ref="E150:J150"/>
    <mergeCell ref="H177:H178"/>
    <mergeCell ref="K216:K217"/>
    <mergeCell ref="H215:K215"/>
    <mergeCell ref="I165:I166"/>
    <mergeCell ref="H183:H184"/>
    <mergeCell ref="E182:J182"/>
    <mergeCell ref="I183:I184"/>
    <mergeCell ref="J183:J184"/>
    <mergeCell ref="E208:G208"/>
    <mergeCell ref="L171:L172"/>
    <mergeCell ref="N260:N261"/>
    <mergeCell ref="D298:D301"/>
    <mergeCell ref="E298:E299"/>
    <mergeCell ref="E300:E301"/>
    <mergeCell ref="E67:J67"/>
    <mergeCell ref="F68:F69"/>
    <mergeCell ref="Y170:AB170"/>
    <mergeCell ref="H124:K124"/>
    <mergeCell ref="K125:K126"/>
    <mergeCell ref="V165:V166"/>
    <mergeCell ref="Q171:Q172"/>
    <mergeCell ref="R164:R166"/>
    <mergeCell ref="S106:S107"/>
    <mergeCell ref="T106:V106"/>
    <mergeCell ref="E112:E113"/>
    <mergeCell ref="E118:E119"/>
    <mergeCell ref="H106:H107"/>
    <mergeCell ref="F112:F113"/>
    <mergeCell ref="G112:G113"/>
    <mergeCell ref="H112:H113"/>
    <mergeCell ref="J112:J113"/>
    <mergeCell ref="S125:S126"/>
    <mergeCell ref="J292:J293"/>
    <mergeCell ref="K292:K293"/>
    <mergeCell ref="I216:I217"/>
    <mergeCell ref="D274:D277"/>
    <mergeCell ref="D290:D293"/>
    <mergeCell ref="E290:E291"/>
    <mergeCell ref="E292:E293"/>
    <mergeCell ref="F292:F293"/>
    <mergeCell ref="G292:G293"/>
    <mergeCell ref="H292:H293"/>
    <mergeCell ref="G275:H276"/>
    <mergeCell ref="E284:E285"/>
    <mergeCell ref="E274:E275"/>
    <mergeCell ref="E276:E277"/>
    <mergeCell ref="F290:M291"/>
    <mergeCell ref="F274:J274"/>
    <mergeCell ref="K284:K285"/>
    <mergeCell ref="L284:L285"/>
    <mergeCell ref="M284:M285"/>
    <mergeCell ref="K300:K301"/>
    <mergeCell ref="L300:L301"/>
    <mergeCell ref="F298:J298"/>
    <mergeCell ref="K298:L299"/>
    <mergeCell ref="F299:F301"/>
    <mergeCell ref="G299:H300"/>
    <mergeCell ref="I299:J300"/>
    <mergeCell ref="M276:M277"/>
    <mergeCell ref="K276:K277"/>
    <mergeCell ref="L276:L277"/>
    <mergeCell ref="M300:M301"/>
    <mergeCell ref="F275:F277"/>
    <mergeCell ref="K274:L275"/>
    <mergeCell ref="M298:M299"/>
    <mergeCell ref="L292:L293"/>
    <mergeCell ref="M292:M293"/>
    <mergeCell ref="M274:M275"/>
    <mergeCell ref="I283:J284"/>
    <mergeCell ref="I275:J276"/>
    <mergeCell ref="I292:I293"/>
    <mergeCell ref="G283:H284"/>
    <mergeCell ref="F283:F285"/>
    <mergeCell ref="N292:N293"/>
    <mergeCell ref="I252:I253"/>
    <mergeCell ref="J252:J253"/>
    <mergeCell ref="F268:F269"/>
    <mergeCell ref="N268:N269"/>
    <mergeCell ref="I267:I268"/>
    <mergeCell ref="N290:N291"/>
    <mergeCell ref="E266:F267"/>
    <mergeCell ref="Q252:Q253"/>
    <mergeCell ref="P260:P261"/>
    <mergeCell ref="O260:O261"/>
    <mergeCell ref="E268:E269"/>
    <mergeCell ref="H267:H268"/>
    <mergeCell ref="K267:K269"/>
    <mergeCell ref="L259:L261"/>
    <mergeCell ref="G266:I266"/>
    <mergeCell ref="L268:L269"/>
    <mergeCell ref="M268:M269"/>
    <mergeCell ref="G267:G269"/>
    <mergeCell ref="L266:N267"/>
    <mergeCell ref="L258:M258"/>
    <mergeCell ref="G258:K258"/>
    <mergeCell ref="P252:P253"/>
    <mergeCell ref="M252:M253"/>
    <mergeCell ref="N258:P259"/>
    <mergeCell ref="K251:L251"/>
    <mergeCell ref="O252:O253"/>
    <mergeCell ref="L252:L253"/>
    <mergeCell ref="M259:M261"/>
    <mergeCell ref="N244:N246"/>
    <mergeCell ref="G245:G246"/>
    <mergeCell ref="H245:H246"/>
    <mergeCell ref="I245:I246"/>
    <mergeCell ref="M251:S251"/>
    <mergeCell ref="S252:S253"/>
    <mergeCell ref="N252:N253"/>
    <mergeCell ref="Q260:Q261"/>
    <mergeCell ref="Q258:Q259"/>
    <mergeCell ref="Q244:R245"/>
    <mergeCell ref="M245:M246"/>
    <mergeCell ref="K243:M244"/>
    <mergeCell ref="L245:L246"/>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AE50:AE51"/>
    <mergeCell ref="Q50:Q51"/>
    <mergeCell ref="W50:W51"/>
    <mergeCell ref="E55:J55"/>
    <mergeCell ref="A156:A158"/>
    <mergeCell ref="D86:D88"/>
    <mergeCell ref="D124:D126"/>
    <mergeCell ref="D137:D139"/>
    <mergeCell ref="M236:P236"/>
    <mergeCell ref="P223:P224"/>
    <mergeCell ref="H223:H224"/>
    <mergeCell ref="E222:G222"/>
    <mergeCell ref="E223:E224"/>
    <mergeCell ref="H236:L236"/>
    <mergeCell ref="I196:I197"/>
    <mergeCell ref="J196:J197"/>
    <mergeCell ref="E216:E217"/>
    <mergeCell ref="E188:J188"/>
    <mergeCell ref="I202:I203"/>
    <mergeCell ref="F202:F203"/>
    <mergeCell ref="G202:G203"/>
    <mergeCell ref="F196:F197"/>
    <mergeCell ref="H230:H231"/>
    <mergeCell ref="F230:F231"/>
    <mergeCell ref="E195:G195"/>
    <mergeCell ref="E209:E210"/>
    <mergeCell ref="I209:I210"/>
    <mergeCell ref="G230:G231"/>
    <mergeCell ref="A144:A146"/>
    <mergeCell ref="A150:A152"/>
    <mergeCell ref="A74:A76"/>
    <mergeCell ref="A80:A82"/>
    <mergeCell ref="A86:A88"/>
    <mergeCell ref="D80:D82"/>
    <mergeCell ref="A105:A107"/>
    <mergeCell ref="D117:D119"/>
    <mergeCell ref="D92:D94"/>
    <mergeCell ref="A92:A94"/>
    <mergeCell ref="A98:A100"/>
    <mergeCell ref="A111:A113"/>
    <mergeCell ref="D131:D133"/>
    <mergeCell ref="D144:D146"/>
    <mergeCell ref="D98:D100"/>
    <mergeCell ref="D111:D113"/>
    <mergeCell ref="A124:A126"/>
    <mergeCell ref="A131:A133"/>
    <mergeCell ref="A117:A119"/>
    <mergeCell ref="D74:D76"/>
    <mergeCell ref="C308:C309"/>
    <mergeCell ref="AL171:AL172"/>
    <mergeCell ref="T216:T217"/>
    <mergeCell ref="T230:T231"/>
    <mergeCell ref="T252:T253"/>
    <mergeCell ref="T244:T246"/>
    <mergeCell ref="F223:F224"/>
    <mergeCell ref="G223:G224"/>
    <mergeCell ref="R222:R224"/>
    <mergeCell ref="K230:K231"/>
    <mergeCell ref="L230:L231"/>
    <mergeCell ref="E230:E231"/>
    <mergeCell ref="J230:J231"/>
    <mergeCell ref="F245:F246"/>
    <mergeCell ref="J237:J238"/>
    <mergeCell ref="D282:D285"/>
    <mergeCell ref="E282:E283"/>
    <mergeCell ref="F282:J282"/>
    <mergeCell ref="K282:L283"/>
    <mergeCell ref="M282:M283"/>
    <mergeCell ref="D188:D190"/>
    <mergeCell ref="D208:D210"/>
    <mergeCell ref="D195:D197"/>
    <mergeCell ref="I230:I231"/>
    <mergeCell ref="A163:A165"/>
    <mergeCell ref="A170:A172"/>
    <mergeCell ref="A176:A178"/>
    <mergeCell ref="A182:A184"/>
    <mergeCell ref="A188:A190"/>
    <mergeCell ref="A195:A197"/>
    <mergeCell ref="A201:A203"/>
    <mergeCell ref="A208:A210"/>
    <mergeCell ref="A243:A245"/>
    <mergeCell ref="A215:A217"/>
    <mergeCell ref="A222:A224"/>
    <mergeCell ref="A229:A231"/>
    <mergeCell ref="A236:A238"/>
    <mergeCell ref="D182:D184"/>
    <mergeCell ref="D266:D269"/>
    <mergeCell ref="J266:K266"/>
    <mergeCell ref="G259:G261"/>
    <mergeCell ref="I223:I224"/>
    <mergeCell ref="J223:J224"/>
    <mergeCell ref="F216:F217"/>
    <mergeCell ref="D243:D246"/>
    <mergeCell ref="E243:G244"/>
    <mergeCell ref="D215:D217"/>
    <mergeCell ref="D229:D231"/>
    <mergeCell ref="E229:G229"/>
    <mergeCell ref="G237:G238"/>
    <mergeCell ref="K252:K253"/>
    <mergeCell ref="H259:I260"/>
    <mergeCell ref="J259:K260"/>
    <mergeCell ref="H229:L229"/>
    <mergeCell ref="E260:E261"/>
    <mergeCell ref="F260:F261"/>
    <mergeCell ref="E258:F259"/>
    <mergeCell ref="J245:J246"/>
    <mergeCell ref="E237:E238"/>
    <mergeCell ref="E245:E246"/>
    <mergeCell ref="F237:F238"/>
    <mergeCell ref="A251:A253"/>
    <mergeCell ref="D258:D261"/>
    <mergeCell ref="E252:E253"/>
    <mergeCell ref="F252:F253"/>
    <mergeCell ref="G252:G253"/>
    <mergeCell ref="G196:G197"/>
    <mergeCell ref="G209:G210"/>
    <mergeCell ref="F209:F210"/>
    <mergeCell ref="D201:D203"/>
    <mergeCell ref="E196:E197"/>
    <mergeCell ref="D222:D224"/>
    <mergeCell ref="E236:G236"/>
    <mergeCell ref="E201:J201"/>
    <mergeCell ref="H202:H203"/>
    <mergeCell ref="J202:J203"/>
    <mergeCell ref="D236:D238"/>
    <mergeCell ref="D251:D253"/>
    <mergeCell ref="I237:I238"/>
    <mergeCell ref="H43:J43"/>
    <mergeCell ref="F50:F51"/>
    <mergeCell ref="I44:I45"/>
    <mergeCell ref="E49:I49"/>
    <mergeCell ref="J50:J51"/>
    <mergeCell ref="H105:K105"/>
    <mergeCell ref="I106:I107"/>
    <mergeCell ref="J132:J133"/>
    <mergeCell ref="E145:E146"/>
    <mergeCell ref="F145:F146"/>
    <mergeCell ref="G145:G146"/>
    <mergeCell ref="F132:F133"/>
    <mergeCell ref="F106:F107"/>
    <mergeCell ref="G106:G107"/>
    <mergeCell ref="H132:H133"/>
    <mergeCell ref="G56:G57"/>
    <mergeCell ref="K44:K45"/>
    <mergeCell ref="H44:H45"/>
    <mergeCell ref="E43:G43"/>
    <mergeCell ref="E44:E45"/>
    <mergeCell ref="F44:F45"/>
    <mergeCell ref="I50:I51"/>
    <mergeCell ref="I93:I94"/>
    <mergeCell ref="F75:F76"/>
    <mergeCell ref="A49:A51"/>
    <mergeCell ref="A55:A57"/>
    <mergeCell ref="A137:A139"/>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AJ44:AJ45"/>
    <mergeCell ref="AL44:AL45"/>
    <mergeCell ref="AG44:AG45"/>
    <mergeCell ref="AK50:AK51"/>
    <mergeCell ref="AJ50:AJ51"/>
    <mergeCell ref="AJ49:AL49"/>
    <mergeCell ref="AL50:AL51"/>
    <mergeCell ref="AH50:AH51"/>
    <mergeCell ref="AI50:AI51"/>
    <mergeCell ref="AG50:AG51"/>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I106:AI107"/>
    <mergeCell ref="AD106:AD107"/>
    <mergeCell ref="AC106:AC107"/>
  </mergeCells>
  <phoneticPr fontId="69" type="noConversion"/>
  <conditionalFormatting sqref="W159 W140 W120 W191 W64:W66 W70 W101">
    <cfRule type="expression" dxfId="2094" priority="174963">
      <formula>$V64="ATU Summary"</formula>
    </cfRule>
  </conditionalFormatting>
  <conditionalFormatting sqref="X159 X140 X120 X191 X64:X66 X70 X101">
    <cfRule type="expression" dxfId="2093" priority="174962">
      <formula>$V64="Outlet Sheet"</formula>
    </cfRule>
  </conditionalFormatting>
  <conditionalFormatting sqref="E108 E147 E159 I211 K211 E211 E270:E271 E294:E296 E218 F83:G83 F173:G173 E64:E66 E52:G52 E198 E247 E167 AM167 E70 AD46 E46 E101 AD77 E77 E127:E128">
    <cfRule type="expression" dxfId="2092" priority="171510">
      <formula>$D46=""</formula>
    </cfRule>
    <cfRule type="containsBlanks" dxfId="2091" priority="171691">
      <formula>LEN(TRIM(E46))=0</formula>
    </cfRule>
  </conditionalFormatting>
  <conditionalFormatting sqref="E153">
    <cfRule type="expression" dxfId="2090" priority="171442">
      <formula>$D153=""</formula>
    </cfRule>
    <cfRule type="containsBlanks" dxfId="2089" priority="171443">
      <formula>LEN(TRIM(E153))=0</formula>
    </cfRule>
  </conditionalFormatting>
  <conditionalFormatting sqref="E89">
    <cfRule type="expression" dxfId="2088" priority="171456">
      <formula>$D89=""</formula>
    </cfRule>
    <cfRule type="containsBlanks" dxfId="2087" priority="171457">
      <formula>LEN(TRIM(E89))=0</formula>
    </cfRule>
  </conditionalFormatting>
  <conditionalFormatting sqref="E95">
    <cfRule type="expression" dxfId="2086" priority="171454">
      <formula>$D95=""</formula>
    </cfRule>
    <cfRule type="containsBlanks" dxfId="2085" priority="171455">
      <formula>LEN(TRIM(E95))=0</formula>
    </cfRule>
  </conditionalFormatting>
  <conditionalFormatting sqref="E114">
    <cfRule type="expression" dxfId="2084" priority="171450">
      <formula>$D114=""</formula>
    </cfRule>
    <cfRule type="containsBlanks" dxfId="2083" priority="171451">
      <formula>LEN(TRIM(E114))=0</formula>
    </cfRule>
  </conditionalFormatting>
  <conditionalFormatting sqref="E134">
    <cfRule type="expression" dxfId="2082" priority="171446">
      <formula>$D134=""</formula>
    </cfRule>
    <cfRule type="containsBlanks" dxfId="2081" priority="171447">
      <formula>LEN(TRIM(E134))=0</formula>
    </cfRule>
  </conditionalFormatting>
  <conditionalFormatting sqref="E173">
    <cfRule type="expression" dxfId="2080" priority="171438">
      <formula>$D173=""</formula>
    </cfRule>
    <cfRule type="containsBlanks" dxfId="2079" priority="171439">
      <formula>LEN(TRIM(E173))=0</formula>
    </cfRule>
  </conditionalFormatting>
  <conditionalFormatting sqref="E179">
    <cfRule type="expression" dxfId="2078" priority="171436">
      <formula>$D179=""</formula>
    </cfRule>
    <cfRule type="containsBlanks" dxfId="2077" priority="171437">
      <formula>LEN(TRIM(E179))=0</formula>
    </cfRule>
  </conditionalFormatting>
  <conditionalFormatting sqref="E185">
    <cfRule type="expression" dxfId="2076" priority="171434">
      <formula>$D185=""</formula>
    </cfRule>
    <cfRule type="containsBlanks" dxfId="2075" priority="171435">
      <formula>LEN(TRIM(E185))=0</formula>
    </cfRule>
  </conditionalFormatting>
  <conditionalFormatting sqref="E204">
    <cfRule type="expression" dxfId="2074" priority="171430">
      <formula>$D204=""</formula>
    </cfRule>
    <cfRule type="containsBlanks" dxfId="2073" priority="171431">
      <formula>LEN(TRIM(E204))=0</formula>
    </cfRule>
  </conditionalFormatting>
  <conditionalFormatting sqref="E232">
    <cfRule type="expression" dxfId="2072" priority="171422">
      <formula>$D232=""</formula>
    </cfRule>
    <cfRule type="containsBlanks" dxfId="2071" priority="171423">
      <formula>LEN(TRIM(E232))=0</formula>
    </cfRule>
  </conditionalFormatting>
  <conditionalFormatting sqref="F271">
    <cfRule type="expression" dxfId="2070" priority="171412">
      <formula>$D271=""</formula>
    </cfRule>
    <cfRule type="containsBlanks" dxfId="2069" priority="171413">
      <formula>LEN(TRIM(F271))=0</formula>
    </cfRule>
  </conditionalFormatting>
  <conditionalFormatting sqref="E254">
    <cfRule type="expression" dxfId="2068" priority="171416">
      <formula>$D254=""</formula>
    </cfRule>
    <cfRule type="containsBlanks" dxfId="2067" priority="171417">
      <formula>LEN(TRIM(E254))=0</formula>
    </cfRule>
  </conditionalFormatting>
  <conditionalFormatting sqref="E83">
    <cfRule type="expression" dxfId="2066" priority="171402">
      <formula>$D83=""</formula>
    </cfRule>
    <cfRule type="containsBlanks" dxfId="2065" priority="171403">
      <formula>LEN(TRIM(E83))=0</formula>
    </cfRule>
  </conditionalFormatting>
  <conditionalFormatting sqref="C32:C39 I218 X46:Y46 AB46:AC46">
    <cfRule type="containsBlanks" dxfId="2064" priority="170595">
      <formula>LEN(TRIM(C32))=0</formula>
    </cfRule>
  </conditionalFormatting>
  <conditionalFormatting sqref="Y147:AB147">
    <cfRule type="containsBlanks" dxfId="2063" priority="169043">
      <formula>LEN(TRIM(Y147))=0</formula>
    </cfRule>
  </conditionalFormatting>
  <conditionalFormatting sqref="E278">
    <cfRule type="expression" dxfId="2062" priority="168555">
      <formula>$D278=""</formula>
    </cfRule>
    <cfRule type="containsBlanks" dxfId="2061" priority="168556">
      <formula>LEN(TRIM(E278))=0</formula>
    </cfRule>
  </conditionalFormatting>
  <conditionalFormatting sqref="W108:AB108">
    <cfRule type="containsBlanks" dxfId="2060" priority="168175">
      <formula>LEN(TRIM(W108))=0</formula>
    </cfRule>
  </conditionalFormatting>
  <conditionalFormatting sqref="W127:AB128">
    <cfRule type="containsBlanks" dxfId="2059" priority="168174">
      <formula>LEN(TRIM(W127))=0</formula>
    </cfRule>
  </conditionalFormatting>
  <conditionalFormatting sqref="W147:X147">
    <cfRule type="containsBlanks" dxfId="2058" priority="168173">
      <formula>LEN(TRIM(W147))=0</formula>
    </cfRule>
  </conditionalFormatting>
  <conditionalFormatting sqref="AH167">
    <cfRule type="containsBlanks" dxfId="2057" priority="168169">
      <formula>LEN(TRIM(AH167))=0</formula>
    </cfRule>
  </conditionalFormatting>
  <conditionalFormatting sqref="AI167:AJ167">
    <cfRule type="containsBlanks" dxfId="2056" priority="168172">
      <formula>LEN(TRIM(AI167))=0</formula>
    </cfRule>
  </conditionalFormatting>
  <conditionalFormatting sqref="AK167:AL167">
    <cfRule type="containsBlanks" dxfId="2055" priority="168171">
      <formula>LEN(TRIM(AK167))=0</formula>
    </cfRule>
  </conditionalFormatting>
  <conditionalFormatting sqref="AG167">
    <cfRule type="containsBlanks" dxfId="2054" priority="168170">
      <formula>LEN(TRIM(AG167))=0</formula>
    </cfRule>
  </conditionalFormatting>
  <conditionalFormatting sqref="E58">
    <cfRule type="expression" dxfId="2053" priority="166818">
      <formula>$D58=""</formula>
    </cfRule>
    <cfRule type="containsBlanks" dxfId="2052" priority="166819">
      <formula>LEN(TRIM(E58))=0</formula>
    </cfRule>
  </conditionalFormatting>
  <conditionalFormatting sqref="N211:Q211">
    <cfRule type="expression" dxfId="2051" priority="166657">
      <formula>$I211="HHW"</formula>
    </cfRule>
  </conditionalFormatting>
  <conditionalFormatting sqref="Y52:AB52">
    <cfRule type="expression" dxfId="2050" priority="165564">
      <formula>OR($F52="Single Duct VAV",$F52="Supply Air Valve",$F52="Return Air Valve",$F52="Exhaust Air Valve",$F52="Double Duct VAV", $F52="Series FPB", $F52="Parallel FPB")</formula>
    </cfRule>
  </conditionalFormatting>
  <conditionalFormatting sqref="U52:X52">
    <cfRule type="expression" dxfId="2049" priority="165511">
      <formula>OR($F52="Single Duct VAV",$F52="Supply Air Valve",$F52="Return Air Valve",$F52="Exhaust Air Valve",$F52="Double Duct VAV")</formula>
    </cfRule>
  </conditionalFormatting>
  <conditionalFormatting sqref="AC173 AC83">
    <cfRule type="expression" dxfId="2048" priority="165510">
      <formula>AND(D83&lt;&gt;"",AC83="")</formula>
    </cfRule>
  </conditionalFormatting>
  <conditionalFormatting sqref="AD173 AD83">
    <cfRule type="expression" dxfId="2047" priority="165509">
      <formula>AND(D83&lt;&gt;"",AD83="")</formula>
    </cfRule>
  </conditionalFormatting>
  <conditionalFormatting sqref="AE173 AE83">
    <cfRule type="expression" dxfId="2046" priority="174993">
      <formula>AND(D83&lt;&gt;"",AE83="")</formula>
    </cfRule>
  </conditionalFormatting>
  <conditionalFormatting sqref="Y83:Z83">
    <cfRule type="expression" dxfId="2045" priority="161454">
      <formula>OR($F83="Single Duct VAV",$F83="Double Duct VAV", $F83="Series FPB", $F83="Parallel FPB")</formula>
    </cfRule>
  </conditionalFormatting>
  <conditionalFormatting sqref="U83:X83">
    <cfRule type="expression" dxfId="2044" priority="161453">
      <formula>OR($F83="Single Duct VAV",$F83="Double Duct VAV")</formula>
    </cfRule>
  </conditionalFormatting>
  <conditionalFormatting sqref="AA83:AB83">
    <cfRule type="expression" dxfId="2043" priority="161452">
      <formula>OR($F83="Single Duct VAV",$F83="Double Duct VAV", $F83="Series FPB", $F83="Parallel FPB")</formula>
    </cfRule>
  </conditionalFormatting>
  <conditionalFormatting sqref="S83 S52">
    <cfRule type="expression" dxfId="2042" priority="161447">
      <formula>OR($F52="Series FPB",$F52="Return Air Valve", $F52="Exhaust Air Valve", $F52="Parallel FPB", $F52="Series FPB w/ OA.")</formula>
    </cfRule>
  </conditionalFormatting>
  <conditionalFormatting sqref="Y173:Z173">
    <cfRule type="expression" dxfId="2041" priority="161446">
      <formula>OR($F173="Single Duct VAV",$F173="Double Duct VAV", $F173="Series FPB", $F173="Parallel FPB")</formula>
    </cfRule>
  </conditionalFormatting>
  <conditionalFormatting sqref="U173:X173">
    <cfRule type="expression" dxfId="2040" priority="161445">
      <formula>OR($F173="Single Duct VAV",$F173="Double Duct VAV")</formula>
    </cfRule>
  </conditionalFormatting>
  <conditionalFormatting sqref="AA173:AB173">
    <cfRule type="expression" dxfId="2039" priority="161444">
      <formula>OR($F173="Single Duct VAV",$F173="Double Duct VAV", $F173="Series FPB", $F173="Parallel FPB")</formula>
    </cfRule>
  </conditionalFormatting>
  <conditionalFormatting sqref="C16:C18 C10:C14 C21:C30">
    <cfRule type="containsBlanks" dxfId="2038" priority="161050">
      <formula>LEN(TRIM(C10))=0</formula>
    </cfRule>
  </conditionalFormatting>
  <conditionalFormatting sqref="AG173:AH173 AG83:AH83">
    <cfRule type="expression" dxfId="2037" priority="156735">
      <formula>AND(D83&lt;&gt;"",AG83="")</formula>
    </cfRule>
  </conditionalFormatting>
  <conditionalFormatting sqref="E302">
    <cfRule type="expression" dxfId="2036" priority="156721">
      <formula>$D302=""</formula>
    </cfRule>
    <cfRule type="containsBlanks" dxfId="2035" priority="156722">
      <formula>LEN(TRIM(E302))=0</formula>
    </cfRule>
  </conditionalFormatting>
  <conditionalFormatting sqref="AH173 AH83">
    <cfRule type="expression" dxfId="2034" priority="156720">
      <formula>AND(D83&lt;&gt;"",AH83="")</formula>
    </cfRule>
  </conditionalFormatting>
  <conditionalFormatting sqref="F295:G296">
    <cfRule type="expression" dxfId="2033" priority="156458">
      <formula>$D295=""</formula>
    </cfRule>
    <cfRule type="containsBlanks" dxfId="2032" priority="156459">
      <formula>LEN(TRIM(F295))=0</formula>
    </cfRule>
  </conditionalFormatting>
  <conditionalFormatting sqref="E262">
    <cfRule type="expression" dxfId="2031" priority="156344">
      <formula>$D262=""</formula>
    </cfRule>
    <cfRule type="containsBlanks" dxfId="2030" priority="156345">
      <formula>LEN(TRIM(E262))=0</formula>
    </cfRule>
  </conditionalFormatting>
  <conditionalFormatting sqref="W96:W97">
    <cfRule type="expression" dxfId="2029" priority="145871">
      <formula>$V96="ATU Summary"</formula>
    </cfRule>
  </conditionalFormatting>
  <conditionalFormatting sqref="X96:X97">
    <cfRule type="expression" dxfId="2028" priority="145870">
      <formula>$V96="Outlet Sheet"</formula>
    </cfRule>
  </conditionalFormatting>
  <conditionalFormatting sqref="E96:E97">
    <cfRule type="expression" dxfId="2027" priority="145868">
      <formula>$D96=""</formula>
    </cfRule>
    <cfRule type="containsBlanks" dxfId="2026" priority="145869">
      <formula>LEN(TRIM(E96))=0</formula>
    </cfRule>
  </conditionalFormatting>
  <conditionalFormatting sqref="W115:W116">
    <cfRule type="expression" dxfId="2025" priority="141378">
      <formula>$V115="ATU Summary"</formula>
    </cfRule>
  </conditionalFormatting>
  <conditionalFormatting sqref="X115:X116">
    <cfRule type="expression" dxfId="2024" priority="141377">
      <formula>$V115="Outlet Sheet"</formula>
    </cfRule>
  </conditionalFormatting>
  <conditionalFormatting sqref="E115:E116 F115:J115">
    <cfRule type="expression" dxfId="2023" priority="141375">
      <formula>$D115=""</formula>
    </cfRule>
    <cfRule type="containsBlanks" dxfId="2022" priority="141376">
      <formula>LEN(TRIM(E115))=0</formula>
    </cfRule>
  </conditionalFormatting>
  <conditionalFormatting sqref="E120">
    <cfRule type="expression" dxfId="2021" priority="141371">
      <formula>$D120=""</formula>
    </cfRule>
    <cfRule type="containsBlanks" dxfId="2020" priority="141372">
      <formula>LEN(TRIM(E120))=0</formula>
    </cfRule>
  </conditionalFormatting>
  <conditionalFormatting sqref="W135:W136">
    <cfRule type="expression" dxfId="2019" priority="141050">
      <formula>$V135="ATU Summary"</formula>
    </cfRule>
  </conditionalFormatting>
  <conditionalFormatting sqref="X135:X136">
    <cfRule type="expression" dxfId="2018" priority="141049">
      <formula>$V135="Outlet Sheet"</formula>
    </cfRule>
  </conditionalFormatting>
  <conditionalFormatting sqref="E135:E136">
    <cfRule type="expression" dxfId="2017" priority="141047">
      <formula>$D135=""</formula>
    </cfRule>
    <cfRule type="containsBlanks" dxfId="2016" priority="141048">
      <formula>LEN(TRIM(E135))=0</formula>
    </cfRule>
  </conditionalFormatting>
  <conditionalFormatting sqref="E140">
    <cfRule type="expression" dxfId="2015" priority="141043">
      <formula>$D140=""</formula>
    </cfRule>
    <cfRule type="containsBlanks" dxfId="2014" priority="141044">
      <formula>LEN(TRIM(E140))=0</formula>
    </cfRule>
  </conditionalFormatting>
  <conditionalFormatting sqref="W154:W155">
    <cfRule type="expression" dxfId="2013" priority="140714">
      <formula>$V154="ATU Summary"</formula>
    </cfRule>
  </conditionalFormatting>
  <conditionalFormatting sqref="X154:X155">
    <cfRule type="expression" dxfId="2012" priority="140713">
      <formula>$V154="Outlet Sheet"</formula>
    </cfRule>
  </conditionalFormatting>
  <conditionalFormatting sqref="E154:E155">
    <cfRule type="expression" dxfId="2011" priority="140711">
      <formula>$D154=""</formula>
    </cfRule>
    <cfRule type="containsBlanks" dxfId="2010" priority="140712">
      <formula>LEN(TRIM(E154))=0</formula>
    </cfRule>
  </conditionalFormatting>
  <conditionalFormatting sqref="W186:W187">
    <cfRule type="expression" dxfId="2009" priority="139862">
      <formula>$V186="ATU Summary"</formula>
    </cfRule>
  </conditionalFormatting>
  <conditionalFormatting sqref="X186:X187">
    <cfRule type="expression" dxfId="2008" priority="139861">
      <formula>$V186="Outlet Sheet"</formula>
    </cfRule>
  </conditionalFormatting>
  <conditionalFormatting sqref="E186:Q187">
    <cfRule type="expression" dxfId="2007" priority="139859">
      <formula>$D186=""</formula>
    </cfRule>
    <cfRule type="containsBlanks" dxfId="2006" priority="139860">
      <formula>LEN(TRIM(E186))=0</formula>
    </cfRule>
  </conditionalFormatting>
  <conditionalFormatting sqref="E191">
    <cfRule type="expression" dxfId="2005" priority="139855">
      <formula>$D191=""</formula>
    </cfRule>
    <cfRule type="containsBlanks" dxfId="2004" priority="139856">
      <formula>LEN(TRIM(E191))=0</formula>
    </cfRule>
  </conditionalFormatting>
  <conditionalFormatting sqref="C20">
    <cfRule type="containsBlanks" dxfId="2003" priority="126387">
      <formula>LEN(TRIM(C20))=0</formula>
    </cfRule>
  </conditionalFormatting>
  <conditionalFormatting sqref="E225">
    <cfRule type="expression" dxfId="2002" priority="115707">
      <formula>$D225=""</formula>
    </cfRule>
    <cfRule type="containsBlanks" dxfId="2001" priority="115708">
      <formula>LEN(TRIM(E225))=0</formula>
    </cfRule>
  </conditionalFormatting>
  <conditionalFormatting sqref="E239">
    <cfRule type="expression" dxfId="2000" priority="115689">
      <formula>$D239=""</formula>
    </cfRule>
    <cfRule type="containsBlanks" dxfId="1999" priority="115690">
      <formula>LEN(TRIM(E239))=0</formula>
    </cfRule>
  </conditionalFormatting>
  <conditionalFormatting sqref="A43">
    <cfRule type="notContainsBlanks" dxfId="1998" priority="113660">
      <formula>LEN(TRIM(A43))&gt;0</formula>
    </cfRule>
  </conditionalFormatting>
  <conditionalFormatting sqref="A49">
    <cfRule type="notContainsBlanks" dxfId="1997" priority="112683">
      <formula>LEN(TRIM(A49))&gt;0</formula>
    </cfRule>
  </conditionalFormatting>
  <conditionalFormatting sqref="A55">
    <cfRule type="notContainsBlanks" dxfId="1996" priority="111828">
      <formula>LEN(TRIM(A55))&gt;0</formula>
    </cfRule>
  </conditionalFormatting>
  <conditionalFormatting sqref="A67">
    <cfRule type="notContainsBlanks" dxfId="1995" priority="111708">
      <formula>LEN(TRIM(A67))&gt;0</formula>
    </cfRule>
  </conditionalFormatting>
  <conditionalFormatting sqref="A61">
    <cfRule type="notContainsBlanks" dxfId="1994" priority="111707">
      <formula>LEN(TRIM(A61))&gt;0</formula>
    </cfRule>
  </conditionalFormatting>
  <conditionalFormatting sqref="A74">
    <cfRule type="notContainsBlanks" dxfId="1993" priority="111512">
      <formula>LEN(TRIM(A74))&gt;0</formula>
    </cfRule>
  </conditionalFormatting>
  <conditionalFormatting sqref="A80">
    <cfRule type="notContainsBlanks" dxfId="1992" priority="111511">
      <formula>LEN(TRIM(A80))&gt;0</formula>
    </cfRule>
  </conditionalFormatting>
  <conditionalFormatting sqref="A86">
    <cfRule type="notContainsBlanks" dxfId="1991" priority="111510">
      <formula>LEN(TRIM(A86))&gt;0</formula>
    </cfRule>
  </conditionalFormatting>
  <conditionalFormatting sqref="A92">
    <cfRule type="notContainsBlanks" dxfId="1990" priority="111509">
      <formula>LEN(TRIM(A92))&gt;0</formula>
    </cfRule>
  </conditionalFormatting>
  <conditionalFormatting sqref="A98">
    <cfRule type="notContainsBlanks" dxfId="1989" priority="111508">
      <formula>LEN(TRIM(A98))&gt;0</formula>
    </cfRule>
  </conditionalFormatting>
  <conditionalFormatting sqref="A188">
    <cfRule type="notContainsBlanks" dxfId="1988" priority="111489">
      <formula>LEN(TRIM(A188))&gt;0</formula>
    </cfRule>
  </conditionalFormatting>
  <conditionalFormatting sqref="A105">
    <cfRule type="notContainsBlanks" dxfId="1987" priority="111506">
      <formula>LEN(TRIM(A105))&gt;0</formula>
    </cfRule>
  </conditionalFormatting>
  <conditionalFormatting sqref="A111">
    <cfRule type="notContainsBlanks" dxfId="1986" priority="111504">
      <formula>LEN(TRIM(A111))&gt;0</formula>
    </cfRule>
  </conditionalFormatting>
  <conditionalFormatting sqref="A117">
    <cfRule type="notContainsBlanks" dxfId="1985" priority="111502">
      <formula>LEN(TRIM(A117))&gt;0</formula>
    </cfRule>
  </conditionalFormatting>
  <conditionalFormatting sqref="A124">
    <cfRule type="notContainsBlanks" dxfId="1984" priority="111500">
      <formula>LEN(TRIM(A124))&gt;0</formula>
    </cfRule>
  </conditionalFormatting>
  <conditionalFormatting sqref="A131">
    <cfRule type="notContainsBlanks" dxfId="1983" priority="111498">
      <formula>LEN(TRIM(A131))&gt;0</formula>
    </cfRule>
  </conditionalFormatting>
  <conditionalFormatting sqref="A137">
    <cfRule type="notContainsBlanks" dxfId="1982" priority="111497">
      <formula>LEN(TRIM(A137))&gt;0</formula>
    </cfRule>
  </conditionalFormatting>
  <conditionalFormatting sqref="A144">
    <cfRule type="notContainsBlanks" dxfId="1981" priority="111496">
      <formula>LEN(TRIM(A144))&gt;0</formula>
    </cfRule>
  </conditionalFormatting>
  <conditionalFormatting sqref="A150">
    <cfRule type="notContainsBlanks" dxfId="1980" priority="111495">
      <formula>LEN(TRIM(A150))&gt;0</formula>
    </cfRule>
  </conditionalFormatting>
  <conditionalFormatting sqref="A156">
    <cfRule type="notContainsBlanks" dxfId="1979" priority="111494">
      <formula>LEN(TRIM(A156))&gt;0</formula>
    </cfRule>
  </conditionalFormatting>
  <conditionalFormatting sqref="A163">
    <cfRule type="notContainsBlanks" dxfId="1978" priority="111493">
      <formula>LEN(TRIM(A163))&gt;0</formula>
    </cfRule>
  </conditionalFormatting>
  <conditionalFormatting sqref="A170">
    <cfRule type="notContainsBlanks" dxfId="1977" priority="111492">
      <formula>LEN(TRIM(A170))&gt;0</formula>
    </cfRule>
  </conditionalFormatting>
  <conditionalFormatting sqref="A176">
    <cfRule type="notContainsBlanks" dxfId="1976" priority="111491">
      <formula>LEN(TRIM(A176))&gt;0</formula>
    </cfRule>
  </conditionalFormatting>
  <conditionalFormatting sqref="A182">
    <cfRule type="notContainsBlanks" dxfId="1975" priority="111490">
      <formula>LEN(TRIM(A182))&gt;0</formula>
    </cfRule>
  </conditionalFormatting>
  <conditionalFormatting sqref="A195">
    <cfRule type="notContainsBlanks" dxfId="1974" priority="111468">
      <formula>LEN(TRIM(A195))&gt;0</formula>
    </cfRule>
  </conditionalFormatting>
  <conditionalFormatting sqref="A201">
    <cfRule type="notContainsBlanks" dxfId="1973" priority="111467">
      <formula>LEN(TRIM(A201))&gt;0</formula>
    </cfRule>
  </conditionalFormatting>
  <conditionalFormatting sqref="A208">
    <cfRule type="notContainsBlanks" dxfId="1972" priority="111466">
      <formula>LEN(TRIM(A208))&gt;0</formula>
    </cfRule>
  </conditionalFormatting>
  <conditionalFormatting sqref="A215">
    <cfRule type="notContainsBlanks" dxfId="1971" priority="111465">
      <formula>LEN(TRIM(A215))&gt;0</formula>
    </cfRule>
  </conditionalFormatting>
  <conditionalFormatting sqref="A222">
    <cfRule type="notContainsBlanks" dxfId="1970" priority="111464">
      <formula>LEN(TRIM(A222))&gt;0</formula>
    </cfRule>
  </conditionalFormatting>
  <conditionalFormatting sqref="A229">
    <cfRule type="notContainsBlanks" dxfId="1969" priority="111463">
      <formula>LEN(TRIM(A229))&gt;0</formula>
    </cfRule>
  </conditionalFormatting>
  <conditionalFormatting sqref="A236">
    <cfRule type="notContainsBlanks" dxfId="1968" priority="111462">
      <formula>LEN(TRIM(A236))&gt;0</formula>
    </cfRule>
  </conditionalFormatting>
  <conditionalFormatting sqref="A243">
    <cfRule type="notContainsBlanks" dxfId="1967" priority="111461">
      <formula>LEN(TRIM(A243))&gt;0</formula>
    </cfRule>
  </conditionalFormatting>
  <conditionalFormatting sqref="A251">
    <cfRule type="notContainsBlanks" dxfId="1966" priority="111460">
      <formula>LEN(TRIM(A251))&gt;0</formula>
    </cfRule>
  </conditionalFormatting>
  <conditionalFormatting sqref="S173">
    <cfRule type="expression" dxfId="1965" priority="111379">
      <formula>OR($F173="Series FPB", $F173="Parallel FPB", $F173="Series FPB w/ OA.")</formula>
    </cfRule>
  </conditionalFormatting>
  <conditionalFormatting sqref="B46 A52:B52">
    <cfRule type="containsText" dxfId="1964" priority="88340" operator="containsText" text="MISMATCH">
      <formula>NOT(ISERROR(SEARCH("MISMATCH",A46)))</formula>
    </cfRule>
    <cfRule type="containsText" dxfId="1963" priority="88341" operator="containsText" text="COMPLETE">
      <formula>NOT(ISERROR(SEARCH("COMPLETE",A46)))</formula>
    </cfRule>
    <cfRule type="containsText" dxfId="1962" priority="88342" operator="containsText" text="DELTA">
      <formula>NOT(ISERROR(SEARCH("DELTA",A46)))</formula>
    </cfRule>
  </conditionalFormatting>
  <conditionalFormatting sqref="C46 C52">
    <cfRule type="containsText" dxfId="1961" priority="88334" operator="containsText" text="MISMATCH">
      <formula>NOT(ISERROR(SEARCH("MISMATCH",C46)))</formula>
    </cfRule>
    <cfRule type="containsText" dxfId="1960" priority="88335" operator="containsText" text="COMPLETE">
      <formula>NOT(ISERROR(SEARCH("COMPLETE",C46)))</formula>
    </cfRule>
    <cfRule type="containsText" dxfId="1959" priority="88336" operator="containsText" text="DELTA">
      <formula>NOT(ISERROR(SEARCH("DELTA",C46)))</formula>
    </cfRule>
  </conditionalFormatting>
  <conditionalFormatting sqref="B77">
    <cfRule type="containsText" dxfId="1958" priority="86762" operator="containsText" text="MISMATCH">
      <formula>NOT(ISERROR(SEARCH("MISMATCH",B77)))</formula>
    </cfRule>
    <cfRule type="containsText" dxfId="1957" priority="86763" operator="containsText" text="COMPLETE">
      <formula>NOT(ISERROR(SEARCH("COMPLETE",B77)))</formula>
    </cfRule>
    <cfRule type="containsText" dxfId="1956" priority="86764" operator="containsText" text="DELTA">
      <formula>NOT(ISERROR(SEARCH("DELTA",B77)))</formula>
    </cfRule>
  </conditionalFormatting>
  <conditionalFormatting sqref="A77">
    <cfRule type="containsText" dxfId="1955" priority="86759" operator="containsText" text="MISMATCH">
      <formula>NOT(ISERROR(SEARCH("MISMATCH",A77)))</formula>
    </cfRule>
    <cfRule type="containsText" dxfId="1954" priority="86760" operator="containsText" text="COMPLETE">
      <formula>NOT(ISERROR(SEARCH("COMPLETE",A77)))</formula>
    </cfRule>
    <cfRule type="containsText" dxfId="1953" priority="86761" operator="containsText" text="DELTA">
      <formula>NOT(ISERROR(SEARCH("DELTA",A77)))</formula>
    </cfRule>
  </conditionalFormatting>
  <conditionalFormatting sqref="C77">
    <cfRule type="containsText" dxfId="1952" priority="86756" operator="containsText" text="MISMATCH">
      <formula>NOT(ISERROR(SEARCH("MISMATCH",C77)))</formula>
    </cfRule>
    <cfRule type="containsText" dxfId="1951" priority="86757" operator="containsText" text="COMPLETE">
      <formula>NOT(ISERROR(SEARCH("COMPLETE",C77)))</formula>
    </cfRule>
    <cfRule type="containsText" dxfId="1950" priority="86758" operator="containsText" text="DELTA">
      <formula>NOT(ISERROR(SEARCH("DELTA",C77)))</formula>
    </cfRule>
  </conditionalFormatting>
  <conditionalFormatting sqref="B83">
    <cfRule type="containsText" dxfId="1949" priority="86753" operator="containsText" text="MISMATCH">
      <formula>NOT(ISERROR(SEARCH("MISMATCH",B83)))</formula>
    </cfRule>
    <cfRule type="containsText" dxfId="1948" priority="86754" operator="containsText" text="COMPLETE">
      <formula>NOT(ISERROR(SEARCH("COMPLETE",B83)))</formula>
    </cfRule>
    <cfRule type="containsText" dxfId="1947" priority="86755" operator="containsText" text="DELTA">
      <formula>NOT(ISERROR(SEARCH("DELTA",B83)))</formula>
    </cfRule>
  </conditionalFormatting>
  <conditionalFormatting sqref="A83">
    <cfRule type="containsText" dxfId="1946" priority="86750" operator="containsText" text="MISMATCH">
      <formula>NOT(ISERROR(SEARCH("MISMATCH",A83)))</formula>
    </cfRule>
    <cfRule type="containsText" dxfId="1945" priority="86751" operator="containsText" text="COMPLETE">
      <formula>NOT(ISERROR(SEARCH("COMPLETE",A83)))</formula>
    </cfRule>
    <cfRule type="containsText" dxfId="1944" priority="86752" operator="containsText" text="DELTA">
      <formula>NOT(ISERROR(SEARCH("DELTA",A83)))</formula>
    </cfRule>
  </conditionalFormatting>
  <conditionalFormatting sqref="C83">
    <cfRule type="containsText" dxfId="1943" priority="86747" operator="containsText" text="MISMATCH">
      <formula>NOT(ISERROR(SEARCH("MISMATCH",C83)))</formula>
    </cfRule>
    <cfRule type="containsText" dxfId="1942" priority="86748" operator="containsText" text="COMPLETE">
      <formula>NOT(ISERROR(SEARCH("COMPLETE",C83)))</formula>
    </cfRule>
    <cfRule type="containsText" dxfId="1941" priority="86749" operator="containsText" text="DELTA">
      <formula>NOT(ISERROR(SEARCH("DELTA",C83)))</formula>
    </cfRule>
  </conditionalFormatting>
  <conditionalFormatting sqref="B108">
    <cfRule type="containsText" dxfId="1940" priority="86744" operator="containsText" text="MISMATCH">
      <formula>NOT(ISERROR(SEARCH("MISMATCH",B108)))</formula>
    </cfRule>
    <cfRule type="containsText" dxfId="1939" priority="86745" operator="containsText" text="COMPLETE">
      <formula>NOT(ISERROR(SEARCH("COMPLETE",B108)))</formula>
    </cfRule>
    <cfRule type="containsText" dxfId="1938" priority="86746" operator="containsText" text="DELTA">
      <formula>NOT(ISERROR(SEARCH("DELTA",B108)))</formula>
    </cfRule>
  </conditionalFormatting>
  <conditionalFormatting sqref="A108">
    <cfRule type="containsText" dxfId="1937" priority="86741" operator="containsText" text="MISMATCH">
      <formula>NOT(ISERROR(SEARCH("MISMATCH",A108)))</formula>
    </cfRule>
    <cfRule type="containsText" dxfId="1936" priority="86742" operator="containsText" text="COMPLETE">
      <formula>NOT(ISERROR(SEARCH("COMPLETE",A108)))</formula>
    </cfRule>
    <cfRule type="containsText" dxfId="1935" priority="86743" operator="containsText" text="DELTA">
      <formula>NOT(ISERROR(SEARCH("DELTA",A108)))</formula>
    </cfRule>
  </conditionalFormatting>
  <conditionalFormatting sqref="C108">
    <cfRule type="containsText" dxfId="1934" priority="86738" operator="containsText" text="MISMATCH">
      <formula>NOT(ISERROR(SEARCH("MISMATCH",C108)))</formula>
    </cfRule>
    <cfRule type="containsText" dxfId="1933" priority="86739" operator="containsText" text="COMPLETE">
      <formula>NOT(ISERROR(SEARCH("COMPLETE",C108)))</formula>
    </cfRule>
    <cfRule type="containsText" dxfId="1932" priority="86740" operator="containsText" text="DELTA">
      <formula>NOT(ISERROR(SEARCH("DELTA",C108)))</formula>
    </cfRule>
  </conditionalFormatting>
  <conditionalFormatting sqref="B114">
    <cfRule type="containsText" dxfId="1931" priority="86735" operator="containsText" text="MISMATCH">
      <formula>NOT(ISERROR(SEARCH("MISMATCH",B114)))</formula>
    </cfRule>
    <cfRule type="containsText" dxfId="1930" priority="86736" operator="containsText" text="COMPLETE">
      <formula>NOT(ISERROR(SEARCH("COMPLETE",B114)))</formula>
    </cfRule>
    <cfRule type="containsText" dxfId="1929" priority="86737" operator="containsText" text="DELTA">
      <formula>NOT(ISERROR(SEARCH("DELTA",B114)))</formula>
    </cfRule>
  </conditionalFormatting>
  <conditionalFormatting sqref="A114">
    <cfRule type="containsText" dxfId="1928" priority="86732" operator="containsText" text="MISMATCH">
      <formula>NOT(ISERROR(SEARCH("MISMATCH",A114)))</formula>
    </cfRule>
    <cfRule type="containsText" dxfId="1927" priority="86733" operator="containsText" text="COMPLETE">
      <formula>NOT(ISERROR(SEARCH("COMPLETE",A114)))</formula>
    </cfRule>
    <cfRule type="containsText" dxfId="1926" priority="86734" operator="containsText" text="DELTA">
      <formula>NOT(ISERROR(SEARCH("DELTA",A114)))</formula>
    </cfRule>
  </conditionalFormatting>
  <conditionalFormatting sqref="C114">
    <cfRule type="containsText" dxfId="1925" priority="86729" operator="containsText" text="MISMATCH">
      <formula>NOT(ISERROR(SEARCH("MISMATCH",C114)))</formula>
    </cfRule>
    <cfRule type="containsText" dxfId="1924" priority="86730" operator="containsText" text="COMPLETE">
      <formula>NOT(ISERROR(SEARCH("COMPLETE",C114)))</formula>
    </cfRule>
    <cfRule type="containsText" dxfId="1923" priority="86731" operator="containsText" text="DELTA">
      <formula>NOT(ISERROR(SEARCH("DELTA",C114)))</formula>
    </cfRule>
  </conditionalFormatting>
  <conditionalFormatting sqref="B127:B128">
    <cfRule type="containsText" dxfId="1922" priority="86726" operator="containsText" text="MISMATCH">
      <formula>NOT(ISERROR(SEARCH("MISMATCH",B127)))</formula>
    </cfRule>
    <cfRule type="containsText" dxfId="1921" priority="86727" operator="containsText" text="COMPLETE">
      <formula>NOT(ISERROR(SEARCH("COMPLETE",B127)))</formula>
    </cfRule>
    <cfRule type="containsText" dxfId="1920" priority="86728" operator="containsText" text="DELTA">
      <formula>NOT(ISERROR(SEARCH("DELTA",B127)))</formula>
    </cfRule>
  </conditionalFormatting>
  <conditionalFormatting sqref="A127:A128">
    <cfRule type="containsText" dxfId="1919" priority="86723" operator="containsText" text="MISMATCH">
      <formula>NOT(ISERROR(SEARCH("MISMATCH",A127)))</formula>
    </cfRule>
    <cfRule type="containsText" dxfId="1918" priority="86724" operator="containsText" text="COMPLETE">
      <formula>NOT(ISERROR(SEARCH("COMPLETE",A127)))</formula>
    </cfRule>
    <cfRule type="containsText" dxfId="1917" priority="86725" operator="containsText" text="DELTA">
      <formula>NOT(ISERROR(SEARCH("DELTA",A127)))</formula>
    </cfRule>
  </conditionalFormatting>
  <conditionalFormatting sqref="B134">
    <cfRule type="containsText" dxfId="1916" priority="86717" operator="containsText" text="MISMATCH">
      <formula>NOT(ISERROR(SEARCH("MISMATCH",B134)))</formula>
    </cfRule>
    <cfRule type="containsText" dxfId="1915" priority="86718" operator="containsText" text="COMPLETE">
      <formula>NOT(ISERROR(SEARCH("COMPLETE",B134)))</formula>
    </cfRule>
    <cfRule type="containsText" dxfId="1914" priority="86719" operator="containsText" text="DELTA">
      <formula>NOT(ISERROR(SEARCH("DELTA",B134)))</formula>
    </cfRule>
  </conditionalFormatting>
  <conditionalFormatting sqref="A134">
    <cfRule type="containsText" dxfId="1913" priority="86714" operator="containsText" text="MISMATCH">
      <formula>NOT(ISERROR(SEARCH("MISMATCH",A134)))</formula>
    </cfRule>
    <cfRule type="containsText" dxfId="1912" priority="86715" operator="containsText" text="COMPLETE">
      <formula>NOT(ISERROR(SEARCH("COMPLETE",A134)))</formula>
    </cfRule>
    <cfRule type="containsText" dxfId="1911" priority="86716" operator="containsText" text="DELTA">
      <formula>NOT(ISERROR(SEARCH("DELTA",A134)))</formula>
    </cfRule>
  </conditionalFormatting>
  <conditionalFormatting sqref="C134">
    <cfRule type="containsText" dxfId="1910" priority="86711" operator="containsText" text="MISMATCH">
      <formula>NOT(ISERROR(SEARCH("MISMATCH",C134)))</formula>
    </cfRule>
    <cfRule type="containsText" dxfId="1909" priority="86712" operator="containsText" text="COMPLETE">
      <formula>NOT(ISERROR(SEARCH("COMPLETE",C134)))</formula>
    </cfRule>
    <cfRule type="containsText" dxfId="1908" priority="86713" operator="containsText" text="DELTA">
      <formula>NOT(ISERROR(SEARCH("DELTA",C134)))</formula>
    </cfRule>
  </conditionalFormatting>
  <conditionalFormatting sqref="B147">
    <cfRule type="containsText" dxfId="1907" priority="86708" operator="containsText" text="MISMATCH">
      <formula>NOT(ISERROR(SEARCH("MISMATCH",B147)))</formula>
    </cfRule>
    <cfRule type="containsText" dxfId="1906" priority="86709" operator="containsText" text="COMPLETE">
      <formula>NOT(ISERROR(SEARCH("COMPLETE",B147)))</formula>
    </cfRule>
    <cfRule type="containsText" dxfId="1905" priority="86710" operator="containsText" text="DELTA">
      <formula>NOT(ISERROR(SEARCH("DELTA",B147)))</formula>
    </cfRule>
  </conditionalFormatting>
  <conditionalFormatting sqref="A147">
    <cfRule type="containsText" dxfId="1904" priority="86705" operator="containsText" text="MISMATCH">
      <formula>NOT(ISERROR(SEARCH("MISMATCH",A147)))</formula>
    </cfRule>
    <cfRule type="containsText" dxfId="1903" priority="86706" operator="containsText" text="COMPLETE">
      <formula>NOT(ISERROR(SEARCH("COMPLETE",A147)))</formula>
    </cfRule>
    <cfRule type="containsText" dxfId="1902" priority="86707" operator="containsText" text="DELTA">
      <formula>NOT(ISERROR(SEARCH("DELTA",A147)))</formula>
    </cfRule>
  </conditionalFormatting>
  <conditionalFormatting sqref="C147">
    <cfRule type="containsText" dxfId="1901" priority="86702" operator="containsText" text="MISMATCH">
      <formula>NOT(ISERROR(SEARCH("MISMATCH",C147)))</formula>
    </cfRule>
    <cfRule type="containsText" dxfId="1900" priority="86703" operator="containsText" text="COMPLETE">
      <formula>NOT(ISERROR(SEARCH("COMPLETE",C147)))</formula>
    </cfRule>
    <cfRule type="containsText" dxfId="1899" priority="86704" operator="containsText" text="DELTA">
      <formula>NOT(ISERROR(SEARCH("DELTA",C147)))</formula>
    </cfRule>
  </conditionalFormatting>
  <conditionalFormatting sqref="B153">
    <cfRule type="containsText" dxfId="1898" priority="86699" operator="containsText" text="MISMATCH">
      <formula>NOT(ISERROR(SEARCH("MISMATCH",B153)))</formula>
    </cfRule>
    <cfRule type="containsText" dxfId="1897" priority="86700" operator="containsText" text="COMPLETE">
      <formula>NOT(ISERROR(SEARCH("COMPLETE",B153)))</formula>
    </cfRule>
    <cfRule type="containsText" dxfId="1896" priority="86701" operator="containsText" text="DELTA">
      <formula>NOT(ISERROR(SEARCH("DELTA",B153)))</formula>
    </cfRule>
  </conditionalFormatting>
  <conditionalFormatting sqref="A153">
    <cfRule type="containsText" dxfId="1895" priority="86696" operator="containsText" text="MISMATCH">
      <formula>NOT(ISERROR(SEARCH("MISMATCH",A153)))</formula>
    </cfRule>
    <cfRule type="containsText" dxfId="1894" priority="86697" operator="containsText" text="COMPLETE">
      <formula>NOT(ISERROR(SEARCH("COMPLETE",A153)))</formula>
    </cfRule>
    <cfRule type="containsText" dxfId="1893" priority="86698" operator="containsText" text="DELTA">
      <formula>NOT(ISERROR(SEARCH("DELTA",A153)))</formula>
    </cfRule>
  </conditionalFormatting>
  <conditionalFormatting sqref="C153">
    <cfRule type="containsText" dxfId="1892" priority="86693" operator="containsText" text="MISMATCH">
      <formula>NOT(ISERROR(SEARCH("MISMATCH",C153)))</formula>
    </cfRule>
    <cfRule type="containsText" dxfId="1891" priority="86694" operator="containsText" text="COMPLETE">
      <formula>NOT(ISERROR(SEARCH("COMPLETE",C153)))</formula>
    </cfRule>
    <cfRule type="containsText" dxfId="1890" priority="86695" operator="containsText" text="DELTA">
      <formula>NOT(ISERROR(SEARCH("DELTA",C153)))</formula>
    </cfRule>
  </conditionalFormatting>
  <conditionalFormatting sqref="B167">
    <cfRule type="containsText" dxfId="1889" priority="86690" operator="containsText" text="MISMATCH">
      <formula>NOT(ISERROR(SEARCH("MISMATCH",B167)))</formula>
    </cfRule>
    <cfRule type="containsText" dxfId="1888" priority="86691" operator="containsText" text="COMPLETE">
      <formula>NOT(ISERROR(SEARCH("COMPLETE",B167)))</formula>
    </cfRule>
    <cfRule type="containsText" dxfId="1887" priority="86692" operator="containsText" text="DELTA">
      <formula>NOT(ISERROR(SEARCH("DELTA",B167)))</formula>
    </cfRule>
  </conditionalFormatting>
  <conditionalFormatting sqref="A167">
    <cfRule type="containsText" dxfId="1886" priority="86687" operator="containsText" text="MISMATCH">
      <formula>NOT(ISERROR(SEARCH("MISMATCH",A167)))</formula>
    </cfRule>
    <cfRule type="containsText" dxfId="1885" priority="86688" operator="containsText" text="COMPLETE">
      <formula>NOT(ISERROR(SEARCH("COMPLETE",A167)))</formula>
    </cfRule>
    <cfRule type="containsText" dxfId="1884" priority="86689" operator="containsText" text="DELTA">
      <formula>NOT(ISERROR(SEARCH("DELTA",A167)))</formula>
    </cfRule>
  </conditionalFormatting>
  <conditionalFormatting sqref="C167">
    <cfRule type="containsText" dxfId="1883" priority="86684" operator="containsText" text="MISMATCH">
      <formula>NOT(ISERROR(SEARCH("MISMATCH",C167)))</formula>
    </cfRule>
    <cfRule type="containsText" dxfId="1882" priority="86685" operator="containsText" text="COMPLETE">
      <formula>NOT(ISERROR(SEARCH("COMPLETE",C167)))</formula>
    </cfRule>
    <cfRule type="containsText" dxfId="1881" priority="86686" operator="containsText" text="DELTA">
      <formula>NOT(ISERROR(SEARCH("DELTA",C167)))</formula>
    </cfRule>
  </conditionalFormatting>
  <conditionalFormatting sqref="B173">
    <cfRule type="containsText" dxfId="1880" priority="86681" operator="containsText" text="MISMATCH">
      <formula>NOT(ISERROR(SEARCH("MISMATCH",B173)))</formula>
    </cfRule>
    <cfRule type="containsText" dxfId="1879" priority="86682" operator="containsText" text="COMPLETE">
      <formula>NOT(ISERROR(SEARCH("COMPLETE",B173)))</formula>
    </cfRule>
    <cfRule type="containsText" dxfId="1878" priority="86683" operator="containsText" text="DELTA">
      <formula>NOT(ISERROR(SEARCH("DELTA",B173)))</formula>
    </cfRule>
  </conditionalFormatting>
  <conditionalFormatting sqref="A173">
    <cfRule type="containsText" dxfId="1877" priority="86678" operator="containsText" text="MISMATCH">
      <formula>NOT(ISERROR(SEARCH("MISMATCH",A173)))</formula>
    </cfRule>
    <cfRule type="containsText" dxfId="1876" priority="86679" operator="containsText" text="COMPLETE">
      <formula>NOT(ISERROR(SEARCH("COMPLETE",A173)))</formula>
    </cfRule>
    <cfRule type="containsText" dxfId="1875" priority="86680" operator="containsText" text="DELTA">
      <formula>NOT(ISERROR(SEARCH("DELTA",A173)))</formula>
    </cfRule>
  </conditionalFormatting>
  <conditionalFormatting sqref="C173">
    <cfRule type="containsText" dxfId="1874" priority="86675" operator="containsText" text="MISMATCH">
      <formula>NOT(ISERROR(SEARCH("MISMATCH",C173)))</formula>
    </cfRule>
    <cfRule type="containsText" dxfId="1873" priority="86676" operator="containsText" text="COMPLETE">
      <formula>NOT(ISERROR(SEARCH("COMPLETE",C173)))</formula>
    </cfRule>
    <cfRule type="containsText" dxfId="1872" priority="86677" operator="containsText" text="DELTA">
      <formula>NOT(ISERROR(SEARCH("DELTA",C173)))</formula>
    </cfRule>
  </conditionalFormatting>
  <conditionalFormatting sqref="B179">
    <cfRule type="containsText" dxfId="1871" priority="86672" operator="containsText" text="MISMATCH">
      <formula>NOT(ISERROR(SEARCH("MISMATCH",B179)))</formula>
    </cfRule>
    <cfRule type="containsText" dxfId="1870" priority="86673" operator="containsText" text="COMPLETE">
      <formula>NOT(ISERROR(SEARCH("COMPLETE",B179)))</formula>
    </cfRule>
    <cfRule type="containsText" dxfId="1869" priority="86674" operator="containsText" text="DELTA">
      <formula>NOT(ISERROR(SEARCH("DELTA",B179)))</formula>
    </cfRule>
  </conditionalFormatting>
  <conditionalFormatting sqref="A179">
    <cfRule type="containsText" dxfId="1868" priority="86669" operator="containsText" text="MISMATCH">
      <formula>NOT(ISERROR(SEARCH("MISMATCH",A179)))</formula>
    </cfRule>
    <cfRule type="containsText" dxfId="1867" priority="86670" operator="containsText" text="COMPLETE">
      <formula>NOT(ISERROR(SEARCH("COMPLETE",A179)))</formula>
    </cfRule>
    <cfRule type="containsText" dxfId="1866" priority="86671" operator="containsText" text="DELTA">
      <formula>NOT(ISERROR(SEARCH("DELTA",A179)))</formula>
    </cfRule>
  </conditionalFormatting>
  <conditionalFormatting sqref="C179">
    <cfRule type="containsText" dxfId="1865" priority="86666" operator="containsText" text="MISMATCH">
      <formula>NOT(ISERROR(SEARCH("MISMATCH",C179)))</formula>
    </cfRule>
    <cfRule type="containsText" dxfId="1864" priority="86667" operator="containsText" text="COMPLETE">
      <formula>NOT(ISERROR(SEARCH("COMPLETE",C179)))</formula>
    </cfRule>
    <cfRule type="containsText" dxfId="1863" priority="86668" operator="containsText" text="DELTA">
      <formula>NOT(ISERROR(SEARCH("DELTA",C179)))</formula>
    </cfRule>
  </conditionalFormatting>
  <conditionalFormatting sqref="B198">
    <cfRule type="containsText" dxfId="1862" priority="86663" operator="containsText" text="MISMATCH">
      <formula>NOT(ISERROR(SEARCH("MISMATCH",B198)))</formula>
    </cfRule>
    <cfRule type="containsText" dxfId="1861" priority="86664" operator="containsText" text="COMPLETE">
      <formula>NOT(ISERROR(SEARCH("COMPLETE",B198)))</formula>
    </cfRule>
    <cfRule type="containsText" dxfId="1860" priority="86665" operator="containsText" text="DELTA">
      <formula>NOT(ISERROR(SEARCH("DELTA",B198)))</formula>
    </cfRule>
  </conditionalFormatting>
  <conditionalFormatting sqref="A198">
    <cfRule type="containsText" dxfId="1859" priority="86660" operator="containsText" text="MISMATCH">
      <formula>NOT(ISERROR(SEARCH("MISMATCH",A198)))</formula>
    </cfRule>
    <cfRule type="containsText" dxfId="1858" priority="86661" operator="containsText" text="COMPLETE">
      <formula>NOT(ISERROR(SEARCH("COMPLETE",A198)))</formula>
    </cfRule>
    <cfRule type="containsText" dxfId="1857" priority="86662" operator="containsText" text="DELTA">
      <formula>NOT(ISERROR(SEARCH("DELTA",A198)))</formula>
    </cfRule>
  </conditionalFormatting>
  <conditionalFormatting sqref="C198">
    <cfRule type="containsText" dxfId="1856" priority="86657" operator="containsText" text="MISMATCH">
      <formula>NOT(ISERROR(SEARCH("MISMATCH",C198)))</formula>
    </cfRule>
    <cfRule type="containsText" dxfId="1855" priority="86658" operator="containsText" text="COMPLETE">
      <formula>NOT(ISERROR(SEARCH("COMPLETE",C198)))</formula>
    </cfRule>
    <cfRule type="containsText" dxfId="1854" priority="86659" operator="containsText" text="DELTA">
      <formula>NOT(ISERROR(SEARCH("DELTA",C198)))</formula>
    </cfRule>
  </conditionalFormatting>
  <conditionalFormatting sqref="C127:C128">
    <cfRule type="containsText" dxfId="1853" priority="72605" operator="containsText" text="MISMATCH">
      <formula>NOT(ISERROR(SEARCH("MISMATCH",C127)))</formula>
    </cfRule>
    <cfRule type="containsText" dxfId="1852" priority="72606" operator="containsText" text="COMPLETE">
      <formula>NOT(ISERROR(SEARCH("COMPLETE",C127)))</formula>
    </cfRule>
    <cfRule type="containsText" dxfId="1851" priority="72607" operator="containsText" text="DELTA">
      <formula>NOT(ISERROR(SEARCH("DELTA",C127)))</formula>
    </cfRule>
  </conditionalFormatting>
  <conditionalFormatting sqref="A46">
    <cfRule type="containsText" dxfId="1850" priority="72438" operator="containsText" text="MISMATCH">
      <formula>NOT(ISERROR(SEARCH("MISMATCH",A46)))</formula>
    </cfRule>
    <cfRule type="containsText" dxfId="1849" priority="72439" operator="containsText" text="COMPLETE">
      <formula>NOT(ISERROR(SEARCH("COMPLETE",A46)))</formula>
    </cfRule>
    <cfRule type="containsText" dxfId="1848" priority="72440" operator="containsText" text="DELTA">
      <formula>NOT(ISERROR(SEARCH("DELTA",A46)))</formula>
    </cfRule>
  </conditionalFormatting>
  <conditionalFormatting sqref="K46">
    <cfRule type="containsBlanks" dxfId="1847" priority="57268">
      <formula>LEN(TRIM(K46))=0</formula>
    </cfRule>
  </conditionalFormatting>
  <conditionalFormatting sqref="K108">
    <cfRule type="containsBlanks" dxfId="1846" priority="57266">
      <formula>LEN(TRIM(K108))=0</formula>
    </cfRule>
  </conditionalFormatting>
  <conditionalFormatting sqref="K127:K128">
    <cfRule type="containsBlanks" dxfId="1845" priority="57265">
      <formula>LEN(TRIM(K127))=0</formula>
    </cfRule>
  </conditionalFormatting>
  <conditionalFormatting sqref="K147">
    <cfRule type="containsBlanks" dxfId="1844" priority="57264">
      <formula>LEN(TRIM(K147))=0</formula>
    </cfRule>
  </conditionalFormatting>
  <conditionalFormatting sqref="K167">
    <cfRule type="containsBlanks" dxfId="1843" priority="57263">
      <formula>LEN(TRIM(K167))=0</formula>
    </cfRule>
  </conditionalFormatting>
  <conditionalFormatting sqref="K198">
    <cfRule type="containsBlanks" dxfId="1842" priority="57262">
      <formula>LEN(TRIM(K198))=0</formula>
    </cfRule>
  </conditionalFormatting>
  <conditionalFormatting sqref="E286">
    <cfRule type="expression" dxfId="1841" priority="55531">
      <formula>$D286=""</formula>
    </cfRule>
    <cfRule type="containsBlanks" dxfId="1840" priority="55532">
      <formula>LEN(TRIM(E286))=0</formula>
    </cfRule>
  </conditionalFormatting>
  <conditionalFormatting sqref="AE46:AF46 AE77:AF77">
    <cfRule type="expression" dxfId="1839" priority="175021">
      <formula>$AD46="ATU Summary"</formula>
    </cfRule>
  </conditionalFormatting>
  <conditionalFormatting sqref="AG46 AG77">
    <cfRule type="expression" dxfId="1838" priority="175022">
      <formula>$AD46="Outlet Sheet"</formula>
    </cfRule>
  </conditionalFormatting>
  <conditionalFormatting sqref="AE46:AG46 AE77:AG77">
    <cfRule type="expression" dxfId="1837" priority="175023">
      <formula>$AD46="N/A"</formula>
    </cfRule>
  </conditionalFormatting>
  <conditionalFormatting sqref="AN167:AO167">
    <cfRule type="expression" dxfId="1836" priority="175030">
      <formula>$AM167="ATU Summary"</formula>
    </cfRule>
  </conditionalFormatting>
  <conditionalFormatting sqref="AP167">
    <cfRule type="expression" dxfId="1835" priority="175031">
      <formula>$AM167="Outlet Sheet"</formula>
    </cfRule>
  </conditionalFormatting>
  <conditionalFormatting sqref="AN167:AP167">
    <cfRule type="expression" dxfId="1834" priority="175032">
      <formula>$AM167="N/A"</formula>
    </cfRule>
  </conditionalFormatting>
  <conditionalFormatting sqref="AF83">
    <cfRule type="containsBlanks" dxfId="1833" priority="51897">
      <formula>LEN(TRIM(AF83))=0</formula>
    </cfRule>
  </conditionalFormatting>
  <conditionalFormatting sqref="AF173">
    <cfRule type="containsBlanks" dxfId="1832" priority="45120">
      <formula>LEN(TRIM(AF173))=0</formula>
    </cfRule>
  </conditionalFormatting>
  <conditionalFormatting sqref="O83">
    <cfRule type="containsBlanks" dxfId="1831" priority="41135">
      <formula>LEN(TRIM(O83))=0</formula>
    </cfRule>
  </conditionalFormatting>
  <conditionalFormatting sqref="R83">
    <cfRule type="containsBlanks" dxfId="1830" priority="41134">
      <formula>LEN(TRIM(R83))=0</formula>
    </cfRule>
  </conditionalFormatting>
  <conditionalFormatting sqref="O173">
    <cfRule type="containsBlanks" dxfId="1829" priority="41131">
      <formula>LEN(TRIM(O173))=0</formula>
    </cfRule>
  </conditionalFormatting>
  <conditionalFormatting sqref="R173">
    <cfRule type="containsBlanks" dxfId="1828" priority="41129">
      <formula>LEN(TRIM(R173))=0</formula>
    </cfRule>
  </conditionalFormatting>
  <conditionalFormatting sqref="T83">
    <cfRule type="expression" dxfId="1827" priority="36807">
      <formula>OR($F83="Single Duct VAV", $F83="Series FPB", $F83="Parallel FPB", $F83="Series FPB w/ OA.", $F83="Double Duct VAV")</formula>
    </cfRule>
  </conditionalFormatting>
  <conditionalFormatting sqref="F294:G294">
    <cfRule type="expression" dxfId="1826" priority="36651">
      <formula>$D294=""</formula>
    </cfRule>
    <cfRule type="containsBlanks" dxfId="1825" priority="36652">
      <formula>LEN(TRIM(F294))=0</formula>
    </cfRule>
  </conditionalFormatting>
  <conditionalFormatting sqref="R52">
    <cfRule type="expression" dxfId="1824" priority="36650">
      <formula>OR($F52="Return Air Valve", $F52="Exhaust Air Valve")</formula>
    </cfRule>
  </conditionalFormatting>
  <conditionalFormatting sqref="AD52">
    <cfRule type="containsBlanks" dxfId="1823" priority="36648">
      <formula>LEN(TRIM(AD52))=0</formula>
    </cfRule>
  </conditionalFormatting>
  <conditionalFormatting sqref="AG52">
    <cfRule type="containsBlanks" dxfId="1822" priority="36647">
      <formula>LEN(TRIM(AG52))=0</formula>
    </cfRule>
  </conditionalFormatting>
  <conditionalFormatting sqref="Q52">
    <cfRule type="containsBlanks" dxfId="1821" priority="36394">
      <formula>LEN(TRIM(Q52))=0</formula>
    </cfRule>
  </conditionalFormatting>
  <conditionalFormatting sqref="T52">
    <cfRule type="containsBlanks" dxfId="1820" priority="36393">
      <formula>LEN(TRIM(T52))=0</formula>
    </cfRule>
  </conditionalFormatting>
  <conditionalFormatting sqref="AC52">
    <cfRule type="containsBlanks" dxfId="1819" priority="36392">
      <formula>LEN(TRIM(AC52))=0</formula>
    </cfRule>
  </conditionalFormatting>
  <conditionalFormatting sqref="AE52">
    <cfRule type="containsBlanks" dxfId="1818" priority="36391">
      <formula>LEN(TRIM(AE52))=0</formula>
    </cfRule>
  </conditionalFormatting>
  <conditionalFormatting sqref="AF52">
    <cfRule type="containsBlanks" dxfId="1817" priority="36390">
      <formula>LEN(TRIM(AF52))=0</formula>
    </cfRule>
  </conditionalFormatting>
  <conditionalFormatting sqref="AH52">
    <cfRule type="containsBlanks" dxfId="1816" priority="36389">
      <formula>LEN(TRIM(AH52))=0</formula>
    </cfRule>
  </conditionalFormatting>
  <conditionalFormatting sqref="L218:O218">
    <cfRule type="expression" dxfId="1815" priority="35600">
      <formula>$I218="Air Cooled"</formula>
    </cfRule>
  </conditionalFormatting>
  <conditionalFormatting sqref="X77:AC77">
    <cfRule type="containsBlanks" dxfId="1814" priority="27686">
      <formula>LEN(TRIM(X77))=0</formula>
    </cfRule>
  </conditionalFormatting>
  <conditionalFormatting sqref="K77">
    <cfRule type="containsBlanks" dxfId="1813" priority="27685">
      <formula>LEN(TRIM(K77))=0</formula>
    </cfRule>
  </conditionalFormatting>
  <conditionalFormatting sqref="Z46">
    <cfRule type="containsBlanks" dxfId="1812" priority="15357">
      <formula>LEN(TRIM(Z46))=0</formula>
    </cfRule>
  </conditionalFormatting>
  <conditionalFormatting sqref="AA46">
    <cfRule type="containsBlanks" dxfId="1811" priority="15356">
      <formula>LEN(TRIM(AA46))=0</formula>
    </cfRule>
  </conditionalFormatting>
  <conditionalFormatting sqref="O52">
    <cfRule type="containsBlanks" dxfId="1810" priority="2249">
      <formula>LEN(TRIM(O52))=0</formula>
    </cfRule>
  </conditionalFormatting>
  <dataValidations count="19">
    <dataValidation type="list" allowBlank="1" showInputMessage="1" showErrorMessage="1" sqref="Q232 Q225 Q239" xr:uid="{00000000-0002-0000-0000-000000000000}">
      <formula1>"Yes,No"</formula1>
    </dataValidation>
    <dataValidation type="list" allowBlank="1" showInputMessage="1" showErrorMessage="1" sqref="I218" xr:uid="{00000000-0002-0000-0000-000001000000}">
      <formula1>"Air Cooled, Water Cooled"</formula1>
    </dataValidation>
    <dataValidation type="list" allowBlank="1" showInputMessage="1" showErrorMessage="1" sqref="AC167 W108:AB108 X77:AC77 R167 AG167:AL167 P198:Q198 AD52 AC173:AH173 W147:AB147 AG52 AC83:AH83 X46:AC46 W127:AB128" xr:uid="{00000000-0002-0000-0000-000002000000}">
      <formula1>"Yes, No"</formula1>
    </dataValidation>
    <dataValidation type="list" allowBlank="1" showInputMessage="1" sqref="J90:J91 G79 J47:J48 J59:J60 I108 I77:I78 I147 I167 I46 I127:I128" xr:uid="{00000000-0002-0000-0000-000004000000}">
      <formula1>"HDT,HBT,VBT,VDT"</formula1>
    </dataValidation>
    <dataValidation allowBlank="1" showInputMessage="1" sqref="H120 H95 H134 AI83 H89 AI52 H114 H153 H179 H140 H159 H70 H191 AI173 H58 H185 H101" xr:uid="{00000000-0002-0000-0000-000005000000}"/>
    <dataValidation type="list" allowBlank="1" showInputMessage="1" showErrorMessage="1" sqref="F83 F173" xr:uid="{00000000-0002-0000-0000-000006000000}">
      <formula1>"Single Duct VAV, Double Duct VAV, Series FPB, , Series FPB w/ OA., Parallel FPB"</formula1>
    </dataValidation>
    <dataValidation type="list" allowBlank="1" showInputMessage="1" showErrorMessage="1" sqref="R78 R108:S108 S77:T77 R147:S147 S46:T46 R127:S128" xr:uid="{00000000-0002-0000-0000-000007000000}">
      <formula1>" Yes,No"</formula1>
    </dataValidation>
    <dataValidation type="list" allowBlank="1" showInputMessage="1" showErrorMessage="1" sqref="V96:V97 V115:V116 V135:V136 V154:V155 V186:V187 V101 V120 V140 V159 V191 V70 V64:V66" xr:uid="{00000000-0002-0000-0000-000008000000}">
      <formula1>"Outlet Sheet, ATU Summary"</formula1>
    </dataValidation>
    <dataValidation type="list" allowBlank="1" showInputMessage="1" showErrorMessage="1" sqref="AM167 AD46 AD77"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00000000-0002-0000-0000-00000A000000}">
      <formula1>35</formula1>
    </dataValidation>
    <dataValidation type="list" allowBlank="1" showInputMessage="1" showErrorMessage="1" sqref="AB83 AB52 AB173" xr:uid="{00000000-0002-0000-0000-00000B000000}">
      <formula1>"Round, Oval"</formula1>
    </dataValidation>
    <dataValidation type="list" allowBlank="1" showInputMessage="1" showErrorMessage="1" sqref="T108:V108 U77:W77 T147:V147 S167 AD167:AF167 R198:S198 U46:W46 T127:V128" xr:uid="{00000000-0002-0000-0000-00000C000000}">
      <formula1>"ALL,STD. VEL., STD. PTO., STD. VEL. &amp; STD. PTO., RND. PTO., No"</formula1>
    </dataValidation>
    <dataValidation type="list" allowBlank="1" showInputMessage="1" showErrorMessage="1" sqref="N295 M294:M296" xr:uid="{00000000-0002-0000-0000-00000D000000}">
      <formula1>"1,3"</formula1>
    </dataValidation>
    <dataValidation type="list" allowBlank="1" showInputMessage="1" showErrorMessage="1" sqref="I211" xr:uid="{00000000-0002-0000-0000-00000E000000}">
      <formula1>"HHW, Electric, GAS"</formula1>
    </dataValidation>
    <dataValidation type="list" allowBlank="1" showInputMessage="1" showErrorMessage="1" sqref="C29" xr:uid="{3B7974AA-330D-4DD8-B74F-7CF75C8A778A}">
      <formula1>"Dallas, Ft. Worth, Houston, El Paso"</formula1>
    </dataValidation>
    <dataValidation type="list" allowBlank="1" showInputMessage="1" showErrorMessage="1" sqref="C30" xr:uid="{A190E72F-36ED-472E-8B75-B2208CFA0C9E}">
      <formula1>"Standard, Diagnostic"</formula1>
    </dataValidation>
    <dataValidation type="list" allowBlank="1" showInputMessage="1" showErrorMessage="1" sqref="F52" xr:uid="{1013004B-EA3A-4F4A-9F37-44008D90F9FA}">
      <formula1>"Single Duct VAV, Double Duct VAV, Series FPB, , Series FPB w/ OA., Parallel FPB,Supply Air Valve,Return Air Valve, Exhaust Air Valve"</formula1>
    </dataValidation>
    <dataValidation type="list" allowBlank="1" showInputMessage="1" showErrorMessage="1" sqref="M83 M52 M173" xr:uid="{4E7A18E8-7498-4E05-AC8D-E53605C20E89}">
      <formula1>"VAV,DDVAV,FPB,Air Valve"</formula1>
    </dataValidation>
    <dataValidation type="list" allowBlank="1" showInputMessage="1" showErrorMessage="1" sqref="K83 K52 K173" xr:uid="{B49C1DD9-0DA4-45F0-9651-58BA2EF24CF1}">
      <formula1>"Round, Oval, Rectangle"</formula1>
    </dataValidation>
  </dataValidations>
  <hyperlinks>
    <hyperlink ref="C308:C309"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4" r:id="rId5" name="Reset_ERV_Inlet">
          <controlPr defaultSize="0" autoLine="0" r:id="rId6">
            <anchor moveWithCells="1" sizeWithCells="1">
              <from>
                <xdr:col>1</xdr:col>
                <xdr:colOff>409575</xdr:colOff>
                <xdr:row>186</xdr:row>
                <xdr:rowOff>190500</xdr:rowOff>
              </from>
              <to>
                <xdr:col>2</xdr:col>
                <xdr:colOff>190500</xdr:colOff>
                <xdr:row>189</xdr:row>
                <xdr:rowOff>85725</xdr:rowOff>
              </to>
            </anchor>
          </controlPr>
        </control>
      </mc:Choice>
      <mc:Fallback>
        <control shapeId="1144" r:id="rId5" name="Reset_ERV_Inlet"/>
      </mc:Fallback>
    </mc:AlternateContent>
    <mc:AlternateContent xmlns:mc="http://schemas.openxmlformats.org/markup-compatibility/2006">
      <mc:Choice Requires="x14">
        <control shapeId="1136" r:id="rId7" name="Reset_CRAC_Inlet">
          <controlPr defaultSize="0" autoLine="0" r:id="rId8">
            <anchor moveWithCells="1" sizeWithCells="1">
              <from>
                <xdr:col>1</xdr:col>
                <xdr:colOff>371475</xdr:colOff>
                <xdr:row>155</xdr:row>
                <xdr:rowOff>66675</xdr:rowOff>
              </from>
              <to>
                <xdr:col>2</xdr:col>
                <xdr:colOff>180975</xdr:colOff>
                <xdr:row>157</xdr:row>
                <xdr:rowOff>142875</xdr:rowOff>
              </to>
            </anchor>
          </controlPr>
        </control>
      </mc:Choice>
      <mc:Fallback>
        <control shapeId="1136" r:id="rId7" name="Reset_CRAC_Inlet"/>
      </mc:Fallback>
    </mc:AlternateContent>
    <mc:AlternateContent xmlns:mc="http://schemas.openxmlformats.org/markup-compatibility/2006">
      <mc:Choice Requires="x14">
        <control shapeId="1124" r:id="rId9" name="Reset_RTU_Inlet">
          <controlPr defaultSize="0" autoLine="0" r:id="rId10">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9" name="Reset_RTU_Inlet"/>
      </mc:Fallback>
    </mc:AlternateContent>
    <mc:AlternateContent xmlns:mc="http://schemas.openxmlformats.org/markup-compatibility/2006">
      <mc:Choice Requires="x14">
        <control shapeId="1119" r:id="rId11" name="EH">
          <controlPr defaultSize="0" autoLine="0" r:id="rId12">
            <anchor moveWithCells="1" sizeWithCells="1">
              <from>
                <xdr:col>2</xdr:col>
                <xdr:colOff>57150</xdr:colOff>
                <xdr:row>287</xdr:row>
                <xdr:rowOff>47625</xdr:rowOff>
              </from>
              <to>
                <xdr:col>3</xdr:col>
                <xdr:colOff>0</xdr:colOff>
                <xdr:row>289</xdr:row>
                <xdr:rowOff>9525</xdr:rowOff>
              </to>
            </anchor>
          </controlPr>
        </control>
      </mc:Choice>
      <mc:Fallback>
        <control shapeId="1119" r:id="rId11" name="EH"/>
      </mc:Fallback>
    </mc:AlternateContent>
    <mc:AlternateContent xmlns:mc="http://schemas.openxmlformats.org/markup-compatibility/2006">
      <mc:Choice Requires="x14">
        <control shapeId="1118" r:id="rId13" name="Reset_EH">
          <controlPr defaultSize="0" autoLine="0" r:id="rId14">
            <anchor moveWithCells="1" sizeWithCells="1">
              <from>
                <xdr:col>1</xdr:col>
                <xdr:colOff>438150</xdr:colOff>
                <xdr:row>289</xdr:row>
                <xdr:rowOff>28575</xdr:rowOff>
              </from>
              <to>
                <xdr:col>1</xdr:col>
                <xdr:colOff>2209800</xdr:colOff>
                <xdr:row>291</xdr:row>
                <xdr:rowOff>152400</xdr:rowOff>
              </to>
            </anchor>
          </controlPr>
        </control>
      </mc:Choice>
      <mc:Fallback>
        <control shapeId="1118" r:id="rId13" name="Reset_EH"/>
      </mc:Fallback>
    </mc:AlternateContent>
    <mc:AlternateContent xmlns:mc="http://schemas.openxmlformats.org/markup-compatibility/2006">
      <mc:Choice Requires="x14">
        <control shapeId="1114" r:id="rId15" name="Reset_HHW">
          <controlPr defaultSize="0" autoLine="0" r:id="rId16">
            <anchor moveWithCells="1" sizeWithCells="1">
              <from>
                <xdr:col>1</xdr:col>
                <xdr:colOff>438150</xdr:colOff>
                <xdr:row>265</xdr:row>
                <xdr:rowOff>28575</xdr:rowOff>
              </from>
              <to>
                <xdr:col>1</xdr:col>
                <xdr:colOff>2209800</xdr:colOff>
                <xdr:row>267</xdr:row>
                <xdr:rowOff>152400</xdr:rowOff>
              </to>
            </anchor>
          </controlPr>
        </control>
      </mc:Choice>
      <mc:Fallback>
        <control shapeId="1114" r:id="rId15" name="Reset_HHW"/>
      </mc:Fallback>
    </mc:AlternateContent>
    <mc:AlternateContent xmlns:mc="http://schemas.openxmlformats.org/markup-compatibility/2006">
      <mc:Choice Requires="x14">
        <control shapeId="1111" r:id="rId17" name="Reset_CHW">
          <controlPr defaultSize="0" autoLine="0" r:id="rId18">
            <anchor moveWithCells="1" sizeWithCells="1">
              <from>
                <xdr:col>1</xdr:col>
                <xdr:colOff>438150</xdr:colOff>
                <xdr:row>257</xdr:row>
                <xdr:rowOff>28575</xdr:rowOff>
              </from>
              <to>
                <xdr:col>1</xdr:col>
                <xdr:colOff>2209800</xdr:colOff>
                <xdr:row>259</xdr:row>
                <xdr:rowOff>152400</xdr:rowOff>
              </to>
            </anchor>
          </controlPr>
        </control>
      </mc:Choice>
      <mc:Fallback>
        <control shapeId="1111" r:id="rId17" name="Reset_CHW"/>
      </mc:Fallback>
    </mc:AlternateContent>
    <mc:AlternateContent xmlns:mc="http://schemas.openxmlformats.org/markup-compatibility/2006">
      <mc:Choice Requires="x14">
        <control shapeId="1081" r:id="rId19" name="Reset_BOILER">
          <controlPr defaultSize="0" autoLine="0" r:id="rId20">
            <anchor moveWithCells="1" sizeWithCells="1">
              <from>
                <xdr:col>1</xdr:col>
                <xdr:colOff>438150</xdr:colOff>
                <xdr:row>250</xdr:row>
                <xdr:rowOff>28575</xdr:rowOff>
              </from>
              <to>
                <xdr:col>1</xdr:col>
                <xdr:colOff>2209800</xdr:colOff>
                <xdr:row>252</xdr:row>
                <xdr:rowOff>152400</xdr:rowOff>
              </to>
            </anchor>
          </controlPr>
        </control>
      </mc:Choice>
      <mc:Fallback>
        <control shapeId="1081" r:id="rId19" name="Reset_BOILER"/>
      </mc:Fallback>
    </mc:AlternateContent>
    <mc:AlternateContent xmlns:mc="http://schemas.openxmlformats.org/markup-compatibility/2006">
      <mc:Choice Requires="x14">
        <control shapeId="1079" r:id="rId21" name="Reset_CT">
          <controlPr defaultSize="0" autoLine="0" r:id="rId22">
            <anchor moveWithCells="1" sizeWithCells="1">
              <from>
                <xdr:col>1</xdr:col>
                <xdr:colOff>438150</xdr:colOff>
                <xdr:row>242</xdr:row>
                <xdr:rowOff>28575</xdr:rowOff>
              </from>
              <to>
                <xdr:col>1</xdr:col>
                <xdr:colOff>2209800</xdr:colOff>
                <xdr:row>244</xdr:row>
                <xdr:rowOff>152400</xdr:rowOff>
              </to>
            </anchor>
          </controlPr>
        </control>
      </mc:Choice>
      <mc:Fallback>
        <control shapeId="1079" r:id="rId21" name="Reset_CT"/>
      </mc:Fallback>
    </mc:AlternateContent>
    <mc:AlternateContent xmlns:mc="http://schemas.openxmlformats.org/markup-compatibility/2006">
      <mc:Choice Requires="x14">
        <control shapeId="1077" r:id="rId23" name="Reset_HWP">
          <controlPr defaultSize="0" autoLine="0" r:id="rId24">
            <anchor moveWithCells="1" sizeWithCells="1">
              <from>
                <xdr:col>1</xdr:col>
                <xdr:colOff>438150</xdr:colOff>
                <xdr:row>235</xdr:row>
                <xdr:rowOff>28575</xdr:rowOff>
              </from>
              <to>
                <xdr:col>1</xdr:col>
                <xdr:colOff>2209800</xdr:colOff>
                <xdr:row>237</xdr:row>
                <xdr:rowOff>152400</xdr:rowOff>
              </to>
            </anchor>
          </controlPr>
        </control>
      </mc:Choice>
      <mc:Fallback>
        <control shapeId="1077" r:id="rId23" name="Reset_HWP"/>
      </mc:Fallback>
    </mc:AlternateContent>
    <mc:AlternateContent xmlns:mc="http://schemas.openxmlformats.org/markup-compatibility/2006">
      <mc:Choice Requires="x14">
        <control shapeId="1075" r:id="rId25" name="Reset_CWP">
          <controlPr defaultSize="0" autoLine="0" r:id="rId26">
            <anchor moveWithCells="1" sizeWithCells="1">
              <from>
                <xdr:col>1</xdr:col>
                <xdr:colOff>438150</xdr:colOff>
                <xdr:row>228</xdr:row>
                <xdr:rowOff>28575</xdr:rowOff>
              </from>
              <to>
                <xdr:col>1</xdr:col>
                <xdr:colOff>2209800</xdr:colOff>
                <xdr:row>230</xdr:row>
                <xdr:rowOff>152400</xdr:rowOff>
              </to>
            </anchor>
          </controlPr>
        </control>
      </mc:Choice>
      <mc:Fallback>
        <control shapeId="1075" r:id="rId25" name="Reset_CWP"/>
      </mc:Fallback>
    </mc:AlternateContent>
    <mc:AlternateContent xmlns:mc="http://schemas.openxmlformats.org/markup-compatibility/2006">
      <mc:Choice Requires="x14">
        <control shapeId="1073" r:id="rId27" name="Reset_CHWP">
          <controlPr defaultSize="0" autoLine="0" r:id="rId28">
            <anchor moveWithCells="1" sizeWithCells="1">
              <from>
                <xdr:col>1</xdr:col>
                <xdr:colOff>438150</xdr:colOff>
                <xdr:row>221</xdr:row>
                <xdr:rowOff>28575</xdr:rowOff>
              </from>
              <to>
                <xdr:col>1</xdr:col>
                <xdr:colOff>2209800</xdr:colOff>
                <xdr:row>223</xdr:row>
                <xdr:rowOff>152400</xdr:rowOff>
              </to>
            </anchor>
          </controlPr>
        </control>
      </mc:Choice>
      <mc:Fallback>
        <control shapeId="1073" r:id="rId27" name="Reset_CHWP"/>
      </mc:Fallback>
    </mc:AlternateContent>
    <mc:AlternateContent xmlns:mc="http://schemas.openxmlformats.org/markup-compatibility/2006">
      <mc:Choice Requires="x14">
        <control shapeId="1071" r:id="rId29" name="Reset_CHILLER">
          <controlPr defaultSize="0" autoLine="0" r:id="rId30">
            <anchor moveWithCells="1" sizeWithCells="1">
              <from>
                <xdr:col>1</xdr:col>
                <xdr:colOff>438150</xdr:colOff>
                <xdr:row>214</xdr:row>
                <xdr:rowOff>28575</xdr:rowOff>
              </from>
              <to>
                <xdr:col>1</xdr:col>
                <xdr:colOff>2209800</xdr:colOff>
                <xdr:row>216</xdr:row>
                <xdr:rowOff>152400</xdr:rowOff>
              </to>
            </anchor>
          </controlPr>
        </control>
      </mc:Choice>
      <mc:Fallback>
        <control shapeId="1071" r:id="rId29" name="Reset_CHILLER"/>
      </mc:Fallback>
    </mc:AlternateContent>
    <mc:AlternateContent xmlns:mc="http://schemas.openxmlformats.org/markup-compatibility/2006">
      <mc:Choice Requires="x14">
        <control shapeId="1069" r:id="rId31" name="Reset_UH">
          <controlPr defaultSize="0" autoLine="0" r:id="rId32">
            <anchor moveWithCells="1" sizeWithCells="1">
              <from>
                <xdr:col>1</xdr:col>
                <xdr:colOff>438150</xdr:colOff>
                <xdr:row>207</xdr:row>
                <xdr:rowOff>28575</xdr:rowOff>
              </from>
              <to>
                <xdr:col>1</xdr:col>
                <xdr:colOff>2209800</xdr:colOff>
                <xdr:row>209</xdr:row>
                <xdr:rowOff>152400</xdr:rowOff>
              </to>
            </anchor>
          </controlPr>
        </control>
      </mc:Choice>
      <mc:Fallback>
        <control shapeId="1069" r:id="rId31" name="Reset_UH"/>
      </mc:Fallback>
    </mc:AlternateContent>
    <mc:AlternateContent xmlns:mc="http://schemas.openxmlformats.org/markup-compatibility/2006">
      <mc:Choice Requires="x14">
        <control shapeId="1067" r:id="rId33" name="Reset_FAN_Outlet">
          <controlPr defaultSize="0" autoLine="0" r:id="rId34">
            <anchor moveWithCells="1" sizeWithCells="1">
              <from>
                <xdr:col>1</xdr:col>
                <xdr:colOff>438150</xdr:colOff>
                <xdr:row>200</xdr:row>
                <xdr:rowOff>28575</xdr:rowOff>
              </from>
              <to>
                <xdr:col>1</xdr:col>
                <xdr:colOff>2209800</xdr:colOff>
                <xdr:row>202</xdr:row>
                <xdr:rowOff>152400</xdr:rowOff>
              </to>
            </anchor>
          </controlPr>
        </control>
      </mc:Choice>
      <mc:Fallback>
        <control shapeId="1067" r:id="rId33" name="Reset_FAN_Outlet"/>
      </mc:Fallback>
    </mc:AlternateContent>
    <mc:AlternateContent xmlns:mc="http://schemas.openxmlformats.org/markup-compatibility/2006">
      <mc:Choice Requires="x14">
        <control shapeId="1066" r:id="rId35" name="Reset_FAN">
          <controlPr defaultSize="0" autoLine="0" r:id="rId36">
            <anchor moveWithCells="1" sizeWithCells="1">
              <from>
                <xdr:col>1</xdr:col>
                <xdr:colOff>438150</xdr:colOff>
                <xdr:row>194</xdr:row>
                <xdr:rowOff>28575</xdr:rowOff>
              </from>
              <to>
                <xdr:col>1</xdr:col>
                <xdr:colOff>2209800</xdr:colOff>
                <xdr:row>196</xdr:row>
                <xdr:rowOff>152400</xdr:rowOff>
              </to>
            </anchor>
          </controlPr>
        </control>
      </mc:Choice>
      <mc:Fallback>
        <control shapeId="1066" r:id="rId35" name="Reset_FAN"/>
      </mc:Fallback>
    </mc:AlternateContent>
    <mc:AlternateContent xmlns:mc="http://schemas.openxmlformats.org/markup-compatibility/2006">
      <mc:Choice Requires="x14">
        <control shapeId="1065" r:id="rId37" name="FAN_Outlet_Row_Builder">
          <controlPr defaultSize="0" autoLine="0" r:id="rId38">
            <anchor moveWithCells="1" sizeWithCells="1">
              <from>
                <xdr:col>2</xdr:col>
                <xdr:colOff>57150</xdr:colOff>
                <xdr:row>194</xdr:row>
                <xdr:rowOff>28575</xdr:rowOff>
              </from>
              <to>
                <xdr:col>3</xdr:col>
                <xdr:colOff>0</xdr:colOff>
                <xdr:row>196</xdr:row>
                <xdr:rowOff>152400</xdr:rowOff>
              </to>
            </anchor>
          </controlPr>
        </control>
      </mc:Choice>
      <mc:Fallback>
        <control shapeId="1065" r:id="rId37" name="FAN_Outlet_Row_Builder"/>
      </mc:Fallback>
    </mc:AlternateContent>
    <mc:AlternateContent xmlns:mc="http://schemas.openxmlformats.org/markup-compatibility/2006">
      <mc:Choice Requires="x14">
        <control shapeId="1064" r:id="rId39" name="Reset_ERV_Outlet">
          <controlPr defaultSize="0" autoLine="0" r:id="rId40">
            <anchor moveWithCells="1" sizeWithCells="1">
              <from>
                <xdr:col>1</xdr:col>
                <xdr:colOff>438150</xdr:colOff>
                <xdr:row>181</xdr:row>
                <xdr:rowOff>28575</xdr:rowOff>
              </from>
              <to>
                <xdr:col>1</xdr:col>
                <xdr:colOff>2209800</xdr:colOff>
                <xdr:row>183</xdr:row>
                <xdr:rowOff>152400</xdr:rowOff>
              </to>
            </anchor>
          </controlPr>
        </control>
      </mc:Choice>
      <mc:Fallback>
        <control shapeId="1064" r:id="rId39" name="Reset_ERV_Outlet"/>
      </mc:Fallback>
    </mc:AlternateContent>
    <mc:AlternateContent xmlns:mc="http://schemas.openxmlformats.org/markup-compatibility/2006">
      <mc:Choice Requires="x14">
        <control shapeId="1063" r:id="rId41" name="Reset_ERV">
          <controlPr defaultSize="0" autoLine="0" r:id="rId42">
            <anchor moveWithCells="1" sizeWithCells="1">
              <from>
                <xdr:col>1</xdr:col>
                <xdr:colOff>438150</xdr:colOff>
                <xdr:row>162</xdr:row>
                <xdr:rowOff>28575</xdr:rowOff>
              </from>
              <to>
                <xdr:col>1</xdr:col>
                <xdr:colOff>2209800</xdr:colOff>
                <xdr:row>164</xdr:row>
                <xdr:rowOff>152400</xdr:rowOff>
              </to>
            </anchor>
          </controlPr>
        </control>
      </mc:Choice>
      <mc:Fallback>
        <control shapeId="1063" r:id="rId41" name="Reset_ERV"/>
      </mc:Fallback>
    </mc:AlternateContent>
    <mc:AlternateContent xmlns:mc="http://schemas.openxmlformats.org/markup-compatibility/2006">
      <mc:Choice Requires="x14">
        <control shapeId="1062" r:id="rId43" name="ERV_Outlet_Row_Builder">
          <controlPr defaultSize="0" autoLine="0" r:id="rId44">
            <anchor moveWithCells="1" sizeWithCells="1">
              <from>
                <xdr:col>2</xdr:col>
                <xdr:colOff>57150</xdr:colOff>
                <xdr:row>162</xdr:row>
                <xdr:rowOff>28575</xdr:rowOff>
              </from>
              <to>
                <xdr:col>3</xdr:col>
                <xdr:colOff>0</xdr:colOff>
                <xdr:row>164</xdr:row>
                <xdr:rowOff>152400</xdr:rowOff>
              </to>
            </anchor>
          </controlPr>
        </control>
      </mc:Choice>
      <mc:Fallback>
        <control shapeId="1062" r:id="rId43" name="ERV_Outlet_Row_Builder"/>
      </mc:Fallback>
    </mc:AlternateContent>
    <mc:AlternateContent xmlns:mc="http://schemas.openxmlformats.org/markup-compatibility/2006">
      <mc:Choice Requires="x14">
        <control shapeId="1045" r:id="rId45" name="Reset_RTU_Outlet">
          <controlPr defaultSize="0" autoLine="0" r:id="rId46">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45" name="Reset_RTU_Outlet"/>
      </mc:Fallback>
    </mc:AlternateContent>
    <mc:AlternateContent xmlns:mc="http://schemas.openxmlformats.org/markup-compatibility/2006">
      <mc:Choice Requires="x14">
        <control shapeId="1044" r:id="rId47" name="Reset_RTU_ATU">
          <controlPr defaultSize="0" autoLine="0" r:id="rId48">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47" name="Reset_RTU_ATU"/>
      </mc:Fallback>
    </mc:AlternateContent>
    <mc:AlternateContent xmlns:mc="http://schemas.openxmlformats.org/markup-compatibility/2006">
      <mc:Choice Requires="x14">
        <control shapeId="1043" r:id="rId49" name="Reset_RTU">
          <controlPr defaultSize="0" autoLine="0" r:id="rId50">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49" name="Reset_RTU"/>
      </mc:Fallback>
    </mc:AlternateContent>
    <mc:AlternateContent xmlns:mc="http://schemas.openxmlformats.org/markup-compatibility/2006">
      <mc:Choice Requires="x14">
        <control shapeId="1042" r:id="rId51" name="RTU_ATU_Outlet_Row_Builder">
          <controlPr defaultSize="0" autoLine="0" r:id="rId52">
            <anchor moveWithCells="1" sizeWithCells="1">
              <from>
                <xdr:col>2</xdr:col>
                <xdr:colOff>57150</xdr:colOff>
                <xdr:row>79</xdr:row>
                <xdr:rowOff>28575</xdr:rowOff>
              </from>
              <to>
                <xdr:col>3</xdr:col>
                <xdr:colOff>0</xdr:colOff>
                <xdr:row>81</xdr:row>
                <xdr:rowOff>152400</xdr:rowOff>
              </to>
            </anchor>
          </controlPr>
        </control>
      </mc:Choice>
      <mc:Fallback>
        <control shapeId="1042" r:id="rId51" name="RTU_ATU_Outlet_Row_Builder"/>
      </mc:Fallback>
    </mc:AlternateContent>
    <mc:AlternateContent xmlns:mc="http://schemas.openxmlformats.org/markup-compatibility/2006">
      <mc:Choice Requires="x14">
        <control shapeId="1041" r:id="rId53" name="RTU_ATU_Row_Builder">
          <controlPr defaultSize="0" autoLine="0" r:id="rId54">
            <anchor moveWithCells="1" sizeWithCells="1">
              <from>
                <xdr:col>2</xdr:col>
                <xdr:colOff>57150</xdr:colOff>
                <xdr:row>73</xdr:row>
                <xdr:rowOff>28575</xdr:rowOff>
              </from>
              <to>
                <xdr:col>3</xdr:col>
                <xdr:colOff>0</xdr:colOff>
                <xdr:row>75</xdr:row>
                <xdr:rowOff>152400</xdr:rowOff>
              </to>
            </anchor>
          </controlPr>
        </control>
      </mc:Choice>
      <mc:Fallback>
        <control shapeId="1041" r:id="rId53" name="RTU_ATU_Row_Builder"/>
      </mc:Fallback>
    </mc:AlternateContent>
    <mc:AlternateContent xmlns:mc="http://schemas.openxmlformats.org/markup-compatibility/2006">
      <mc:Choice Requires="x14">
        <control shapeId="1030" r:id="rId55" name="Inlet_Row_Builder">
          <controlPr defaultSize="0" autoLine="0" r:id="rId56">
            <anchor moveWithCells="1" sizeWithCells="1">
              <from>
                <xdr:col>2</xdr:col>
                <xdr:colOff>57150</xdr:colOff>
                <xdr:row>48</xdr:row>
                <xdr:rowOff>28575</xdr:rowOff>
              </from>
              <to>
                <xdr:col>3</xdr:col>
                <xdr:colOff>0</xdr:colOff>
                <xdr:row>50</xdr:row>
                <xdr:rowOff>152400</xdr:rowOff>
              </to>
            </anchor>
          </controlPr>
        </control>
      </mc:Choice>
      <mc:Fallback>
        <control shapeId="1030" r:id="rId55" name="Inlet_Row_Builder"/>
      </mc:Fallback>
    </mc:AlternateContent>
    <mc:AlternateContent xmlns:mc="http://schemas.openxmlformats.org/markup-compatibility/2006">
      <mc:Choice Requires="x14">
        <control shapeId="1029" r:id="rId57" name="ATU_Row_Builder">
          <controlPr defaultSize="0" autoLine="0" r:id="rId58">
            <anchor moveWithCells="1" sizeWithCells="1">
              <from>
                <xdr:col>2</xdr:col>
                <xdr:colOff>57150</xdr:colOff>
                <xdr:row>42</xdr:row>
                <xdr:rowOff>28575</xdr:rowOff>
              </from>
              <to>
                <xdr:col>3</xdr:col>
                <xdr:colOff>0</xdr:colOff>
                <xdr:row>44</xdr:row>
                <xdr:rowOff>152400</xdr:rowOff>
              </to>
            </anchor>
          </controlPr>
        </control>
      </mc:Choice>
      <mc:Fallback>
        <control shapeId="1029" r:id="rId57" name="ATU_Row_Builder"/>
      </mc:Fallback>
    </mc:AlternateContent>
    <mc:AlternateContent xmlns:mc="http://schemas.openxmlformats.org/markup-compatibility/2006">
      <mc:Choice Requires="x14">
        <control shapeId="1031" r:id="rId59" name="Reset_AHU">
          <controlPr defaultSize="0" autoLine="0" r:id="rId60">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9" name="Reset_AHU"/>
      </mc:Fallback>
    </mc:AlternateContent>
    <mc:AlternateContent xmlns:mc="http://schemas.openxmlformats.org/markup-compatibility/2006">
      <mc:Choice Requires="x14">
        <control shapeId="1032" r:id="rId61" name="Reset_ATU">
          <controlPr defaultSize="0" autoLine="0" r:id="rId62">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61" name="Reset_ATU"/>
      </mc:Fallback>
    </mc:AlternateContent>
    <mc:AlternateContent xmlns:mc="http://schemas.openxmlformats.org/markup-compatibility/2006">
      <mc:Choice Requires="x14">
        <control shapeId="1035" r:id="rId63" name="Reset_Outlet">
          <controlPr defaultSize="0" autoLine="0" r:id="rId64">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63" name="Reset_Outlet"/>
      </mc:Fallback>
    </mc:AlternateContent>
    <mc:AlternateContent xmlns:mc="http://schemas.openxmlformats.org/markup-compatibility/2006">
      <mc:Choice Requires="x14">
        <control shapeId="1053" r:id="rId65" name="FCU_Outlet_Row_Builder">
          <controlPr defaultSize="0" autoLine="0" r:id="rId66">
            <anchor moveWithCells="1" sizeWithCells="1">
              <from>
                <xdr:col>2</xdr:col>
                <xdr:colOff>57150</xdr:colOff>
                <xdr:row>104</xdr:row>
                <xdr:rowOff>28575</xdr:rowOff>
              </from>
              <to>
                <xdr:col>3</xdr:col>
                <xdr:colOff>0</xdr:colOff>
                <xdr:row>106</xdr:row>
                <xdr:rowOff>152400</xdr:rowOff>
              </to>
            </anchor>
          </controlPr>
        </control>
      </mc:Choice>
      <mc:Fallback>
        <control shapeId="1053" r:id="rId65" name="FCU_Outlet_Row_Builder"/>
      </mc:Fallback>
    </mc:AlternateContent>
    <mc:AlternateContent xmlns:mc="http://schemas.openxmlformats.org/markup-compatibility/2006">
      <mc:Choice Requires="x14">
        <control shapeId="1054" r:id="rId67" name="Reset_FCU">
          <controlPr defaultSize="0" autoLine="0" r:id="rId68">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67" name="Reset_FCU"/>
      </mc:Fallback>
    </mc:AlternateContent>
    <mc:AlternateContent xmlns:mc="http://schemas.openxmlformats.org/markup-compatibility/2006">
      <mc:Choice Requires="x14">
        <control shapeId="1055" r:id="rId69" name="Reset_FCU_Outlet">
          <controlPr defaultSize="0" autoLine="0" r:id="rId70">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69" name="Reset_FCU_Outlet"/>
      </mc:Fallback>
    </mc:AlternateContent>
    <mc:AlternateContent xmlns:mc="http://schemas.openxmlformats.org/markup-compatibility/2006">
      <mc:Choice Requires="x14">
        <control shapeId="1056" r:id="rId71" name="AC_Outlet_Row_Builder">
          <controlPr defaultSize="0" autoLine="0" r:id="rId72">
            <anchor moveWithCells="1" sizeWithCells="1">
              <from>
                <xdr:col>2</xdr:col>
                <xdr:colOff>57150</xdr:colOff>
                <xdr:row>123</xdr:row>
                <xdr:rowOff>28575</xdr:rowOff>
              </from>
              <to>
                <xdr:col>3</xdr:col>
                <xdr:colOff>0</xdr:colOff>
                <xdr:row>125</xdr:row>
                <xdr:rowOff>152400</xdr:rowOff>
              </to>
            </anchor>
          </controlPr>
        </control>
      </mc:Choice>
      <mc:Fallback>
        <control shapeId="1056" r:id="rId71" name="AC_Outlet_Row_Builder"/>
      </mc:Fallback>
    </mc:AlternateContent>
    <mc:AlternateContent xmlns:mc="http://schemas.openxmlformats.org/markup-compatibility/2006">
      <mc:Choice Requires="x14">
        <control shapeId="1057" r:id="rId73" name="Reset_AC">
          <controlPr defaultSize="0" autoLine="0" r:id="rId74">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73" name="Reset_AC"/>
      </mc:Fallback>
    </mc:AlternateContent>
    <mc:AlternateContent xmlns:mc="http://schemas.openxmlformats.org/markup-compatibility/2006">
      <mc:Choice Requires="x14">
        <control shapeId="1058" r:id="rId75" name="Reset_AC_Outlet">
          <controlPr defaultSize="0" autoLine="0" r:id="rId76">
            <anchor moveWithCells="1" sizeWithCells="1">
              <from>
                <xdr:col>1</xdr:col>
                <xdr:colOff>438150</xdr:colOff>
                <xdr:row>130</xdr:row>
                <xdr:rowOff>28575</xdr:rowOff>
              </from>
              <to>
                <xdr:col>1</xdr:col>
                <xdr:colOff>2209800</xdr:colOff>
                <xdr:row>132</xdr:row>
                <xdr:rowOff>152400</xdr:rowOff>
              </to>
            </anchor>
          </controlPr>
        </control>
      </mc:Choice>
      <mc:Fallback>
        <control shapeId="1058" r:id="rId75" name="Reset_AC_Outlet"/>
      </mc:Fallback>
    </mc:AlternateContent>
    <mc:AlternateContent xmlns:mc="http://schemas.openxmlformats.org/markup-compatibility/2006">
      <mc:Choice Requires="x14">
        <control shapeId="1059" r:id="rId77" name="CRAC_Outlet_Row_Builder">
          <controlPr defaultSize="0" autoLine="0" r:id="rId78">
            <anchor moveWithCells="1" sizeWithCells="1">
              <from>
                <xdr:col>2</xdr:col>
                <xdr:colOff>57150</xdr:colOff>
                <xdr:row>143</xdr:row>
                <xdr:rowOff>28575</xdr:rowOff>
              </from>
              <to>
                <xdr:col>3</xdr:col>
                <xdr:colOff>0</xdr:colOff>
                <xdr:row>145</xdr:row>
                <xdr:rowOff>152400</xdr:rowOff>
              </to>
            </anchor>
          </controlPr>
        </control>
      </mc:Choice>
      <mc:Fallback>
        <control shapeId="1059" r:id="rId77" name="CRAC_Outlet_Row_Builder"/>
      </mc:Fallback>
    </mc:AlternateContent>
    <mc:AlternateContent xmlns:mc="http://schemas.openxmlformats.org/markup-compatibility/2006">
      <mc:Choice Requires="x14">
        <control shapeId="1060" r:id="rId79" name="Reset_CRAC">
          <controlPr defaultSize="0" autoLine="0" r:id="rId80">
            <anchor moveWithCells="1" sizeWithCells="1">
              <from>
                <xdr:col>1</xdr:col>
                <xdr:colOff>438150</xdr:colOff>
                <xdr:row>143</xdr:row>
                <xdr:rowOff>28575</xdr:rowOff>
              </from>
              <to>
                <xdr:col>1</xdr:col>
                <xdr:colOff>2209800</xdr:colOff>
                <xdr:row>145</xdr:row>
                <xdr:rowOff>152400</xdr:rowOff>
              </to>
            </anchor>
          </controlPr>
        </control>
      </mc:Choice>
      <mc:Fallback>
        <control shapeId="1060" r:id="rId79" name="Reset_CRAC"/>
      </mc:Fallback>
    </mc:AlternateContent>
    <mc:AlternateContent xmlns:mc="http://schemas.openxmlformats.org/markup-compatibility/2006">
      <mc:Choice Requires="x14">
        <control shapeId="1061" r:id="rId81" name="Reset_CRAC_Outlet">
          <controlPr defaultSize="0" autoLine="0" r:id="rId82">
            <anchor moveWithCells="1" sizeWithCells="1">
              <from>
                <xdr:col>1</xdr:col>
                <xdr:colOff>438150</xdr:colOff>
                <xdr:row>149</xdr:row>
                <xdr:rowOff>28575</xdr:rowOff>
              </from>
              <to>
                <xdr:col>1</xdr:col>
                <xdr:colOff>2209800</xdr:colOff>
                <xdr:row>151</xdr:row>
                <xdr:rowOff>152400</xdr:rowOff>
              </to>
            </anchor>
          </controlPr>
        </control>
      </mc:Choice>
      <mc:Fallback>
        <control shapeId="1061" r:id="rId81" name="Reset_CRAC_Outlet"/>
      </mc:Fallback>
    </mc:AlternateContent>
    <mc:AlternateContent xmlns:mc="http://schemas.openxmlformats.org/markup-compatibility/2006">
      <mc:Choice Requires="x14">
        <control shapeId="1084" r:id="rId83" name="ERV_ATU_Outlet_Row_Builder">
          <controlPr defaultSize="0" autoLine="0" r:id="rId84">
            <anchor moveWithCells="1" sizeWithCells="1">
              <from>
                <xdr:col>2</xdr:col>
                <xdr:colOff>57150</xdr:colOff>
                <xdr:row>169</xdr:row>
                <xdr:rowOff>28575</xdr:rowOff>
              </from>
              <to>
                <xdr:col>3</xdr:col>
                <xdr:colOff>0</xdr:colOff>
                <xdr:row>171</xdr:row>
                <xdr:rowOff>152400</xdr:rowOff>
              </to>
            </anchor>
          </controlPr>
        </control>
      </mc:Choice>
      <mc:Fallback>
        <control shapeId="1084" r:id="rId83" name="ERV_ATU_Outlet_Row_Builder"/>
      </mc:Fallback>
    </mc:AlternateContent>
    <mc:AlternateContent xmlns:mc="http://schemas.openxmlformats.org/markup-compatibility/2006">
      <mc:Choice Requires="x14">
        <control shapeId="1085" r:id="rId85" name="Reset_ERV_ATU">
          <controlPr defaultSize="0" autoLine="0" r:id="rId86">
            <anchor moveWithCells="1" sizeWithCells="1">
              <from>
                <xdr:col>1</xdr:col>
                <xdr:colOff>438150</xdr:colOff>
                <xdr:row>169</xdr:row>
                <xdr:rowOff>28575</xdr:rowOff>
              </from>
              <to>
                <xdr:col>1</xdr:col>
                <xdr:colOff>2209800</xdr:colOff>
                <xdr:row>171</xdr:row>
                <xdr:rowOff>152400</xdr:rowOff>
              </to>
            </anchor>
          </controlPr>
        </control>
      </mc:Choice>
      <mc:Fallback>
        <control shapeId="1085" r:id="rId85" name="Reset_ERV_ATU"/>
      </mc:Fallback>
    </mc:AlternateContent>
    <mc:AlternateContent xmlns:mc="http://schemas.openxmlformats.org/markup-compatibility/2006">
      <mc:Choice Requires="x14">
        <control shapeId="1086" r:id="rId87" name="CHW">
          <controlPr defaultSize="0" autoFill="0" autoLine="0" r:id="rId88">
            <anchor moveWithCells="1" sizeWithCells="1">
              <from>
                <xdr:col>2</xdr:col>
                <xdr:colOff>57150</xdr:colOff>
                <xdr:row>255</xdr:row>
                <xdr:rowOff>47625</xdr:rowOff>
              </from>
              <to>
                <xdr:col>3</xdr:col>
                <xdr:colOff>0</xdr:colOff>
                <xdr:row>257</xdr:row>
                <xdr:rowOff>9525</xdr:rowOff>
              </to>
            </anchor>
          </controlPr>
        </control>
      </mc:Choice>
      <mc:Fallback>
        <control shapeId="1086" r:id="rId87" name="CHW"/>
      </mc:Fallback>
    </mc:AlternateContent>
    <mc:AlternateContent xmlns:mc="http://schemas.openxmlformats.org/markup-compatibility/2006">
      <mc:Choice Requires="x14">
        <control shapeId="1090" r:id="rId89" name="HHW">
          <controlPr defaultSize="0" autoLine="0" r:id="rId90">
            <anchor moveWithCells="1" sizeWithCells="1">
              <from>
                <xdr:col>2</xdr:col>
                <xdr:colOff>57150</xdr:colOff>
                <xdr:row>263</xdr:row>
                <xdr:rowOff>47625</xdr:rowOff>
              </from>
              <to>
                <xdr:col>3</xdr:col>
                <xdr:colOff>0</xdr:colOff>
                <xdr:row>265</xdr:row>
                <xdr:rowOff>9525</xdr:rowOff>
              </to>
            </anchor>
          </controlPr>
        </control>
      </mc:Choice>
      <mc:Fallback>
        <control shapeId="1090" r:id="rId89" name="HHW"/>
      </mc:Fallback>
    </mc:AlternateContent>
    <mc:AlternateContent xmlns:mc="http://schemas.openxmlformats.org/markup-compatibility/2006">
      <mc:Choice Requires="x14">
        <control shapeId="1116" r:id="rId91" name="Reset_DX">
          <controlPr defaultSize="0" autoLine="0" r:id="rId92">
            <anchor moveWithCells="1" sizeWithCells="1">
              <from>
                <xdr:col>1</xdr:col>
                <xdr:colOff>438150</xdr:colOff>
                <xdr:row>273</xdr:row>
                <xdr:rowOff>28575</xdr:rowOff>
              </from>
              <to>
                <xdr:col>1</xdr:col>
                <xdr:colOff>2209800</xdr:colOff>
                <xdr:row>275</xdr:row>
                <xdr:rowOff>152400</xdr:rowOff>
              </to>
            </anchor>
          </controlPr>
        </control>
      </mc:Choice>
      <mc:Fallback>
        <control shapeId="1116" r:id="rId91" name="Reset_DX"/>
      </mc:Fallback>
    </mc:AlternateContent>
    <mc:AlternateContent xmlns:mc="http://schemas.openxmlformats.org/markup-compatibility/2006">
      <mc:Choice Requires="x14">
        <control shapeId="1117" r:id="rId93" name="DX">
          <controlPr defaultSize="0" autoLine="0" r:id="rId94">
            <anchor moveWithCells="1" sizeWithCells="1">
              <from>
                <xdr:col>2</xdr:col>
                <xdr:colOff>57150</xdr:colOff>
                <xdr:row>271</xdr:row>
                <xdr:rowOff>47625</xdr:rowOff>
              </from>
              <to>
                <xdr:col>3</xdr:col>
                <xdr:colOff>0</xdr:colOff>
                <xdr:row>273</xdr:row>
                <xdr:rowOff>9525</xdr:rowOff>
              </to>
            </anchor>
          </controlPr>
        </control>
      </mc:Choice>
      <mc:Fallback>
        <control shapeId="1117" r:id="rId93" name="DX"/>
      </mc:Fallback>
    </mc:AlternateContent>
    <mc:AlternateContent xmlns:mc="http://schemas.openxmlformats.org/markup-compatibility/2006">
      <mc:Choice Requires="x14">
        <control shapeId="1120" r:id="rId95" name="Reset_GAS">
          <controlPr defaultSize="0" autoLine="0" r:id="rId96">
            <anchor moveWithCells="1" sizeWithCells="1">
              <from>
                <xdr:col>1</xdr:col>
                <xdr:colOff>438150</xdr:colOff>
                <xdr:row>297</xdr:row>
                <xdr:rowOff>28575</xdr:rowOff>
              </from>
              <to>
                <xdr:col>1</xdr:col>
                <xdr:colOff>2209800</xdr:colOff>
                <xdr:row>299</xdr:row>
                <xdr:rowOff>152400</xdr:rowOff>
              </to>
            </anchor>
          </controlPr>
        </control>
      </mc:Choice>
      <mc:Fallback>
        <control shapeId="1120" r:id="rId95" name="Reset_GAS"/>
      </mc:Fallback>
    </mc:AlternateContent>
    <mc:AlternateContent xmlns:mc="http://schemas.openxmlformats.org/markup-compatibility/2006">
      <mc:Choice Requires="x14">
        <control shapeId="1121" r:id="rId97" name="GAS">
          <controlPr defaultSize="0" autoLine="0" r:id="rId98">
            <anchor moveWithCells="1" sizeWithCells="1">
              <from>
                <xdr:col>2</xdr:col>
                <xdr:colOff>57150</xdr:colOff>
                <xdr:row>295</xdr:row>
                <xdr:rowOff>47625</xdr:rowOff>
              </from>
              <to>
                <xdr:col>3</xdr:col>
                <xdr:colOff>0</xdr:colOff>
                <xdr:row>297</xdr:row>
                <xdr:rowOff>9525</xdr:rowOff>
              </to>
            </anchor>
          </controlPr>
        </control>
      </mc:Choice>
      <mc:Fallback>
        <control shapeId="1121" r:id="rId97" name="GAS"/>
      </mc:Fallback>
    </mc:AlternateContent>
    <mc:AlternateContent xmlns:mc="http://schemas.openxmlformats.org/markup-compatibility/2006">
      <mc:Choice Requires="x14">
        <control shapeId="1123" r:id="rId99" name="Reset_Inlet">
          <controlPr defaultSize="0" autoLine="0" autoPict="0" r:id="rId100">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99" name="Reset_Inlet"/>
      </mc:Fallback>
    </mc:AlternateContent>
    <mc:AlternateContent xmlns:mc="http://schemas.openxmlformats.org/markup-compatibility/2006">
      <mc:Choice Requires="x14">
        <control shapeId="1128" r:id="rId101" name="Reset_FCU_Inlet">
          <controlPr defaultSize="0" autoLine="0" r:id="rId102">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01" name="Reset_FCU_Inlet"/>
      </mc:Fallback>
    </mc:AlternateContent>
    <mc:AlternateContent xmlns:mc="http://schemas.openxmlformats.org/markup-compatibility/2006">
      <mc:Choice Requires="x14">
        <control shapeId="1130" r:id="rId103" name="Reset_AC_Inlet">
          <controlPr defaultSize="0" autoLine="0" r:id="rId104">
            <anchor moveWithCells="1" sizeWithCells="1">
              <from>
                <xdr:col>1</xdr:col>
                <xdr:colOff>371475</xdr:colOff>
                <xdr:row>136</xdr:row>
                <xdr:rowOff>66675</xdr:rowOff>
              </from>
              <to>
                <xdr:col>2</xdr:col>
                <xdr:colOff>180975</xdr:colOff>
                <xdr:row>138</xdr:row>
                <xdr:rowOff>142875</xdr:rowOff>
              </to>
            </anchor>
          </controlPr>
        </control>
      </mc:Choice>
      <mc:Fallback>
        <control shapeId="1130" r:id="rId103" name="Reset_AC_Inlet"/>
      </mc:Fallback>
    </mc:AlternateContent>
    <mc:AlternateContent xmlns:mc="http://schemas.openxmlformats.org/markup-compatibility/2006">
      <mc:Choice Requires="x14">
        <control shapeId="1145" r:id="rId105" name="HP">
          <controlPr defaultSize="0" autoLine="0" r:id="rId106">
            <anchor moveWithCells="1" sizeWithCells="1">
              <from>
                <xdr:col>2</xdr:col>
                <xdr:colOff>57150</xdr:colOff>
                <xdr:row>279</xdr:row>
                <xdr:rowOff>47625</xdr:rowOff>
              </from>
              <to>
                <xdr:col>3</xdr:col>
                <xdr:colOff>0</xdr:colOff>
                <xdr:row>281</xdr:row>
                <xdr:rowOff>9525</xdr:rowOff>
              </to>
            </anchor>
          </controlPr>
        </control>
      </mc:Choice>
      <mc:Fallback>
        <control shapeId="1145" r:id="rId105" name="HP"/>
      </mc:Fallback>
    </mc:AlternateContent>
    <mc:AlternateContent xmlns:mc="http://schemas.openxmlformats.org/markup-compatibility/2006">
      <mc:Choice Requires="x14">
        <control shapeId="1146" r:id="rId107" name="Reset_HP">
          <controlPr defaultSize="0" autoLine="0" r:id="rId108">
            <anchor moveWithCells="1" sizeWithCells="1">
              <from>
                <xdr:col>1</xdr:col>
                <xdr:colOff>438150</xdr:colOff>
                <xdr:row>281</xdr:row>
                <xdr:rowOff>28575</xdr:rowOff>
              </from>
              <to>
                <xdr:col>1</xdr:col>
                <xdr:colOff>2209800</xdr:colOff>
                <xdr:row>283</xdr:row>
                <xdr:rowOff>152400</xdr:rowOff>
              </to>
            </anchor>
          </controlPr>
        </control>
      </mc:Choice>
      <mc:Fallback>
        <control shapeId="1146" r:id="rId107" name="Reset_HP"/>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9525</xdr:colOff>
                <xdr:row>303</xdr:row>
                <xdr:rowOff>28575</xdr:rowOff>
              </from>
              <to>
                <xdr:col>2</xdr:col>
                <xdr:colOff>3095625</xdr:colOff>
                <xdr:row>306</xdr:row>
                <xdr:rowOff>66675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1C6D-A979-4ECA-9648-53140B025A48}">
  <sheetPr codeName="Sheet11">
    <pageSetUpPr fitToPage="1"/>
  </sheetPr>
  <dimension ref="A1:BV62"/>
  <sheetViews>
    <sheetView zoomScaleNormal="100" workbookViewId="0">
      <selection sqref="A1:C1"/>
    </sheetView>
  </sheetViews>
  <sheetFormatPr defaultColWidth="0" defaultRowHeight="11.45" customHeight="1" zeroHeight="1" x14ac:dyDescent="0.2"/>
  <cols>
    <col min="1" max="71" width="2.7109375" style="1" customWidth="1"/>
    <col min="72" max="74" width="2.7109375" style="1" hidden="1" customWidth="1"/>
    <col min="75" max="16384" width="9.140625" style="1" hidden="1"/>
  </cols>
  <sheetData>
    <row r="1" spans="1:71" ht="12" customHeight="1" x14ac:dyDescent="0.2">
      <c r="A1" s="631"/>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59" t="s">
        <v>49</v>
      </c>
      <c r="AK1" s="859"/>
      <c r="AL1" s="859"/>
      <c r="AM1" s="859"/>
      <c r="AN1" s="859"/>
      <c r="AO1" s="859"/>
      <c r="AP1" s="859"/>
      <c r="AQ1" s="859"/>
      <c r="AR1" s="859"/>
      <c r="AS1" s="859"/>
      <c r="AT1" s="859"/>
      <c r="AU1" s="859"/>
      <c r="AV1" s="859"/>
      <c r="AW1" s="859"/>
      <c r="AX1" s="859"/>
      <c r="AY1" s="859"/>
      <c r="AZ1" s="859"/>
      <c r="BA1" s="859"/>
      <c r="BB1" s="859"/>
      <c r="BC1" s="859"/>
      <c r="BD1" s="859"/>
      <c r="BE1" s="859"/>
      <c r="BF1" s="859"/>
      <c r="BG1" s="859"/>
      <c r="BH1" s="859"/>
      <c r="BI1" s="859"/>
      <c r="BJ1" s="859"/>
      <c r="BK1" s="859"/>
      <c r="BL1" s="859"/>
      <c r="BM1" s="859"/>
      <c r="BN1" s="859"/>
      <c r="BO1" s="859"/>
      <c r="BP1" s="859"/>
      <c r="BQ1" s="859"/>
      <c r="BR1" s="859"/>
      <c r="BS1" s="859"/>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60" t="s">
        <v>357</v>
      </c>
      <c r="N5" s="860"/>
      <c r="O5" s="860"/>
      <c r="P5" s="860"/>
      <c r="Q5" s="860"/>
      <c r="R5" s="860"/>
      <c r="S5" s="860"/>
      <c r="T5" s="860"/>
      <c r="U5" s="860"/>
      <c r="V5" s="860"/>
      <c r="W5" s="860"/>
      <c r="X5" s="860"/>
      <c r="Y5" s="860"/>
      <c r="Z5" s="860"/>
      <c r="AA5" s="860"/>
      <c r="AB5" s="860"/>
      <c r="AC5" s="860"/>
      <c r="AD5" s="860"/>
      <c r="AE5" s="860"/>
      <c r="AF5" s="860"/>
      <c r="AG5" s="860"/>
      <c r="AH5" s="860"/>
      <c r="AI5" s="860"/>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854" t="s">
        <v>48</v>
      </c>
      <c r="B7" s="854"/>
      <c r="C7" s="854"/>
      <c r="D7" s="854"/>
      <c r="E7" s="854"/>
      <c r="F7" s="855"/>
      <c r="G7" s="855"/>
      <c r="H7" s="855"/>
      <c r="I7" s="855"/>
      <c r="J7" s="855"/>
      <c r="K7" s="855"/>
      <c r="L7" s="855"/>
      <c r="M7" s="855"/>
      <c r="N7" s="855"/>
      <c r="O7" s="855"/>
      <c r="P7" s="855"/>
      <c r="Q7" s="42"/>
      <c r="R7" s="42"/>
      <c r="S7" s="42"/>
      <c r="T7" s="854" t="s">
        <v>47</v>
      </c>
      <c r="U7" s="854"/>
      <c r="V7" s="854"/>
      <c r="W7" s="854"/>
      <c r="X7" s="854"/>
      <c r="Y7" s="855"/>
      <c r="Z7" s="855"/>
      <c r="AA7" s="855"/>
      <c r="AB7" s="855"/>
      <c r="AC7" s="855"/>
      <c r="AD7" s="855"/>
      <c r="AE7" s="855"/>
      <c r="AF7" s="855"/>
      <c r="AG7" s="855"/>
      <c r="AH7" s="855"/>
      <c r="AI7" s="85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854" t="s">
        <v>61</v>
      </c>
      <c r="B9" s="854"/>
      <c r="C9" s="854"/>
      <c r="D9" s="854"/>
      <c r="E9" s="854"/>
      <c r="F9" s="855"/>
      <c r="G9" s="855"/>
      <c r="H9" s="855"/>
      <c r="I9" s="855"/>
      <c r="J9" s="855"/>
      <c r="K9" s="855"/>
      <c r="L9" s="855"/>
      <c r="M9" s="855"/>
      <c r="N9" s="855"/>
      <c r="O9" s="855"/>
      <c r="P9" s="855"/>
      <c r="Q9" s="42"/>
      <c r="R9" s="42"/>
      <c r="S9" s="42"/>
      <c r="T9" s="854" t="s">
        <v>46</v>
      </c>
      <c r="U9" s="854"/>
      <c r="V9" s="854"/>
      <c r="W9" s="854"/>
      <c r="X9" s="854"/>
      <c r="Y9" s="855"/>
      <c r="Z9" s="855"/>
      <c r="AA9" s="855"/>
      <c r="AB9" s="855"/>
      <c r="AC9" s="855"/>
      <c r="AD9" s="855"/>
      <c r="AE9" s="855"/>
      <c r="AF9" s="855"/>
      <c r="AG9" s="855"/>
      <c r="AH9" s="855"/>
      <c r="AI9" s="85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856" t="s">
        <v>162</v>
      </c>
      <c r="B11" s="857"/>
      <c r="C11" s="857"/>
      <c r="D11" s="857"/>
      <c r="E11" s="857"/>
      <c r="F11" s="857"/>
      <c r="G11" s="857"/>
      <c r="H11" s="857"/>
      <c r="I11" s="857"/>
      <c r="J11" s="857"/>
      <c r="K11" s="857"/>
      <c r="L11" s="857"/>
      <c r="M11" s="857"/>
      <c r="N11" s="857"/>
      <c r="O11" s="857"/>
      <c r="P11" s="858"/>
      <c r="Q11" s="42"/>
      <c r="R11" s="42"/>
      <c r="S11" s="856" t="s">
        <v>117</v>
      </c>
      <c r="T11" s="857"/>
      <c r="U11" s="857"/>
      <c r="V11" s="857"/>
      <c r="W11" s="857"/>
      <c r="X11" s="857"/>
      <c r="Y11" s="857"/>
      <c r="Z11" s="857"/>
      <c r="AA11" s="857"/>
      <c r="AB11" s="857"/>
      <c r="AC11" s="857"/>
      <c r="AD11" s="857"/>
      <c r="AE11" s="857"/>
      <c r="AF11" s="857"/>
      <c r="AG11" s="857"/>
      <c r="AH11" s="857"/>
      <c r="AI11" s="858"/>
      <c r="AJ11" s="5"/>
      <c r="AK11" s="861" t="s">
        <v>777</v>
      </c>
      <c r="AL11" s="862"/>
      <c r="AM11" s="862"/>
      <c r="AN11" s="862"/>
      <c r="AO11" s="862"/>
      <c r="AP11" s="862"/>
      <c r="AQ11" s="862"/>
      <c r="AR11" s="862"/>
      <c r="AS11" s="862"/>
      <c r="AT11" s="862"/>
      <c r="AU11" s="862"/>
      <c r="AV11" s="862"/>
      <c r="AW11" s="862"/>
      <c r="AX11" s="862"/>
      <c r="AY11" s="862"/>
      <c r="AZ11" s="862"/>
      <c r="BA11" s="862"/>
      <c r="BB11" s="862"/>
      <c r="BC11" s="862"/>
      <c r="BD11" s="862"/>
      <c r="BE11" s="862"/>
      <c r="BF11" s="862"/>
      <c r="BG11" s="862"/>
      <c r="BH11" s="862"/>
      <c r="BI11" s="862"/>
      <c r="BJ11" s="862"/>
      <c r="BK11" s="862"/>
      <c r="BL11" s="862"/>
      <c r="BM11" s="862"/>
      <c r="BN11" s="862"/>
      <c r="BO11" s="863"/>
      <c r="BP11" s="5"/>
      <c r="BQ11" s="5"/>
      <c r="BR11" s="5"/>
      <c r="BS11" s="5"/>
    </row>
    <row r="12" spans="1:71" ht="12.75" customHeight="1" thickTop="1" x14ac:dyDescent="0.2">
      <c r="A12" s="882" t="s">
        <v>114</v>
      </c>
      <c r="B12" s="883"/>
      <c r="C12" s="883"/>
      <c r="D12" s="883"/>
      <c r="E12" s="883"/>
      <c r="F12" s="884"/>
      <c r="G12" s="885"/>
      <c r="H12" s="885"/>
      <c r="I12" s="885"/>
      <c r="J12" s="885"/>
      <c r="K12" s="885"/>
      <c r="L12" s="885"/>
      <c r="M12" s="885"/>
      <c r="N12" s="885"/>
      <c r="O12" s="885"/>
      <c r="P12" s="886"/>
      <c r="Q12" s="42"/>
      <c r="R12" s="42"/>
      <c r="S12" s="887" t="s">
        <v>114</v>
      </c>
      <c r="T12" s="888"/>
      <c r="U12" s="888"/>
      <c r="V12" s="888"/>
      <c r="W12" s="888"/>
      <c r="X12" s="888"/>
      <c r="Y12" s="888"/>
      <c r="Z12" s="885"/>
      <c r="AA12" s="885"/>
      <c r="AB12" s="885"/>
      <c r="AC12" s="885"/>
      <c r="AD12" s="885"/>
      <c r="AE12" s="885"/>
      <c r="AF12" s="885"/>
      <c r="AG12" s="885"/>
      <c r="AH12" s="885"/>
      <c r="AI12" s="886"/>
      <c r="AJ12" s="5"/>
      <c r="AK12" s="889"/>
      <c r="AL12" s="890"/>
      <c r="AM12" s="891"/>
      <c r="AN12" s="892" t="s">
        <v>159</v>
      </c>
      <c r="AO12" s="892"/>
      <c r="AP12" s="892"/>
      <c r="AQ12" s="892" t="s">
        <v>98</v>
      </c>
      <c r="AR12" s="892"/>
      <c r="AS12" s="892"/>
      <c r="AT12" s="892"/>
      <c r="AU12" s="892"/>
      <c r="AV12" s="892"/>
      <c r="AW12" s="892"/>
      <c r="AX12" s="892"/>
      <c r="AY12" s="864"/>
      <c r="AZ12" s="892" t="s">
        <v>158</v>
      </c>
      <c r="BA12" s="892"/>
      <c r="BB12" s="892"/>
      <c r="BC12" s="892"/>
      <c r="BD12" s="892"/>
      <c r="BE12" s="892"/>
      <c r="BF12" s="892"/>
      <c r="BG12" s="892"/>
      <c r="BH12" s="864" t="s">
        <v>157</v>
      </c>
      <c r="BI12" s="865"/>
      <c r="BJ12" s="865"/>
      <c r="BK12" s="865"/>
      <c r="BL12" s="865"/>
      <c r="BM12" s="865"/>
      <c r="BN12" s="865"/>
      <c r="BO12" s="866"/>
      <c r="BP12" s="5"/>
      <c r="BQ12" s="5"/>
      <c r="BR12" s="5"/>
      <c r="BS12" s="5"/>
    </row>
    <row r="13" spans="1:71" ht="12" customHeight="1" x14ac:dyDescent="0.2">
      <c r="A13" s="867" t="s">
        <v>54</v>
      </c>
      <c r="B13" s="868"/>
      <c r="C13" s="868"/>
      <c r="D13" s="868"/>
      <c r="E13" s="868"/>
      <c r="F13" s="869"/>
      <c r="G13" s="870"/>
      <c r="H13" s="870"/>
      <c r="I13" s="870"/>
      <c r="J13" s="870"/>
      <c r="K13" s="870"/>
      <c r="L13" s="870"/>
      <c r="M13" s="870"/>
      <c r="N13" s="870"/>
      <c r="O13" s="870"/>
      <c r="P13" s="871"/>
      <c r="Q13" s="42"/>
      <c r="R13" s="42"/>
      <c r="S13" s="872" t="s">
        <v>111</v>
      </c>
      <c r="T13" s="873"/>
      <c r="U13" s="873"/>
      <c r="V13" s="873"/>
      <c r="W13" s="873"/>
      <c r="X13" s="873"/>
      <c r="Y13" s="873"/>
      <c r="Z13" s="870"/>
      <c r="AA13" s="870"/>
      <c r="AB13" s="870"/>
      <c r="AC13" s="870"/>
      <c r="AD13" s="870"/>
      <c r="AE13" s="870"/>
      <c r="AF13" s="870"/>
      <c r="AG13" s="870"/>
      <c r="AH13" s="870"/>
      <c r="AI13" s="871"/>
      <c r="AJ13" s="5"/>
      <c r="AK13" s="874" t="s">
        <v>155</v>
      </c>
      <c r="AL13" s="875"/>
      <c r="AM13" s="875"/>
      <c r="AN13" s="876"/>
      <c r="AO13" s="876"/>
      <c r="AP13" s="876"/>
      <c r="AQ13" s="877"/>
      <c r="AR13" s="877"/>
      <c r="AS13" s="877"/>
      <c r="AT13" s="878" t="s">
        <v>154</v>
      </c>
      <c r="AU13" s="878"/>
      <c r="AV13" s="878"/>
      <c r="AW13" s="878"/>
      <c r="AX13" s="878"/>
      <c r="AY13" s="879"/>
      <c r="AZ13" s="880" t="str">
        <f>IF(AN13="","",IF(100*(ABS(AN13-$AN$16)/$AN$16)&gt;10,"T1 Exceeds 10% by "&amp;ROUND(100*(ABS(AN13-$AN$16)/$AN$16)-10,1)&amp;"%",""))</f>
        <v/>
      </c>
      <c r="BA13" s="880"/>
      <c r="BB13" s="880"/>
      <c r="BC13" s="880"/>
      <c r="BD13" s="880"/>
      <c r="BE13" s="880"/>
      <c r="BF13" s="880"/>
      <c r="BG13" s="880"/>
      <c r="BH13" s="880" t="str">
        <f>IF(AQ13="","",IF(100*(ABS(AQ13-$AQ$16)/$AQ$16)&gt;2,"T1 Exceeds 2% by "&amp;ROUND(100*(ABS(AQ13-$AQ$16)/$AQ$16)-2,1)&amp;"%",""))</f>
        <v/>
      </c>
      <c r="BI13" s="880"/>
      <c r="BJ13" s="880"/>
      <c r="BK13" s="880"/>
      <c r="BL13" s="880"/>
      <c r="BM13" s="880"/>
      <c r="BN13" s="880"/>
      <c r="BO13" s="881"/>
      <c r="BP13" s="5"/>
      <c r="BQ13" s="5"/>
      <c r="BR13" s="5"/>
      <c r="BS13" s="5"/>
    </row>
    <row r="14" spans="1:71" ht="12" customHeight="1" x14ac:dyDescent="0.2">
      <c r="A14" s="867" t="s">
        <v>153</v>
      </c>
      <c r="B14" s="868"/>
      <c r="C14" s="868"/>
      <c r="D14" s="868"/>
      <c r="E14" s="868"/>
      <c r="F14" s="869"/>
      <c r="G14" s="870"/>
      <c r="H14" s="870"/>
      <c r="I14" s="870"/>
      <c r="J14" s="870"/>
      <c r="K14" s="870"/>
      <c r="L14" s="870"/>
      <c r="M14" s="870"/>
      <c r="N14" s="870"/>
      <c r="O14" s="870"/>
      <c r="P14" s="871"/>
      <c r="Q14" s="42"/>
      <c r="R14" s="42"/>
      <c r="S14" s="867" t="s">
        <v>108</v>
      </c>
      <c r="T14" s="868"/>
      <c r="U14" s="868"/>
      <c r="V14" s="868"/>
      <c r="W14" s="868"/>
      <c r="X14" s="868"/>
      <c r="Y14" s="869"/>
      <c r="Z14" s="898"/>
      <c r="AA14" s="898"/>
      <c r="AB14" s="898"/>
      <c r="AC14" s="898"/>
      <c r="AD14" s="898"/>
      <c r="AE14" s="898"/>
      <c r="AF14" s="898"/>
      <c r="AG14" s="898"/>
      <c r="AH14" s="898"/>
      <c r="AI14" s="899"/>
      <c r="AJ14" s="5"/>
      <c r="AK14" s="874" t="s">
        <v>51</v>
      </c>
      <c r="AL14" s="875"/>
      <c r="AM14" s="875"/>
      <c r="AN14" s="876"/>
      <c r="AO14" s="876"/>
      <c r="AP14" s="876"/>
      <c r="AQ14" s="877"/>
      <c r="AR14" s="877"/>
      <c r="AS14" s="877"/>
      <c r="AT14" s="877"/>
      <c r="AU14" s="877"/>
      <c r="AV14" s="877"/>
      <c r="AW14" s="877"/>
      <c r="AX14" s="877"/>
      <c r="AY14" s="900"/>
      <c r="AZ14" s="880" t="str">
        <f>IF(AN14="","",IF(100*(ABS(AN14-$AN$16)/$AN$16)&gt;10,"T2 Exceeds 10% by "&amp;ROUND(100*(ABS(AN14-$AN$16)/$AN$16)-10,1)&amp;"%",""))</f>
        <v/>
      </c>
      <c r="BA14" s="880"/>
      <c r="BB14" s="880"/>
      <c r="BC14" s="880"/>
      <c r="BD14" s="880"/>
      <c r="BE14" s="880"/>
      <c r="BF14" s="880"/>
      <c r="BG14" s="880"/>
      <c r="BH14" s="880" t="str">
        <f>IF(AQ14="","",IF(100*(ABS(AQ14-$AQ$16)/$AQ$16)&gt;2,"T2 Exceeds 2% by "&amp;ROUND(100*(ABS(AQ14-$AQ$16)/$AQ$16)-2,1)&amp;"%",""))</f>
        <v/>
      </c>
      <c r="BI14" s="880"/>
      <c r="BJ14" s="880"/>
      <c r="BK14" s="880"/>
      <c r="BL14" s="880"/>
      <c r="BM14" s="880"/>
      <c r="BN14" s="880"/>
      <c r="BO14" s="881"/>
      <c r="BP14" s="5"/>
      <c r="BQ14" s="5"/>
      <c r="BR14" s="5"/>
      <c r="BS14" s="5"/>
    </row>
    <row r="15" spans="1:71" ht="12" customHeight="1" x14ac:dyDescent="0.2">
      <c r="A15" s="872" t="s">
        <v>152</v>
      </c>
      <c r="B15" s="873"/>
      <c r="C15" s="873"/>
      <c r="D15" s="873"/>
      <c r="E15" s="873"/>
      <c r="F15" s="873"/>
      <c r="G15" s="893" t="s">
        <v>708</v>
      </c>
      <c r="H15" s="893"/>
      <c r="I15" s="893"/>
      <c r="J15" s="893"/>
      <c r="K15" s="893"/>
      <c r="L15" s="893"/>
      <c r="M15" s="893"/>
      <c r="N15" s="893"/>
      <c r="O15" s="893"/>
      <c r="P15" s="894"/>
      <c r="Q15" s="42"/>
      <c r="R15" s="42"/>
      <c r="S15" s="872" t="s">
        <v>107</v>
      </c>
      <c r="T15" s="873"/>
      <c r="U15" s="873"/>
      <c r="V15" s="873"/>
      <c r="W15" s="873"/>
      <c r="X15" s="873"/>
      <c r="Y15" s="873"/>
      <c r="Z15" s="895"/>
      <c r="AA15" s="896"/>
      <c r="AB15" s="896"/>
      <c r="AC15" s="896"/>
      <c r="AD15" s="896"/>
      <c r="AE15" s="896"/>
      <c r="AF15" s="896"/>
      <c r="AG15" s="896"/>
      <c r="AH15" s="896"/>
      <c r="AI15" s="897"/>
      <c r="AJ15" s="5"/>
      <c r="AK15" s="874" t="s">
        <v>50</v>
      </c>
      <c r="AL15" s="875"/>
      <c r="AM15" s="875"/>
      <c r="AN15" s="876"/>
      <c r="AO15" s="876"/>
      <c r="AP15" s="876"/>
      <c r="AQ15" s="877"/>
      <c r="AR15" s="877"/>
      <c r="AS15" s="877"/>
      <c r="AT15" s="878" t="s">
        <v>150</v>
      </c>
      <c r="AU15" s="878"/>
      <c r="AV15" s="878"/>
      <c r="AW15" s="878"/>
      <c r="AX15" s="878"/>
      <c r="AY15" s="879"/>
      <c r="AZ15" s="880" t="str">
        <f>IF(AN15="","",IF(100*(ABS(AN15-$AN$16)/$AN$16)&gt;10,"T3 Exceeds 10% by "&amp;ROUND(100*(ABS(AN15-$AN$16)/$AN$16)-10,1)&amp;"%",""))</f>
        <v/>
      </c>
      <c r="BA15" s="880"/>
      <c r="BB15" s="880"/>
      <c r="BC15" s="880"/>
      <c r="BD15" s="880"/>
      <c r="BE15" s="880"/>
      <c r="BF15" s="880"/>
      <c r="BG15" s="880"/>
      <c r="BH15" s="880" t="str">
        <f>IF(AQ15="","",IF(100*(ABS(AQ15-$AQ$16)/$AQ$16)&gt;2,"T3 Exceeds 2% by "&amp;ROUND(100*(ABS(AQ15-$AQ$16)/$AQ$16)-2,1)&amp;"%",""))</f>
        <v/>
      </c>
      <c r="BI15" s="880"/>
      <c r="BJ15" s="880"/>
      <c r="BK15" s="880"/>
      <c r="BL15" s="880"/>
      <c r="BM15" s="880"/>
      <c r="BN15" s="880"/>
      <c r="BO15" s="881"/>
      <c r="BP15" s="5"/>
      <c r="BQ15" s="5"/>
      <c r="BR15" s="5"/>
      <c r="BS15" s="5"/>
    </row>
    <row r="16" spans="1:71" ht="12" customHeight="1" thickBot="1" x14ac:dyDescent="0.25">
      <c r="A16" s="872" t="s">
        <v>149</v>
      </c>
      <c r="B16" s="873"/>
      <c r="C16" s="873"/>
      <c r="D16" s="873"/>
      <c r="E16" s="873"/>
      <c r="F16" s="873"/>
      <c r="G16" s="870"/>
      <c r="H16" s="870"/>
      <c r="I16" s="870"/>
      <c r="J16" s="870"/>
      <c r="K16" s="870"/>
      <c r="L16" s="870"/>
      <c r="M16" s="870"/>
      <c r="N16" s="870"/>
      <c r="O16" s="870"/>
      <c r="P16" s="871"/>
      <c r="Q16" s="42"/>
      <c r="R16" s="42"/>
      <c r="S16" s="921"/>
      <c r="T16" s="922"/>
      <c r="U16" s="922"/>
      <c r="V16" s="922"/>
      <c r="W16" s="922"/>
      <c r="X16" s="922"/>
      <c r="Y16" s="922"/>
      <c r="Z16" s="923" t="s">
        <v>104</v>
      </c>
      <c r="AA16" s="923"/>
      <c r="AB16" s="923"/>
      <c r="AC16" s="923"/>
      <c r="AD16" s="923"/>
      <c r="AE16" s="923" t="s">
        <v>103</v>
      </c>
      <c r="AF16" s="923"/>
      <c r="AG16" s="923"/>
      <c r="AH16" s="923"/>
      <c r="AI16" s="924"/>
      <c r="AJ16" s="5"/>
      <c r="AK16" s="874" t="s">
        <v>147</v>
      </c>
      <c r="AL16" s="875"/>
      <c r="AM16" s="875"/>
      <c r="AN16" s="925" t="str">
        <f>IFERROR(AVERAGE(AN13:AP15),"")</f>
        <v/>
      </c>
      <c r="AO16" s="925"/>
      <c r="AP16" s="925"/>
      <c r="AQ16" s="926" t="str">
        <f>IFERROR(AVERAGE(AQ13:AS15),"")</f>
        <v/>
      </c>
      <c r="AR16" s="926"/>
      <c r="AS16" s="926"/>
      <c r="AT16" s="877"/>
      <c r="AU16" s="877"/>
      <c r="AV16" s="877"/>
      <c r="AW16" s="877"/>
      <c r="AX16" s="877"/>
      <c r="AY16" s="900"/>
      <c r="AZ16" s="904" t="s">
        <v>146</v>
      </c>
      <c r="BA16" s="905"/>
      <c r="BB16" s="905"/>
      <c r="BC16" s="905"/>
      <c r="BD16" s="905"/>
      <c r="BE16" s="905"/>
      <c r="BF16" s="905"/>
      <c r="BG16" s="905"/>
      <c r="BH16" s="905"/>
      <c r="BI16" s="905"/>
      <c r="BJ16" s="905"/>
      <c r="BK16" s="905"/>
      <c r="BL16" s="905"/>
      <c r="BM16" s="905"/>
      <c r="BN16" s="905"/>
      <c r="BO16" s="906"/>
      <c r="BP16" s="5"/>
      <c r="BQ16" s="5"/>
      <c r="BR16" s="5"/>
      <c r="BS16" s="5"/>
    </row>
    <row r="17" spans="1:73" ht="12.6" customHeight="1" thickTop="1" x14ac:dyDescent="0.2">
      <c r="A17" s="872" t="s">
        <v>53</v>
      </c>
      <c r="B17" s="873"/>
      <c r="C17" s="873"/>
      <c r="D17" s="873"/>
      <c r="E17" s="873"/>
      <c r="F17" s="873"/>
      <c r="G17" s="870"/>
      <c r="H17" s="870"/>
      <c r="I17" s="870"/>
      <c r="J17" s="870"/>
      <c r="K17" s="870"/>
      <c r="L17" s="870"/>
      <c r="M17" s="870"/>
      <c r="N17" s="870"/>
      <c r="O17" s="870"/>
      <c r="P17" s="871"/>
      <c r="Q17" s="42"/>
      <c r="R17" s="42"/>
      <c r="S17" s="887" t="s">
        <v>32</v>
      </c>
      <c r="T17" s="888"/>
      <c r="U17" s="888"/>
      <c r="V17" s="888"/>
      <c r="W17" s="888"/>
      <c r="X17" s="888"/>
      <c r="Y17" s="888"/>
      <c r="Z17" s="885"/>
      <c r="AA17" s="885"/>
      <c r="AB17" s="885"/>
      <c r="AC17" s="885"/>
      <c r="AD17" s="885"/>
      <c r="AE17" s="885"/>
      <c r="AF17" s="885"/>
      <c r="AG17" s="885"/>
      <c r="AH17" s="885"/>
      <c r="AI17" s="886"/>
      <c r="AJ17" s="5"/>
      <c r="AK17" s="907"/>
      <c r="AL17" s="908"/>
      <c r="AM17" s="908"/>
      <c r="AN17" s="908"/>
      <c r="AO17" s="908"/>
      <c r="AP17" s="908"/>
      <c r="AQ17" s="908"/>
      <c r="AR17" s="908"/>
      <c r="AS17" s="909"/>
      <c r="AT17" s="878" t="s">
        <v>144</v>
      </c>
      <c r="AU17" s="878"/>
      <c r="AV17" s="878"/>
      <c r="AW17" s="878"/>
      <c r="AX17" s="878"/>
      <c r="AY17" s="879"/>
      <c r="AZ17" s="913" t="s">
        <v>143</v>
      </c>
      <c r="BA17" s="914"/>
      <c r="BB17" s="914"/>
      <c r="BC17" s="914"/>
      <c r="BD17" s="914"/>
      <c r="BE17" s="914"/>
      <c r="BF17" s="914"/>
      <c r="BG17" s="914"/>
      <c r="BH17" s="914"/>
      <c r="BI17" s="914"/>
      <c r="BJ17" s="914"/>
      <c r="BK17" s="914"/>
      <c r="BL17" s="914"/>
      <c r="BM17" s="914"/>
      <c r="BN17" s="914"/>
      <c r="BO17" s="915"/>
      <c r="BP17" s="5"/>
      <c r="BQ17" s="5"/>
      <c r="BR17" s="5"/>
      <c r="BS17" s="5"/>
    </row>
    <row r="18" spans="1:73" ht="12" customHeight="1" thickBot="1" x14ac:dyDescent="0.25">
      <c r="A18" s="919" t="s">
        <v>356</v>
      </c>
      <c r="B18" s="920"/>
      <c r="C18" s="920"/>
      <c r="D18" s="920"/>
      <c r="E18" s="920"/>
      <c r="F18" s="920"/>
      <c r="G18" s="933"/>
      <c r="H18" s="933"/>
      <c r="I18" s="933"/>
      <c r="J18" s="933"/>
      <c r="K18" s="933"/>
      <c r="L18" s="934"/>
      <c r="M18" s="935" t="s">
        <v>136</v>
      </c>
      <c r="N18" s="936"/>
      <c r="O18" s="936"/>
      <c r="P18" s="937"/>
      <c r="Q18" s="42"/>
      <c r="R18" s="42"/>
      <c r="S18" s="872" t="s">
        <v>102</v>
      </c>
      <c r="T18" s="873"/>
      <c r="U18" s="873"/>
      <c r="V18" s="873"/>
      <c r="W18" s="873"/>
      <c r="X18" s="873"/>
      <c r="Y18" s="873"/>
      <c r="Z18" s="938"/>
      <c r="AA18" s="938"/>
      <c r="AB18" s="938"/>
      <c r="AC18" s="938"/>
      <c r="AD18" s="938"/>
      <c r="AE18" s="927" t="s">
        <v>99</v>
      </c>
      <c r="AF18" s="928"/>
      <c r="AG18" s="928"/>
      <c r="AH18" s="928"/>
      <c r="AI18" s="929"/>
      <c r="AJ18" s="5"/>
      <c r="AK18" s="910"/>
      <c r="AL18" s="911"/>
      <c r="AM18" s="911"/>
      <c r="AN18" s="911"/>
      <c r="AO18" s="911"/>
      <c r="AP18" s="911"/>
      <c r="AQ18" s="911"/>
      <c r="AR18" s="911"/>
      <c r="AS18" s="912"/>
      <c r="AT18" s="901"/>
      <c r="AU18" s="902"/>
      <c r="AV18" s="902"/>
      <c r="AW18" s="902"/>
      <c r="AX18" s="902"/>
      <c r="AY18" s="903"/>
      <c r="AZ18" s="916"/>
      <c r="BA18" s="917"/>
      <c r="BB18" s="917"/>
      <c r="BC18" s="917"/>
      <c r="BD18" s="917"/>
      <c r="BE18" s="917"/>
      <c r="BF18" s="917"/>
      <c r="BG18" s="917"/>
      <c r="BH18" s="917"/>
      <c r="BI18" s="917"/>
      <c r="BJ18" s="917"/>
      <c r="BK18" s="917"/>
      <c r="BL18" s="917"/>
      <c r="BM18" s="917"/>
      <c r="BN18" s="917"/>
      <c r="BO18" s="918"/>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872" t="s">
        <v>101</v>
      </c>
      <c r="T19" s="873"/>
      <c r="U19" s="873"/>
      <c r="V19" s="873"/>
      <c r="W19" s="873"/>
      <c r="X19" s="873"/>
      <c r="Y19" s="873"/>
      <c r="Z19" s="927" t="s">
        <v>99</v>
      </c>
      <c r="AA19" s="928"/>
      <c r="AB19" s="928"/>
      <c r="AC19" s="928"/>
      <c r="AD19" s="928"/>
      <c r="AE19" s="928" t="str">
        <f>IF(Z15&lt;&gt;"---",IF(Z18*Z15&lt;&gt;0,Z18*Z15, ""),"---")</f>
        <v/>
      </c>
      <c r="AF19" s="928"/>
      <c r="AG19" s="928"/>
      <c r="AH19" s="928"/>
      <c r="AI19" s="929"/>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856" t="s">
        <v>355</v>
      </c>
      <c r="B20" s="857"/>
      <c r="C20" s="857"/>
      <c r="D20" s="857"/>
      <c r="E20" s="857"/>
      <c r="F20" s="857"/>
      <c r="G20" s="857"/>
      <c r="H20" s="857"/>
      <c r="I20" s="857"/>
      <c r="J20" s="857"/>
      <c r="K20" s="857"/>
      <c r="L20" s="857"/>
      <c r="M20" s="857"/>
      <c r="N20" s="857"/>
      <c r="O20" s="857"/>
      <c r="P20" s="858"/>
      <c r="Q20" s="42"/>
      <c r="R20" s="42"/>
      <c r="S20" s="872" t="s">
        <v>100</v>
      </c>
      <c r="T20" s="873"/>
      <c r="U20" s="873"/>
      <c r="V20" s="873"/>
      <c r="W20" s="873"/>
      <c r="X20" s="873"/>
      <c r="Y20" s="873"/>
      <c r="Z20" s="927" t="s">
        <v>99</v>
      </c>
      <c r="AA20" s="928"/>
      <c r="AB20" s="928"/>
      <c r="AC20" s="928"/>
      <c r="AD20" s="928"/>
      <c r="AE20" s="930" t="str">
        <f>IF(AT18="Single Phase",AN13,IF(AT18="Three Phase",IF(MOD(AN13,1)=0,AN13&amp;".0",AN13)&amp;", "&amp;IF(MOD(AN14,1)=0,AN14&amp;".0",AN14)&amp;", "&amp;IF(MOD(AN15,1)=0,AN15&amp;".0",AN15),""))</f>
        <v/>
      </c>
      <c r="AF20" s="931"/>
      <c r="AG20" s="931"/>
      <c r="AH20" s="931"/>
      <c r="AI20" s="932"/>
      <c r="AJ20" s="5"/>
      <c r="AK20" s="939" t="s">
        <v>709</v>
      </c>
      <c r="AL20" s="940"/>
      <c r="AM20" s="940"/>
      <c r="AN20" s="940"/>
      <c r="AO20" s="940"/>
      <c r="AP20" s="940"/>
      <c r="AQ20" s="940"/>
      <c r="AR20" s="940"/>
      <c r="AS20" s="940"/>
      <c r="AT20" s="940"/>
      <c r="AU20" s="940"/>
      <c r="AV20" s="940"/>
      <c r="AW20" s="940"/>
      <c r="AX20" s="940"/>
      <c r="AY20" s="941"/>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887"/>
      <c r="B21" s="888"/>
      <c r="C21" s="888"/>
      <c r="D21" s="942" t="s">
        <v>294</v>
      </c>
      <c r="E21" s="942"/>
      <c r="F21" s="942"/>
      <c r="G21" s="942" t="s">
        <v>283</v>
      </c>
      <c r="H21" s="942"/>
      <c r="I21" s="942"/>
      <c r="J21" s="942"/>
      <c r="K21" s="942" t="s">
        <v>33</v>
      </c>
      <c r="L21" s="942"/>
      <c r="M21" s="942"/>
      <c r="N21" s="942" t="s">
        <v>32</v>
      </c>
      <c r="O21" s="942"/>
      <c r="P21" s="943"/>
      <c r="Q21" s="42"/>
      <c r="R21" s="42"/>
      <c r="S21" s="919" t="s">
        <v>98</v>
      </c>
      <c r="T21" s="920"/>
      <c r="U21" s="920"/>
      <c r="V21" s="920"/>
      <c r="W21" s="920"/>
      <c r="X21" s="920"/>
      <c r="Y21" s="920"/>
      <c r="Z21" s="944"/>
      <c r="AA21" s="944"/>
      <c r="AB21" s="944"/>
      <c r="AC21" s="944"/>
      <c r="AD21" s="944"/>
      <c r="AE21" s="945" t="str">
        <f>IF(AT18="Single Phase",AQ13,IF(AT18="Three Phase",AQ13 &amp;", "&amp; AQ14 &amp; ", " &amp; AQ15,""))</f>
        <v/>
      </c>
      <c r="AF21" s="946"/>
      <c r="AG21" s="946"/>
      <c r="AH21" s="946"/>
      <c r="AI21" s="947"/>
      <c r="AJ21" s="5"/>
      <c r="AK21" s="948"/>
      <c r="AL21" s="949"/>
      <c r="AM21" s="949"/>
      <c r="AN21" s="949"/>
      <c r="AO21" s="950"/>
      <c r="AP21" s="956"/>
      <c r="AQ21" s="949"/>
      <c r="AR21" s="949"/>
      <c r="AS21" s="949"/>
      <c r="AT21" s="950"/>
      <c r="AU21" s="956"/>
      <c r="AV21" s="949"/>
      <c r="AW21" s="949"/>
      <c r="AX21" s="949"/>
      <c r="AY21" s="957"/>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872" t="s">
        <v>104</v>
      </c>
      <c r="B22" s="873"/>
      <c r="C22" s="873"/>
      <c r="D22" s="951"/>
      <c r="E22" s="951"/>
      <c r="F22" s="951"/>
      <c r="G22" s="938"/>
      <c r="H22" s="938"/>
      <c r="I22" s="938"/>
      <c r="J22" s="938"/>
      <c r="K22" s="898"/>
      <c r="L22" s="898"/>
      <c r="M22" s="898"/>
      <c r="N22" s="870"/>
      <c r="O22" s="870"/>
      <c r="P22" s="871"/>
      <c r="Q22" s="42"/>
      <c r="R22" s="42"/>
      <c r="S22" s="42"/>
      <c r="T22" s="42"/>
      <c r="U22" s="42"/>
      <c r="V22" s="42"/>
      <c r="W22" s="42"/>
      <c r="X22" s="42"/>
      <c r="Y22" s="42"/>
      <c r="Z22" s="42"/>
      <c r="AA22" s="42"/>
      <c r="AB22" s="42"/>
      <c r="AC22" s="42"/>
      <c r="AD22" s="42"/>
      <c r="AE22" s="42"/>
      <c r="AF22" s="42"/>
      <c r="AG22" s="42"/>
      <c r="AH22" s="42"/>
      <c r="AI22" s="42"/>
      <c r="AJ22" s="5"/>
      <c r="AK22" s="958"/>
      <c r="AL22" s="959"/>
      <c r="AM22" s="959"/>
      <c r="AN22" s="959"/>
      <c r="AO22" s="960"/>
      <c r="AP22" s="961"/>
      <c r="AQ22" s="959"/>
      <c r="AR22" s="959"/>
      <c r="AS22" s="959"/>
      <c r="AT22" s="960"/>
      <c r="AU22" s="961"/>
      <c r="AV22" s="959"/>
      <c r="AW22" s="959"/>
      <c r="AX22" s="959"/>
      <c r="AY22" s="962"/>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872" t="s">
        <v>103</v>
      </c>
      <c r="B23" s="873"/>
      <c r="C23" s="873"/>
      <c r="D23" s="951"/>
      <c r="E23" s="951"/>
      <c r="F23" s="951"/>
      <c r="G23" s="928">
        <f>G27</f>
        <v>0</v>
      </c>
      <c r="H23" s="893"/>
      <c r="I23" s="893"/>
      <c r="J23" s="893"/>
      <c r="K23" s="952" t="str">
        <f>IFERROR(IF(AT18="Single Phase",(AN13*AQ13*Z14)/(Z18*Z21),IF(AT18="Three Phase",AQ16*AN16*AT14*AT16*1.73/746,"")),"")</f>
        <v/>
      </c>
      <c r="L23" s="952"/>
      <c r="M23" s="952"/>
      <c r="N23" s="893">
        <f>AE17</f>
        <v>0</v>
      </c>
      <c r="O23" s="893"/>
      <c r="P23" s="894"/>
      <c r="Q23" s="42"/>
      <c r="R23" s="42"/>
      <c r="S23" s="42"/>
      <c r="T23" s="953" t="s">
        <v>962</v>
      </c>
      <c r="U23" s="954"/>
      <c r="V23" s="954"/>
      <c r="W23" s="954"/>
      <c r="X23" s="954"/>
      <c r="Y23" s="954"/>
      <c r="Z23" s="954"/>
      <c r="AA23" s="954"/>
      <c r="AB23" s="954"/>
      <c r="AC23" s="954"/>
      <c r="AD23" s="954"/>
      <c r="AE23" s="954"/>
      <c r="AF23" s="954"/>
      <c r="AG23" s="954"/>
      <c r="AH23" s="954"/>
      <c r="AI23" s="955"/>
      <c r="AJ23" s="5"/>
      <c r="AK23" s="958"/>
      <c r="AL23" s="959"/>
      <c r="AM23" s="959"/>
      <c r="AN23" s="959"/>
      <c r="AO23" s="960"/>
      <c r="AP23" s="961"/>
      <c r="AQ23" s="959"/>
      <c r="AR23" s="959"/>
      <c r="AS23" s="959"/>
      <c r="AT23" s="960"/>
      <c r="AU23" s="961"/>
      <c r="AV23" s="959"/>
      <c r="AW23" s="959"/>
      <c r="AX23" s="959"/>
      <c r="AY23" s="962"/>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73"/>
      <c r="B24" s="42"/>
      <c r="C24" s="42"/>
      <c r="D24" s="42"/>
      <c r="E24" s="42"/>
      <c r="F24" s="42"/>
      <c r="G24" s="42"/>
      <c r="H24" s="42"/>
      <c r="I24" s="42"/>
      <c r="J24" s="42"/>
      <c r="K24" s="42"/>
      <c r="L24" s="42"/>
      <c r="M24" s="42"/>
      <c r="N24" s="42"/>
      <c r="O24" s="42"/>
      <c r="P24" s="274"/>
      <c r="Q24" s="42"/>
      <c r="R24" s="42"/>
      <c r="S24" s="42"/>
      <c r="T24" s="872" t="s">
        <v>354</v>
      </c>
      <c r="U24" s="873"/>
      <c r="V24" s="873"/>
      <c r="W24" s="873"/>
      <c r="X24" s="873"/>
      <c r="Y24" s="873"/>
      <c r="Z24" s="873"/>
      <c r="AA24" s="873"/>
      <c r="AB24" s="873"/>
      <c r="AC24" s="873"/>
      <c r="AD24" s="873"/>
      <c r="AE24" s="963"/>
      <c r="AF24" s="963"/>
      <c r="AG24" s="964"/>
      <c r="AH24" s="965" t="s">
        <v>322</v>
      </c>
      <c r="AI24" s="966"/>
      <c r="AJ24" s="5"/>
      <c r="AK24" s="958"/>
      <c r="AL24" s="959"/>
      <c r="AM24" s="959"/>
      <c r="AN24" s="959"/>
      <c r="AO24" s="960"/>
      <c r="AP24" s="961"/>
      <c r="AQ24" s="959"/>
      <c r="AR24" s="959"/>
      <c r="AS24" s="959"/>
      <c r="AT24" s="960"/>
      <c r="AU24" s="961"/>
      <c r="AV24" s="959"/>
      <c r="AW24" s="959"/>
      <c r="AX24" s="959"/>
      <c r="AY24" s="962"/>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x14ac:dyDescent="0.2">
      <c r="A25" s="867" t="s">
        <v>350</v>
      </c>
      <c r="B25" s="868"/>
      <c r="C25" s="868"/>
      <c r="D25" s="868"/>
      <c r="E25" s="868"/>
      <c r="F25" s="869"/>
      <c r="G25" s="967"/>
      <c r="H25" s="967"/>
      <c r="I25" s="968" t="s">
        <v>347</v>
      </c>
      <c r="J25" s="968"/>
      <c r="K25" s="968"/>
      <c r="L25" s="724" t="s">
        <v>345</v>
      </c>
      <c r="M25" s="969" t="str">
        <f>IF(G25&lt;&gt;"",G25/2.31,"")</f>
        <v/>
      </c>
      <c r="N25" s="969"/>
      <c r="O25" s="968" t="s">
        <v>322</v>
      </c>
      <c r="P25" s="970"/>
      <c r="Q25" s="42"/>
      <c r="R25" s="42"/>
      <c r="S25" s="42"/>
      <c r="T25" s="872" t="s">
        <v>352</v>
      </c>
      <c r="U25" s="873"/>
      <c r="V25" s="873"/>
      <c r="W25" s="873"/>
      <c r="X25" s="873"/>
      <c r="Y25" s="873"/>
      <c r="Z25" s="873"/>
      <c r="AA25" s="873"/>
      <c r="AB25" s="873"/>
      <c r="AC25" s="873"/>
      <c r="AD25" s="873"/>
      <c r="AE25" s="982"/>
      <c r="AF25" s="983"/>
      <c r="AG25" s="965" t="s">
        <v>320</v>
      </c>
      <c r="AH25" s="984"/>
      <c r="AI25" s="966"/>
      <c r="AJ25" s="5"/>
      <c r="AK25" s="958"/>
      <c r="AL25" s="959"/>
      <c r="AM25" s="959"/>
      <c r="AN25" s="959"/>
      <c r="AO25" s="960"/>
      <c r="AP25" s="961"/>
      <c r="AQ25" s="959"/>
      <c r="AR25" s="959"/>
      <c r="AS25" s="959"/>
      <c r="AT25" s="960"/>
      <c r="AU25" s="961"/>
      <c r="AV25" s="959"/>
      <c r="AW25" s="959"/>
      <c r="AX25" s="959"/>
      <c r="AY25" s="962"/>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867" t="s">
        <v>349</v>
      </c>
      <c r="B26" s="868"/>
      <c r="C26" s="868"/>
      <c r="D26" s="868"/>
      <c r="E26" s="868"/>
      <c r="F26" s="869"/>
      <c r="G26" s="967"/>
      <c r="H26" s="967"/>
      <c r="I26" s="968" t="s">
        <v>347</v>
      </c>
      <c r="J26" s="968"/>
      <c r="K26" s="968"/>
      <c r="L26" s="724" t="s">
        <v>345</v>
      </c>
      <c r="M26" s="969" t="str">
        <f>IF(G26&lt;&gt;"",G26/2.31,"")</f>
        <v/>
      </c>
      <c r="N26" s="969"/>
      <c r="O26" s="968" t="s">
        <v>322</v>
      </c>
      <c r="P26" s="970"/>
      <c r="Q26" s="42"/>
      <c r="R26" s="42"/>
      <c r="S26" s="42"/>
      <c r="T26" s="971"/>
      <c r="U26" s="972"/>
      <c r="V26" s="972"/>
      <c r="W26" s="972"/>
      <c r="X26" s="972"/>
      <c r="Y26" s="972"/>
      <c r="Z26" s="972"/>
      <c r="AA26" s="972"/>
      <c r="AB26" s="972"/>
      <c r="AC26" s="972"/>
      <c r="AD26" s="972"/>
      <c r="AE26" s="973"/>
      <c r="AF26" s="974"/>
      <c r="AG26" s="974"/>
      <c r="AH26" s="975"/>
      <c r="AI26" s="976"/>
      <c r="AJ26" s="5"/>
      <c r="AK26" s="977"/>
      <c r="AL26" s="978"/>
      <c r="AM26" s="978"/>
      <c r="AN26" s="978"/>
      <c r="AO26" s="979"/>
      <c r="AP26" s="980"/>
      <c r="AQ26" s="978"/>
      <c r="AR26" s="978"/>
      <c r="AS26" s="978"/>
      <c r="AT26" s="979"/>
      <c r="AU26" s="980"/>
      <c r="AV26" s="978"/>
      <c r="AW26" s="978"/>
      <c r="AX26" s="978"/>
      <c r="AY26" s="981"/>
      <c r="AZ26" s="5"/>
      <c r="BA26" s="5"/>
      <c r="BB26" s="5"/>
      <c r="BC26" s="5"/>
      <c r="BD26" s="5"/>
      <c r="BE26" s="5"/>
      <c r="BF26" s="5"/>
      <c r="BG26" s="5"/>
      <c r="BH26" s="5"/>
      <c r="BI26" s="5"/>
      <c r="BJ26" s="5"/>
      <c r="BK26" s="5"/>
      <c r="BL26" s="5"/>
      <c r="BM26" s="5"/>
      <c r="BN26" s="5"/>
      <c r="BO26" s="5"/>
      <c r="BP26" s="5"/>
      <c r="BQ26" s="5"/>
      <c r="BR26" s="5"/>
      <c r="BS26" s="5"/>
      <c r="BT26" s="656"/>
      <c r="BU26" s="655"/>
    </row>
    <row r="27" spans="1:73" ht="12" customHeight="1" x14ac:dyDescent="0.2">
      <c r="A27" s="872" t="s">
        <v>353</v>
      </c>
      <c r="B27" s="873"/>
      <c r="C27" s="873"/>
      <c r="D27" s="873"/>
      <c r="E27" s="873"/>
      <c r="F27" s="873"/>
      <c r="G27" s="988">
        <f>IFERROR(G25-G26,"")</f>
        <v>0</v>
      </c>
      <c r="H27" s="969"/>
      <c r="I27" s="968" t="s">
        <v>347</v>
      </c>
      <c r="J27" s="968" t="s">
        <v>346</v>
      </c>
      <c r="K27" s="968"/>
      <c r="L27" s="724" t="s">
        <v>345</v>
      </c>
      <c r="M27" s="969" t="str">
        <f>IFERROR(IF(M25-M26&lt;&gt;0,M25-M26,""),"")</f>
        <v/>
      </c>
      <c r="N27" s="969"/>
      <c r="O27" s="968" t="s">
        <v>322</v>
      </c>
      <c r="P27" s="970"/>
      <c r="Q27" s="42"/>
      <c r="R27" s="42"/>
      <c r="S27" s="42"/>
      <c r="T27" s="42"/>
      <c r="U27" s="42"/>
      <c r="V27" s="42"/>
      <c r="W27" s="42"/>
      <c r="X27" s="42"/>
      <c r="Y27" s="42"/>
      <c r="Z27" s="42"/>
      <c r="AA27" s="42"/>
      <c r="AB27" s="42"/>
      <c r="AC27" s="42"/>
      <c r="AD27" s="42"/>
      <c r="AE27" s="989"/>
      <c r="AF27" s="989"/>
      <c r="AG27" s="989"/>
      <c r="AH27" s="985"/>
      <c r="AI27" s="98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73"/>
      <c r="B28" s="42"/>
      <c r="C28" s="42"/>
      <c r="D28" s="42"/>
      <c r="E28" s="42"/>
      <c r="F28" s="42"/>
      <c r="G28" s="42"/>
      <c r="H28" s="42"/>
      <c r="I28" s="42"/>
      <c r="J28" s="42"/>
      <c r="K28" s="42"/>
      <c r="L28" s="42"/>
      <c r="M28" s="42"/>
      <c r="N28" s="42"/>
      <c r="O28" s="42"/>
      <c r="P28" s="274"/>
      <c r="Q28" s="42"/>
      <c r="R28" s="42"/>
      <c r="S28" s="42"/>
      <c r="T28" s="42"/>
      <c r="U28" s="42"/>
      <c r="V28" s="42"/>
      <c r="W28" s="42"/>
      <c r="X28" s="42"/>
      <c r="Y28" s="42"/>
      <c r="Z28" s="42"/>
      <c r="AA28" s="42"/>
      <c r="AB28" s="42"/>
      <c r="AC28" s="42"/>
      <c r="AD28" s="42"/>
      <c r="AE28" s="986"/>
      <c r="AF28" s="986"/>
      <c r="AG28" s="986"/>
      <c r="AH28" s="987"/>
      <c r="AI28" s="987"/>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53" t="s">
        <v>351</v>
      </c>
      <c r="B29" s="954"/>
      <c r="C29" s="954"/>
      <c r="D29" s="954"/>
      <c r="E29" s="954"/>
      <c r="F29" s="954"/>
      <c r="G29" s="954"/>
      <c r="H29" s="954"/>
      <c r="I29" s="954"/>
      <c r="J29" s="954"/>
      <c r="K29" s="954"/>
      <c r="L29" s="954"/>
      <c r="M29" s="954"/>
      <c r="N29" s="954"/>
      <c r="O29" s="954"/>
      <c r="P29" s="955"/>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54"/>
      <c r="BU29" s="653"/>
    </row>
    <row r="30" spans="1:73" ht="12.75" thickTop="1" x14ac:dyDescent="0.2">
      <c r="A30" s="887" t="s">
        <v>350</v>
      </c>
      <c r="B30" s="888"/>
      <c r="C30" s="888"/>
      <c r="D30" s="888"/>
      <c r="E30" s="888"/>
      <c r="F30" s="888"/>
      <c r="G30" s="967"/>
      <c r="H30" s="967"/>
      <c r="I30" s="968" t="s">
        <v>347</v>
      </c>
      <c r="J30" s="968"/>
      <c r="K30" s="968"/>
      <c r="L30" s="724" t="s">
        <v>345</v>
      </c>
      <c r="M30" s="969" t="str">
        <f>IF(G30&lt;&gt;"",G30/2.31,"")</f>
        <v/>
      </c>
      <c r="N30" s="969"/>
      <c r="O30" s="968" t="s">
        <v>322</v>
      </c>
      <c r="P30" s="970"/>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872" t="s">
        <v>349</v>
      </c>
      <c r="B31" s="873"/>
      <c r="C31" s="873"/>
      <c r="D31" s="873"/>
      <c r="E31" s="873"/>
      <c r="F31" s="873"/>
      <c r="G31" s="967"/>
      <c r="H31" s="967"/>
      <c r="I31" s="968" t="s">
        <v>347</v>
      </c>
      <c r="J31" s="968"/>
      <c r="K31" s="968"/>
      <c r="L31" s="724" t="s">
        <v>345</v>
      </c>
      <c r="M31" s="969" t="str">
        <f>IF(G31&lt;&gt;"",G31/2.31,"")</f>
        <v/>
      </c>
      <c r="N31" s="969"/>
      <c r="O31" s="968" t="s">
        <v>322</v>
      </c>
      <c r="P31" s="970"/>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56"/>
      <c r="BU31" s="655"/>
    </row>
    <row r="32" spans="1:73" ht="12" customHeight="1" thickBot="1" x14ac:dyDescent="0.25">
      <c r="A32" s="919" t="s">
        <v>348</v>
      </c>
      <c r="B32" s="920"/>
      <c r="C32" s="920"/>
      <c r="D32" s="920"/>
      <c r="E32" s="920"/>
      <c r="F32" s="920"/>
      <c r="G32" s="990">
        <f>IFERROR(G30-G31,"")</f>
        <v>0</v>
      </c>
      <c r="H32" s="991"/>
      <c r="I32" s="992" t="s">
        <v>347</v>
      </c>
      <c r="J32" s="992" t="s">
        <v>346</v>
      </c>
      <c r="K32" s="992"/>
      <c r="L32" s="725" t="s">
        <v>345</v>
      </c>
      <c r="M32" s="991" t="str">
        <f>IFERROR(IF(M30-M31&lt;&gt;0,M30-M31,""),"")</f>
        <v/>
      </c>
      <c r="N32" s="991"/>
      <c r="O32" s="992" t="s">
        <v>322</v>
      </c>
      <c r="P32" s="993"/>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70"/>
      <c r="J34" s="271"/>
      <c r="K34" s="271"/>
      <c r="L34" s="271"/>
      <c r="M34" s="271"/>
      <c r="N34" s="271"/>
      <c r="O34" s="271"/>
      <c r="P34" s="271"/>
      <c r="Q34" s="271"/>
      <c r="R34" s="271"/>
      <c r="S34" s="271"/>
      <c r="T34" s="271"/>
      <c r="U34" s="271"/>
      <c r="V34" s="271"/>
      <c r="W34" s="271"/>
      <c r="X34" s="271"/>
      <c r="Y34" s="271"/>
      <c r="Z34" s="27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73"/>
      <c r="J35" s="42"/>
      <c r="K35" s="42"/>
      <c r="L35" s="42"/>
      <c r="M35" s="42"/>
      <c r="N35" s="42"/>
      <c r="O35" s="42"/>
      <c r="P35" s="42"/>
      <c r="Q35" s="42"/>
      <c r="R35" s="42"/>
      <c r="S35" s="42"/>
      <c r="T35" s="42"/>
      <c r="U35" s="42"/>
      <c r="V35" s="42"/>
      <c r="W35" s="42"/>
      <c r="X35" s="42"/>
      <c r="Y35" s="42"/>
      <c r="Z35" s="274"/>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73"/>
      <c r="J36" s="42"/>
      <c r="K36" s="42"/>
      <c r="L36" s="42"/>
      <c r="M36" s="42"/>
      <c r="N36" s="42"/>
      <c r="O36" s="42"/>
      <c r="P36" s="42"/>
      <c r="Q36" s="42"/>
      <c r="R36" s="42"/>
      <c r="S36" s="42"/>
      <c r="T36" s="42"/>
      <c r="U36" s="42"/>
      <c r="V36" s="42"/>
      <c r="W36" s="42"/>
      <c r="X36" s="42"/>
      <c r="Y36" s="42"/>
      <c r="Z36" s="274"/>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73"/>
      <c r="J37" s="42"/>
      <c r="K37" s="42"/>
      <c r="L37" s="42"/>
      <c r="M37" s="42"/>
      <c r="N37" s="42"/>
      <c r="O37" s="42"/>
      <c r="P37" s="42"/>
      <c r="Q37" s="42"/>
      <c r="R37" s="42"/>
      <c r="S37" s="42"/>
      <c r="T37" s="42"/>
      <c r="U37" s="42"/>
      <c r="V37" s="42"/>
      <c r="W37" s="42"/>
      <c r="X37" s="42"/>
      <c r="Y37" s="42"/>
      <c r="Z37" s="274"/>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73"/>
      <c r="J38" s="42"/>
      <c r="K38" s="42"/>
      <c r="L38" s="42"/>
      <c r="M38" s="42"/>
      <c r="N38" s="42"/>
      <c r="O38" s="42"/>
      <c r="P38" s="42"/>
      <c r="Q38" s="42"/>
      <c r="R38" s="42"/>
      <c r="S38" s="42"/>
      <c r="T38" s="42"/>
      <c r="U38" s="42"/>
      <c r="V38" s="42"/>
      <c r="W38" s="42"/>
      <c r="X38" s="42"/>
      <c r="Y38" s="42"/>
      <c r="Z38" s="274"/>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3"/>
      <c r="J39" s="42"/>
      <c r="K39" s="42"/>
      <c r="L39" s="42"/>
      <c r="M39" s="42"/>
      <c r="N39" s="42"/>
      <c r="O39" s="42"/>
      <c r="P39" s="42"/>
      <c r="Q39" s="42"/>
      <c r="R39" s="42"/>
      <c r="S39" s="42"/>
      <c r="T39" s="42"/>
      <c r="U39" s="42"/>
      <c r="V39" s="42"/>
      <c r="W39" s="42"/>
      <c r="X39" s="42"/>
      <c r="Y39" s="42"/>
      <c r="Z39" s="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273"/>
      <c r="J40" s="42"/>
      <c r="K40" s="42"/>
      <c r="L40" s="42"/>
      <c r="M40" s="42"/>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600"/>
      <c r="J45" s="278"/>
      <c r="K45" s="278"/>
      <c r="L45" s="278"/>
      <c r="M45" s="278"/>
      <c r="N45" s="278"/>
      <c r="O45" s="278"/>
      <c r="P45" s="278"/>
      <c r="Q45" s="278"/>
      <c r="R45" s="278"/>
      <c r="S45" s="278"/>
      <c r="T45" s="278"/>
      <c r="U45" s="278"/>
      <c r="V45" s="278"/>
      <c r="W45" s="278"/>
      <c r="X45" s="278"/>
      <c r="Y45" s="278"/>
      <c r="Z45" s="279"/>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47"/>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4"/>
      <c r="F62" s="994"/>
      <c r="G62" s="994"/>
      <c r="H62" s="994"/>
      <c r="I62" s="994"/>
      <c r="J62" s="994"/>
      <c r="K62" s="994"/>
      <c r="L62" s="42"/>
      <c r="M62" s="42"/>
      <c r="N62" s="42"/>
      <c r="O62" s="42"/>
      <c r="P62" s="42"/>
      <c r="Q62" s="42" t="s">
        <v>37</v>
      </c>
      <c r="R62" s="42"/>
      <c r="S62" s="42"/>
      <c r="T62" s="42"/>
      <c r="U62" s="42"/>
      <c r="V62" s="995"/>
      <c r="W62" s="995"/>
      <c r="X62" s="995"/>
      <c r="Y62" s="995"/>
      <c r="Z62" s="995"/>
      <c r="AA62" s="995"/>
      <c r="AB62" s="995"/>
      <c r="AC62" s="995"/>
      <c r="AD62" s="995"/>
      <c r="AE62" s="995"/>
      <c r="AF62" s="995"/>
      <c r="AG62" s="995"/>
      <c r="AH62" s="995"/>
      <c r="AI62" s="9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AmXnEtTDIo+r1h+ssR5DmWQF4aF/uRAEz8DovEpFxg4PlfHZstmId46ITFy8YkgDP8FfvOEX6Ha7BzPN5Njluw==" saltValue="4oiiDs/h7Qpn8lZ2kHOoXQ==" spinCount="100000" sheet="1" objects="1" scenarios="1"/>
  <mergeCells count="179">
    <mergeCell ref="B57:AI57"/>
    <mergeCell ref="B58:AI58"/>
    <mergeCell ref="B59:AI59"/>
    <mergeCell ref="B60:AI60"/>
    <mergeCell ref="E62:K62"/>
    <mergeCell ref="V62:AI62"/>
    <mergeCell ref="B51:AI51"/>
    <mergeCell ref="B52:AI52"/>
    <mergeCell ref="B53:AI53"/>
    <mergeCell ref="B54:AI54"/>
    <mergeCell ref="B55:AI55"/>
    <mergeCell ref="B56:AI56"/>
    <mergeCell ref="A31:F31"/>
    <mergeCell ref="G31:H31"/>
    <mergeCell ref="I31:K31"/>
    <mergeCell ref="M31:N31"/>
    <mergeCell ref="O31:P31"/>
    <mergeCell ref="A32:F32"/>
    <mergeCell ref="G32:H32"/>
    <mergeCell ref="I32:K32"/>
    <mergeCell ref="M32:N32"/>
    <mergeCell ref="O32:P32"/>
    <mergeCell ref="AK25:AO25"/>
    <mergeCell ref="AP25:AT25"/>
    <mergeCell ref="AU25:AY25"/>
    <mergeCell ref="T25:AD25"/>
    <mergeCell ref="AH27:AI27"/>
    <mergeCell ref="AE28:AG28"/>
    <mergeCell ref="AH28:AI28"/>
    <mergeCell ref="A29:P29"/>
    <mergeCell ref="A30:F30"/>
    <mergeCell ref="G30:H30"/>
    <mergeCell ref="I30:K30"/>
    <mergeCell ref="M30:N30"/>
    <mergeCell ref="O30:P30"/>
    <mergeCell ref="A27:F27"/>
    <mergeCell ref="G27:H27"/>
    <mergeCell ref="I27:K27"/>
    <mergeCell ref="M27:N27"/>
    <mergeCell ref="O27:P27"/>
    <mergeCell ref="AE27:AG27"/>
    <mergeCell ref="T24:AD24"/>
    <mergeCell ref="AE24:AG24"/>
    <mergeCell ref="AH24:AI24"/>
    <mergeCell ref="AK24:AO24"/>
    <mergeCell ref="AP24:AT24"/>
    <mergeCell ref="AU24:AY24"/>
    <mergeCell ref="A26:F26"/>
    <mergeCell ref="G26:H26"/>
    <mergeCell ref="I26:K26"/>
    <mergeCell ref="M26:N26"/>
    <mergeCell ref="O26:P26"/>
    <mergeCell ref="A25:F25"/>
    <mergeCell ref="G25:H25"/>
    <mergeCell ref="I25:K25"/>
    <mergeCell ref="M25:N25"/>
    <mergeCell ref="O25:P25"/>
    <mergeCell ref="T26:AD26"/>
    <mergeCell ref="AE26:AG26"/>
    <mergeCell ref="AH26:AI26"/>
    <mergeCell ref="AK26:AO26"/>
    <mergeCell ref="AP26:AT26"/>
    <mergeCell ref="AU26:AY26"/>
    <mergeCell ref="AE25:AF25"/>
    <mergeCell ref="AG25:AI25"/>
    <mergeCell ref="A23:C23"/>
    <mergeCell ref="D23:F23"/>
    <mergeCell ref="G23:J23"/>
    <mergeCell ref="K23:M23"/>
    <mergeCell ref="N23:P23"/>
    <mergeCell ref="T23:AI23"/>
    <mergeCell ref="AP21:AT21"/>
    <mergeCell ref="AU21:AY21"/>
    <mergeCell ref="A22:C22"/>
    <mergeCell ref="D22:F22"/>
    <mergeCell ref="G22:J22"/>
    <mergeCell ref="K22:M22"/>
    <mergeCell ref="N22:P22"/>
    <mergeCell ref="AK22:AO22"/>
    <mergeCell ref="AP22:AT22"/>
    <mergeCell ref="AU22:AY22"/>
    <mergeCell ref="AK23:AO23"/>
    <mergeCell ref="AP23:AT23"/>
    <mergeCell ref="AU23:AY23"/>
    <mergeCell ref="AK20:AY20"/>
    <mergeCell ref="A21:C21"/>
    <mergeCell ref="D21:F21"/>
    <mergeCell ref="G21:J21"/>
    <mergeCell ref="K21:M21"/>
    <mergeCell ref="N21:P21"/>
    <mergeCell ref="S21:Y21"/>
    <mergeCell ref="Z21:AD21"/>
    <mergeCell ref="AE21:AI21"/>
    <mergeCell ref="AK21:AO21"/>
    <mergeCell ref="S19:Y19"/>
    <mergeCell ref="Z19:AD19"/>
    <mergeCell ref="AE19:AI19"/>
    <mergeCell ref="A20:P20"/>
    <mergeCell ref="S20:Y20"/>
    <mergeCell ref="Z20:AD20"/>
    <mergeCell ref="AE20:AI20"/>
    <mergeCell ref="G18:L18"/>
    <mergeCell ref="M18:P18"/>
    <mergeCell ref="S18:Y18"/>
    <mergeCell ref="Z18:AD18"/>
    <mergeCell ref="AE18:AI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5:BG15"/>
    <mergeCell ref="BH15:BO15"/>
    <mergeCell ref="A14:F14"/>
    <mergeCell ref="G14:P14"/>
    <mergeCell ref="S14:Y14"/>
    <mergeCell ref="Z14:AI14"/>
    <mergeCell ref="AK14:AM14"/>
    <mergeCell ref="AN14:AP14"/>
    <mergeCell ref="AQ14:AS14"/>
    <mergeCell ref="AT14:AY14"/>
    <mergeCell ref="AZ14:BG14"/>
    <mergeCell ref="BH12:BO12"/>
    <mergeCell ref="A13:F13"/>
    <mergeCell ref="G13:P13"/>
    <mergeCell ref="S13:Y13"/>
    <mergeCell ref="Z13:AI13"/>
    <mergeCell ref="AK13:AM13"/>
    <mergeCell ref="AN13:AP13"/>
    <mergeCell ref="AQ13:AS13"/>
    <mergeCell ref="AT13:AY13"/>
    <mergeCell ref="AZ13:BG13"/>
    <mergeCell ref="BH13:BO13"/>
    <mergeCell ref="A12:F12"/>
    <mergeCell ref="G12:P12"/>
    <mergeCell ref="S12:Y12"/>
    <mergeCell ref="Z12:AI12"/>
    <mergeCell ref="AK12:AM12"/>
    <mergeCell ref="AN12:AP12"/>
    <mergeCell ref="AQ12:AS12"/>
    <mergeCell ref="AT12:AY12"/>
    <mergeCell ref="AZ12:BG12"/>
    <mergeCell ref="A9:E9"/>
    <mergeCell ref="F9:P9"/>
    <mergeCell ref="T9:X9"/>
    <mergeCell ref="Y9:AI9"/>
    <mergeCell ref="A11:P11"/>
    <mergeCell ref="S11:AI11"/>
    <mergeCell ref="AJ1:BS1"/>
    <mergeCell ref="M5:AI5"/>
    <mergeCell ref="A7:E7"/>
    <mergeCell ref="F7:P7"/>
    <mergeCell ref="T7:X7"/>
    <mergeCell ref="Y7:AI7"/>
    <mergeCell ref="AK11:BO11"/>
  </mergeCells>
  <conditionalFormatting sqref="V62:AI62 E62:K62 N23:P23 G22:P22 D22:F23 G18:L18 G16:P17 G12:P14 Z21:AD21 Z18:AD18 Z17:AI17 Z12:AI14 Y9:AI9 Y7:AI7 F9:P9 F7:P7">
    <cfRule type="containsBlanks" dxfId="1809" priority="21">
      <formula>LEN(TRIM(D7))=0</formula>
    </cfRule>
  </conditionalFormatting>
  <conditionalFormatting sqref="G23:M23 M27:N27 G32:H32 AE18:AI18 AE20:AI21 G27:H27">
    <cfRule type="containsText" dxfId="1808" priority="20" operator="containsText" text="CALC.">
      <formula>NOT(ISERROR(SEARCH("CALC.",G18)))</formula>
    </cfRule>
  </conditionalFormatting>
  <conditionalFormatting sqref="AE19:AI19">
    <cfRule type="containsText" dxfId="1807" priority="19" operator="containsText" text="CALC.">
      <formula>NOT(ISERROR(SEARCH("CALC.",AE19)))</formula>
    </cfRule>
  </conditionalFormatting>
  <conditionalFormatting sqref="Z15:AI15">
    <cfRule type="containsBlanks" dxfId="1806" priority="18">
      <formula>LEN(TRIM(Z15))=0</formula>
    </cfRule>
  </conditionalFormatting>
  <conditionalFormatting sqref="K23:M23">
    <cfRule type="expression" dxfId="1805" priority="17">
      <formula>$K$23&gt;$Z$14</formula>
    </cfRule>
  </conditionalFormatting>
  <conditionalFormatting sqref="AZ13:BO15">
    <cfRule type="notContainsBlanks" dxfId="1804" priority="15">
      <formula>LEN(TRIM(AZ13))&gt;0</formula>
    </cfRule>
  </conditionalFormatting>
  <conditionalFormatting sqref="AN13:AS15 AT14 AT16 AT18">
    <cfRule type="containsBlanks" dxfId="1803" priority="16">
      <formula>LEN(TRIM(AN13))=0</formula>
    </cfRule>
  </conditionalFormatting>
  <conditionalFormatting sqref="AN16:AS16">
    <cfRule type="containsText" dxfId="1802" priority="14" operator="containsText" text="CALC.">
      <formula>NOT(ISERROR(SEARCH("CALC.",AN16)))</formula>
    </cfRule>
  </conditionalFormatting>
  <conditionalFormatting sqref="AK14:AS16 AZ12:BO18 AT13:AY16">
    <cfRule type="expression" dxfId="1801" priority="13">
      <formula>$AT$18="Single Phase"</formula>
    </cfRule>
  </conditionalFormatting>
  <conditionalFormatting sqref="M25:N26">
    <cfRule type="containsText" dxfId="1800" priority="12" operator="containsText" text="CALC.">
      <formula>NOT(ISERROR(SEARCH("CALC.",M25)))</formula>
    </cfRule>
  </conditionalFormatting>
  <conditionalFormatting sqref="G25:H26">
    <cfRule type="containsBlanks" dxfId="1799" priority="11">
      <formula>LEN(TRIM(G25))=0</formula>
    </cfRule>
  </conditionalFormatting>
  <conditionalFormatting sqref="M32:N32">
    <cfRule type="containsText" dxfId="1798" priority="8" operator="containsText" text="CALC.">
      <formula>NOT(ISERROR(SEARCH("CALC.",M32)))</formula>
    </cfRule>
  </conditionalFormatting>
  <conditionalFormatting sqref="M30:N31">
    <cfRule type="containsText" dxfId="1797" priority="10" operator="containsText" text="CALC.">
      <formula>NOT(ISERROR(SEARCH("CALC.",M30)))</formula>
    </cfRule>
  </conditionalFormatting>
  <conditionalFormatting sqref="G30:H31">
    <cfRule type="containsBlanks" dxfId="1796" priority="9">
      <formula>LEN(TRIM(G30))=0</formula>
    </cfRule>
  </conditionalFormatting>
  <conditionalFormatting sqref="AE24:AG24">
    <cfRule type="containsBlanks" dxfId="1795" priority="7">
      <formula>LEN(TRIM(AE24))=0</formula>
    </cfRule>
  </conditionalFormatting>
  <conditionalFormatting sqref="AE25:AF25">
    <cfRule type="containsBlanks" dxfId="1794" priority="6">
      <formula>LEN(TRIM(AE25))=0</formula>
    </cfRule>
  </conditionalFormatting>
  <conditionalFormatting sqref="T26">
    <cfRule type="containsBlanks" dxfId="1793" priority="3">
      <formula>LEN(TRIM(T26))=0</formula>
    </cfRule>
  </conditionalFormatting>
  <conditionalFormatting sqref="AH26">
    <cfRule type="containsBlanks" dxfId="1792" priority="5">
      <formula>LEN(TRIM(AH26))=0</formula>
    </cfRule>
  </conditionalFormatting>
  <conditionalFormatting sqref="AH26:AI26">
    <cfRule type="expression" dxfId="1791" priority="4">
      <formula>$T$28="FIXED SPEED"</formula>
    </cfRule>
  </conditionalFormatting>
  <conditionalFormatting sqref="AE26">
    <cfRule type="containsBlanks" dxfId="1790" priority="2">
      <formula>LEN(TRIM(AE26))=0</formula>
    </cfRule>
  </conditionalFormatting>
  <conditionalFormatting sqref="AE26">
    <cfRule type="expression" dxfId="1789" priority="1">
      <formula>$T$28="FIXED SPEED"</formula>
    </cfRule>
  </conditionalFormatting>
  <dataValidations count="10">
    <dataValidation type="list" allowBlank="1" showInputMessage="1" sqref="Z14:AI14" xr:uid="{B5B5D64D-1CC2-4430-A6EC-2A732197B636}">
      <formula1>".17,.25,.33,.5,.75,1,2,3,5,7.5,10,15,20,25,30,40,50,60,75,100,125,150,200"</formula1>
    </dataValidation>
    <dataValidation allowBlank="1" showInputMessage="1" showErrorMessage="1" prompt="If PF is unattainable use .80" sqref="AT16:AY16" xr:uid="{CAD8B522-3F4B-4099-9E36-3D6D04DE8D90}"/>
    <dataValidation allowBlank="1" showInputMessage="1" showErrorMessage="1" prompt="If EFF is unatainable use .90" sqref="AT14:AY14" xr:uid="{DEAFC20D-598C-4862-8F4B-227A58013C4E}"/>
    <dataValidation type="list" allowBlank="1" showInputMessage="1" sqref="Z12:AI12" xr:uid="{047FD1CC-6DAC-4686-A66D-874712A1783E}">
      <formula1>"Baldor,Dayton,Emmerson,FASCO,GE,GENTEQ,Marathon,Trane,WEG,Westinghouse"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howErrorMessage="1" promptTitle="Phase Selection" prompt="Select Single or Three Phase" sqref="AT18:AY18" xr:uid="{BF65A2AC-4A16-40FD-9F1B-61264038632C}">
      <formula1>"Single Phase, Three Phase"</formula1>
    </dataValidation>
    <dataValidation type="list" allowBlank="1" showInputMessage="1" showErrorMessage="1" sqref="AH26:AI28" xr:uid="{640FF215-BCC8-42C0-A4BA-0F8B3A81BF01}">
      <formula1>"Hz, %"</formula1>
    </dataValidation>
    <dataValidation allowBlank="1" showInputMessage="1" showErrorMessage="1" prompt="Typical Service Factor is 1.15. If unknown then use '---" sqref="Z15:AI15" xr:uid="{1AA51D25-928B-43D0-A4A9-802F49449D55}"/>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type="list" allowBlank="1" showInputMessage="1" showErrorMessage="1" sqref="T26" xr:uid="{B385518D-093D-4150-A581-A9B6B9CF4BD2}">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32"/>
      <c r="AK1" s="532"/>
      <c r="AL1" s="532"/>
      <c r="AM1" s="532"/>
      <c r="AN1" s="532"/>
      <c r="AO1" s="532"/>
      <c r="AP1" s="532"/>
      <c r="AQ1" s="532"/>
      <c r="AR1" s="532"/>
      <c r="AS1" s="532"/>
      <c r="AT1" s="532"/>
      <c r="AU1" s="532"/>
      <c r="AV1" s="532"/>
      <c r="AW1" s="532"/>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33"/>
      <c r="AK2" s="533"/>
      <c r="AL2" s="533"/>
      <c r="AM2" s="533"/>
      <c r="AN2" s="533"/>
      <c r="AO2" s="533"/>
      <c r="AP2" s="533"/>
      <c r="AQ2" s="533"/>
      <c r="AR2" s="533"/>
      <c r="AS2" s="533"/>
      <c r="AT2" s="533"/>
      <c r="AU2" s="533"/>
      <c r="AV2" s="533"/>
      <c r="AW2" s="533"/>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33"/>
      <c r="AK3" s="532"/>
      <c r="AL3" s="532"/>
      <c r="AM3" s="532"/>
      <c r="AN3" s="532"/>
      <c r="AO3" s="532"/>
      <c r="AP3" s="532"/>
      <c r="AQ3" s="532"/>
      <c r="AR3" s="532"/>
      <c r="AS3" s="532"/>
      <c r="AT3" s="532"/>
      <c r="AU3" s="532"/>
      <c r="AV3" s="532"/>
      <c r="AW3" s="532"/>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33"/>
      <c r="AK4" s="533"/>
      <c r="AL4" s="533"/>
      <c r="AM4" s="533"/>
      <c r="AN4" s="534"/>
      <c r="AO4" s="534"/>
      <c r="AP4" s="534"/>
      <c r="AQ4" s="534"/>
      <c r="AR4" s="534"/>
      <c r="AS4" s="534"/>
      <c r="AT4" s="534"/>
      <c r="AU4" s="534"/>
      <c r="AV4" s="534"/>
      <c r="AW4" s="534"/>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997"/>
      <c r="B5" s="997"/>
      <c r="C5" s="997"/>
      <c r="D5" s="997"/>
      <c r="E5" s="997"/>
      <c r="F5" s="997"/>
      <c r="G5" s="3"/>
      <c r="H5" s="998"/>
      <c r="I5" s="998"/>
      <c r="J5" s="998"/>
      <c r="K5" s="998"/>
      <c r="L5" s="998"/>
      <c r="M5" s="998"/>
      <c r="N5" s="998"/>
      <c r="O5" s="998"/>
      <c r="P5" s="998"/>
      <c r="Q5" s="998"/>
      <c r="R5" s="998"/>
      <c r="S5" s="998"/>
      <c r="T5" s="998"/>
      <c r="U5" s="998"/>
      <c r="V5" s="998"/>
      <c r="W5" s="998"/>
      <c r="X5" s="998"/>
      <c r="Y5" s="998"/>
      <c r="Z5" s="998"/>
      <c r="AA5" s="998"/>
      <c r="AB5" s="998"/>
      <c r="AC5" s="998"/>
      <c r="AD5" s="998"/>
      <c r="AE5" s="998"/>
      <c r="AF5" s="998"/>
      <c r="AG5" s="998"/>
      <c r="AH5" s="998"/>
      <c r="AI5" s="998"/>
      <c r="AJ5" s="533"/>
      <c r="AK5" s="534"/>
      <c r="AL5" s="534"/>
      <c r="AM5" s="534"/>
      <c r="AN5" s="535"/>
      <c r="AO5" s="535"/>
      <c r="AP5" s="535"/>
      <c r="AQ5" s="534"/>
      <c r="AR5" s="534"/>
      <c r="AS5" s="534"/>
      <c r="AT5" s="534"/>
      <c r="AU5" s="534"/>
      <c r="AV5" s="534"/>
      <c r="AW5" s="534"/>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33"/>
      <c r="AK6" s="534"/>
      <c r="AL6" s="534"/>
      <c r="AM6" s="534"/>
      <c r="AN6" s="535"/>
      <c r="AO6" s="535"/>
      <c r="AP6" s="535"/>
      <c r="AQ6" s="534"/>
      <c r="AR6" s="534"/>
      <c r="AS6" s="534"/>
      <c r="AT6" s="534"/>
      <c r="AU6" s="534"/>
      <c r="AV6" s="534"/>
      <c r="AW6" s="534"/>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33"/>
      <c r="AK7" s="534"/>
      <c r="AL7" s="534"/>
      <c r="AM7" s="534"/>
      <c r="AN7" s="535"/>
      <c r="AO7" s="535"/>
      <c r="AP7" s="535"/>
      <c r="AQ7" s="534"/>
      <c r="AR7" s="534"/>
      <c r="AS7" s="534"/>
      <c r="AT7" s="534"/>
      <c r="AU7" s="534"/>
      <c r="AV7" s="534"/>
      <c r="AW7" s="534"/>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33"/>
      <c r="AK8" s="534"/>
      <c r="AL8" s="534"/>
      <c r="AM8" s="534"/>
      <c r="AN8" s="535"/>
      <c r="AO8" s="535"/>
      <c r="AP8" s="535"/>
      <c r="AQ8" s="536"/>
      <c r="AR8" s="536"/>
      <c r="AS8" s="536"/>
      <c r="AT8" s="534"/>
      <c r="AU8" s="534"/>
      <c r="AV8" s="534"/>
      <c r="AW8" s="534"/>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2"/>
      <c r="C9" s="172"/>
      <c r="D9" s="172"/>
      <c r="E9" s="172"/>
      <c r="F9" s="172"/>
      <c r="G9" s="172"/>
      <c r="H9" s="172"/>
      <c r="I9" s="172"/>
      <c r="J9" s="172"/>
      <c r="K9" s="172"/>
      <c r="L9" s="172"/>
      <c r="M9" s="172"/>
      <c r="N9" s="172"/>
      <c r="O9" s="172"/>
      <c r="Q9" s="173"/>
      <c r="R9" s="173"/>
      <c r="S9" s="172"/>
      <c r="T9" s="172"/>
      <c r="U9" s="172"/>
      <c r="V9" s="172"/>
      <c r="W9" s="172"/>
      <c r="X9" s="172"/>
      <c r="Y9" s="172"/>
      <c r="Z9" s="172"/>
      <c r="AA9" s="172"/>
      <c r="AB9" s="172"/>
      <c r="AC9" s="172"/>
      <c r="AD9" s="172"/>
      <c r="AE9" s="172"/>
      <c r="AF9" s="172"/>
      <c r="AG9" s="172"/>
      <c r="AH9" s="172"/>
      <c r="AI9" s="172"/>
      <c r="AJ9" s="533"/>
      <c r="AK9" s="537"/>
      <c r="AL9" s="537"/>
      <c r="AM9" s="537"/>
      <c r="AN9" s="537"/>
      <c r="AO9" s="537"/>
      <c r="AP9" s="537"/>
      <c r="AQ9" s="537"/>
      <c r="AR9" s="537"/>
      <c r="AS9" s="537"/>
      <c r="AT9" s="537"/>
      <c r="AU9" s="537"/>
      <c r="AV9" s="537"/>
      <c r="AW9" s="537"/>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2"/>
      <c r="B10" s="172"/>
      <c r="C10" s="172"/>
      <c r="D10" s="172"/>
      <c r="E10" s="172"/>
      <c r="F10" s="172"/>
      <c r="G10" s="172"/>
      <c r="H10" s="172"/>
      <c r="I10" s="172"/>
      <c r="J10" s="172"/>
      <c r="K10" s="172"/>
      <c r="L10" s="172"/>
      <c r="M10" s="172"/>
      <c r="N10" s="172"/>
      <c r="O10" s="172"/>
      <c r="P10" s="173"/>
      <c r="Q10" s="999" t="s">
        <v>305</v>
      </c>
      <c r="R10" s="999"/>
      <c r="S10" s="999"/>
      <c r="T10" s="999"/>
      <c r="U10" s="999"/>
      <c r="V10" s="999"/>
      <c r="W10" s="999"/>
      <c r="X10" s="999"/>
      <c r="Y10" s="999"/>
      <c r="Z10" s="999"/>
      <c r="AA10" s="999"/>
      <c r="AB10" s="999"/>
      <c r="AC10" s="999"/>
      <c r="AD10" s="999"/>
      <c r="AE10" s="999"/>
      <c r="AF10" s="999"/>
      <c r="AG10" s="999"/>
      <c r="AH10" s="999"/>
      <c r="AI10" s="999"/>
      <c r="AJ10" s="533"/>
      <c r="AK10" s="537"/>
      <c r="AL10" s="537"/>
      <c r="AM10" s="537"/>
      <c r="AN10" s="537"/>
      <c r="AO10" s="537"/>
      <c r="AP10" s="537"/>
      <c r="AQ10" s="537"/>
      <c r="AR10" s="537"/>
      <c r="AS10" s="537"/>
      <c r="AT10" s="537"/>
      <c r="AU10" s="537"/>
      <c r="AV10" s="537"/>
      <c r="AW10" s="537"/>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2"/>
      <c r="B11" s="172"/>
      <c r="C11" s="172"/>
      <c r="D11" s="172"/>
      <c r="E11" s="172"/>
      <c r="F11" s="172"/>
      <c r="G11" s="172"/>
      <c r="H11" s="172"/>
      <c r="I11" s="172"/>
      <c r="J11" s="172"/>
      <c r="K11" s="172"/>
      <c r="L11" s="172"/>
      <c r="M11" s="172"/>
      <c r="N11" s="172"/>
      <c r="O11" s="172"/>
      <c r="P11" s="173"/>
      <c r="Q11" s="999"/>
      <c r="R11" s="999"/>
      <c r="S11" s="999"/>
      <c r="T11" s="999"/>
      <c r="U11" s="999"/>
      <c r="V11" s="999"/>
      <c r="W11" s="999"/>
      <c r="X11" s="999"/>
      <c r="Y11" s="999"/>
      <c r="Z11" s="999"/>
      <c r="AA11" s="999"/>
      <c r="AB11" s="999"/>
      <c r="AC11" s="999"/>
      <c r="AD11" s="999"/>
      <c r="AE11" s="999"/>
      <c r="AF11" s="999"/>
      <c r="AG11" s="999"/>
      <c r="AH11" s="999"/>
      <c r="AI11" s="999"/>
      <c r="AJ11" s="533"/>
      <c r="AK11" s="534"/>
      <c r="AL11" s="534"/>
      <c r="AM11" s="534"/>
      <c r="AN11" s="534"/>
      <c r="AO11" s="534"/>
      <c r="AP11" s="534"/>
      <c r="AQ11" s="534"/>
      <c r="AR11" s="534"/>
      <c r="AS11" s="534"/>
      <c r="AT11" s="534"/>
      <c r="AU11" s="534"/>
      <c r="AV11" s="534"/>
      <c r="AW11" s="534"/>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2"/>
      <c r="B12" s="172"/>
      <c r="C12" s="172"/>
      <c r="D12" s="172"/>
      <c r="E12" s="172"/>
      <c r="F12" s="172"/>
      <c r="G12" s="172"/>
      <c r="H12" s="172"/>
      <c r="I12" s="172"/>
      <c r="J12" s="172"/>
      <c r="K12" s="172"/>
      <c r="L12" s="172"/>
      <c r="M12" s="172"/>
      <c r="N12" s="172"/>
      <c r="O12" s="172"/>
      <c r="P12" s="173"/>
      <c r="Q12" s="999"/>
      <c r="R12" s="999"/>
      <c r="S12" s="999"/>
      <c r="T12" s="999"/>
      <c r="U12" s="999"/>
      <c r="V12" s="999"/>
      <c r="W12" s="999"/>
      <c r="X12" s="999"/>
      <c r="Y12" s="999"/>
      <c r="Z12" s="999"/>
      <c r="AA12" s="999"/>
      <c r="AB12" s="999"/>
      <c r="AC12" s="999"/>
      <c r="AD12" s="999"/>
      <c r="AE12" s="999"/>
      <c r="AF12" s="999"/>
      <c r="AG12" s="999"/>
      <c r="AH12" s="999"/>
      <c r="AI12" s="999"/>
      <c r="AJ12" s="533"/>
      <c r="AK12" s="533"/>
      <c r="AL12" s="533"/>
      <c r="AM12" s="533"/>
      <c r="AN12" s="533"/>
      <c r="AO12" s="533"/>
      <c r="AP12" s="533"/>
      <c r="AQ12" s="533"/>
      <c r="AR12" s="533"/>
      <c r="AS12" s="533"/>
      <c r="AT12" s="533"/>
      <c r="AU12" s="533"/>
      <c r="AV12" s="533"/>
      <c r="AW12" s="533"/>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2"/>
      <c r="B13" s="172"/>
      <c r="C13" s="172"/>
      <c r="D13" s="172"/>
      <c r="E13" s="172"/>
      <c r="F13" s="172"/>
      <c r="G13" s="172"/>
      <c r="H13" s="172"/>
      <c r="I13" s="172"/>
      <c r="J13" s="172"/>
      <c r="K13" s="172"/>
      <c r="L13" s="172"/>
      <c r="M13" s="172"/>
      <c r="N13" s="172"/>
      <c r="O13" s="172"/>
      <c r="P13" s="173"/>
      <c r="Q13" s="999"/>
      <c r="R13" s="999"/>
      <c r="S13" s="999"/>
      <c r="T13" s="999"/>
      <c r="U13" s="999"/>
      <c r="V13" s="999"/>
      <c r="W13" s="999"/>
      <c r="X13" s="999"/>
      <c r="Y13" s="999"/>
      <c r="Z13" s="999"/>
      <c r="AA13" s="999"/>
      <c r="AB13" s="999"/>
      <c r="AC13" s="999"/>
      <c r="AD13" s="999"/>
      <c r="AE13" s="999"/>
      <c r="AF13" s="999"/>
      <c r="AG13" s="999"/>
      <c r="AH13" s="999"/>
      <c r="AI13" s="999"/>
      <c r="AJ13" s="533"/>
      <c r="AK13" s="532"/>
      <c r="AL13" s="532"/>
      <c r="AM13" s="532"/>
      <c r="AN13" s="532"/>
      <c r="AO13" s="532"/>
      <c r="AP13" s="532"/>
      <c r="AQ13" s="532"/>
      <c r="AR13" s="532"/>
      <c r="AS13" s="532"/>
      <c r="AT13" s="532"/>
      <c r="AU13" s="532"/>
      <c r="AV13" s="532"/>
      <c r="AW13" s="532"/>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2"/>
      <c r="B14" s="172"/>
      <c r="C14" s="172"/>
      <c r="D14" s="172"/>
      <c r="E14" s="172"/>
      <c r="F14" s="172"/>
      <c r="G14" s="172"/>
      <c r="H14" s="172"/>
      <c r="I14" s="172"/>
      <c r="J14" s="172"/>
      <c r="K14" s="172"/>
      <c r="L14" s="172"/>
      <c r="M14" s="172"/>
      <c r="N14" s="172"/>
      <c r="O14" s="172"/>
      <c r="P14" s="172"/>
      <c r="Q14" s="999"/>
      <c r="R14" s="999"/>
      <c r="S14" s="999"/>
      <c r="T14" s="999"/>
      <c r="U14" s="999"/>
      <c r="V14" s="999"/>
      <c r="W14" s="999"/>
      <c r="X14" s="999"/>
      <c r="Y14" s="999"/>
      <c r="Z14" s="999"/>
      <c r="AA14" s="999"/>
      <c r="AB14" s="999"/>
      <c r="AC14" s="999"/>
      <c r="AD14" s="999"/>
      <c r="AE14" s="999"/>
      <c r="AF14" s="999"/>
      <c r="AG14" s="999"/>
      <c r="AH14" s="999"/>
      <c r="AI14" s="999"/>
      <c r="AJ14" s="533"/>
      <c r="AK14" s="534"/>
      <c r="AL14" s="534"/>
      <c r="AM14" s="534"/>
      <c r="AN14" s="534"/>
      <c r="AO14" s="534"/>
      <c r="AP14" s="534"/>
      <c r="AQ14" s="534"/>
      <c r="AR14" s="534"/>
      <c r="AS14" s="534"/>
      <c r="AT14" s="538"/>
      <c r="AU14" s="538"/>
      <c r="AV14" s="538"/>
      <c r="AW14" s="538"/>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33"/>
      <c r="AK15" s="534"/>
      <c r="AL15" s="534"/>
      <c r="AM15" s="534"/>
      <c r="AN15" s="534"/>
      <c r="AO15" s="534"/>
      <c r="AP15" s="534"/>
      <c r="AQ15" s="534"/>
      <c r="AR15" s="534"/>
      <c r="AS15" s="534"/>
      <c r="AT15" s="539"/>
      <c r="AU15" s="539"/>
      <c r="AV15" s="539"/>
      <c r="AW15" s="53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33"/>
      <c r="AK16" s="534"/>
      <c r="AL16" s="534"/>
      <c r="AM16" s="534"/>
      <c r="AN16" s="534"/>
      <c r="AO16" s="534"/>
      <c r="AP16" s="534"/>
      <c r="AQ16" s="534"/>
      <c r="AR16" s="534"/>
      <c r="AS16" s="534"/>
      <c r="AT16" s="536"/>
      <c r="AU16" s="536"/>
      <c r="AV16" s="536"/>
      <c r="AW16" s="536"/>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33"/>
      <c r="AK17" s="533"/>
      <c r="AL17" s="533"/>
      <c r="AM17" s="533"/>
      <c r="AN17" s="533"/>
      <c r="AO17" s="533"/>
      <c r="AP17" s="533"/>
      <c r="AQ17" s="533"/>
      <c r="AR17" s="533"/>
      <c r="AS17" s="533"/>
      <c r="AT17" s="533"/>
      <c r="AU17" s="533"/>
      <c r="AV17" s="533"/>
      <c r="AW17" s="533"/>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3"/>
      <c r="B18" s="173"/>
      <c r="C18" s="173"/>
      <c r="D18" s="173"/>
      <c r="E18" s="173"/>
      <c r="F18" s="173"/>
      <c r="G18" s="173"/>
      <c r="H18" s="1000"/>
      <c r="I18" s="1000"/>
      <c r="J18" s="1000"/>
      <c r="K18" s="1000"/>
      <c r="L18" s="1000"/>
      <c r="M18" s="1000"/>
      <c r="N18" s="1000"/>
      <c r="O18" s="1000"/>
      <c r="P18" s="1000"/>
      <c r="Q18" s="1000"/>
      <c r="R18" s="1000"/>
      <c r="S18" s="1000"/>
      <c r="T18" s="1000"/>
      <c r="U18" s="1000"/>
      <c r="V18" s="1000"/>
      <c r="W18" s="1000"/>
      <c r="X18" s="1000"/>
      <c r="Y18" s="1000"/>
      <c r="Z18" s="1000"/>
      <c r="AA18" s="1000"/>
      <c r="AB18" s="1000"/>
      <c r="AC18" s="1000"/>
      <c r="AD18" s="1000"/>
      <c r="AE18" s="1000"/>
      <c r="AF18" s="1000"/>
      <c r="AG18" s="1000"/>
      <c r="AH18" s="1000"/>
      <c r="AI18" s="1000"/>
      <c r="AJ18" s="533"/>
      <c r="AK18" s="533"/>
      <c r="AL18" s="533"/>
      <c r="AM18" s="533"/>
      <c r="AN18" s="533"/>
      <c r="AO18" s="533"/>
      <c r="AP18" s="533"/>
      <c r="AQ18" s="533"/>
      <c r="AR18" s="533"/>
      <c r="AS18" s="533"/>
      <c r="AT18" s="533"/>
      <c r="AU18" s="533"/>
      <c r="AV18" s="533"/>
      <c r="AW18" s="533"/>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3"/>
      <c r="B19" s="173"/>
      <c r="C19" s="173"/>
      <c r="D19" s="173"/>
      <c r="E19" s="173"/>
      <c r="F19" s="173"/>
      <c r="G19" s="173"/>
      <c r="H19" s="1000"/>
      <c r="I19" s="1000"/>
      <c r="J19" s="1000"/>
      <c r="K19" s="1000"/>
      <c r="L19" s="1000"/>
      <c r="M19" s="1000"/>
      <c r="N19" s="1000"/>
      <c r="O19" s="1000"/>
      <c r="P19" s="1000"/>
      <c r="Q19" s="1000"/>
      <c r="R19" s="1000"/>
      <c r="S19" s="1000"/>
      <c r="T19" s="1000"/>
      <c r="U19" s="1000"/>
      <c r="V19" s="1000"/>
      <c r="W19" s="1000"/>
      <c r="X19" s="1000"/>
      <c r="Y19" s="1000"/>
      <c r="Z19" s="1000"/>
      <c r="AA19" s="1000"/>
      <c r="AB19" s="1000"/>
      <c r="AC19" s="1000"/>
      <c r="AD19" s="1000"/>
      <c r="AE19" s="1000"/>
      <c r="AF19" s="1000"/>
      <c r="AG19" s="1000"/>
      <c r="AH19" s="1000"/>
      <c r="AI19" s="1000"/>
      <c r="AJ19" s="533"/>
      <c r="AK19" s="533"/>
      <c r="AL19" s="533"/>
      <c r="AM19" s="533"/>
      <c r="AN19" s="533"/>
      <c r="AO19" s="533"/>
      <c r="AP19" s="533"/>
      <c r="AQ19" s="533"/>
      <c r="AR19" s="533"/>
      <c r="AS19" s="533"/>
      <c r="AT19" s="533"/>
      <c r="AU19" s="533"/>
      <c r="AV19" s="533"/>
      <c r="AW19" s="533"/>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3"/>
      <c r="B20" s="173"/>
      <c r="C20" s="173"/>
      <c r="D20" s="173"/>
      <c r="E20" s="173"/>
      <c r="F20" s="173"/>
      <c r="G20" s="173"/>
      <c r="H20" s="1000"/>
      <c r="I20" s="1000"/>
      <c r="J20" s="1000"/>
      <c r="K20" s="1000"/>
      <c r="L20" s="1000"/>
      <c r="M20" s="1000"/>
      <c r="N20" s="1000"/>
      <c r="O20" s="1000"/>
      <c r="P20" s="1000"/>
      <c r="Q20" s="1000"/>
      <c r="R20" s="1000"/>
      <c r="S20" s="1000"/>
      <c r="T20" s="1000"/>
      <c r="U20" s="1000"/>
      <c r="V20" s="1000"/>
      <c r="W20" s="1000"/>
      <c r="X20" s="1000"/>
      <c r="Y20" s="1000"/>
      <c r="Z20" s="1000"/>
      <c r="AA20" s="1000"/>
      <c r="AB20" s="1000"/>
      <c r="AC20" s="1000"/>
      <c r="AD20" s="1000"/>
      <c r="AE20" s="1000"/>
      <c r="AF20" s="1000"/>
      <c r="AG20" s="1000"/>
      <c r="AH20" s="1000"/>
      <c r="AI20" s="1000"/>
      <c r="AJ20" s="533"/>
      <c r="AK20" s="533"/>
      <c r="AL20" s="533"/>
      <c r="AM20" s="533"/>
      <c r="AN20" s="533"/>
      <c r="AO20" s="533"/>
      <c r="AP20" s="533"/>
      <c r="AQ20" s="533"/>
      <c r="AR20" s="533"/>
      <c r="AS20" s="533"/>
      <c r="AT20" s="533"/>
      <c r="AU20" s="533"/>
      <c r="AV20" s="533"/>
      <c r="AW20" s="533"/>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3"/>
      <c r="B21" s="173"/>
      <c r="C21" s="173"/>
      <c r="D21" s="173"/>
      <c r="E21" s="173"/>
      <c r="F21" s="173"/>
      <c r="G21" s="173"/>
      <c r="H21" s="1000"/>
      <c r="I21" s="1000"/>
      <c r="J21" s="1000"/>
      <c r="K21" s="1000"/>
      <c r="L21" s="1000"/>
      <c r="M21" s="1000"/>
      <c r="N21" s="1000"/>
      <c r="O21" s="1000"/>
      <c r="P21" s="1000"/>
      <c r="Q21" s="1000"/>
      <c r="R21" s="1000"/>
      <c r="S21" s="1000"/>
      <c r="T21" s="1000"/>
      <c r="U21" s="1000"/>
      <c r="V21" s="1000"/>
      <c r="W21" s="1000"/>
      <c r="X21" s="1000"/>
      <c r="Y21" s="1000"/>
      <c r="Z21" s="1000"/>
      <c r="AA21" s="1000"/>
      <c r="AB21" s="1000"/>
      <c r="AC21" s="1000"/>
      <c r="AD21" s="1000"/>
      <c r="AE21" s="1000"/>
      <c r="AF21" s="1000"/>
      <c r="AG21" s="1000"/>
      <c r="AH21" s="1000"/>
      <c r="AI21" s="1000"/>
      <c r="AJ21" s="533"/>
      <c r="AK21" s="533"/>
      <c r="AL21" s="533"/>
      <c r="AM21" s="533"/>
      <c r="AN21" s="533"/>
      <c r="AO21" s="533"/>
      <c r="AP21" s="533"/>
      <c r="AQ21" s="533"/>
      <c r="AR21" s="533"/>
      <c r="AS21" s="533"/>
      <c r="AT21" s="533"/>
      <c r="AU21" s="533"/>
      <c r="AV21" s="533"/>
      <c r="AW21" s="533"/>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3"/>
      <c r="B22" s="173"/>
      <c r="C22" s="173"/>
      <c r="D22" s="173"/>
      <c r="E22" s="173"/>
      <c r="F22" s="173"/>
      <c r="G22" s="173"/>
      <c r="H22" s="1000"/>
      <c r="I22" s="1000"/>
      <c r="J22" s="1000"/>
      <c r="K22" s="1000"/>
      <c r="L22" s="1000"/>
      <c r="M22" s="1000"/>
      <c r="N22" s="1000"/>
      <c r="O22" s="1000"/>
      <c r="P22" s="1000"/>
      <c r="Q22" s="1000"/>
      <c r="R22" s="1000"/>
      <c r="S22" s="1000"/>
      <c r="T22" s="1000"/>
      <c r="U22" s="1000"/>
      <c r="V22" s="1000"/>
      <c r="W22" s="1000"/>
      <c r="X22" s="1000"/>
      <c r="Y22" s="1000"/>
      <c r="Z22" s="1000"/>
      <c r="AA22" s="1000"/>
      <c r="AB22" s="1000"/>
      <c r="AC22" s="1000"/>
      <c r="AD22" s="1000"/>
      <c r="AE22" s="1000"/>
      <c r="AF22" s="1000"/>
      <c r="AG22" s="1000"/>
      <c r="AH22" s="1000"/>
      <c r="AI22" s="1000"/>
      <c r="AJ22" s="533"/>
      <c r="AK22" s="533"/>
      <c r="AL22" s="533"/>
      <c r="AM22" s="533"/>
      <c r="AN22" s="533"/>
      <c r="AO22" s="533"/>
      <c r="AP22" s="533"/>
      <c r="AQ22" s="533"/>
      <c r="AR22" s="533"/>
      <c r="AS22" s="533"/>
      <c r="AT22" s="533"/>
      <c r="AU22" s="533"/>
      <c r="AV22" s="533"/>
      <c r="AW22" s="533"/>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33"/>
      <c r="AK23" s="533"/>
      <c r="AL23" s="533"/>
      <c r="AM23" s="533"/>
      <c r="AN23" s="533"/>
      <c r="AO23" s="533"/>
      <c r="AP23" s="533"/>
      <c r="AQ23" s="533"/>
      <c r="AR23" s="533"/>
      <c r="AS23" s="533"/>
      <c r="AT23" s="533"/>
      <c r="AU23" s="533"/>
      <c r="AV23" s="533"/>
      <c r="AW23" s="533"/>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33"/>
      <c r="AK24" s="533"/>
      <c r="AL24" s="533"/>
      <c r="AM24" s="533"/>
      <c r="AN24" s="533"/>
      <c r="AO24" s="533"/>
      <c r="AP24" s="533"/>
      <c r="AQ24" s="533"/>
      <c r="AR24" s="533"/>
      <c r="AS24" s="533"/>
      <c r="AT24" s="533"/>
      <c r="AU24" s="533"/>
      <c r="AV24" s="533"/>
      <c r="AW24" s="533"/>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33"/>
      <c r="AK25" s="533"/>
      <c r="AL25" s="533"/>
      <c r="AM25" s="533"/>
      <c r="AN25" s="533"/>
      <c r="AO25" s="533"/>
      <c r="AP25" s="533"/>
      <c r="AQ25" s="533"/>
      <c r="AR25" s="533"/>
      <c r="AS25" s="533"/>
      <c r="AT25" s="533"/>
      <c r="AU25" s="533"/>
      <c r="AV25" s="533"/>
      <c r="AW25" s="533"/>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2"/>
      <c r="B26" s="172"/>
      <c r="C26" s="172"/>
      <c r="D26" s="172"/>
      <c r="E26" s="172"/>
      <c r="F26" s="172"/>
      <c r="G26" s="172"/>
      <c r="H26" s="172"/>
      <c r="I26" s="172"/>
      <c r="J26" s="172"/>
      <c r="K26" s="172"/>
      <c r="L26" s="172"/>
      <c r="M26" s="172"/>
      <c r="N26" s="172"/>
      <c r="O26" s="172"/>
      <c r="P26" s="172"/>
      <c r="Q26" s="172"/>
      <c r="R26" s="172"/>
      <c r="S26" s="1001" t="s">
        <v>304</v>
      </c>
      <c r="T26" s="1001"/>
      <c r="U26" s="1001"/>
      <c r="V26" s="1001"/>
      <c r="W26" s="1001"/>
      <c r="X26" s="1001"/>
      <c r="Y26" s="1001"/>
      <c r="Z26" s="1001"/>
      <c r="AA26" s="1001"/>
      <c r="AB26" s="1001"/>
      <c r="AC26" s="1001"/>
      <c r="AD26" s="1001"/>
      <c r="AE26" s="1001"/>
      <c r="AF26" s="1001"/>
      <c r="AG26" s="1001"/>
      <c r="AH26" s="1001"/>
      <c r="AI26" s="1001"/>
      <c r="AJ26" s="533"/>
      <c r="AK26" s="533"/>
      <c r="AL26" s="533"/>
      <c r="AM26" s="533"/>
      <c r="AN26" s="533"/>
      <c r="AO26" s="533"/>
      <c r="AP26" s="533"/>
      <c r="AQ26" s="533"/>
      <c r="AR26" s="533"/>
      <c r="AS26" s="533"/>
      <c r="AT26" s="533"/>
      <c r="AU26" s="533"/>
      <c r="AV26" s="533"/>
      <c r="AW26" s="533"/>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2"/>
      <c r="B27" s="172"/>
      <c r="C27" s="172"/>
      <c r="D27" s="172"/>
      <c r="E27" s="172"/>
      <c r="F27" s="172"/>
      <c r="G27" s="172"/>
      <c r="H27" s="172"/>
      <c r="I27" s="172"/>
      <c r="J27" s="172"/>
      <c r="K27" s="172"/>
      <c r="L27" s="172"/>
      <c r="M27" s="172"/>
      <c r="N27" s="172"/>
      <c r="O27" s="172"/>
      <c r="P27" s="172"/>
      <c r="Q27" s="172"/>
      <c r="R27" s="172"/>
      <c r="S27" s="1001"/>
      <c r="T27" s="1001"/>
      <c r="U27" s="1001"/>
      <c r="V27" s="1001"/>
      <c r="W27" s="1001"/>
      <c r="X27" s="1001"/>
      <c r="Y27" s="1001"/>
      <c r="Z27" s="1001"/>
      <c r="AA27" s="1001"/>
      <c r="AB27" s="1001"/>
      <c r="AC27" s="1001"/>
      <c r="AD27" s="1001"/>
      <c r="AE27" s="1001"/>
      <c r="AF27" s="1001"/>
      <c r="AG27" s="1001"/>
      <c r="AH27" s="1001"/>
      <c r="AI27" s="1001"/>
      <c r="AJ27" s="533"/>
      <c r="AK27" s="533"/>
      <c r="AL27" s="533"/>
      <c r="AM27" s="533"/>
      <c r="AN27" s="533"/>
      <c r="AO27" s="533"/>
      <c r="AP27" s="533"/>
      <c r="AQ27" s="533"/>
      <c r="AR27" s="533"/>
      <c r="AS27" s="533"/>
      <c r="AT27" s="533"/>
      <c r="AU27" s="533"/>
      <c r="AV27" s="533"/>
      <c r="AW27" s="533"/>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2"/>
      <c r="B28" s="172"/>
      <c r="C28" s="172"/>
      <c r="D28" s="172"/>
      <c r="E28" s="172"/>
      <c r="F28" s="172"/>
      <c r="G28" s="172"/>
      <c r="H28" s="172"/>
      <c r="I28" s="172"/>
      <c r="J28" s="172"/>
      <c r="K28" s="172"/>
      <c r="L28" s="172"/>
      <c r="M28" s="172"/>
      <c r="N28" s="172"/>
      <c r="O28" s="172"/>
      <c r="P28" s="172"/>
      <c r="Q28" s="172"/>
      <c r="R28" s="172"/>
      <c r="S28" s="1001"/>
      <c r="T28" s="1001"/>
      <c r="U28" s="1001"/>
      <c r="V28" s="1001"/>
      <c r="W28" s="1001"/>
      <c r="X28" s="1001"/>
      <c r="Y28" s="1001"/>
      <c r="Z28" s="1001"/>
      <c r="AA28" s="1001"/>
      <c r="AB28" s="1001"/>
      <c r="AC28" s="1001"/>
      <c r="AD28" s="1001"/>
      <c r="AE28" s="1001"/>
      <c r="AF28" s="1001"/>
      <c r="AG28" s="1001"/>
      <c r="AH28" s="1001"/>
      <c r="AI28" s="1001"/>
      <c r="AJ28" s="533"/>
      <c r="AK28" s="533"/>
      <c r="AL28" s="533"/>
      <c r="AM28" s="533"/>
      <c r="AN28" s="533"/>
      <c r="AO28" s="533"/>
      <c r="AP28" s="533"/>
      <c r="AQ28" s="533"/>
      <c r="AR28" s="533"/>
      <c r="AS28" s="533"/>
      <c r="AT28" s="533"/>
      <c r="AU28" s="533"/>
      <c r="AV28" s="533"/>
      <c r="AW28" s="533"/>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2"/>
      <c r="B29" s="172"/>
      <c r="C29" s="172"/>
      <c r="D29" s="172"/>
      <c r="E29" s="172"/>
      <c r="F29" s="172"/>
      <c r="G29" s="172"/>
      <c r="H29" s="172"/>
      <c r="I29" s="172"/>
      <c r="J29" s="172"/>
      <c r="K29" s="172"/>
      <c r="L29" s="172"/>
      <c r="M29" s="172"/>
      <c r="N29" s="172"/>
      <c r="O29" s="172"/>
      <c r="P29" s="172"/>
      <c r="Q29" s="172"/>
      <c r="R29" s="172"/>
      <c r="S29" s="1001"/>
      <c r="T29" s="1001"/>
      <c r="U29" s="1001"/>
      <c r="V29" s="1001"/>
      <c r="W29" s="1001"/>
      <c r="X29" s="1001"/>
      <c r="Y29" s="1001"/>
      <c r="Z29" s="1001"/>
      <c r="AA29" s="1001"/>
      <c r="AB29" s="1001"/>
      <c r="AC29" s="1001"/>
      <c r="AD29" s="1001"/>
      <c r="AE29" s="1001"/>
      <c r="AF29" s="1001"/>
      <c r="AG29" s="1001"/>
      <c r="AH29" s="1001"/>
      <c r="AI29" s="1001"/>
      <c r="AJ29" s="533"/>
      <c r="AK29" s="533"/>
      <c r="AL29" s="533"/>
      <c r="AM29" s="533"/>
      <c r="AN29" s="533"/>
      <c r="AO29" s="533"/>
      <c r="AP29" s="533"/>
      <c r="AQ29" s="533"/>
      <c r="AR29" s="533"/>
      <c r="AS29" s="533"/>
      <c r="AT29" s="533"/>
      <c r="AU29" s="533"/>
      <c r="AV29" s="533"/>
      <c r="AW29" s="533"/>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2"/>
      <c r="B30" s="172"/>
      <c r="C30" s="172"/>
      <c r="D30" s="172"/>
      <c r="E30" s="172"/>
      <c r="F30" s="172"/>
      <c r="G30" s="172"/>
      <c r="H30" s="172"/>
      <c r="I30" s="172"/>
      <c r="J30" s="172"/>
      <c r="K30" s="172"/>
      <c r="L30" s="172"/>
      <c r="M30" s="172"/>
      <c r="N30" s="172"/>
      <c r="O30" s="172"/>
      <c r="P30" s="172"/>
      <c r="Q30" s="172"/>
      <c r="R30" s="172"/>
      <c r="S30" s="1001"/>
      <c r="T30" s="1001"/>
      <c r="U30" s="1001"/>
      <c r="V30" s="1001"/>
      <c r="W30" s="1001"/>
      <c r="X30" s="1001"/>
      <c r="Y30" s="1001"/>
      <c r="Z30" s="1001"/>
      <c r="AA30" s="1001"/>
      <c r="AB30" s="1001"/>
      <c r="AC30" s="1001"/>
      <c r="AD30" s="1001"/>
      <c r="AE30" s="1001"/>
      <c r="AF30" s="1001"/>
      <c r="AG30" s="1001"/>
      <c r="AH30" s="1001"/>
      <c r="AI30" s="1001"/>
      <c r="AJ30" s="533"/>
      <c r="AK30" s="533"/>
      <c r="AL30" s="533"/>
      <c r="AM30" s="533"/>
      <c r="AN30" s="533"/>
      <c r="AO30" s="533"/>
      <c r="AP30" s="533"/>
      <c r="AQ30" s="533"/>
      <c r="AR30" s="533"/>
      <c r="AS30" s="533"/>
      <c r="AT30" s="533"/>
      <c r="AU30" s="533"/>
      <c r="AV30" s="533"/>
      <c r="AW30" s="533"/>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533"/>
      <c r="AK31" s="533"/>
      <c r="AL31" s="533"/>
      <c r="AM31" s="533"/>
      <c r="AN31" s="533"/>
      <c r="AO31" s="533"/>
      <c r="AP31" s="533"/>
      <c r="AQ31" s="533"/>
      <c r="AR31" s="533"/>
      <c r="AS31" s="533"/>
      <c r="AT31" s="533"/>
      <c r="AU31" s="533"/>
      <c r="AV31" s="533"/>
      <c r="AW31" s="533"/>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33"/>
      <c r="AK32" s="533"/>
      <c r="AL32" s="533"/>
      <c r="AM32" s="533"/>
      <c r="AN32" s="533"/>
      <c r="AO32" s="533"/>
      <c r="AP32" s="533"/>
      <c r="AQ32" s="533"/>
      <c r="AR32" s="533"/>
      <c r="AS32" s="533"/>
      <c r="AT32" s="533"/>
      <c r="AU32" s="533"/>
      <c r="AV32" s="533"/>
      <c r="AW32" s="533"/>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2"/>
      <c r="B33" s="172"/>
      <c r="C33" s="172"/>
      <c r="D33" s="172"/>
      <c r="E33" s="172"/>
      <c r="F33" s="172"/>
      <c r="G33" s="172"/>
      <c r="H33" s="1000"/>
      <c r="I33" s="1000"/>
      <c r="J33" s="1000"/>
      <c r="K33" s="1000"/>
      <c r="L33" s="1000"/>
      <c r="M33" s="1000"/>
      <c r="N33" s="1000"/>
      <c r="O33" s="1000"/>
      <c r="P33" s="1000"/>
      <c r="Q33" s="1000"/>
      <c r="R33" s="1000"/>
      <c r="S33" s="1000"/>
      <c r="T33" s="1000"/>
      <c r="U33" s="1000"/>
      <c r="V33" s="1000"/>
      <c r="W33" s="1000"/>
      <c r="X33" s="1000"/>
      <c r="Y33" s="1000"/>
      <c r="Z33" s="1000"/>
      <c r="AA33" s="1000"/>
      <c r="AB33" s="1000"/>
      <c r="AC33" s="1000"/>
      <c r="AD33" s="1000"/>
      <c r="AE33" s="1000"/>
      <c r="AF33" s="1000"/>
      <c r="AG33" s="1000"/>
      <c r="AH33" s="1000"/>
      <c r="AI33" s="1000"/>
      <c r="AJ33" s="533"/>
      <c r="AK33" s="533"/>
      <c r="AL33" s="533"/>
      <c r="AM33" s="533"/>
      <c r="AN33" s="533"/>
      <c r="AO33" s="533"/>
      <c r="AP33" s="533"/>
      <c r="AQ33" s="533"/>
      <c r="AR33" s="533"/>
      <c r="AS33" s="533"/>
      <c r="AT33" s="533"/>
      <c r="AU33" s="533"/>
      <c r="AV33" s="533"/>
      <c r="AW33" s="533"/>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1"/>
      <c r="B34" s="171"/>
      <c r="C34" s="171"/>
      <c r="D34" s="171"/>
      <c r="E34" s="171"/>
      <c r="F34" s="171"/>
      <c r="G34" s="171"/>
      <c r="H34" s="1000"/>
      <c r="I34" s="1000"/>
      <c r="J34" s="1000"/>
      <c r="K34" s="1000"/>
      <c r="L34" s="1000"/>
      <c r="M34" s="1000"/>
      <c r="N34" s="1000"/>
      <c r="O34" s="1000"/>
      <c r="P34" s="1000"/>
      <c r="Q34" s="1000"/>
      <c r="R34" s="1000"/>
      <c r="S34" s="1000"/>
      <c r="T34" s="1000"/>
      <c r="U34" s="1000"/>
      <c r="V34" s="1000"/>
      <c r="W34" s="1000"/>
      <c r="X34" s="1000"/>
      <c r="Y34" s="1000"/>
      <c r="Z34" s="1000"/>
      <c r="AA34" s="1000"/>
      <c r="AB34" s="1000"/>
      <c r="AC34" s="1000"/>
      <c r="AD34" s="1000"/>
      <c r="AE34" s="1000"/>
      <c r="AF34" s="1000"/>
      <c r="AG34" s="1000"/>
      <c r="AH34" s="1000"/>
      <c r="AI34" s="1000"/>
      <c r="AJ34" s="533"/>
      <c r="AK34" s="533"/>
      <c r="AL34" s="533"/>
      <c r="AM34" s="533"/>
      <c r="AN34" s="533"/>
      <c r="AO34" s="533"/>
      <c r="AP34" s="533"/>
      <c r="AQ34" s="533"/>
      <c r="AR34" s="533"/>
      <c r="AS34" s="533"/>
      <c r="AT34" s="533"/>
      <c r="AU34" s="533"/>
      <c r="AV34" s="533"/>
      <c r="AW34" s="533"/>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1"/>
      <c r="B35" s="171"/>
      <c r="C35" s="171"/>
      <c r="D35" s="171"/>
      <c r="E35" s="171"/>
      <c r="F35" s="171"/>
      <c r="G35" s="171"/>
      <c r="H35" s="1000"/>
      <c r="I35" s="1000"/>
      <c r="J35" s="1000"/>
      <c r="K35" s="1000"/>
      <c r="L35" s="1000"/>
      <c r="M35" s="1000"/>
      <c r="N35" s="1000"/>
      <c r="O35" s="1000"/>
      <c r="P35" s="1000"/>
      <c r="Q35" s="1000"/>
      <c r="R35" s="1000"/>
      <c r="S35" s="1000"/>
      <c r="T35" s="1000"/>
      <c r="U35" s="1000"/>
      <c r="V35" s="1000"/>
      <c r="W35" s="1000"/>
      <c r="X35" s="1000"/>
      <c r="Y35" s="1000"/>
      <c r="Z35" s="1000"/>
      <c r="AA35" s="1000"/>
      <c r="AB35" s="1000"/>
      <c r="AC35" s="1000"/>
      <c r="AD35" s="1000"/>
      <c r="AE35" s="1000"/>
      <c r="AF35" s="1000"/>
      <c r="AG35" s="1000"/>
      <c r="AH35" s="1000"/>
      <c r="AI35" s="1000"/>
      <c r="AJ35" s="533"/>
      <c r="AK35" s="533"/>
      <c r="AL35" s="533"/>
      <c r="AM35" s="533"/>
      <c r="AN35" s="533"/>
      <c r="AO35" s="533"/>
      <c r="AP35" s="533"/>
      <c r="AQ35" s="533"/>
      <c r="AR35" s="533"/>
      <c r="AS35" s="533"/>
      <c r="AT35" s="533"/>
      <c r="AU35" s="533"/>
      <c r="AV35" s="533"/>
      <c r="AW35" s="533"/>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1"/>
      <c r="B36" s="171"/>
      <c r="C36" s="171"/>
      <c r="D36" s="171"/>
      <c r="E36" s="171"/>
      <c r="F36" s="171"/>
      <c r="G36" s="171"/>
      <c r="H36" s="1000"/>
      <c r="I36" s="1000"/>
      <c r="J36" s="1000"/>
      <c r="K36" s="1000"/>
      <c r="L36" s="1000"/>
      <c r="M36" s="1000"/>
      <c r="N36" s="1000"/>
      <c r="O36" s="1000"/>
      <c r="P36" s="1000"/>
      <c r="Q36" s="1000"/>
      <c r="R36" s="1000"/>
      <c r="S36" s="1000"/>
      <c r="T36" s="1000"/>
      <c r="U36" s="1000"/>
      <c r="V36" s="1000"/>
      <c r="W36" s="1000"/>
      <c r="X36" s="1000"/>
      <c r="Y36" s="1000"/>
      <c r="Z36" s="1000"/>
      <c r="AA36" s="1000"/>
      <c r="AB36" s="1000"/>
      <c r="AC36" s="1000"/>
      <c r="AD36" s="1000"/>
      <c r="AE36" s="1000"/>
      <c r="AF36" s="1000"/>
      <c r="AG36" s="1000"/>
      <c r="AH36" s="1000"/>
      <c r="AI36" s="1000"/>
      <c r="AJ36" s="533"/>
      <c r="AK36" s="533"/>
      <c r="AL36" s="533"/>
      <c r="AM36" s="533"/>
      <c r="AN36" s="533"/>
      <c r="AO36" s="533"/>
      <c r="AP36" s="533"/>
      <c r="AQ36" s="533"/>
      <c r="AR36" s="533"/>
      <c r="AS36" s="533"/>
      <c r="AT36" s="533"/>
      <c r="AU36" s="533"/>
      <c r="AV36" s="533"/>
      <c r="AW36" s="533"/>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1"/>
      <c r="B37" s="171"/>
      <c r="C37" s="171"/>
      <c r="D37" s="171"/>
      <c r="E37" s="171"/>
      <c r="F37" s="171"/>
      <c r="G37" s="171"/>
      <c r="H37" s="1000"/>
      <c r="I37" s="1000"/>
      <c r="J37" s="1000"/>
      <c r="K37" s="1000"/>
      <c r="L37" s="1000"/>
      <c r="M37" s="1000"/>
      <c r="N37" s="1000"/>
      <c r="O37" s="1000"/>
      <c r="P37" s="1000"/>
      <c r="Q37" s="1000"/>
      <c r="R37" s="1000"/>
      <c r="S37" s="1000"/>
      <c r="T37" s="1000"/>
      <c r="U37" s="1000"/>
      <c r="V37" s="1000"/>
      <c r="W37" s="1000"/>
      <c r="X37" s="1000"/>
      <c r="Y37" s="1000"/>
      <c r="Z37" s="1000"/>
      <c r="AA37" s="1000"/>
      <c r="AB37" s="1000"/>
      <c r="AC37" s="1000"/>
      <c r="AD37" s="1000"/>
      <c r="AE37" s="1000"/>
      <c r="AF37" s="1000"/>
      <c r="AG37" s="1000"/>
      <c r="AH37" s="1000"/>
      <c r="AI37" s="1000"/>
      <c r="AJ37" s="542" t="s">
        <v>804</v>
      </c>
      <c r="AK37" s="533"/>
      <c r="AL37" s="533"/>
      <c r="AM37" s="533"/>
      <c r="AN37" s="533"/>
      <c r="AO37" s="533"/>
      <c r="AP37" s="533"/>
      <c r="AQ37" s="533"/>
      <c r="AR37" s="533"/>
      <c r="AS37" s="533"/>
      <c r="AT37" s="533"/>
      <c r="AU37" s="533"/>
      <c r="AV37" s="533"/>
      <c r="AW37" s="533"/>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543"/>
      <c r="AK38" s="533"/>
      <c r="AL38" s="533"/>
      <c r="AM38" s="533"/>
      <c r="AN38" s="533"/>
      <c r="AO38" s="533"/>
      <c r="AP38" s="533"/>
      <c r="AQ38" s="533"/>
      <c r="AR38" s="533"/>
      <c r="AS38" s="533"/>
      <c r="AT38" s="533"/>
      <c r="AU38" s="533"/>
      <c r="AV38" s="533"/>
      <c r="AW38" s="533"/>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43"/>
      <c r="AK39" s="533"/>
      <c r="AL39" s="533"/>
      <c r="AM39" s="533"/>
      <c r="AN39" s="533"/>
      <c r="AO39" s="533"/>
      <c r="AP39" s="533"/>
      <c r="AQ39" s="533"/>
      <c r="AR39" s="533"/>
      <c r="AS39" s="533"/>
      <c r="AT39" s="533"/>
      <c r="AU39" s="533"/>
      <c r="AV39" s="533"/>
      <c r="AW39" s="533"/>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542" t="s">
        <v>801</v>
      </c>
      <c r="AK40" s="533"/>
      <c r="AL40" s="533"/>
      <c r="AM40" s="533"/>
      <c r="AN40" s="533"/>
      <c r="AO40" s="533"/>
      <c r="AP40" s="533"/>
      <c r="AQ40" s="533"/>
      <c r="AR40" s="533"/>
      <c r="AS40" s="533"/>
      <c r="AT40" s="533"/>
      <c r="AU40" s="533"/>
      <c r="AV40" s="533"/>
      <c r="AW40" s="533"/>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544" t="s">
        <v>301</v>
      </c>
      <c r="AK41" s="533"/>
      <c r="AL41" s="533"/>
      <c r="AM41" s="533"/>
      <c r="AN41" s="533"/>
      <c r="AO41" s="533"/>
      <c r="AP41" s="533"/>
      <c r="AQ41" s="533"/>
      <c r="AR41" s="533"/>
      <c r="AS41" s="533"/>
      <c r="AT41" s="533"/>
      <c r="AU41" s="533"/>
      <c r="AV41" s="533"/>
      <c r="AW41" s="533"/>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44" t="s">
        <v>844</v>
      </c>
      <c r="AK42" s="533"/>
      <c r="AL42" s="533"/>
      <c r="AM42" s="533"/>
      <c r="AN42" s="533"/>
      <c r="AO42" s="533"/>
      <c r="AP42" s="533"/>
      <c r="AQ42" s="533"/>
      <c r="AR42" s="533"/>
      <c r="AS42" s="533"/>
      <c r="AT42" s="533"/>
      <c r="AU42" s="533"/>
      <c r="AV42" s="533"/>
      <c r="AW42" s="533"/>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45" t="s">
        <v>819</v>
      </c>
      <c r="AK43" s="533"/>
      <c r="AL43" s="533"/>
      <c r="AM43" s="533"/>
      <c r="AN43" s="533"/>
      <c r="AO43" s="533"/>
      <c r="AP43" s="533"/>
      <c r="AQ43" s="533"/>
      <c r="AR43" s="533"/>
      <c r="AS43" s="533"/>
      <c r="AT43" s="533"/>
      <c r="AU43" s="533"/>
      <c r="AV43" s="533"/>
      <c r="AW43" s="533"/>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44" t="s">
        <v>301</v>
      </c>
      <c r="AK44" s="533"/>
      <c r="AL44" s="533"/>
      <c r="AM44" s="533"/>
      <c r="AN44" s="533"/>
      <c r="AO44" s="533"/>
      <c r="AP44" s="533"/>
      <c r="AQ44" s="533"/>
      <c r="AR44" s="533"/>
      <c r="AS44" s="533"/>
      <c r="AT44" s="533"/>
      <c r="AU44" s="533"/>
      <c r="AV44" s="533"/>
      <c r="AW44" s="533"/>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6"/>
      <c r="AK45" s="533"/>
      <c r="AL45" s="533"/>
      <c r="AM45" s="533"/>
      <c r="AN45" s="533"/>
      <c r="AO45" s="533"/>
      <c r="AP45" s="533"/>
      <c r="AQ45" s="533"/>
      <c r="AR45" s="533"/>
      <c r="AS45" s="533"/>
      <c r="AT45" s="533"/>
      <c r="AU45" s="533"/>
      <c r="AV45" s="533"/>
      <c r="AW45" s="533"/>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8" t="s">
        <v>800</v>
      </c>
      <c r="AK46" s="533"/>
      <c r="AL46" s="533"/>
      <c r="AM46" s="533"/>
      <c r="AN46" s="533"/>
      <c r="AO46" s="533"/>
      <c r="AP46" s="533"/>
      <c r="AQ46" s="533"/>
      <c r="AR46" s="533"/>
      <c r="AS46" s="533"/>
      <c r="AT46" s="533"/>
      <c r="AU46" s="533"/>
      <c r="AV46" s="533"/>
      <c r="AW46" s="533"/>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33" t="s">
        <v>818</v>
      </c>
      <c r="AK47" s="533"/>
      <c r="AL47" s="533"/>
      <c r="AM47" s="533"/>
      <c r="AN47" s="533"/>
      <c r="AO47" s="533"/>
      <c r="AP47" s="533"/>
      <c r="AQ47" s="533"/>
      <c r="AR47" s="533"/>
      <c r="AS47" s="533"/>
      <c r="AT47" s="533"/>
      <c r="AU47" s="533"/>
      <c r="AV47" s="533"/>
      <c r="AW47" s="533"/>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33" t="s">
        <v>845</v>
      </c>
      <c r="AK48" s="533"/>
      <c r="AL48" s="533"/>
      <c r="AM48" s="533"/>
      <c r="AN48" s="533"/>
      <c r="AO48" s="533"/>
      <c r="AP48" s="533"/>
      <c r="AQ48" s="533"/>
      <c r="AR48" s="533"/>
      <c r="AS48" s="533"/>
      <c r="AT48" s="533"/>
      <c r="AU48" s="533"/>
      <c r="AV48" s="533"/>
      <c r="AW48" s="533"/>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33" t="s">
        <v>820</v>
      </c>
      <c r="AK49" s="533"/>
      <c r="AL49" s="533"/>
      <c r="AM49" s="533"/>
      <c r="AN49" s="533"/>
      <c r="AO49" s="533"/>
      <c r="AP49" s="533"/>
      <c r="AQ49" s="533"/>
      <c r="AR49" s="533"/>
      <c r="AS49" s="533"/>
      <c r="AT49" s="533"/>
      <c r="AU49" s="533"/>
      <c r="AV49" s="533"/>
      <c r="AW49" s="533"/>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33" t="s">
        <v>818</v>
      </c>
      <c r="AK50" s="533"/>
      <c r="AL50" s="533"/>
      <c r="AM50" s="533"/>
      <c r="AN50" s="533"/>
      <c r="AO50" s="533"/>
      <c r="AP50" s="533"/>
      <c r="AQ50" s="533"/>
      <c r="AR50" s="533"/>
      <c r="AS50" s="533"/>
      <c r="AT50" s="533"/>
      <c r="AU50" s="533"/>
      <c r="AV50" s="533"/>
      <c r="AW50" s="533"/>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33"/>
      <c r="AK51" s="533"/>
      <c r="AL51" s="533"/>
      <c r="AM51" s="533"/>
      <c r="AN51" s="533"/>
      <c r="AO51" s="533"/>
      <c r="AP51" s="533"/>
      <c r="AQ51" s="533"/>
      <c r="AR51" s="533"/>
      <c r="AS51" s="533"/>
      <c r="AT51" s="533"/>
      <c r="AU51" s="533"/>
      <c r="AV51" s="533"/>
      <c r="AW51" s="533"/>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8" t="s">
        <v>803</v>
      </c>
      <c r="AK52" s="533"/>
      <c r="AL52" s="533"/>
      <c r="AM52" s="533"/>
      <c r="AN52" s="533"/>
      <c r="AO52" s="533"/>
      <c r="AP52" s="533"/>
      <c r="AQ52" s="533"/>
      <c r="AR52" s="533"/>
      <c r="AS52" s="533"/>
      <c r="AT52" s="533"/>
      <c r="AU52" s="533"/>
      <c r="AV52" s="533"/>
      <c r="AW52" s="533"/>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1"/>
      <c r="B53" s="171"/>
      <c r="C53" s="171"/>
      <c r="D53" s="171"/>
      <c r="E53" s="171"/>
      <c r="F53" s="171"/>
      <c r="G53" s="171"/>
      <c r="H53" s="171"/>
      <c r="I53" s="171"/>
      <c r="J53" s="171"/>
      <c r="K53" s="171"/>
      <c r="L53" s="171"/>
      <c r="M53" s="171"/>
      <c r="N53" s="171"/>
      <c r="O53" s="171"/>
      <c r="P53" s="171"/>
      <c r="Q53" s="171"/>
      <c r="R53" s="171"/>
      <c r="S53" s="171"/>
      <c r="T53" s="996" t="s">
        <v>303</v>
      </c>
      <c r="U53" s="996"/>
      <c r="V53" s="996"/>
      <c r="W53" s="996"/>
      <c r="X53" s="996"/>
      <c r="Y53" s="996"/>
      <c r="Z53" s="996"/>
      <c r="AA53" s="996"/>
      <c r="AB53" s="996"/>
      <c r="AC53" s="996"/>
      <c r="AD53" s="996"/>
      <c r="AE53" s="996"/>
      <c r="AF53" s="996"/>
      <c r="AG53" s="996"/>
      <c r="AH53" s="996"/>
      <c r="AI53" s="996"/>
      <c r="AJ53" s="533">
        <v>2951</v>
      </c>
      <c r="AK53" s="533"/>
      <c r="AL53" s="533"/>
      <c r="AM53" s="533" t="s">
        <v>796</v>
      </c>
      <c r="AN53" s="533"/>
      <c r="AO53" s="533"/>
      <c r="AP53" s="533"/>
      <c r="AQ53" s="533"/>
      <c r="AR53" s="533"/>
      <c r="AS53" s="533"/>
      <c r="AT53" s="533"/>
      <c r="AU53" s="533"/>
      <c r="AV53" s="533"/>
      <c r="AW53" s="533"/>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1"/>
      <c r="B54" s="171"/>
      <c r="C54" s="171"/>
      <c r="D54" s="171"/>
      <c r="E54" s="171"/>
      <c r="F54" s="171"/>
      <c r="G54" s="171"/>
      <c r="H54" s="171"/>
      <c r="I54" s="171"/>
      <c r="J54" s="171"/>
      <c r="K54" s="171"/>
      <c r="L54" s="171"/>
      <c r="M54" s="171"/>
      <c r="N54" s="171"/>
      <c r="O54" s="171"/>
      <c r="P54" s="171"/>
      <c r="Q54" s="171"/>
      <c r="R54" s="171"/>
      <c r="S54" s="171"/>
      <c r="T54" s="996" t="s">
        <v>302</v>
      </c>
      <c r="U54" s="996"/>
      <c r="V54" s="996"/>
      <c r="W54" s="996"/>
      <c r="X54" s="996"/>
      <c r="Y54" s="996"/>
      <c r="Z54" s="996"/>
      <c r="AA54" s="996"/>
      <c r="AB54" s="996"/>
      <c r="AC54" s="996"/>
      <c r="AD54" s="996"/>
      <c r="AE54" s="996"/>
      <c r="AF54" s="996"/>
      <c r="AG54" s="996"/>
      <c r="AH54" s="996"/>
      <c r="AI54" s="996"/>
      <c r="AJ54" s="533">
        <v>3558</v>
      </c>
      <c r="AK54" s="533"/>
      <c r="AL54" s="533"/>
      <c r="AM54" s="533" t="s">
        <v>793</v>
      </c>
      <c r="AN54" s="533"/>
      <c r="AO54" s="533"/>
      <c r="AP54" s="533"/>
      <c r="AQ54" s="533"/>
      <c r="AR54" s="533"/>
      <c r="AS54" s="533"/>
      <c r="AT54" s="533"/>
      <c r="AU54" s="533"/>
      <c r="AV54" s="533"/>
      <c r="AW54" s="533"/>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1"/>
      <c r="B55" s="171"/>
      <c r="C55" s="171"/>
      <c r="D55" s="171"/>
      <c r="E55" s="171"/>
      <c r="F55" s="171"/>
      <c r="G55" s="171"/>
      <c r="H55" s="171"/>
      <c r="I55" s="171"/>
      <c r="J55" s="171"/>
      <c r="K55" s="171"/>
      <c r="L55" s="171"/>
      <c r="M55" s="171"/>
      <c r="N55" s="171"/>
      <c r="O55" s="171"/>
      <c r="P55" s="171"/>
      <c r="Q55" s="171"/>
      <c r="R55" s="171"/>
      <c r="S55" s="171"/>
      <c r="T55" s="996" t="str">
        <f>IF(AJ38="Dallas",AJ41,IF(AJ38="Ft. Worth",AJ42,IF(AJ38="Houston",AJ43,IF(AJ38="El Paso",AJ44,AJ41))))</f>
        <v>1331 River Bend Drive</v>
      </c>
      <c r="U55" s="996"/>
      <c r="V55" s="996"/>
      <c r="W55" s="996"/>
      <c r="X55" s="996"/>
      <c r="Y55" s="996"/>
      <c r="Z55" s="996"/>
      <c r="AA55" s="996"/>
      <c r="AB55" s="996"/>
      <c r="AC55" s="996"/>
      <c r="AD55" s="996"/>
      <c r="AE55" s="996"/>
      <c r="AF55" s="996"/>
      <c r="AG55" s="996"/>
      <c r="AH55" s="996"/>
      <c r="AI55" s="996"/>
      <c r="AJ55" s="533">
        <v>3683</v>
      </c>
      <c r="AK55" s="533"/>
      <c r="AL55" s="533"/>
      <c r="AM55" s="533" t="s">
        <v>794</v>
      </c>
      <c r="AN55" s="533"/>
      <c r="AO55" s="533"/>
      <c r="AP55" s="533"/>
      <c r="AQ55" s="533"/>
      <c r="AR55" s="533"/>
      <c r="AS55" s="533"/>
      <c r="AT55" s="533"/>
      <c r="AU55" s="533"/>
      <c r="AV55" s="533"/>
      <c r="AW55" s="533"/>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1"/>
      <c r="B56" s="171"/>
      <c r="C56" s="171"/>
      <c r="D56" s="171"/>
      <c r="E56" s="171"/>
      <c r="F56" s="171"/>
      <c r="G56" s="171"/>
      <c r="H56" s="171"/>
      <c r="I56" s="171"/>
      <c r="J56" s="171"/>
      <c r="K56" s="171"/>
      <c r="L56" s="171"/>
      <c r="M56" s="171"/>
      <c r="N56" s="171"/>
      <c r="O56" s="171"/>
      <c r="P56" s="171"/>
      <c r="Q56" s="171"/>
      <c r="R56" s="171"/>
      <c r="S56" s="171"/>
      <c r="T56" s="996" t="str">
        <f>IF(AJ38="Dallas",AJ47,IF(AJ38="Ft. Worth",AJ48,IF(AJ38="Houston",AJ49,IF(AJ38="El Paso",AJ50,AJ47))))</f>
        <v>Dallas, TX 75247-4962</v>
      </c>
      <c r="U56" s="996"/>
      <c r="V56" s="996"/>
      <c r="W56" s="996"/>
      <c r="X56" s="996"/>
      <c r="Y56" s="996"/>
      <c r="Z56" s="996"/>
      <c r="AA56" s="996"/>
      <c r="AB56" s="996"/>
      <c r="AC56" s="996"/>
      <c r="AD56" s="996"/>
      <c r="AE56" s="996"/>
      <c r="AF56" s="996"/>
      <c r="AG56" s="996"/>
      <c r="AH56" s="996"/>
      <c r="AI56" s="996"/>
      <c r="AJ56" s="533">
        <v>2951</v>
      </c>
      <c r="AK56" s="533"/>
      <c r="AL56" s="533"/>
      <c r="AM56" s="533" t="s">
        <v>795</v>
      </c>
      <c r="AN56" s="533"/>
      <c r="AO56" s="533"/>
      <c r="AP56" s="533"/>
      <c r="AQ56" s="533"/>
      <c r="AR56" s="533"/>
      <c r="AS56" s="533"/>
      <c r="AT56" s="533"/>
      <c r="AU56" s="533"/>
      <c r="AV56" s="533"/>
      <c r="AW56" s="533"/>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1"/>
      <c r="B57" s="171"/>
      <c r="C57" s="171"/>
      <c r="D57" s="171"/>
      <c r="E57" s="171"/>
      <c r="F57" s="171"/>
      <c r="G57" s="171"/>
      <c r="H57" s="171"/>
      <c r="I57" s="171"/>
      <c r="J57" s="171"/>
      <c r="K57" s="171"/>
      <c r="L57" s="171"/>
      <c r="M57" s="171"/>
      <c r="N57" s="171"/>
      <c r="O57" s="171"/>
      <c r="P57" s="171"/>
      <c r="Q57" s="171"/>
      <c r="R57" s="171"/>
      <c r="S57" s="171"/>
      <c r="T57" s="996" t="s">
        <v>300</v>
      </c>
      <c r="U57" s="996"/>
      <c r="V57" s="996"/>
      <c r="W57" s="996"/>
      <c r="X57" s="996"/>
      <c r="Y57" s="996"/>
      <c r="Z57" s="996"/>
      <c r="AA57" s="996"/>
      <c r="AB57" s="996"/>
      <c r="AC57" s="996"/>
      <c r="AD57" s="996"/>
      <c r="AE57" s="996"/>
      <c r="AF57" s="996"/>
      <c r="AG57" s="996"/>
      <c r="AH57" s="996"/>
      <c r="AI57" s="996"/>
      <c r="AJ57" s="533"/>
      <c r="AK57" s="533"/>
      <c r="AL57" s="533"/>
      <c r="AM57" s="533"/>
      <c r="AN57" s="533"/>
      <c r="AO57" s="533"/>
      <c r="AP57" s="533"/>
      <c r="AQ57" s="533"/>
      <c r="AR57" s="533"/>
      <c r="AS57" s="533"/>
      <c r="AT57" s="533"/>
      <c r="AU57" s="533"/>
      <c r="AV57" s="533"/>
      <c r="AW57" s="533"/>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1"/>
      <c r="B58" s="171"/>
      <c r="C58" s="171"/>
      <c r="D58" s="171"/>
      <c r="E58" s="171"/>
      <c r="F58" s="171"/>
      <c r="G58" s="171"/>
      <c r="H58" s="171"/>
      <c r="I58" s="171"/>
      <c r="J58" s="171"/>
      <c r="K58" s="171"/>
      <c r="L58" s="171"/>
      <c r="M58" s="171"/>
      <c r="N58" s="171"/>
      <c r="O58" s="171"/>
      <c r="P58" s="171"/>
      <c r="Q58" s="171"/>
      <c r="R58" s="171"/>
      <c r="S58" s="171"/>
      <c r="T58" s="996" t="str">
        <f>"NEBB Registration Number: "&amp;IF(AJ38="Dallas",AJ53,IF(AJ38="Ft. Worth",AJ54,IF(AJ38="Houston",AJ55,IF(AJ38="El Paso",AJ56,AJ53))))</f>
        <v>NEBB Registration Number: 2951</v>
      </c>
      <c r="U58" s="996"/>
      <c r="V58" s="996"/>
      <c r="W58" s="996"/>
      <c r="X58" s="996"/>
      <c r="Y58" s="996"/>
      <c r="Z58" s="996"/>
      <c r="AA58" s="996"/>
      <c r="AB58" s="996"/>
      <c r="AC58" s="996"/>
      <c r="AD58" s="996"/>
      <c r="AE58" s="996"/>
      <c r="AF58" s="996"/>
      <c r="AG58" s="996"/>
      <c r="AH58" s="996"/>
      <c r="AI58" s="996"/>
      <c r="AJ58" s="533"/>
      <c r="AK58" s="533"/>
      <c r="AL58" s="533"/>
      <c r="AM58" s="533"/>
      <c r="AN58" s="533"/>
      <c r="AO58" s="533"/>
      <c r="AP58" s="533"/>
      <c r="AQ58" s="533"/>
      <c r="AR58" s="533"/>
      <c r="AS58" s="533"/>
      <c r="AT58" s="533"/>
      <c r="AU58" s="533"/>
      <c r="AV58" s="533"/>
      <c r="AW58" s="533"/>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7"/>
      <c r="AK59" s="533"/>
      <c r="AL59" s="533"/>
      <c r="AM59" s="533"/>
      <c r="AN59" s="533"/>
      <c r="AO59" s="533"/>
      <c r="AP59" s="533"/>
      <c r="AQ59" s="533"/>
      <c r="AR59" s="533"/>
      <c r="AS59" s="533"/>
      <c r="AT59" s="533"/>
      <c r="AU59" s="533"/>
      <c r="AV59" s="533"/>
      <c r="AW59" s="533"/>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6"/>
      <c r="AK60" s="533"/>
      <c r="AL60" s="533"/>
      <c r="AM60" s="533"/>
      <c r="AN60" s="533"/>
      <c r="AO60" s="533"/>
      <c r="AP60" s="533"/>
      <c r="AQ60" s="533"/>
      <c r="AR60" s="533"/>
      <c r="AS60" s="533"/>
      <c r="AT60" s="533"/>
      <c r="AU60" s="533"/>
      <c r="AV60" s="533"/>
      <c r="AW60" s="533"/>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1"/>
      <c r="B61" s="171"/>
      <c r="C61" s="171"/>
      <c r="D61" s="171"/>
      <c r="E61" s="171"/>
      <c r="F61" s="171"/>
      <c r="G61" s="171"/>
      <c r="H61" s="171"/>
      <c r="I61" s="171"/>
      <c r="J61" s="171"/>
      <c r="K61" s="171"/>
      <c r="L61" s="171"/>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533"/>
      <c r="AK61" s="533"/>
      <c r="AL61" s="533"/>
      <c r="AM61" s="533"/>
      <c r="AN61" s="533"/>
      <c r="AO61" s="533"/>
      <c r="AP61" s="533"/>
      <c r="AQ61" s="533"/>
      <c r="AR61" s="533"/>
      <c r="AS61" s="533"/>
      <c r="AT61" s="533"/>
      <c r="AU61" s="533"/>
      <c r="AV61" s="533"/>
      <c r="AW61" s="533"/>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1"/>
      <c r="B62" s="171"/>
      <c r="C62" s="171"/>
      <c r="D62" s="171"/>
      <c r="E62" s="171"/>
      <c r="F62" s="171"/>
      <c r="G62" s="171"/>
      <c r="H62" s="171"/>
      <c r="I62" s="171"/>
      <c r="J62" s="171"/>
      <c r="K62" s="171"/>
      <c r="L62" s="171"/>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533"/>
      <c r="AK62" s="533"/>
      <c r="AL62" s="533"/>
      <c r="AM62" s="533"/>
      <c r="AN62" s="533"/>
      <c r="AO62" s="533"/>
      <c r="AP62" s="533"/>
      <c r="AQ62" s="533"/>
      <c r="AR62" s="533"/>
      <c r="AS62" s="533"/>
      <c r="AT62" s="533"/>
      <c r="AU62" s="533"/>
      <c r="AV62" s="533"/>
      <c r="AW62" s="533"/>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algorithmName="SHA-512" hashValue="zF+Z1ArG2Mm71cOVTtddQVS1oheKY6mqJXeeDboDD89zrDoEyk+FrZfeSf9S9Kz+MqaZT/SzN5JcRueqViXvlA==" saltValue="ThWJNoXmizjFgGRNmBIcBA==" spinCount="100000"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sqref="A1:C1"/>
    </sheetView>
  </sheetViews>
  <sheetFormatPr defaultColWidth="0" defaultRowHeight="14.45" customHeight="1" zeroHeight="1" x14ac:dyDescent="0.25"/>
  <cols>
    <col min="1" max="1" width="23.5703125" style="423" customWidth="1"/>
    <col min="2" max="2" width="15.28515625" style="424" bestFit="1" customWidth="1"/>
    <col min="3" max="3" width="49.5703125" customWidth="1"/>
    <col min="4" max="16383" width="8.85546875" hidden="1"/>
    <col min="16384" max="16384" width="5.28515625" hidden="1" customWidth="1"/>
  </cols>
  <sheetData>
    <row r="1" spans="1:3" ht="15" x14ac:dyDescent="0.25">
      <c r="A1" s="1002" t="s">
        <v>718</v>
      </c>
      <c r="B1" s="1002"/>
      <c r="C1" s="1002"/>
    </row>
    <row r="2" spans="1:3" ht="14.45" customHeight="1" x14ac:dyDescent="0.25">
      <c r="A2" s="1003" t="s">
        <v>719</v>
      </c>
      <c r="B2" s="1003"/>
      <c r="C2" s="1003"/>
    </row>
    <row r="3" spans="1:3" ht="15" x14ac:dyDescent="0.25">
      <c r="A3" s="1003"/>
      <c r="B3" s="1003"/>
      <c r="C3" s="1003"/>
    </row>
    <row r="4" spans="1:3" ht="15" x14ac:dyDescent="0.25">
      <c r="A4" s="1003"/>
      <c r="B4" s="1003"/>
      <c r="C4" s="1003"/>
    </row>
    <row r="5" spans="1:3" ht="15" x14ac:dyDescent="0.25">
      <c r="A5" s="1003"/>
      <c r="B5" s="1003"/>
      <c r="C5" s="1003"/>
    </row>
    <row r="6" spans="1:3" ht="15" x14ac:dyDescent="0.25">
      <c r="A6" s="1003"/>
      <c r="B6" s="1003"/>
      <c r="C6" s="1003"/>
    </row>
    <row r="7" spans="1:3" ht="15" x14ac:dyDescent="0.25">
      <c r="A7" s="1003"/>
      <c r="B7" s="1003"/>
      <c r="C7" s="1003"/>
    </row>
    <row r="8" spans="1:3" ht="15" x14ac:dyDescent="0.25">
      <c r="A8" s="1003"/>
      <c r="B8" s="1003"/>
      <c r="C8" s="1003"/>
    </row>
    <row r="9" spans="1:3" ht="15" x14ac:dyDescent="0.25">
      <c r="A9" s="417" t="s">
        <v>54</v>
      </c>
      <c r="B9" s="418" t="s">
        <v>720</v>
      </c>
      <c r="C9" s="419" t="s">
        <v>721</v>
      </c>
    </row>
    <row r="10" spans="1:3" ht="15" x14ac:dyDescent="0.25">
      <c r="A10" s="420" t="s">
        <v>613</v>
      </c>
      <c r="B10" s="421">
        <v>8</v>
      </c>
      <c r="C10" s="422"/>
    </row>
    <row r="11" spans="1:3" ht="15" x14ac:dyDescent="0.25">
      <c r="A11" s="420" t="s">
        <v>627</v>
      </c>
      <c r="B11" s="421">
        <v>6</v>
      </c>
      <c r="C11" s="422"/>
    </row>
    <row r="12" spans="1:3" ht="15" x14ac:dyDescent="0.25">
      <c r="A12" s="420" t="s">
        <v>631</v>
      </c>
      <c r="B12" s="421">
        <v>2</v>
      </c>
      <c r="C12" s="422"/>
    </row>
    <row r="13" spans="1:3" ht="15" x14ac:dyDescent="0.25">
      <c r="A13" s="420" t="s">
        <v>633</v>
      </c>
      <c r="B13" s="488">
        <v>2</v>
      </c>
      <c r="C13" s="422"/>
    </row>
    <row r="14" spans="1:3" ht="15" x14ac:dyDescent="0.25">
      <c r="A14" s="420" t="s">
        <v>635</v>
      </c>
      <c r="B14" s="488">
        <v>2</v>
      </c>
      <c r="C14" s="422"/>
    </row>
    <row r="15" spans="1:3" ht="15" x14ac:dyDescent="0.25">
      <c r="A15" s="420" t="s">
        <v>637</v>
      </c>
      <c r="B15" s="488">
        <v>8</v>
      </c>
      <c r="C15" s="422"/>
    </row>
    <row r="16" spans="1:3" ht="15" x14ac:dyDescent="0.25">
      <c r="A16" s="420" t="s">
        <v>418</v>
      </c>
      <c r="B16" s="488">
        <v>2</v>
      </c>
      <c r="C16" s="422"/>
    </row>
    <row r="17" spans="1:3" ht="15" x14ac:dyDescent="0.25">
      <c r="A17" s="420" t="s">
        <v>722</v>
      </c>
      <c r="B17" s="488">
        <v>1.25</v>
      </c>
      <c r="C17" s="422"/>
    </row>
    <row r="18" spans="1:3" ht="15" x14ac:dyDescent="0.25">
      <c r="A18" s="420" t="s">
        <v>737</v>
      </c>
      <c r="B18" s="488">
        <v>0.14000000000000001</v>
      </c>
      <c r="C18" s="422"/>
    </row>
    <row r="19" spans="1:3" ht="15" x14ac:dyDescent="0.25">
      <c r="A19" s="420" t="s">
        <v>738</v>
      </c>
      <c r="B19" s="488">
        <v>0.14000000000000001</v>
      </c>
      <c r="C19" s="422"/>
    </row>
    <row r="20" spans="1:3" ht="15" x14ac:dyDescent="0.25">
      <c r="A20" s="420" t="s">
        <v>484</v>
      </c>
      <c r="B20" s="488">
        <v>0.5</v>
      </c>
      <c r="C20" s="422"/>
    </row>
    <row r="21" spans="1:3" ht="15" x14ac:dyDescent="0.25">
      <c r="A21" s="420" t="s">
        <v>641</v>
      </c>
      <c r="B21" s="488">
        <v>4</v>
      </c>
      <c r="C21" s="422"/>
    </row>
    <row r="22" spans="1:3" ht="15" x14ac:dyDescent="0.25">
      <c r="A22" s="420" t="s">
        <v>723</v>
      </c>
      <c r="B22" s="488">
        <v>2</v>
      </c>
      <c r="C22" s="422"/>
    </row>
    <row r="23" spans="1:3" ht="15" x14ac:dyDescent="0.25">
      <c r="A23" s="420" t="s">
        <v>724</v>
      </c>
      <c r="B23" s="488">
        <v>4</v>
      </c>
      <c r="C23" s="422"/>
    </row>
    <row r="24" spans="1:3" ht="15" x14ac:dyDescent="0.25">
      <c r="A24" s="420" t="s">
        <v>725</v>
      </c>
      <c r="B24" s="488">
        <v>1</v>
      </c>
      <c r="C24" s="422"/>
    </row>
    <row r="25" spans="1:3" ht="15" x14ac:dyDescent="0.25">
      <c r="A25" s="420" t="s">
        <v>726</v>
      </c>
      <c r="B25" s="488">
        <v>0.5</v>
      </c>
      <c r="C25" s="422"/>
    </row>
    <row r="26" spans="1:3" ht="15" x14ac:dyDescent="0.25">
      <c r="A26" s="420" t="s">
        <v>727</v>
      </c>
      <c r="B26" s="488">
        <v>0.5</v>
      </c>
      <c r="C26" s="422"/>
    </row>
    <row r="27" spans="1:3" ht="15" x14ac:dyDescent="0.25">
      <c r="A27" s="420" t="s">
        <v>728</v>
      </c>
      <c r="B27" s="488">
        <v>0.5</v>
      </c>
      <c r="C27" s="422"/>
    </row>
    <row r="28" spans="1:3" ht="15" x14ac:dyDescent="0.25">
      <c r="A28" s="420" t="s">
        <v>854</v>
      </c>
      <c r="B28" s="424">
        <v>0.5</v>
      </c>
      <c r="C28" s="422"/>
    </row>
    <row r="29" spans="1:3" ht="15" x14ac:dyDescent="0.25">
      <c r="A29" s="420" t="s">
        <v>729</v>
      </c>
      <c r="B29" s="488">
        <v>0.5</v>
      </c>
      <c r="C29" s="422"/>
    </row>
    <row r="30" spans="1:3" ht="15" x14ac:dyDescent="0.25">
      <c r="A30" s="420" t="s">
        <v>730</v>
      </c>
      <c r="B30" s="488">
        <v>0.5</v>
      </c>
      <c r="C30" s="422"/>
    </row>
    <row r="31" spans="1:3" ht="15" x14ac:dyDescent="0.25">
      <c r="A31" s="420" t="s">
        <v>731</v>
      </c>
      <c r="B31" s="488" t="s">
        <v>787</v>
      </c>
      <c r="C31" s="422"/>
    </row>
    <row r="32" spans="1:3" ht="15" x14ac:dyDescent="0.25">
      <c r="A32" s="420"/>
      <c r="B32" s="421"/>
      <c r="C32" s="422"/>
    </row>
    <row r="33" spans="1:3" ht="15" x14ac:dyDescent="0.25">
      <c r="A33" s="420"/>
      <c r="B33" s="421"/>
      <c r="C33" s="422"/>
    </row>
    <row r="34" spans="1:3" ht="15" x14ac:dyDescent="0.25">
      <c r="A34" s="420"/>
      <c r="B34" s="421"/>
      <c r="C34" s="422"/>
    </row>
    <row r="35" spans="1:3" ht="15" x14ac:dyDescent="0.25">
      <c r="A35" s="420"/>
      <c r="B35" s="421"/>
      <c r="C35" s="422"/>
    </row>
    <row r="36" spans="1:3" ht="15" x14ac:dyDescent="0.25">
      <c r="A36" s="420"/>
      <c r="B36" s="421"/>
      <c r="C36" s="422"/>
    </row>
    <row r="37" spans="1:3" ht="15" x14ac:dyDescent="0.25">
      <c r="A37" s="420"/>
      <c r="B37" s="421"/>
      <c r="C37" s="422"/>
    </row>
    <row r="38" spans="1:3" ht="15" x14ac:dyDescent="0.25">
      <c r="A38" s="420"/>
      <c r="B38" s="421"/>
      <c r="C38" s="422"/>
    </row>
    <row r="39" spans="1:3" ht="15" x14ac:dyDescent="0.25">
      <c r="A39" s="420"/>
      <c r="B39" s="421"/>
      <c r="C39" s="422"/>
    </row>
    <row r="40" spans="1:3" ht="15" x14ac:dyDescent="0.25">
      <c r="A40" s="420"/>
      <c r="B40" s="421"/>
      <c r="C40" s="422"/>
    </row>
    <row r="41" spans="1:3" ht="15" x14ac:dyDescent="0.25">
      <c r="A41" s="420"/>
      <c r="B41" s="421"/>
      <c r="C41" s="422"/>
    </row>
    <row r="42" spans="1:3" ht="15" x14ac:dyDescent="0.25">
      <c r="A42" s="420"/>
      <c r="B42" s="421"/>
      <c r="C42" s="422"/>
    </row>
    <row r="43" spans="1:3" ht="15" x14ac:dyDescent="0.25">
      <c r="A43" s="420"/>
      <c r="B43" s="421"/>
      <c r="C43" s="422"/>
    </row>
    <row r="44" spans="1:3" ht="15" x14ac:dyDescent="0.25">
      <c r="A44" s="420"/>
      <c r="B44" s="421"/>
      <c r="C44" s="422"/>
    </row>
    <row r="45" spans="1:3" ht="15" x14ac:dyDescent="0.25">
      <c r="A45" s="420"/>
      <c r="B45" s="421"/>
      <c r="C45" s="422"/>
    </row>
    <row r="46" spans="1:3" ht="15" x14ac:dyDescent="0.25">
      <c r="A46" s="420"/>
      <c r="B46" s="421"/>
      <c r="C46" s="422"/>
    </row>
    <row r="47" spans="1:3" ht="15" x14ac:dyDescent="0.25">
      <c r="A47" s="420"/>
      <c r="B47" s="421"/>
      <c r="C47" s="422"/>
    </row>
    <row r="48" spans="1:3" ht="15" x14ac:dyDescent="0.25">
      <c r="A48" s="420"/>
      <c r="B48" s="421"/>
      <c r="C48" s="422"/>
    </row>
    <row r="49" spans="1:3" ht="15" x14ac:dyDescent="0.25">
      <c r="A49" s="420"/>
      <c r="B49" s="421"/>
      <c r="C49" s="422"/>
    </row>
    <row r="50" spans="1:3" ht="15" x14ac:dyDescent="0.25">
      <c r="A50" s="420"/>
      <c r="B50" s="421"/>
      <c r="C50" s="422"/>
    </row>
    <row r="51" spans="1:3" ht="15" x14ac:dyDescent="0.25">
      <c r="A51" s="420"/>
      <c r="B51" s="421"/>
      <c r="C51" s="422"/>
    </row>
    <row r="52" spans="1:3" ht="15" x14ac:dyDescent="0.25">
      <c r="A52" s="420"/>
      <c r="B52" s="421"/>
      <c r="C52" s="422"/>
    </row>
    <row r="53" spans="1:3" ht="15" x14ac:dyDescent="0.25">
      <c r="A53" s="420"/>
      <c r="B53" s="421"/>
      <c r="C53" s="422"/>
    </row>
    <row r="54" spans="1:3" ht="15" x14ac:dyDescent="0.25">
      <c r="A54" s="420"/>
      <c r="B54" s="421"/>
      <c r="C54" s="422"/>
    </row>
    <row r="55" spans="1:3" ht="15" x14ac:dyDescent="0.25">
      <c r="A55" s="420"/>
      <c r="B55" s="421"/>
      <c r="C55" s="422"/>
    </row>
    <row r="56" spans="1:3" ht="15" x14ac:dyDescent="0.25">
      <c r="A56" s="420"/>
      <c r="B56" s="421"/>
      <c r="C56" s="422"/>
    </row>
    <row r="57" spans="1:3" ht="15" x14ac:dyDescent="0.25">
      <c r="A57" s="420"/>
      <c r="B57" s="421"/>
      <c r="C57" s="422"/>
    </row>
    <row r="58" spans="1:3" ht="15" x14ac:dyDescent="0.25">
      <c r="A58" s="420"/>
      <c r="B58" s="421"/>
      <c r="C58" s="422"/>
    </row>
    <row r="59" spans="1:3" ht="15" x14ac:dyDescent="0.25">
      <c r="A59" s="420"/>
      <c r="B59" s="421"/>
      <c r="C59" s="422"/>
    </row>
    <row r="60" spans="1:3" ht="15" x14ac:dyDescent="0.25">
      <c r="A60" s="420"/>
      <c r="B60" s="421"/>
      <c r="C60" s="422"/>
    </row>
    <row r="61" spans="1:3" ht="15" x14ac:dyDescent="0.25">
      <c r="A61" s="420"/>
      <c r="B61" s="421"/>
      <c r="C61" s="422"/>
    </row>
    <row r="62" spans="1:3" ht="15" x14ac:dyDescent="0.25">
      <c r="A62" s="420"/>
      <c r="B62" s="421"/>
      <c r="C62" s="422"/>
    </row>
    <row r="63" spans="1:3" ht="15" x14ac:dyDescent="0.25">
      <c r="A63" s="420"/>
      <c r="B63" s="421"/>
      <c r="C63" s="422"/>
    </row>
    <row r="64" spans="1:3" ht="15" x14ac:dyDescent="0.25">
      <c r="A64" s="420"/>
      <c r="B64" s="421"/>
      <c r="C64" s="422"/>
    </row>
  </sheetData>
  <sheetProtection algorithmName="SHA-512" hashValue="Ub+xR6LZ+OXYkitggvKpM0h+HFz9OaPxSeCg9d0/K+0wLCTglKAj8mDBL7/scWGHIauMueLOrgXKdkXkK2lj9w==" saltValue="VcoX9zgv3HKSItUcuEQypg==" spinCount="100000" sheet="1" objects="1" scenarios="1"/>
  <mergeCells count="2">
    <mergeCell ref="A1:C1"/>
    <mergeCell ref="A2:C8"/>
  </mergeCells>
  <pageMargins left="0.7" right="0.7" top="0.75" bottom="0.75" header="0.3" footer="0.3"/>
  <pageSetup scale="73"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zoomScale="85" zoomScaleNormal="85" workbookViewId="0">
      <selection sqref="A1:C1"/>
    </sheetView>
  </sheetViews>
  <sheetFormatPr defaultColWidth="0" defaultRowHeight="12" zeroHeight="1" x14ac:dyDescent="0.2"/>
  <cols>
    <col min="1" max="6" width="2.7109375" style="1005" customWidth="1"/>
    <col min="7" max="7" width="0.85546875" style="1005" customWidth="1"/>
    <col min="8" max="34" width="2.7109375" style="1005" customWidth="1"/>
    <col min="35" max="35" width="4.28515625" style="1005"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32"/>
      <c r="AK1" s="532"/>
      <c r="AL1" s="532"/>
      <c r="AM1" s="532"/>
      <c r="AN1" s="532"/>
      <c r="AO1" s="532"/>
      <c r="AP1" s="532"/>
      <c r="AQ1" s="532"/>
      <c r="AR1" s="532"/>
      <c r="AS1" s="532"/>
      <c r="AT1" s="532"/>
      <c r="AU1" s="532"/>
      <c r="AV1" s="532"/>
      <c r="AW1" s="532"/>
      <c r="AX1" s="532"/>
      <c r="AY1" s="532"/>
      <c r="AZ1" s="532"/>
      <c r="BA1" s="532"/>
      <c r="BB1" s="532"/>
      <c r="BC1" s="532"/>
      <c r="BD1" s="532"/>
      <c r="BE1" s="532"/>
      <c r="BF1" s="532"/>
      <c r="BG1" s="532"/>
      <c r="BH1" s="532"/>
      <c r="BI1" s="532"/>
      <c r="BJ1" s="532"/>
      <c r="BK1" s="532"/>
      <c r="BL1" s="532"/>
      <c r="BM1" s="532"/>
      <c r="BN1" s="532"/>
      <c r="BO1" s="532"/>
      <c r="BP1" s="532"/>
      <c r="BQ1" s="532"/>
      <c r="BR1" s="532"/>
      <c r="BS1" s="532"/>
      <c r="BT1" s="532"/>
      <c r="BU1" s="532"/>
      <c r="BV1" s="532"/>
      <c r="BW1" s="532"/>
      <c r="BX1" s="532"/>
      <c r="BY1" s="532"/>
      <c r="BZ1" s="532"/>
      <c r="CA1" s="532"/>
      <c r="CB1" s="532"/>
      <c r="CC1" s="532"/>
      <c r="CD1" s="532"/>
      <c r="CE1" s="532"/>
      <c r="CF1" s="532"/>
      <c r="CG1" s="532"/>
      <c r="CH1" s="532"/>
      <c r="CI1" s="532"/>
      <c r="CJ1" s="532"/>
      <c r="CK1" s="532"/>
      <c r="CL1" s="532"/>
      <c r="CM1" s="532"/>
      <c r="CN1" s="532"/>
      <c r="CO1" s="532"/>
      <c r="CP1" s="532"/>
      <c r="CQ1" s="532"/>
      <c r="CR1" s="532"/>
      <c r="CS1" s="532"/>
      <c r="CT1" s="532"/>
      <c r="CU1" s="532"/>
      <c r="CV1" s="532"/>
      <c r="CW1" s="532"/>
      <c r="CX1" s="532"/>
      <c r="CY1" s="532"/>
      <c r="CZ1" s="532"/>
      <c r="DA1" s="532"/>
      <c r="DB1" s="532"/>
      <c r="DC1" s="532"/>
      <c r="DD1" s="532"/>
      <c r="DE1" s="532"/>
      <c r="DF1" s="532"/>
      <c r="DG1" s="532"/>
      <c r="DH1" s="532"/>
      <c r="DI1" s="532"/>
      <c r="DJ1" s="532"/>
      <c r="DK1" s="532"/>
      <c r="DL1" s="532"/>
      <c r="DM1" s="532"/>
      <c r="DN1" s="532"/>
      <c r="DO1" s="532"/>
      <c r="DP1" s="532"/>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33"/>
      <c r="AK2" s="533"/>
      <c r="AL2" s="533"/>
      <c r="AM2" s="533"/>
      <c r="AN2" s="533"/>
      <c r="AO2" s="533"/>
      <c r="AP2" s="533"/>
      <c r="AQ2" s="533"/>
      <c r="AR2" s="533"/>
      <c r="AS2" s="533"/>
      <c r="AT2" s="533"/>
      <c r="AU2" s="533"/>
      <c r="AV2" s="533"/>
      <c r="AW2" s="533"/>
      <c r="AX2" s="533"/>
      <c r="AY2" s="533"/>
      <c r="AZ2" s="533"/>
      <c r="BA2" s="533"/>
      <c r="BB2" s="533"/>
      <c r="BC2" s="533"/>
      <c r="BD2" s="533"/>
      <c r="BE2" s="533"/>
      <c r="BF2" s="533"/>
      <c r="BG2" s="533"/>
      <c r="BH2" s="533"/>
      <c r="BI2" s="533"/>
      <c r="BJ2" s="533"/>
      <c r="BK2" s="533"/>
      <c r="BL2" s="533"/>
      <c r="BM2" s="533"/>
      <c r="BN2" s="533"/>
      <c r="BO2" s="533"/>
      <c r="BP2" s="533"/>
      <c r="BQ2" s="533"/>
      <c r="BR2" s="533"/>
      <c r="BS2" s="533"/>
      <c r="BT2" s="533"/>
      <c r="BU2" s="533"/>
      <c r="BV2" s="533"/>
      <c r="BW2" s="533"/>
      <c r="BX2" s="533"/>
      <c r="BY2" s="533"/>
      <c r="BZ2" s="533"/>
      <c r="CA2" s="533"/>
      <c r="CB2" s="533"/>
      <c r="CC2" s="533"/>
      <c r="CD2" s="533"/>
      <c r="CE2" s="533"/>
      <c r="CF2" s="533"/>
      <c r="CG2" s="533"/>
      <c r="CH2" s="533"/>
      <c r="CI2" s="533"/>
      <c r="CJ2" s="533"/>
      <c r="CK2" s="533"/>
      <c r="CL2" s="533"/>
      <c r="CM2" s="533"/>
      <c r="CN2" s="533"/>
      <c r="CO2" s="533"/>
      <c r="CP2" s="533"/>
      <c r="CQ2" s="533"/>
      <c r="CR2" s="533"/>
      <c r="CS2" s="533"/>
      <c r="CT2" s="533"/>
      <c r="CU2" s="533"/>
      <c r="CV2" s="533"/>
      <c r="CW2" s="533"/>
      <c r="CX2" s="533"/>
      <c r="CY2" s="533"/>
      <c r="CZ2" s="533"/>
      <c r="DA2" s="533"/>
      <c r="DB2" s="533"/>
      <c r="DC2" s="533"/>
      <c r="DD2" s="533"/>
      <c r="DE2" s="533"/>
      <c r="DF2" s="533"/>
      <c r="DG2" s="533"/>
      <c r="DH2" s="533"/>
      <c r="DI2" s="533"/>
      <c r="DJ2" s="533"/>
      <c r="DK2" s="533"/>
      <c r="DL2" s="533"/>
      <c r="DM2" s="533"/>
      <c r="DN2" s="533"/>
      <c r="DO2" s="533"/>
      <c r="DP2" s="533"/>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33"/>
      <c r="AK3" s="532"/>
      <c r="AL3" s="532"/>
      <c r="AM3" s="532"/>
      <c r="AN3" s="532"/>
      <c r="AO3" s="532"/>
      <c r="AP3" s="532"/>
      <c r="AQ3" s="532"/>
      <c r="AR3" s="532"/>
      <c r="AS3" s="532"/>
      <c r="AT3" s="532"/>
      <c r="AU3" s="532"/>
      <c r="AV3" s="532"/>
      <c r="AW3" s="532"/>
      <c r="AX3" s="532"/>
      <c r="AY3" s="532"/>
      <c r="AZ3" s="532"/>
      <c r="BA3" s="532"/>
      <c r="BB3" s="532"/>
      <c r="BC3" s="532"/>
      <c r="BD3" s="532"/>
      <c r="BE3" s="532"/>
      <c r="BF3" s="532"/>
      <c r="BG3" s="532"/>
      <c r="BH3" s="532"/>
      <c r="BI3" s="532"/>
      <c r="BJ3" s="532"/>
      <c r="BK3" s="532"/>
      <c r="BL3" s="532"/>
      <c r="BM3" s="532"/>
      <c r="BN3" s="532"/>
      <c r="BO3" s="532"/>
      <c r="BP3" s="532"/>
      <c r="BQ3" s="532"/>
      <c r="BR3" s="532"/>
      <c r="BS3" s="532"/>
      <c r="BT3" s="532"/>
      <c r="BU3" s="532"/>
      <c r="BV3" s="532"/>
      <c r="BW3" s="532"/>
      <c r="BX3" s="532"/>
      <c r="BY3" s="532"/>
      <c r="BZ3" s="532"/>
      <c r="CA3" s="532"/>
      <c r="CB3" s="532"/>
      <c r="CC3" s="532"/>
      <c r="CD3" s="532"/>
      <c r="CE3" s="532"/>
      <c r="CF3" s="532"/>
      <c r="CG3" s="532"/>
      <c r="CH3" s="532"/>
      <c r="CI3" s="532"/>
      <c r="CJ3" s="532"/>
      <c r="CK3" s="532"/>
      <c r="CL3" s="532"/>
      <c r="CM3" s="532"/>
      <c r="CN3" s="532"/>
      <c r="CO3" s="532"/>
      <c r="CP3" s="532"/>
      <c r="CQ3" s="532"/>
      <c r="CR3" s="532"/>
      <c r="CS3" s="532"/>
      <c r="CT3" s="532"/>
      <c r="CU3" s="532"/>
      <c r="CV3" s="532"/>
      <c r="CW3" s="532"/>
      <c r="CX3" s="532"/>
      <c r="CY3" s="532"/>
      <c r="CZ3" s="532"/>
      <c r="DA3" s="532"/>
      <c r="DB3" s="532"/>
      <c r="DC3" s="532"/>
      <c r="DD3" s="532"/>
      <c r="DE3" s="532"/>
      <c r="DF3" s="532"/>
      <c r="DG3" s="532"/>
      <c r="DH3" s="532"/>
      <c r="DI3" s="532"/>
      <c r="DJ3" s="532"/>
      <c r="DK3" s="532"/>
      <c r="DL3" s="532"/>
      <c r="DM3" s="532"/>
      <c r="DN3" s="532"/>
      <c r="DO3" s="532"/>
      <c r="DP3" s="532"/>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33"/>
      <c r="AK4" s="533"/>
      <c r="AL4" s="533"/>
      <c r="AM4" s="533"/>
      <c r="AN4" s="534"/>
      <c r="AO4" s="534"/>
      <c r="AP4" s="534"/>
      <c r="AQ4" s="534"/>
      <c r="AR4" s="534"/>
      <c r="AS4" s="534"/>
      <c r="AT4" s="534"/>
      <c r="AU4" s="534"/>
      <c r="AV4" s="534"/>
      <c r="AW4" s="534"/>
      <c r="AX4" s="534"/>
      <c r="AY4" s="534"/>
      <c r="AZ4" s="534"/>
      <c r="BA4" s="534"/>
      <c r="BB4" s="534"/>
      <c r="BC4" s="534"/>
      <c r="BD4" s="534"/>
      <c r="BE4" s="534"/>
      <c r="BF4" s="534"/>
      <c r="BG4" s="534"/>
      <c r="BH4" s="534"/>
      <c r="BI4" s="534"/>
      <c r="BJ4" s="534"/>
      <c r="BK4" s="534"/>
      <c r="BL4" s="534"/>
      <c r="BM4" s="534"/>
      <c r="BN4" s="534"/>
      <c r="BO4" s="534"/>
      <c r="BP4" s="534"/>
      <c r="BQ4" s="534"/>
      <c r="BR4" s="534"/>
      <c r="BS4" s="534"/>
      <c r="BT4" s="534"/>
      <c r="BU4" s="534"/>
      <c r="BV4" s="534"/>
      <c r="BW4" s="534"/>
      <c r="BX4" s="534"/>
      <c r="BY4" s="534"/>
      <c r="BZ4" s="534"/>
      <c r="CA4" s="534"/>
      <c r="CB4" s="534"/>
      <c r="CC4" s="534"/>
      <c r="CD4" s="534"/>
      <c r="CE4" s="534"/>
      <c r="CF4" s="534"/>
      <c r="CG4" s="534"/>
      <c r="CH4" s="534"/>
      <c r="CI4" s="534"/>
      <c r="CJ4" s="534"/>
      <c r="CK4" s="534"/>
      <c r="CL4" s="534"/>
      <c r="CM4" s="534"/>
      <c r="CN4" s="534"/>
      <c r="CO4" s="534"/>
      <c r="CP4" s="534"/>
      <c r="CQ4" s="534"/>
      <c r="CR4" s="534"/>
      <c r="CS4" s="534"/>
      <c r="CT4" s="534"/>
      <c r="CU4" s="534"/>
      <c r="CV4" s="534"/>
      <c r="CW4" s="534"/>
      <c r="CX4" s="534"/>
      <c r="CY4" s="534"/>
      <c r="CZ4" s="534"/>
      <c r="DA4" s="534"/>
      <c r="DB4" s="534"/>
      <c r="DC4" s="534"/>
      <c r="DD4" s="534"/>
      <c r="DE4" s="534"/>
      <c r="DF4" s="534"/>
      <c r="DG4" s="534"/>
      <c r="DH4" s="534"/>
      <c r="DI4" s="534"/>
      <c r="DJ4" s="534"/>
      <c r="DK4" s="534"/>
      <c r="DL4" s="534"/>
      <c r="DM4" s="534"/>
      <c r="DN4" s="534"/>
      <c r="DO4" s="534"/>
      <c r="DP4" s="534"/>
    </row>
    <row r="5" spans="1:120" ht="8.1" customHeight="1" x14ac:dyDescent="0.2">
      <c r="A5" s="1006"/>
      <c r="B5" s="1006"/>
      <c r="C5" s="1006"/>
      <c r="D5" s="1006"/>
      <c r="E5" s="1006"/>
      <c r="F5" s="1006"/>
      <c r="G5" s="3"/>
      <c r="H5" s="722"/>
      <c r="I5" s="722"/>
      <c r="J5" s="722"/>
      <c r="K5" s="722"/>
      <c r="L5" s="722"/>
      <c r="M5" s="722"/>
      <c r="N5" s="722"/>
      <c r="O5" s="722"/>
      <c r="P5" s="722"/>
      <c r="Q5" s="722"/>
      <c r="R5" s="722"/>
      <c r="S5" s="722"/>
      <c r="T5" s="722"/>
      <c r="U5" s="722"/>
      <c r="V5" s="722"/>
      <c r="W5" s="722"/>
      <c r="X5" s="722"/>
      <c r="Y5" s="722"/>
      <c r="Z5" s="722"/>
      <c r="AA5" s="722"/>
      <c r="AB5" s="722"/>
      <c r="AC5" s="722"/>
      <c r="AD5" s="722"/>
      <c r="AE5" s="722"/>
      <c r="AF5" s="722"/>
      <c r="AG5" s="722"/>
      <c r="AH5" s="722"/>
      <c r="AI5" s="722"/>
      <c r="AJ5" s="533"/>
      <c r="AK5" s="534"/>
      <c r="AL5" s="534"/>
      <c r="AM5" s="534"/>
      <c r="AN5" s="535"/>
      <c r="AO5" s="535"/>
      <c r="AP5" s="535"/>
      <c r="AQ5" s="534"/>
      <c r="AR5" s="534"/>
      <c r="AS5" s="534"/>
      <c r="AT5" s="534"/>
      <c r="AU5" s="534"/>
      <c r="AV5" s="534"/>
      <c r="AW5" s="534"/>
      <c r="AX5" s="534"/>
      <c r="AY5" s="534"/>
      <c r="AZ5" s="534"/>
      <c r="BA5" s="534"/>
      <c r="BB5" s="534"/>
      <c r="BC5" s="534"/>
      <c r="BD5" s="534"/>
      <c r="BE5" s="534"/>
      <c r="BF5" s="534"/>
      <c r="BG5" s="534"/>
      <c r="BH5" s="534"/>
      <c r="BI5" s="534"/>
      <c r="BJ5" s="534"/>
      <c r="BK5" s="534"/>
      <c r="BL5" s="534"/>
      <c r="BM5" s="534"/>
      <c r="BN5" s="534"/>
      <c r="BO5" s="534"/>
      <c r="BP5" s="534"/>
      <c r="BQ5" s="534"/>
      <c r="BR5" s="534"/>
      <c r="BS5" s="534"/>
      <c r="BT5" s="534"/>
      <c r="BU5" s="534"/>
      <c r="BV5" s="534"/>
      <c r="BW5" s="534"/>
      <c r="BX5" s="534"/>
      <c r="BY5" s="534"/>
      <c r="BZ5" s="534"/>
      <c r="CA5" s="534"/>
      <c r="CB5" s="534"/>
      <c r="CC5" s="534"/>
      <c r="CD5" s="534"/>
      <c r="CE5" s="534"/>
      <c r="CF5" s="534"/>
      <c r="CG5" s="534"/>
      <c r="CH5" s="534"/>
      <c r="CI5" s="534"/>
      <c r="CJ5" s="534"/>
      <c r="CK5" s="534"/>
      <c r="CL5" s="534"/>
      <c r="CM5" s="534"/>
      <c r="CN5" s="534"/>
      <c r="CO5" s="534"/>
      <c r="CP5" s="534"/>
      <c r="CQ5" s="534"/>
      <c r="CR5" s="534"/>
      <c r="CS5" s="534"/>
      <c r="CT5" s="534"/>
      <c r="CU5" s="534"/>
      <c r="CV5" s="534"/>
      <c r="CW5" s="534"/>
      <c r="CX5" s="534"/>
      <c r="CY5" s="534"/>
      <c r="CZ5" s="534"/>
      <c r="DA5" s="534"/>
      <c r="DB5" s="534"/>
      <c r="DC5" s="534"/>
      <c r="DD5" s="534"/>
      <c r="DE5" s="534"/>
      <c r="DF5" s="534"/>
      <c r="DG5" s="534"/>
      <c r="DH5" s="534"/>
      <c r="DI5" s="534"/>
      <c r="DJ5" s="534"/>
      <c r="DK5" s="534"/>
      <c r="DL5" s="534"/>
      <c r="DM5" s="534"/>
      <c r="DN5" s="534"/>
      <c r="DO5" s="534"/>
      <c r="DP5" s="534"/>
    </row>
    <row r="6" spans="1:120"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33"/>
      <c r="AK6" s="534"/>
      <c r="AL6" s="534"/>
      <c r="AM6" s="534"/>
      <c r="AN6" s="535"/>
      <c r="AO6" s="535"/>
      <c r="AP6" s="535"/>
      <c r="AQ6" s="534"/>
      <c r="AR6" s="534"/>
      <c r="AS6" s="534"/>
      <c r="AT6" s="534"/>
      <c r="AU6" s="534"/>
      <c r="AV6" s="534"/>
      <c r="AW6" s="534"/>
      <c r="AX6" s="534"/>
      <c r="AY6" s="534"/>
      <c r="AZ6" s="534"/>
      <c r="BA6" s="534"/>
      <c r="BB6" s="534"/>
      <c r="BC6" s="534"/>
      <c r="BD6" s="534"/>
      <c r="BE6" s="534"/>
      <c r="BF6" s="534"/>
      <c r="BG6" s="534"/>
      <c r="BH6" s="534"/>
      <c r="BI6" s="534"/>
      <c r="BJ6" s="534"/>
      <c r="BK6" s="534"/>
      <c r="BL6" s="534"/>
      <c r="BM6" s="534"/>
      <c r="BN6" s="534"/>
      <c r="BO6" s="534"/>
      <c r="BP6" s="534"/>
      <c r="BQ6" s="534"/>
      <c r="BR6" s="534"/>
      <c r="BS6" s="534"/>
      <c r="BT6" s="534"/>
      <c r="BU6" s="534"/>
      <c r="BV6" s="534"/>
      <c r="BW6" s="534"/>
      <c r="BX6" s="534"/>
      <c r="BY6" s="534"/>
      <c r="BZ6" s="534"/>
      <c r="CA6" s="534"/>
      <c r="CB6" s="534"/>
      <c r="CC6" s="534"/>
      <c r="CD6" s="534"/>
      <c r="CE6" s="534"/>
      <c r="CF6" s="534"/>
      <c r="CG6" s="534"/>
      <c r="CH6" s="534"/>
      <c r="CI6" s="534"/>
      <c r="CJ6" s="534"/>
      <c r="CK6" s="534"/>
      <c r="CL6" s="534"/>
      <c r="CM6" s="534"/>
      <c r="CN6" s="534"/>
      <c r="CO6" s="534"/>
      <c r="CP6" s="534"/>
      <c r="CQ6" s="534"/>
      <c r="CR6" s="534"/>
      <c r="CS6" s="534"/>
      <c r="CT6" s="534"/>
      <c r="CU6" s="534"/>
      <c r="CV6" s="534"/>
      <c r="CW6" s="534"/>
      <c r="CX6" s="534"/>
      <c r="CY6" s="534"/>
      <c r="CZ6" s="534"/>
      <c r="DA6" s="534"/>
      <c r="DB6" s="534"/>
      <c r="DC6" s="534"/>
      <c r="DD6" s="534"/>
      <c r="DE6" s="534"/>
      <c r="DF6" s="534"/>
      <c r="DG6" s="534"/>
      <c r="DH6" s="534"/>
      <c r="DI6" s="534"/>
      <c r="DJ6" s="534"/>
      <c r="DK6" s="534"/>
      <c r="DL6" s="534"/>
      <c r="DM6" s="534"/>
      <c r="DN6" s="534"/>
      <c r="DO6" s="534"/>
      <c r="DP6" s="534"/>
    </row>
    <row r="7" spans="1:120"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33"/>
      <c r="AK7" s="534"/>
      <c r="AL7" s="534"/>
      <c r="AM7" s="534"/>
      <c r="AN7" s="535"/>
      <c r="AO7" s="535"/>
      <c r="AP7" s="535"/>
      <c r="AQ7" s="534"/>
      <c r="AR7" s="534"/>
      <c r="AS7" s="534"/>
      <c r="AT7" s="534"/>
      <c r="AU7" s="534"/>
      <c r="AV7" s="534"/>
      <c r="AW7" s="534"/>
      <c r="AX7" s="534"/>
      <c r="AY7" s="534"/>
      <c r="AZ7" s="534"/>
      <c r="BA7" s="534"/>
      <c r="BB7" s="534"/>
      <c r="BC7" s="534"/>
      <c r="BD7" s="534"/>
      <c r="BE7" s="534"/>
      <c r="BF7" s="534"/>
      <c r="BG7" s="534"/>
      <c r="BH7" s="534"/>
      <c r="BI7" s="534"/>
      <c r="BJ7" s="534"/>
      <c r="BK7" s="534"/>
      <c r="BL7" s="534"/>
      <c r="BM7" s="534"/>
      <c r="BN7" s="534"/>
      <c r="BO7" s="534"/>
      <c r="BP7" s="534"/>
      <c r="BQ7" s="534"/>
      <c r="BR7" s="534"/>
      <c r="BS7" s="534"/>
      <c r="BT7" s="534"/>
      <c r="BU7" s="534"/>
      <c r="BV7" s="534"/>
      <c r="BW7" s="534"/>
      <c r="BX7" s="534"/>
      <c r="BY7" s="534"/>
      <c r="BZ7" s="534"/>
      <c r="CA7" s="534"/>
      <c r="CB7" s="534"/>
      <c r="CC7" s="534"/>
      <c r="CD7" s="534"/>
      <c r="CE7" s="534"/>
      <c r="CF7" s="534"/>
      <c r="CG7" s="534"/>
      <c r="CH7" s="534"/>
      <c r="CI7" s="534"/>
      <c r="CJ7" s="534"/>
      <c r="CK7" s="534"/>
      <c r="CL7" s="534"/>
      <c r="CM7" s="534"/>
      <c r="CN7" s="534"/>
      <c r="CO7" s="534"/>
      <c r="CP7" s="534"/>
      <c r="CQ7" s="534"/>
      <c r="CR7" s="534"/>
      <c r="CS7" s="534"/>
      <c r="CT7" s="534"/>
      <c r="CU7" s="534"/>
      <c r="CV7" s="534"/>
      <c r="CW7" s="534"/>
      <c r="CX7" s="534"/>
      <c r="CY7" s="534"/>
      <c r="CZ7" s="534"/>
      <c r="DA7" s="534"/>
      <c r="DB7" s="534"/>
      <c r="DC7" s="534"/>
      <c r="DD7" s="534"/>
      <c r="DE7" s="534"/>
      <c r="DF7" s="534"/>
      <c r="DG7" s="534"/>
      <c r="DH7" s="534"/>
      <c r="DI7" s="534"/>
      <c r="DJ7" s="534"/>
      <c r="DK7" s="534"/>
      <c r="DL7" s="534"/>
      <c r="DM7" s="534"/>
      <c r="DN7" s="534"/>
      <c r="DO7" s="534"/>
      <c r="DP7" s="534"/>
    </row>
    <row r="8" spans="1:120"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33"/>
      <c r="AK8" s="534"/>
      <c r="AL8" s="534"/>
      <c r="AM8" s="534"/>
      <c r="AN8" s="535"/>
      <c r="AO8" s="535"/>
      <c r="AP8" s="535"/>
      <c r="AQ8" s="536"/>
      <c r="AR8" s="536"/>
      <c r="AS8" s="536"/>
      <c r="AT8" s="534"/>
      <c r="AU8" s="534"/>
      <c r="AV8" s="534"/>
      <c r="AW8" s="534"/>
      <c r="AX8" s="534"/>
      <c r="AY8" s="534"/>
      <c r="AZ8" s="534"/>
      <c r="BA8" s="534"/>
      <c r="BB8" s="534"/>
      <c r="BC8" s="534"/>
      <c r="BD8" s="534"/>
      <c r="BE8" s="534"/>
      <c r="BF8" s="534"/>
      <c r="BG8" s="534"/>
      <c r="BH8" s="534"/>
      <c r="BI8" s="534"/>
      <c r="BJ8" s="534"/>
      <c r="BK8" s="534"/>
      <c r="BL8" s="534"/>
      <c r="BM8" s="534"/>
      <c r="BN8" s="534"/>
      <c r="BO8" s="534"/>
      <c r="BP8" s="534"/>
      <c r="BQ8" s="534"/>
      <c r="BR8" s="534"/>
      <c r="BS8" s="534"/>
      <c r="BT8" s="534"/>
      <c r="BU8" s="534"/>
      <c r="BV8" s="534"/>
      <c r="BW8" s="534"/>
      <c r="BX8" s="534"/>
      <c r="BY8" s="534"/>
      <c r="BZ8" s="534"/>
      <c r="CA8" s="534"/>
      <c r="CB8" s="534"/>
      <c r="CC8" s="534"/>
      <c r="CD8" s="534"/>
      <c r="CE8" s="534"/>
      <c r="CF8" s="534"/>
      <c r="CG8" s="534"/>
      <c r="CH8" s="534"/>
      <c r="CI8" s="534"/>
      <c r="CJ8" s="534"/>
      <c r="CK8" s="534"/>
      <c r="CL8" s="534"/>
      <c r="CM8" s="534"/>
      <c r="CN8" s="534"/>
      <c r="CO8" s="534"/>
      <c r="CP8" s="534"/>
      <c r="CQ8" s="534"/>
      <c r="CR8" s="534"/>
      <c r="CS8" s="534"/>
      <c r="CT8" s="534"/>
      <c r="CU8" s="534"/>
      <c r="CV8" s="534"/>
      <c r="CW8" s="534"/>
      <c r="CX8" s="534"/>
      <c r="CY8" s="534"/>
      <c r="CZ8" s="534"/>
      <c r="DA8" s="534"/>
      <c r="DB8" s="534"/>
      <c r="DC8" s="534"/>
      <c r="DD8" s="534"/>
      <c r="DE8" s="534"/>
      <c r="DF8" s="534"/>
      <c r="DG8" s="534"/>
      <c r="DH8" s="534"/>
      <c r="DI8" s="534"/>
      <c r="DJ8" s="534"/>
      <c r="DK8" s="534"/>
      <c r="DL8" s="534"/>
      <c r="DM8" s="534"/>
      <c r="DN8" s="534"/>
      <c r="DO8" s="534"/>
      <c r="DP8" s="534"/>
    </row>
    <row r="9" spans="1:120" ht="12" customHeight="1" x14ac:dyDescent="0.4">
      <c r="A9" s="719"/>
      <c r="B9" s="172"/>
      <c r="C9" s="172"/>
      <c r="D9" s="172"/>
      <c r="E9" s="172"/>
      <c r="F9" s="172"/>
      <c r="G9" s="172"/>
      <c r="H9" s="172"/>
      <c r="I9" s="172"/>
      <c r="J9" s="172"/>
      <c r="K9" s="172"/>
      <c r="L9" s="172"/>
      <c r="M9" s="172"/>
      <c r="N9" s="172"/>
      <c r="O9" s="172"/>
      <c r="P9" s="1"/>
      <c r="Q9" s="173"/>
      <c r="R9" s="173"/>
      <c r="S9" s="172"/>
      <c r="T9" s="172"/>
      <c r="U9" s="172"/>
      <c r="V9" s="172"/>
      <c r="W9" s="172"/>
      <c r="X9" s="172"/>
      <c r="Y9" s="172"/>
      <c r="Z9" s="172"/>
      <c r="AA9" s="172"/>
      <c r="AB9" s="172"/>
      <c r="AC9" s="172"/>
      <c r="AD9" s="172"/>
      <c r="AE9" s="172"/>
      <c r="AF9" s="172"/>
      <c r="AG9" s="172"/>
      <c r="AH9" s="172"/>
      <c r="AI9" s="172"/>
      <c r="AJ9" s="533"/>
      <c r="AK9" s="537"/>
      <c r="AL9" s="537"/>
      <c r="AM9" s="537"/>
      <c r="AN9" s="537"/>
      <c r="AO9" s="537"/>
      <c r="AP9" s="537"/>
      <c r="AQ9" s="537"/>
      <c r="AR9" s="537"/>
      <c r="AS9" s="537"/>
      <c r="AT9" s="537"/>
      <c r="AU9" s="537"/>
      <c r="AV9" s="537"/>
      <c r="AW9" s="537"/>
      <c r="AX9" s="537"/>
      <c r="AY9" s="537"/>
      <c r="AZ9" s="537"/>
      <c r="BA9" s="537"/>
      <c r="BB9" s="537"/>
      <c r="BC9" s="537"/>
      <c r="BD9" s="537"/>
      <c r="BE9" s="537"/>
      <c r="BF9" s="537"/>
      <c r="BG9" s="537"/>
      <c r="BH9" s="537"/>
      <c r="BI9" s="537"/>
      <c r="BJ9" s="537"/>
      <c r="BK9" s="537"/>
      <c r="BL9" s="537"/>
      <c r="BM9" s="537"/>
      <c r="BN9" s="537"/>
      <c r="BO9" s="537"/>
      <c r="BP9" s="537"/>
      <c r="BQ9" s="537"/>
      <c r="BR9" s="537"/>
      <c r="BS9" s="537"/>
      <c r="BT9" s="537"/>
      <c r="BU9" s="537"/>
      <c r="BV9" s="537"/>
      <c r="BW9" s="537"/>
      <c r="BX9" s="537"/>
      <c r="BY9" s="537"/>
      <c r="BZ9" s="537"/>
      <c r="CA9" s="537"/>
      <c r="CB9" s="537"/>
      <c r="CC9" s="537"/>
      <c r="CD9" s="537"/>
      <c r="CE9" s="537"/>
      <c r="CF9" s="537"/>
      <c r="CG9" s="537"/>
      <c r="CH9" s="537"/>
      <c r="CI9" s="537"/>
      <c r="CJ9" s="537"/>
      <c r="CK9" s="537"/>
      <c r="CL9" s="537"/>
      <c r="CM9" s="537"/>
      <c r="CN9" s="537"/>
      <c r="CO9" s="537"/>
      <c r="CP9" s="537"/>
      <c r="CQ9" s="537"/>
      <c r="CR9" s="537"/>
      <c r="CS9" s="537"/>
      <c r="CT9" s="537"/>
      <c r="CU9" s="537"/>
      <c r="CV9" s="537"/>
      <c r="CW9" s="537"/>
      <c r="CX9" s="537"/>
      <c r="CY9" s="537"/>
      <c r="CZ9" s="537"/>
      <c r="DA9" s="537"/>
      <c r="DB9" s="537"/>
      <c r="DC9" s="537"/>
      <c r="DD9" s="537"/>
      <c r="DE9" s="537"/>
      <c r="DF9" s="537"/>
      <c r="DG9" s="537"/>
      <c r="DH9" s="537"/>
      <c r="DI9" s="537"/>
      <c r="DJ9" s="537"/>
      <c r="DK9" s="537"/>
      <c r="DL9" s="537"/>
      <c r="DM9" s="537"/>
      <c r="DN9" s="537"/>
      <c r="DO9" s="537"/>
      <c r="DP9" s="537"/>
    </row>
    <row r="10" spans="1:120" ht="12" customHeight="1" x14ac:dyDescent="0.4">
      <c r="A10" s="172"/>
      <c r="B10" s="172"/>
      <c r="C10" s="172"/>
      <c r="D10" s="172"/>
      <c r="E10" s="172"/>
      <c r="F10" s="172"/>
      <c r="G10" s="172"/>
      <c r="H10" s="172"/>
      <c r="I10" s="172"/>
      <c r="J10" s="172"/>
      <c r="K10" s="172"/>
      <c r="L10" s="172"/>
      <c r="M10" s="172"/>
      <c r="N10" s="172"/>
      <c r="O10" s="172"/>
      <c r="P10" s="173"/>
      <c r="Q10" s="1008" t="s">
        <v>305</v>
      </c>
      <c r="R10" s="1008"/>
      <c r="S10" s="1008"/>
      <c r="T10" s="1008"/>
      <c r="U10" s="1008"/>
      <c r="V10" s="1008"/>
      <c r="W10" s="1008"/>
      <c r="X10" s="1008"/>
      <c r="Y10" s="1008"/>
      <c r="Z10" s="1008"/>
      <c r="AA10" s="1008"/>
      <c r="AB10" s="1008"/>
      <c r="AC10" s="1008"/>
      <c r="AD10" s="1008"/>
      <c r="AE10" s="1008"/>
      <c r="AF10" s="1008"/>
      <c r="AG10" s="1008"/>
      <c r="AH10" s="1008"/>
      <c r="AI10" s="1008"/>
      <c r="AJ10" s="533"/>
      <c r="AK10" s="537"/>
      <c r="AL10" s="537"/>
      <c r="AM10" s="537"/>
      <c r="AN10" s="537"/>
      <c r="AO10" s="537"/>
      <c r="AP10" s="537"/>
      <c r="AQ10" s="537"/>
      <c r="AR10" s="537"/>
      <c r="AS10" s="537"/>
      <c r="AT10" s="537"/>
      <c r="AU10" s="537"/>
      <c r="AV10" s="537"/>
      <c r="AW10" s="537"/>
      <c r="AX10" s="537"/>
      <c r="AY10" s="537"/>
      <c r="AZ10" s="537"/>
      <c r="BA10" s="537"/>
      <c r="BB10" s="537"/>
      <c r="BC10" s="537"/>
      <c r="BD10" s="537"/>
      <c r="BE10" s="537"/>
      <c r="BF10" s="537"/>
      <c r="BG10" s="537"/>
      <c r="BH10" s="537"/>
      <c r="BI10" s="537"/>
      <c r="BJ10" s="537"/>
      <c r="BK10" s="537"/>
      <c r="BL10" s="537"/>
      <c r="BM10" s="537"/>
      <c r="BN10" s="537"/>
      <c r="BO10" s="537"/>
      <c r="BP10" s="537"/>
      <c r="BQ10" s="537"/>
      <c r="BR10" s="537"/>
      <c r="BS10" s="537"/>
      <c r="BT10" s="537"/>
      <c r="BU10" s="537"/>
      <c r="BV10" s="537"/>
      <c r="BW10" s="537"/>
      <c r="BX10" s="537"/>
      <c r="BY10" s="537"/>
      <c r="BZ10" s="537"/>
      <c r="CA10" s="537"/>
      <c r="CB10" s="537"/>
      <c r="CC10" s="537"/>
      <c r="CD10" s="537"/>
      <c r="CE10" s="537"/>
      <c r="CF10" s="537"/>
      <c r="CG10" s="537"/>
      <c r="CH10" s="537"/>
      <c r="CI10" s="537"/>
      <c r="CJ10" s="537"/>
      <c r="CK10" s="537"/>
      <c r="CL10" s="537"/>
      <c r="CM10" s="537"/>
      <c r="CN10" s="537"/>
      <c r="CO10" s="537"/>
      <c r="CP10" s="537"/>
      <c r="CQ10" s="537"/>
      <c r="CR10" s="537"/>
      <c r="CS10" s="537"/>
      <c r="CT10" s="537"/>
      <c r="CU10" s="537"/>
      <c r="CV10" s="537"/>
      <c r="CW10" s="537"/>
      <c r="CX10" s="537"/>
      <c r="CY10" s="537"/>
      <c r="CZ10" s="537"/>
      <c r="DA10" s="537"/>
      <c r="DB10" s="537"/>
      <c r="DC10" s="537"/>
      <c r="DD10" s="537"/>
      <c r="DE10" s="537"/>
      <c r="DF10" s="537"/>
      <c r="DG10" s="537"/>
      <c r="DH10" s="537"/>
      <c r="DI10" s="537"/>
      <c r="DJ10" s="537"/>
      <c r="DK10" s="537"/>
      <c r="DL10" s="537"/>
      <c r="DM10" s="537"/>
      <c r="DN10" s="537"/>
      <c r="DO10" s="537"/>
      <c r="DP10" s="537"/>
    </row>
    <row r="11" spans="1:120" ht="14.25" customHeight="1" x14ac:dyDescent="0.4">
      <c r="A11" s="172"/>
      <c r="B11" s="172"/>
      <c r="C11" s="172"/>
      <c r="D11" s="172"/>
      <c r="E11" s="172"/>
      <c r="F11" s="172"/>
      <c r="G11" s="172"/>
      <c r="H11" s="172"/>
      <c r="I11" s="172"/>
      <c r="J11" s="172"/>
      <c r="K11" s="172"/>
      <c r="L11" s="172"/>
      <c r="M11" s="172"/>
      <c r="N11" s="172"/>
      <c r="O11" s="172"/>
      <c r="P11" s="173"/>
      <c r="Q11" s="1008"/>
      <c r="R11" s="1008"/>
      <c r="S11" s="1008"/>
      <c r="T11" s="1008"/>
      <c r="U11" s="1008"/>
      <c r="V11" s="1008"/>
      <c r="W11" s="1008"/>
      <c r="X11" s="1008"/>
      <c r="Y11" s="1008"/>
      <c r="Z11" s="1008"/>
      <c r="AA11" s="1008"/>
      <c r="AB11" s="1008"/>
      <c r="AC11" s="1008"/>
      <c r="AD11" s="1008"/>
      <c r="AE11" s="1008"/>
      <c r="AF11" s="1008"/>
      <c r="AG11" s="1008"/>
      <c r="AH11" s="1008"/>
      <c r="AI11" s="1008"/>
      <c r="AJ11" s="533"/>
      <c r="AK11" s="534"/>
      <c r="AL11" s="534"/>
      <c r="AM11" s="534"/>
      <c r="AN11" s="534"/>
      <c r="AO11" s="534"/>
      <c r="AP11" s="534"/>
      <c r="AQ11" s="534"/>
      <c r="AR11" s="534"/>
      <c r="AS11" s="534"/>
      <c r="AT11" s="534"/>
      <c r="AU11" s="534"/>
      <c r="AV11" s="534"/>
      <c r="AW11" s="534"/>
      <c r="AX11" s="534"/>
      <c r="AY11" s="534"/>
      <c r="AZ11" s="534"/>
      <c r="BA11" s="534"/>
      <c r="BB11" s="534"/>
      <c r="BC11" s="534"/>
      <c r="BD11" s="534"/>
      <c r="BE11" s="534"/>
      <c r="BF11" s="534"/>
      <c r="BG11" s="534"/>
      <c r="BH11" s="534"/>
      <c r="BI11" s="534"/>
      <c r="BJ11" s="534"/>
      <c r="BK11" s="534"/>
      <c r="BL11" s="534"/>
      <c r="BM11" s="534"/>
      <c r="BN11" s="534"/>
      <c r="BO11" s="534"/>
      <c r="BP11" s="534"/>
      <c r="BQ11" s="534"/>
      <c r="BR11" s="534"/>
      <c r="BS11" s="534"/>
      <c r="BT11" s="534"/>
      <c r="BU11" s="534"/>
      <c r="BV11" s="534"/>
      <c r="BW11" s="534"/>
      <c r="BX11" s="534"/>
      <c r="BY11" s="534"/>
      <c r="BZ11" s="534"/>
      <c r="CA11" s="534"/>
      <c r="CB11" s="534"/>
      <c r="CC11" s="534"/>
      <c r="CD11" s="534"/>
      <c r="CE11" s="534"/>
      <c r="CF11" s="534"/>
      <c r="CG11" s="534"/>
      <c r="CH11" s="534"/>
      <c r="CI11" s="534"/>
      <c r="CJ11" s="534"/>
      <c r="CK11" s="534"/>
      <c r="CL11" s="534"/>
      <c r="CM11" s="534"/>
      <c r="CN11" s="534"/>
      <c r="CO11" s="534"/>
      <c r="CP11" s="534"/>
      <c r="CQ11" s="534"/>
      <c r="CR11" s="534"/>
      <c r="CS11" s="534"/>
      <c r="CT11" s="534"/>
      <c r="CU11" s="534"/>
      <c r="CV11" s="534"/>
      <c r="CW11" s="534"/>
      <c r="CX11" s="534"/>
      <c r="CY11" s="534"/>
      <c r="CZ11" s="534"/>
      <c r="DA11" s="534"/>
      <c r="DB11" s="534"/>
      <c r="DC11" s="534"/>
      <c r="DD11" s="534"/>
      <c r="DE11" s="534"/>
      <c r="DF11" s="534"/>
      <c r="DG11" s="534"/>
      <c r="DH11" s="534"/>
      <c r="DI11" s="534"/>
      <c r="DJ11" s="534"/>
      <c r="DK11" s="534"/>
      <c r="DL11" s="534"/>
      <c r="DM11" s="534"/>
      <c r="DN11" s="534"/>
      <c r="DO11" s="534"/>
      <c r="DP11" s="534"/>
    </row>
    <row r="12" spans="1:120" ht="12.75" customHeight="1" x14ac:dyDescent="0.4">
      <c r="A12" s="172"/>
      <c r="B12" s="172"/>
      <c r="C12" s="172"/>
      <c r="D12" s="172"/>
      <c r="E12" s="172"/>
      <c r="F12" s="172"/>
      <c r="G12" s="172"/>
      <c r="H12" s="172"/>
      <c r="I12" s="172"/>
      <c r="J12" s="172"/>
      <c r="K12" s="172"/>
      <c r="L12" s="172"/>
      <c r="M12" s="172"/>
      <c r="N12" s="172"/>
      <c r="O12" s="172"/>
      <c r="P12" s="173"/>
      <c r="Q12" s="1008"/>
      <c r="R12" s="1008"/>
      <c r="S12" s="1008"/>
      <c r="T12" s="1008"/>
      <c r="U12" s="1008"/>
      <c r="V12" s="1008"/>
      <c r="W12" s="1008"/>
      <c r="X12" s="1008"/>
      <c r="Y12" s="1008"/>
      <c r="Z12" s="1008"/>
      <c r="AA12" s="1008"/>
      <c r="AB12" s="1008"/>
      <c r="AC12" s="1008"/>
      <c r="AD12" s="1008"/>
      <c r="AE12" s="1008"/>
      <c r="AF12" s="1008"/>
      <c r="AG12" s="1008"/>
      <c r="AH12" s="1008"/>
      <c r="AI12" s="1008"/>
      <c r="AJ12" s="533"/>
      <c r="AK12" s="533"/>
      <c r="AL12" s="533"/>
      <c r="AM12" s="533"/>
      <c r="AN12" s="533"/>
      <c r="AO12" s="533"/>
      <c r="AP12" s="533"/>
      <c r="AQ12" s="533"/>
      <c r="AR12" s="533"/>
      <c r="AS12" s="533"/>
      <c r="AT12" s="533"/>
      <c r="AU12" s="533"/>
      <c r="AV12" s="533"/>
      <c r="AW12" s="533"/>
      <c r="AX12" s="533"/>
      <c r="AY12" s="533"/>
      <c r="AZ12" s="533"/>
      <c r="BA12" s="533"/>
      <c r="BB12" s="533"/>
      <c r="BC12" s="533"/>
      <c r="BD12" s="533"/>
      <c r="BE12" s="533"/>
      <c r="BF12" s="533"/>
      <c r="BG12" s="533"/>
      <c r="BH12" s="533"/>
      <c r="BI12" s="533"/>
      <c r="BJ12" s="533"/>
      <c r="BK12" s="533"/>
      <c r="BL12" s="533"/>
      <c r="BM12" s="533"/>
      <c r="BN12" s="533"/>
      <c r="BO12" s="533"/>
      <c r="BP12" s="533"/>
      <c r="BQ12" s="533"/>
      <c r="BR12" s="533"/>
      <c r="BS12" s="533"/>
      <c r="BT12" s="533"/>
      <c r="BU12" s="533"/>
      <c r="BV12" s="533"/>
      <c r="BW12" s="533"/>
      <c r="BX12" s="533"/>
      <c r="BY12" s="533"/>
      <c r="BZ12" s="533"/>
      <c r="CA12" s="533"/>
      <c r="CB12" s="533"/>
      <c r="CC12" s="533"/>
      <c r="CD12" s="533"/>
      <c r="CE12" s="533"/>
      <c r="CF12" s="533"/>
      <c r="CG12" s="533"/>
      <c r="CH12" s="533"/>
      <c r="CI12" s="533"/>
      <c r="CJ12" s="533"/>
      <c r="CK12" s="533"/>
      <c r="CL12" s="533"/>
      <c r="CM12" s="533"/>
      <c r="CN12" s="533"/>
      <c r="CO12" s="533"/>
      <c r="CP12" s="533"/>
      <c r="CQ12" s="533"/>
      <c r="CR12" s="533"/>
      <c r="CS12" s="533"/>
      <c r="CT12" s="533"/>
      <c r="CU12" s="533"/>
      <c r="CV12" s="533"/>
      <c r="CW12" s="533"/>
      <c r="CX12" s="533"/>
      <c r="CY12" s="533"/>
      <c r="CZ12" s="533"/>
      <c r="DA12" s="533"/>
      <c r="DB12" s="533"/>
      <c r="DC12" s="533"/>
      <c r="DD12" s="533"/>
      <c r="DE12" s="533"/>
      <c r="DF12" s="533"/>
      <c r="DG12" s="533"/>
      <c r="DH12" s="533"/>
      <c r="DI12" s="533"/>
      <c r="DJ12" s="533"/>
      <c r="DK12" s="533"/>
      <c r="DL12" s="533"/>
      <c r="DM12" s="533"/>
      <c r="DN12" s="533"/>
      <c r="DO12" s="533"/>
      <c r="DP12" s="533"/>
    </row>
    <row r="13" spans="1:120" ht="12.75" customHeight="1" x14ac:dyDescent="0.4">
      <c r="A13" s="172"/>
      <c r="B13" s="172"/>
      <c r="C13" s="172"/>
      <c r="D13" s="172"/>
      <c r="E13" s="172"/>
      <c r="F13" s="172"/>
      <c r="G13" s="172"/>
      <c r="H13" s="172"/>
      <c r="I13" s="172"/>
      <c r="J13" s="172"/>
      <c r="K13" s="172"/>
      <c r="L13" s="172"/>
      <c r="M13" s="172"/>
      <c r="N13" s="172"/>
      <c r="O13" s="172"/>
      <c r="P13" s="173"/>
      <c r="Q13" s="1008"/>
      <c r="R13" s="1008"/>
      <c r="S13" s="1008"/>
      <c r="T13" s="1008"/>
      <c r="U13" s="1008"/>
      <c r="V13" s="1008"/>
      <c r="W13" s="1008"/>
      <c r="X13" s="1008"/>
      <c r="Y13" s="1008"/>
      <c r="Z13" s="1008"/>
      <c r="AA13" s="1008"/>
      <c r="AB13" s="1008"/>
      <c r="AC13" s="1008"/>
      <c r="AD13" s="1008"/>
      <c r="AE13" s="1008"/>
      <c r="AF13" s="1008"/>
      <c r="AG13" s="1008"/>
      <c r="AH13" s="1008"/>
      <c r="AI13" s="1008"/>
      <c r="AJ13" s="533"/>
      <c r="AK13" s="532"/>
      <c r="AL13" s="532"/>
      <c r="AM13" s="532"/>
      <c r="AN13" s="532"/>
      <c r="AO13" s="532"/>
      <c r="AP13" s="532"/>
      <c r="AQ13" s="532"/>
      <c r="AR13" s="532"/>
      <c r="AS13" s="532"/>
      <c r="AT13" s="532"/>
      <c r="AU13" s="532"/>
      <c r="AV13" s="532"/>
      <c r="AW13" s="532"/>
      <c r="AX13" s="532"/>
      <c r="AY13" s="532"/>
      <c r="AZ13" s="532"/>
      <c r="BA13" s="532"/>
      <c r="BB13" s="532"/>
      <c r="BC13" s="532"/>
      <c r="BD13" s="532"/>
      <c r="BE13" s="532"/>
      <c r="BF13" s="532"/>
      <c r="BG13" s="532"/>
      <c r="BH13" s="532"/>
      <c r="BI13" s="532"/>
      <c r="BJ13" s="532"/>
      <c r="BK13" s="532"/>
      <c r="BL13" s="532"/>
      <c r="BM13" s="532"/>
      <c r="BN13" s="532"/>
      <c r="BO13" s="532"/>
      <c r="BP13" s="532"/>
      <c r="BQ13" s="532"/>
      <c r="BR13" s="532"/>
      <c r="BS13" s="532"/>
      <c r="BT13" s="532"/>
      <c r="BU13" s="532"/>
      <c r="BV13" s="532"/>
      <c r="BW13" s="532"/>
      <c r="BX13" s="532"/>
      <c r="BY13" s="532"/>
      <c r="BZ13" s="532"/>
      <c r="CA13" s="532"/>
      <c r="CB13" s="532"/>
      <c r="CC13" s="532"/>
      <c r="CD13" s="532"/>
      <c r="CE13" s="532"/>
      <c r="CF13" s="532"/>
      <c r="CG13" s="532"/>
      <c r="CH13" s="532"/>
      <c r="CI13" s="532"/>
      <c r="CJ13" s="532"/>
      <c r="CK13" s="532"/>
      <c r="CL13" s="532"/>
      <c r="CM13" s="532"/>
      <c r="CN13" s="532"/>
      <c r="CO13" s="532"/>
      <c r="CP13" s="532"/>
      <c r="CQ13" s="532"/>
      <c r="CR13" s="532"/>
      <c r="CS13" s="532"/>
      <c r="CT13" s="532"/>
      <c r="CU13" s="532"/>
      <c r="CV13" s="532"/>
      <c r="CW13" s="532"/>
      <c r="CX13" s="532"/>
      <c r="CY13" s="532"/>
      <c r="CZ13" s="532"/>
      <c r="DA13" s="532"/>
      <c r="DB13" s="532"/>
      <c r="DC13" s="532"/>
      <c r="DD13" s="532"/>
      <c r="DE13" s="532"/>
      <c r="DF13" s="532"/>
      <c r="DG13" s="532"/>
      <c r="DH13" s="532"/>
      <c r="DI13" s="532"/>
      <c r="DJ13" s="532"/>
      <c r="DK13" s="532"/>
      <c r="DL13" s="532"/>
      <c r="DM13" s="532"/>
      <c r="DN13" s="532"/>
      <c r="DO13" s="532"/>
      <c r="DP13" s="532"/>
    </row>
    <row r="14" spans="1:120" ht="12.75" customHeight="1" x14ac:dyDescent="0.4">
      <c r="A14" s="172"/>
      <c r="B14" s="172"/>
      <c r="C14" s="172"/>
      <c r="D14" s="172"/>
      <c r="E14" s="172"/>
      <c r="F14" s="172"/>
      <c r="G14" s="172"/>
      <c r="H14" s="172"/>
      <c r="I14" s="172"/>
      <c r="J14" s="172"/>
      <c r="K14" s="172"/>
      <c r="L14" s="172"/>
      <c r="M14" s="172"/>
      <c r="N14" s="172"/>
      <c r="O14" s="172"/>
      <c r="P14" s="172"/>
      <c r="Q14" s="1008"/>
      <c r="R14" s="1008"/>
      <c r="S14" s="1008"/>
      <c r="T14" s="1008"/>
      <c r="U14" s="1008"/>
      <c r="V14" s="1008"/>
      <c r="W14" s="1008"/>
      <c r="X14" s="1008"/>
      <c r="Y14" s="1008"/>
      <c r="Z14" s="1008"/>
      <c r="AA14" s="1008"/>
      <c r="AB14" s="1008"/>
      <c r="AC14" s="1008"/>
      <c r="AD14" s="1008"/>
      <c r="AE14" s="1008"/>
      <c r="AF14" s="1008"/>
      <c r="AG14" s="1008"/>
      <c r="AH14" s="1008"/>
      <c r="AI14" s="1008"/>
      <c r="AJ14" s="533"/>
      <c r="AK14" s="534"/>
      <c r="AL14" s="534"/>
      <c r="AM14" s="534"/>
      <c r="AN14" s="534"/>
      <c r="AO14" s="534"/>
      <c r="AP14" s="534"/>
      <c r="AQ14" s="534"/>
      <c r="AR14" s="534"/>
      <c r="AS14" s="534"/>
      <c r="AT14" s="538"/>
      <c r="AU14" s="538"/>
      <c r="AV14" s="538"/>
      <c r="AW14" s="538"/>
      <c r="AX14" s="538"/>
      <c r="AY14" s="538"/>
      <c r="AZ14" s="538"/>
      <c r="BA14" s="538"/>
      <c r="BB14" s="538"/>
      <c r="BC14" s="538"/>
      <c r="BD14" s="538"/>
      <c r="BE14" s="538"/>
      <c r="BF14" s="538"/>
      <c r="BG14" s="538"/>
      <c r="BH14" s="538"/>
      <c r="BI14" s="538"/>
      <c r="BJ14" s="538"/>
      <c r="BK14" s="538"/>
      <c r="BL14" s="538"/>
      <c r="BM14" s="538"/>
      <c r="BN14" s="538"/>
      <c r="BO14" s="538"/>
      <c r="BP14" s="538"/>
      <c r="BQ14" s="538"/>
      <c r="BR14" s="538"/>
      <c r="BS14" s="538"/>
      <c r="BT14" s="538"/>
      <c r="BU14" s="538"/>
      <c r="BV14" s="538"/>
      <c r="BW14" s="538"/>
      <c r="BX14" s="538"/>
      <c r="BY14" s="538"/>
      <c r="BZ14" s="538"/>
      <c r="CA14" s="538"/>
      <c r="CB14" s="538"/>
      <c r="CC14" s="538"/>
      <c r="CD14" s="538"/>
      <c r="CE14" s="538"/>
      <c r="CF14" s="538"/>
      <c r="CG14" s="538"/>
      <c r="CH14" s="538"/>
      <c r="CI14" s="538"/>
      <c r="CJ14" s="538"/>
      <c r="CK14" s="538"/>
      <c r="CL14" s="538"/>
      <c r="CM14" s="538"/>
      <c r="CN14" s="538"/>
      <c r="CO14" s="538"/>
      <c r="CP14" s="538"/>
      <c r="CQ14" s="538"/>
      <c r="CR14" s="538"/>
      <c r="CS14" s="538"/>
      <c r="CT14" s="538"/>
      <c r="CU14" s="538"/>
      <c r="CV14" s="538"/>
      <c r="CW14" s="538"/>
      <c r="CX14" s="538"/>
      <c r="CY14" s="538"/>
      <c r="CZ14" s="538"/>
      <c r="DA14" s="538"/>
      <c r="DB14" s="538"/>
      <c r="DC14" s="538"/>
      <c r="DD14" s="538"/>
      <c r="DE14" s="538"/>
      <c r="DF14" s="538"/>
      <c r="DG14" s="538"/>
      <c r="DH14" s="538"/>
      <c r="DI14" s="538"/>
      <c r="DJ14" s="538"/>
      <c r="DK14" s="538"/>
      <c r="DL14" s="538"/>
      <c r="DM14" s="538"/>
      <c r="DN14" s="538"/>
      <c r="DO14" s="538"/>
      <c r="DP14" s="538"/>
    </row>
    <row r="15" spans="1:120"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33"/>
      <c r="AK15" s="534"/>
      <c r="AL15" s="534"/>
      <c r="AM15" s="534"/>
      <c r="AN15" s="534"/>
      <c r="AO15" s="534"/>
      <c r="AP15" s="534"/>
      <c r="AQ15" s="534"/>
      <c r="AR15" s="534"/>
      <c r="AS15" s="534"/>
      <c r="AT15" s="539"/>
      <c r="AU15" s="539"/>
      <c r="AV15" s="539"/>
      <c r="AW15" s="539"/>
      <c r="AX15" s="539"/>
      <c r="AY15" s="539"/>
      <c r="AZ15" s="539"/>
      <c r="BA15" s="539"/>
      <c r="BB15" s="539"/>
      <c r="BC15" s="539"/>
      <c r="BD15" s="539"/>
      <c r="BE15" s="539"/>
      <c r="BF15" s="539"/>
      <c r="BG15" s="539"/>
      <c r="BH15" s="539"/>
      <c r="BI15" s="539"/>
      <c r="BJ15" s="539"/>
      <c r="BK15" s="539"/>
      <c r="BL15" s="539"/>
      <c r="BM15" s="539"/>
      <c r="BN15" s="539"/>
      <c r="BO15" s="539"/>
      <c r="BP15" s="539"/>
      <c r="BQ15" s="539"/>
      <c r="BR15" s="539"/>
      <c r="BS15" s="539"/>
      <c r="BT15" s="539"/>
      <c r="BU15" s="539"/>
      <c r="BV15" s="539"/>
      <c r="BW15" s="539"/>
      <c r="BX15" s="539"/>
      <c r="BY15" s="539"/>
      <c r="BZ15" s="539"/>
      <c r="CA15" s="539"/>
      <c r="CB15" s="539"/>
      <c r="CC15" s="539"/>
      <c r="CD15" s="539"/>
      <c r="CE15" s="539"/>
      <c r="CF15" s="539"/>
      <c r="CG15" s="539"/>
      <c r="CH15" s="539"/>
      <c r="CI15" s="539"/>
      <c r="CJ15" s="539"/>
      <c r="CK15" s="539"/>
      <c r="CL15" s="539"/>
      <c r="CM15" s="539"/>
      <c r="CN15" s="539"/>
      <c r="CO15" s="539"/>
      <c r="CP15" s="539"/>
      <c r="CQ15" s="539"/>
      <c r="CR15" s="539"/>
      <c r="CS15" s="539"/>
      <c r="CT15" s="539"/>
      <c r="CU15" s="539"/>
      <c r="CV15" s="539"/>
      <c r="CW15" s="539"/>
      <c r="CX15" s="539"/>
      <c r="CY15" s="539"/>
      <c r="CZ15" s="539"/>
      <c r="DA15" s="539"/>
      <c r="DB15" s="539"/>
      <c r="DC15" s="539"/>
      <c r="DD15" s="539"/>
      <c r="DE15" s="539"/>
      <c r="DF15" s="539"/>
      <c r="DG15" s="539"/>
      <c r="DH15" s="539"/>
      <c r="DI15" s="539"/>
      <c r="DJ15" s="539"/>
      <c r="DK15" s="539"/>
      <c r="DL15" s="539"/>
      <c r="DM15" s="539"/>
      <c r="DN15" s="539"/>
      <c r="DO15" s="539"/>
      <c r="DP15" s="539"/>
    </row>
    <row r="16" spans="1:120"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33"/>
      <c r="AK16" s="534"/>
      <c r="AL16" s="534"/>
      <c r="AM16" s="534"/>
      <c r="AN16" s="534"/>
      <c r="AO16" s="534"/>
      <c r="AP16" s="534"/>
      <c r="AQ16" s="534"/>
      <c r="AR16" s="534"/>
      <c r="AS16" s="534"/>
      <c r="AT16" s="536"/>
      <c r="AU16" s="536"/>
      <c r="AV16" s="536"/>
      <c r="AW16" s="536"/>
      <c r="AX16" s="536"/>
      <c r="AY16" s="536"/>
      <c r="AZ16" s="536"/>
      <c r="BA16" s="536"/>
      <c r="BB16" s="536"/>
      <c r="BC16" s="536"/>
      <c r="BD16" s="536"/>
      <c r="BE16" s="536"/>
      <c r="BF16" s="536"/>
      <c r="BG16" s="536"/>
      <c r="BH16" s="536"/>
      <c r="BI16" s="536"/>
      <c r="BJ16" s="536"/>
      <c r="BK16" s="536"/>
      <c r="BL16" s="536"/>
      <c r="BM16" s="536"/>
      <c r="BN16" s="536"/>
      <c r="BO16" s="536"/>
      <c r="BP16" s="536"/>
      <c r="BQ16" s="536"/>
      <c r="BR16" s="536"/>
      <c r="BS16" s="536"/>
      <c r="BT16" s="536"/>
      <c r="BU16" s="536"/>
      <c r="BV16" s="536"/>
      <c r="BW16" s="536"/>
      <c r="BX16" s="536"/>
      <c r="BY16" s="536"/>
      <c r="BZ16" s="536"/>
      <c r="CA16" s="536"/>
      <c r="CB16" s="536"/>
      <c r="CC16" s="536"/>
      <c r="CD16" s="536"/>
      <c r="CE16" s="536"/>
      <c r="CF16" s="536"/>
      <c r="CG16" s="536"/>
      <c r="CH16" s="536"/>
      <c r="CI16" s="536"/>
      <c r="CJ16" s="536"/>
      <c r="CK16" s="536"/>
      <c r="CL16" s="536"/>
      <c r="CM16" s="536"/>
      <c r="CN16" s="536"/>
      <c r="CO16" s="536"/>
      <c r="CP16" s="536"/>
      <c r="CQ16" s="536"/>
      <c r="CR16" s="536"/>
      <c r="CS16" s="536"/>
      <c r="CT16" s="536"/>
      <c r="CU16" s="536"/>
      <c r="CV16" s="536"/>
      <c r="CW16" s="536"/>
      <c r="CX16" s="536"/>
      <c r="CY16" s="536"/>
      <c r="CZ16" s="536"/>
      <c r="DA16" s="536"/>
      <c r="DB16" s="536"/>
      <c r="DC16" s="536"/>
      <c r="DD16" s="536"/>
      <c r="DE16" s="536"/>
      <c r="DF16" s="536"/>
      <c r="DG16" s="536"/>
      <c r="DH16" s="536"/>
      <c r="DI16" s="536"/>
      <c r="DJ16" s="536"/>
      <c r="DK16" s="536"/>
      <c r="DL16" s="536"/>
      <c r="DM16" s="536"/>
      <c r="DN16" s="536"/>
      <c r="DO16" s="536"/>
      <c r="DP16" s="536"/>
    </row>
    <row r="17" spans="1:120"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33"/>
      <c r="AK17" s="533"/>
      <c r="AL17" s="533"/>
      <c r="AM17" s="533"/>
      <c r="AN17" s="533"/>
      <c r="AO17" s="533"/>
      <c r="AP17" s="533"/>
      <c r="AQ17" s="533"/>
      <c r="AR17" s="533"/>
      <c r="AS17" s="533"/>
      <c r="AT17" s="533"/>
      <c r="AU17" s="533"/>
      <c r="AV17" s="533"/>
      <c r="AW17" s="533"/>
      <c r="AX17" s="533"/>
      <c r="AY17" s="533"/>
      <c r="AZ17" s="533"/>
      <c r="BA17" s="533"/>
      <c r="BB17" s="533"/>
      <c r="BC17" s="533"/>
      <c r="BD17" s="533"/>
      <c r="BE17" s="533"/>
      <c r="BF17" s="533"/>
      <c r="BG17" s="533"/>
      <c r="BH17" s="533"/>
      <c r="BI17" s="533"/>
      <c r="BJ17" s="533"/>
      <c r="BK17" s="533"/>
      <c r="BL17" s="533"/>
      <c r="BM17" s="533"/>
      <c r="BN17" s="533"/>
      <c r="BO17" s="533"/>
      <c r="BP17" s="533"/>
      <c r="BQ17" s="533"/>
      <c r="BR17" s="533"/>
      <c r="BS17" s="533"/>
      <c r="BT17" s="533"/>
      <c r="BU17" s="533"/>
      <c r="BV17" s="533"/>
      <c r="BW17" s="533"/>
      <c r="BX17" s="533"/>
      <c r="BY17" s="533"/>
      <c r="BZ17" s="533"/>
      <c r="CA17" s="533"/>
      <c r="CB17" s="533"/>
      <c r="CC17" s="533"/>
      <c r="CD17" s="533"/>
      <c r="CE17" s="533"/>
      <c r="CF17" s="533"/>
      <c r="CG17" s="533"/>
      <c r="CH17" s="533"/>
      <c r="CI17" s="533"/>
      <c r="CJ17" s="533"/>
      <c r="CK17" s="533"/>
      <c r="CL17" s="533"/>
      <c r="CM17" s="533"/>
      <c r="CN17" s="533"/>
      <c r="CO17" s="533"/>
      <c r="CP17" s="533"/>
      <c r="CQ17" s="533"/>
      <c r="CR17" s="533"/>
      <c r="CS17" s="533"/>
      <c r="CT17" s="533"/>
      <c r="CU17" s="533"/>
      <c r="CV17" s="533"/>
      <c r="CW17" s="533"/>
      <c r="CX17" s="533"/>
      <c r="CY17" s="533"/>
      <c r="CZ17" s="533"/>
      <c r="DA17" s="533"/>
      <c r="DB17" s="533"/>
      <c r="DC17" s="533"/>
      <c r="DD17" s="533"/>
      <c r="DE17" s="533"/>
      <c r="DF17" s="533"/>
      <c r="DG17" s="533"/>
      <c r="DH17" s="533"/>
      <c r="DI17" s="533"/>
      <c r="DJ17" s="533"/>
      <c r="DK17" s="533"/>
      <c r="DL17" s="533"/>
      <c r="DM17" s="533"/>
      <c r="DN17" s="533"/>
      <c r="DO17" s="533"/>
      <c r="DP17" s="533"/>
    </row>
    <row r="18" spans="1:120" ht="12" customHeight="1" x14ac:dyDescent="0.4">
      <c r="A18" s="173"/>
      <c r="B18" s="173"/>
      <c r="C18" s="173"/>
      <c r="D18" s="173"/>
      <c r="E18" s="173"/>
      <c r="F18" s="173"/>
      <c r="G18" s="173"/>
      <c r="H18" s="1007" t="s">
        <v>961</v>
      </c>
      <c r="I18" s="1007"/>
      <c r="J18" s="1007"/>
      <c r="K18" s="1007"/>
      <c r="L18" s="1007"/>
      <c r="M18" s="1007"/>
      <c r="N18" s="1007"/>
      <c r="O18" s="1007"/>
      <c r="P18" s="1007"/>
      <c r="Q18" s="1007"/>
      <c r="R18" s="1007"/>
      <c r="S18" s="1007"/>
      <c r="T18" s="1007"/>
      <c r="U18" s="1007"/>
      <c r="V18" s="1007"/>
      <c r="W18" s="1007"/>
      <c r="X18" s="1007"/>
      <c r="Y18" s="1007"/>
      <c r="Z18" s="1007"/>
      <c r="AA18" s="1007"/>
      <c r="AB18" s="1007"/>
      <c r="AC18" s="1007"/>
      <c r="AD18" s="1007"/>
      <c r="AE18" s="1007"/>
      <c r="AF18" s="1007"/>
      <c r="AG18" s="1007"/>
      <c r="AH18" s="1007"/>
      <c r="AI18" s="1007"/>
      <c r="AJ18" s="533"/>
      <c r="AK18" s="533"/>
      <c r="AL18" s="533"/>
      <c r="AM18" s="533"/>
      <c r="AN18" s="533"/>
      <c r="AO18" s="533"/>
      <c r="AP18" s="533"/>
      <c r="AQ18" s="533"/>
      <c r="AR18" s="533"/>
      <c r="AS18" s="533"/>
      <c r="AT18" s="533"/>
      <c r="AU18" s="533"/>
      <c r="AV18" s="533"/>
      <c r="AW18" s="533"/>
      <c r="AX18" s="533"/>
      <c r="AY18" s="533"/>
      <c r="AZ18" s="533"/>
      <c r="BA18" s="533"/>
      <c r="BB18" s="533"/>
      <c r="BC18" s="533"/>
      <c r="BD18" s="533"/>
      <c r="BE18" s="533"/>
      <c r="BF18" s="533"/>
      <c r="BG18" s="533"/>
      <c r="BH18" s="533"/>
      <c r="BI18" s="533"/>
      <c r="BJ18" s="533"/>
      <c r="BK18" s="533"/>
      <c r="BL18" s="533"/>
      <c r="BM18" s="533"/>
      <c r="BN18" s="533"/>
      <c r="BO18" s="533"/>
      <c r="BP18" s="533"/>
      <c r="BQ18" s="533"/>
      <c r="BR18" s="533"/>
      <c r="BS18" s="533"/>
      <c r="BT18" s="533"/>
      <c r="BU18" s="533"/>
      <c r="BV18" s="533"/>
      <c r="BW18" s="533"/>
      <c r="BX18" s="533"/>
      <c r="BY18" s="533"/>
      <c r="BZ18" s="533"/>
      <c r="CA18" s="533"/>
      <c r="CB18" s="533"/>
      <c r="CC18" s="533"/>
      <c r="CD18" s="533"/>
      <c r="CE18" s="533"/>
      <c r="CF18" s="533"/>
      <c r="CG18" s="533"/>
      <c r="CH18" s="533"/>
      <c r="CI18" s="533"/>
      <c r="CJ18" s="533"/>
      <c r="CK18" s="533"/>
      <c r="CL18" s="533"/>
      <c r="CM18" s="533"/>
      <c r="CN18" s="533"/>
      <c r="CO18" s="533"/>
      <c r="CP18" s="533"/>
      <c r="CQ18" s="533"/>
      <c r="CR18" s="533"/>
      <c r="CS18" s="533"/>
      <c r="CT18" s="533"/>
      <c r="CU18" s="533"/>
      <c r="CV18" s="533"/>
      <c r="CW18" s="533"/>
      <c r="CX18" s="533"/>
      <c r="CY18" s="533"/>
      <c r="CZ18" s="533"/>
      <c r="DA18" s="533"/>
      <c r="DB18" s="533"/>
      <c r="DC18" s="533"/>
      <c r="DD18" s="533"/>
      <c r="DE18" s="533"/>
      <c r="DF18" s="533"/>
      <c r="DG18" s="533"/>
      <c r="DH18" s="533"/>
      <c r="DI18" s="533"/>
      <c r="DJ18" s="533"/>
      <c r="DK18" s="533"/>
      <c r="DL18" s="533"/>
      <c r="DM18" s="533"/>
      <c r="DN18" s="533"/>
      <c r="DO18" s="533"/>
      <c r="DP18" s="533"/>
    </row>
    <row r="19" spans="1:120" ht="12" customHeight="1" x14ac:dyDescent="0.4">
      <c r="A19" s="173"/>
      <c r="B19" s="173"/>
      <c r="C19" s="173"/>
      <c r="D19" s="173"/>
      <c r="E19" s="173"/>
      <c r="F19" s="173"/>
      <c r="G19" s="173"/>
      <c r="H19" s="1007"/>
      <c r="I19" s="1007"/>
      <c r="J19" s="1007"/>
      <c r="K19" s="1007"/>
      <c r="L19" s="1007"/>
      <c r="M19" s="1007"/>
      <c r="N19" s="1007"/>
      <c r="O19" s="1007"/>
      <c r="P19" s="1007"/>
      <c r="Q19" s="1007"/>
      <c r="R19" s="1007"/>
      <c r="S19" s="1007"/>
      <c r="T19" s="1007"/>
      <c r="U19" s="1007"/>
      <c r="V19" s="1007"/>
      <c r="W19" s="1007"/>
      <c r="X19" s="1007"/>
      <c r="Y19" s="1007"/>
      <c r="Z19" s="1007"/>
      <c r="AA19" s="1007"/>
      <c r="AB19" s="1007"/>
      <c r="AC19" s="1007"/>
      <c r="AD19" s="1007"/>
      <c r="AE19" s="1007"/>
      <c r="AF19" s="1007"/>
      <c r="AG19" s="1007"/>
      <c r="AH19" s="1007"/>
      <c r="AI19" s="1007"/>
      <c r="AJ19" s="533"/>
      <c r="AK19" s="533"/>
      <c r="AL19" s="533"/>
      <c r="AM19" s="533"/>
      <c r="AN19" s="533"/>
      <c r="AO19" s="533"/>
      <c r="AP19" s="533"/>
      <c r="AQ19" s="533"/>
      <c r="AR19" s="533"/>
      <c r="AS19" s="533"/>
      <c r="AT19" s="533"/>
      <c r="AU19" s="533"/>
      <c r="AV19" s="533"/>
      <c r="AW19" s="533"/>
      <c r="AX19" s="533"/>
      <c r="AY19" s="533"/>
      <c r="AZ19" s="533"/>
      <c r="BA19" s="533"/>
      <c r="BB19" s="533"/>
      <c r="BC19" s="533"/>
      <c r="BD19" s="533"/>
      <c r="BE19" s="533"/>
      <c r="BF19" s="533"/>
      <c r="BG19" s="533"/>
      <c r="BH19" s="533"/>
      <c r="BI19" s="533"/>
      <c r="BJ19" s="533"/>
      <c r="BK19" s="533"/>
      <c r="BL19" s="533"/>
      <c r="BM19" s="533"/>
      <c r="BN19" s="533"/>
      <c r="BO19" s="533"/>
      <c r="BP19" s="533"/>
      <c r="BQ19" s="533"/>
      <c r="BR19" s="533"/>
      <c r="BS19" s="533"/>
      <c r="BT19" s="533"/>
      <c r="BU19" s="533"/>
      <c r="BV19" s="533"/>
      <c r="BW19" s="533"/>
      <c r="BX19" s="533"/>
      <c r="BY19" s="533"/>
      <c r="BZ19" s="533"/>
      <c r="CA19" s="533"/>
      <c r="CB19" s="533"/>
      <c r="CC19" s="533"/>
      <c r="CD19" s="533"/>
      <c r="CE19" s="533"/>
      <c r="CF19" s="533"/>
      <c r="CG19" s="533"/>
      <c r="CH19" s="533"/>
      <c r="CI19" s="533"/>
      <c r="CJ19" s="533"/>
      <c r="CK19" s="533"/>
      <c r="CL19" s="533"/>
      <c r="CM19" s="533"/>
      <c r="CN19" s="533"/>
      <c r="CO19" s="533"/>
      <c r="CP19" s="533"/>
      <c r="CQ19" s="533"/>
      <c r="CR19" s="533"/>
      <c r="CS19" s="533"/>
      <c r="CT19" s="533"/>
      <c r="CU19" s="533"/>
      <c r="CV19" s="533"/>
      <c r="CW19" s="533"/>
      <c r="CX19" s="533"/>
      <c r="CY19" s="533"/>
      <c r="CZ19" s="533"/>
      <c r="DA19" s="533"/>
      <c r="DB19" s="533"/>
      <c r="DC19" s="533"/>
      <c r="DD19" s="533"/>
      <c r="DE19" s="533"/>
      <c r="DF19" s="533"/>
      <c r="DG19" s="533"/>
      <c r="DH19" s="533"/>
      <c r="DI19" s="533"/>
      <c r="DJ19" s="533"/>
      <c r="DK19" s="533"/>
      <c r="DL19" s="533"/>
      <c r="DM19" s="533"/>
      <c r="DN19" s="533"/>
      <c r="DO19" s="533"/>
      <c r="DP19" s="533"/>
    </row>
    <row r="20" spans="1:120" ht="12" customHeight="1" x14ac:dyDescent="0.4">
      <c r="A20" s="173"/>
      <c r="B20" s="173"/>
      <c r="C20" s="173"/>
      <c r="D20" s="173"/>
      <c r="E20" s="173"/>
      <c r="F20" s="173"/>
      <c r="G20" s="173"/>
      <c r="H20" s="1007"/>
      <c r="I20" s="1007"/>
      <c r="J20" s="1007"/>
      <c r="K20" s="1007"/>
      <c r="L20" s="1007"/>
      <c r="M20" s="1007"/>
      <c r="N20" s="1007"/>
      <c r="O20" s="1007"/>
      <c r="P20" s="1007"/>
      <c r="Q20" s="1007"/>
      <c r="R20" s="1007"/>
      <c r="S20" s="1007"/>
      <c r="T20" s="1007"/>
      <c r="U20" s="1007"/>
      <c r="V20" s="1007"/>
      <c r="W20" s="1007"/>
      <c r="X20" s="1007"/>
      <c r="Y20" s="1007"/>
      <c r="Z20" s="1007"/>
      <c r="AA20" s="1007"/>
      <c r="AB20" s="1007"/>
      <c r="AC20" s="1007"/>
      <c r="AD20" s="1007"/>
      <c r="AE20" s="1007"/>
      <c r="AF20" s="1007"/>
      <c r="AG20" s="1007"/>
      <c r="AH20" s="1007"/>
      <c r="AI20" s="1007"/>
      <c r="AJ20" s="533"/>
      <c r="AK20" s="533"/>
      <c r="AL20" s="533"/>
      <c r="AM20" s="533"/>
      <c r="AN20" s="533"/>
      <c r="AO20" s="533"/>
      <c r="AP20" s="533"/>
      <c r="AQ20" s="533"/>
      <c r="AR20" s="533"/>
      <c r="AS20" s="533"/>
      <c r="AT20" s="533"/>
      <c r="AU20" s="533"/>
      <c r="AV20" s="533"/>
      <c r="AW20" s="533"/>
      <c r="AX20" s="533"/>
      <c r="AY20" s="533"/>
      <c r="AZ20" s="533"/>
      <c r="BA20" s="533"/>
      <c r="BB20" s="533"/>
      <c r="BC20" s="533"/>
      <c r="BD20" s="533"/>
      <c r="BE20" s="533"/>
      <c r="BF20" s="533"/>
      <c r="BG20" s="533"/>
      <c r="BH20" s="533"/>
      <c r="BI20" s="533"/>
      <c r="BJ20" s="533"/>
      <c r="BK20" s="533"/>
      <c r="BL20" s="533"/>
      <c r="BM20" s="533"/>
      <c r="BN20" s="533"/>
      <c r="BO20" s="533"/>
      <c r="BP20" s="533"/>
      <c r="BQ20" s="533"/>
      <c r="BR20" s="533"/>
      <c r="BS20" s="533"/>
      <c r="BT20" s="533"/>
      <c r="BU20" s="533"/>
      <c r="BV20" s="533"/>
      <c r="BW20" s="533"/>
      <c r="BX20" s="533"/>
      <c r="BY20" s="533"/>
      <c r="BZ20" s="533"/>
      <c r="CA20" s="533"/>
      <c r="CB20" s="533"/>
      <c r="CC20" s="533"/>
      <c r="CD20" s="533"/>
      <c r="CE20" s="533"/>
      <c r="CF20" s="533"/>
      <c r="CG20" s="533"/>
      <c r="CH20" s="533"/>
      <c r="CI20" s="533"/>
      <c r="CJ20" s="533"/>
      <c r="CK20" s="533"/>
      <c r="CL20" s="533"/>
      <c r="CM20" s="533"/>
      <c r="CN20" s="533"/>
      <c r="CO20" s="533"/>
      <c r="CP20" s="533"/>
      <c r="CQ20" s="533"/>
      <c r="CR20" s="533"/>
      <c r="CS20" s="533"/>
      <c r="CT20" s="533"/>
      <c r="CU20" s="533"/>
      <c r="CV20" s="533"/>
      <c r="CW20" s="533"/>
      <c r="CX20" s="533"/>
      <c r="CY20" s="533"/>
      <c r="CZ20" s="533"/>
      <c r="DA20" s="533"/>
      <c r="DB20" s="533"/>
      <c r="DC20" s="533"/>
      <c r="DD20" s="533"/>
      <c r="DE20" s="533"/>
      <c r="DF20" s="533"/>
      <c r="DG20" s="533"/>
      <c r="DH20" s="533"/>
      <c r="DI20" s="533"/>
      <c r="DJ20" s="533"/>
      <c r="DK20" s="533"/>
      <c r="DL20" s="533"/>
      <c r="DM20" s="533"/>
      <c r="DN20" s="533"/>
      <c r="DO20" s="533"/>
      <c r="DP20" s="533"/>
    </row>
    <row r="21" spans="1:120" ht="12" customHeight="1" x14ac:dyDescent="0.4">
      <c r="A21" s="173"/>
      <c r="B21" s="173"/>
      <c r="C21" s="173"/>
      <c r="D21" s="173"/>
      <c r="E21" s="173"/>
      <c r="F21" s="173"/>
      <c r="G21" s="173"/>
      <c r="H21" s="1007"/>
      <c r="I21" s="1007"/>
      <c r="J21" s="1007"/>
      <c r="K21" s="1007"/>
      <c r="L21" s="1007"/>
      <c r="M21" s="1007"/>
      <c r="N21" s="1007"/>
      <c r="O21" s="1007"/>
      <c r="P21" s="1007"/>
      <c r="Q21" s="1007"/>
      <c r="R21" s="1007"/>
      <c r="S21" s="1007"/>
      <c r="T21" s="1007"/>
      <c r="U21" s="1007"/>
      <c r="V21" s="1007"/>
      <c r="W21" s="1007"/>
      <c r="X21" s="1007"/>
      <c r="Y21" s="1007"/>
      <c r="Z21" s="1007"/>
      <c r="AA21" s="1007"/>
      <c r="AB21" s="1007"/>
      <c r="AC21" s="1007"/>
      <c r="AD21" s="1007"/>
      <c r="AE21" s="1007"/>
      <c r="AF21" s="1007"/>
      <c r="AG21" s="1007"/>
      <c r="AH21" s="1007"/>
      <c r="AI21" s="1007"/>
      <c r="AJ21" s="533"/>
      <c r="AK21" s="533"/>
      <c r="AL21" s="533"/>
      <c r="AM21" s="533"/>
      <c r="AN21" s="533"/>
      <c r="AO21" s="533"/>
      <c r="AP21" s="533"/>
      <c r="AQ21" s="533"/>
      <c r="AR21" s="533"/>
      <c r="AS21" s="533"/>
      <c r="AT21" s="533"/>
      <c r="AU21" s="533"/>
      <c r="AV21" s="533"/>
      <c r="AW21" s="533"/>
      <c r="AX21" s="533"/>
      <c r="AY21" s="533"/>
      <c r="AZ21" s="533"/>
      <c r="BA21" s="533"/>
      <c r="BB21" s="533"/>
      <c r="BC21" s="533"/>
      <c r="BD21" s="533"/>
      <c r="BE21" s="533"/>
      <c r="BF21" s="533"/>
      <c r="BG21" s="533"/>
      <c r="BH21" s="533"/>
      <c r="BI21" s="533"/>
      <c r="BJ21" s="533"/>
      <c r="BK21" s="533"/>
      <c r="BL21" s="533"/>
      <c r="BM21" s="533"/>
      <c r="BN21" s="533"/>
      <c r="BO21" s="533"/>
      <c r="BP21" s="533"/>
      <c r="BQ21" s="533"/>
      <c r="BR21" s="533"/>
      <c r="BS21" s="533"/>
      <c r="BT21" s="533"/>
      <c r="BU21" s="533"/>
      <c r="BV21" s="533"/>
      <c r="BW21" s="533"/>
      <c r="BX21" s="533"/>
      <c r="BY21" s="533"/>
      <c r="BZ21" s="533"/>
      <c r="CA21" s="533"/>
      <c r="CB21" s="533"/>
      <c r="CC21" s="533"/>
      <c r="CD21" s="533"/>
      <c r="CE21" s="533"/>
      <c r="CF21" s="533"/>
      <c r="CG21" s="533"/>
      <c r="CH21" s="533"/>
      <c r="CI21" s="533"/>
      <c r="CJ21" s="533"/>
      <c r="CK21" s="533"/>
      <c r="CL21" s="533"/>
      <c r="CM21" s="533"/>
      <c r="CN21" s="533"/>
      <c r="CO21" s="533"/>
      <c r="CP21" s="533"/>
      <c r="CQ21" s="533"/>
      <c r="CR21" s="533"/>
      <c r="CS21" s="533"/>
      <c r="CT21" s="533"/>
      <c r="CU21" s="533"/>
      <c r="CV21" s="533"/>
      <c r="CW21" s="533"/>
      <c r="CX21" s="533"/>
      <c r="CY21" s="533"/>
      <c r="CZ21" s="533"/>
      <c r="DA21" s="533"/>
      <c r="DB21" s="533"/>
      <c r="DC21" s="533"/>
      <c r="DD21" s="533"/>
      <c r="DE21" s="533"/>
      <c r="DF21" s="533"/>
      <c r="DG21" s="533"/>
      <c r="DH21" s="533"/>
      <c r="DI21" s="533"/>
      <c r="DJ21" s="533"/>
      <c r="DK21" s="533"/>
      <c r="DL21" s="533"/>
      <c r="DM21" s="533"/>
      <c r="DN21" s="533"/>
      <c r="DO21" s="533"/>
      <c r="DP21" s="533"/>
    </row>
    <row r="22" spans="1:120" ht="12" customHeight="1" x14ac:dyDescent="0.4">
      <c r="A22" s="173"/>
      <c r="B22" s="173"/>
      <c r="C22" s="173"/>
      <c r="D22" s="173"/>
      <c r="E22" s="173"/>
      <c r="F22" s="173"/>
      <c r="G22" s="173"/>
      <c r="H22" s="1007"/>
      <c r="I22" s="1007"/>
      <c r="J22" s="1007"/>
      <c r="K22" s="1007"/>
      <c r="L22" s="1007"/>
      <c r="M22" s="1007"/>
      <c r="N22" s="1007"/>
      <c r="O22" s="1007"/>
      <c r="P22" s="1007"/>
      <c r="Q22" s="1007"/>
      <c r="R22" s="1007"/>
      <c r="S22" s="1007"/>
      <c r="T22" s="1007"/>
      <c r="U22" s="1007"/>
      <c r="V22" s="1007"/>
      <c r="W22" s="1007"/>
      <c r="X22" s="1007"/>
      <c r="Y22" s="1007"/>
      <c r="Z22" s="1007"/>
      <c r="AA22" s="1007"/>
      <c r="AB22" s="1007"/>
      <c r="AC22" s="1007"/>
      <c r="AD22" s="1007"/>
      <c r="AE22" s="1007"/>
      <c r="AF22" s="1007"/>
      <c r="AG22" s="1007"/>
      <c r="AH22" s="1007"/>
      <c r="AI22" s="1007"/>
      <c r="AJ22" s="533"/>
      <c r="AK22" s="533"/>
      <c r="AL22" s="533"/>
      <c r="AM22" s="533"/>
      <c r="AN22" s="533"/>
      <c r="AO22" s="533"/>
      <c r="AP22" s="533"/>
      <c r="AQ22" s="533"/>
      <c r="AR22" s="533"/>
      <c r="AS22" s="533"/>
      <c r="AT22" s="533"/>
      <c r="AU22" s="533"/>
      <c r="AV22" s="533"/>
      <c r="AW22" s="533"/>
      <c r="AX22" s="533"/>
      <c r="AY22" s="533"/>
      <c r="AZ22" s="533"/>
      <c r="BA22" s="533"/>
      <c r="BB22" s="533"/>
      <c r="BC22" s="533"/>
      <c r="BD22" s="533"/>
      <c r="BE22" s="533"/>
      <c r="BF22" s="533"/>
      <c r="BG22" s="533"/>
      <c r="BH22" s="533"/>
      <c r="BI22" s="533"/>
      <c r="BJ22" s="533"/>
      <c r="BK22" s="533"/>
      <c r="BL22" s="533"/>
      <c r="BM22" s="533"/>
      <c r="BN22" s="533"/>
      <c r="BO22" s="533"/>
      <c r="BP22" s="533"/>
      <c r="BQ22" s="533"/>
      <c r="BR22" s="533"/>
      <c r="BS22" s="533"/>
      <c r="BT22" s="533"/>
      <c r="BU22" s="533"/>
      <c r="BV22" s="533"/>
      <c r="BW22" s="533"/>
      <c r="BX22" s="533"/>
      <c r="BY22" s="533"/>
      <c r="BZ22" s="533"/>
      <c r="CA22" s="533"/>
      <c r="CB22" s="533"/>
      <c r="CC22" s="533"/>
      <c r="CD22" s="533"/>
      <c r="CE22" s="533"/>
      <c r="CF22" s="533"/>
      <c r="CG22" s="533"/>
      <c r="CH22" s="533"/>
      <c r="CI22" s="533"/>
      <c r="CJ22" s="533"/>
      <c r="CK22" s="533"/>
      <c r="CL22" s="533"/>
      <c r="CM22" s="533"/>
      <c r="CN22" s="533"/>
      <c r="CO22" s="533"/>
      <c r="CP22" s="533"/>
      <c r="CQ22" s="533"/>
      <c r="CR22" s="533"/>
      <c r="CS22" s="533"/>
      <c r="CT22" s="533"/>
      <c r="CU22" s="533"/>
      <c r="CV22" s="533"/>
      <c r="CW22" s="533"/>
      <c r="CX22" s="533"/>
      <c r="CY22" s="533"/>
      <c r="CZ22" s="533"/>
      <c r="DA22" s="533"/>
      <c r="DB22" s="533"/>
      <c r="DC22" s="533"/>
      <c r="DD22" s="533"/>
      <c r="DE22" s="533"/>
      <c r="DF22" s="533"/>
      <c r="DG22" s="533"/>
      <c r="DH22" s="533"/>
      <c r="DI22" s="533"/>
      <c r="DJ22" s="533"/>
      <c r="DK22" s="533"/>
      <c r="DL22" s="533"/>
      <c r="DM22" s="533"/>
      <c r="DN22" s="533"/>
      <c r="DO22" s="533"/>
      <c r="DP22" s="533"/>
    </row>
    <row r="23" spans="1:120"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33"/>
      <c r="AK23" s="533"/>
      <c r="AL23" s="533"/>
      <c r="AM23" s="533"/>
      <c r="AN23" s="533"/>
      <c r="AO23" s="533"/>
      <c r="AP23" s="533"/>
      <c r="AQ23" s="533"/>
      <c r="AR23" s="533"/>
      <c r="AS23" s="533"/>
      <c r="AT23" s="533"/>
      <c r="AU23" s="533"/>
      <c r="AV23" s="533"/>
      <c r="AW23" s="533"/>
      <c r="AX23" s="533"/>
      <c r="AY23" s="533"/>
      <c r="AZ23" s="533"/>
      <c r="BA23" s="533"/>
      <c r="BB23" s="533"/>
      <c r="BC23" s="533"/>
      <c r="BD23" s="533"/>
      <c r="BE23" s="533"/>
      <c r="BF23" s="533"/>
      <c r="BG23" s="533"/>
      <c r="BH23" s="533"/>
      <c r="BI23" s="533"/>
      <c r="BJ23" s="533"/>
      <c r="BK23" s="533"/>
      <c r="BL23" s="533"/>
      <c r="BM23" s="533"/>
      <c r="BN23" s="533"/>
      <c r="BO23" s="533"/>
      <c r="BP23" s="533"/>
      <c r="BQ23" s="533"/>
      <c r="BR23" s="533"/>
      <c r="BS23" s="533"/>
      <c r="BT23" s="533"/>
      <c r="BU23" s="533"/>
      <c r="BV23" s="533"/>
      <c r="BW23" s="533"/>
      <c r="BX23" s="533"/>
      <c r="BY23" s="533"/>
      <c r="BZ23" s="533"/>
      <c r="CA23" s="533"/>
      <c r="CB23" s="533"/>
      <c r="CC23" s="533"/>
      <c r="CD23" s="533"/>
      <c r="CE23" s="533"/>
      <c r="CF23" s="533"/>
      <c r="CG23" s="533"/>
      <c r="CH23" s="533"/>
      <c r="CI23" s="533"/>
      <c r="CJ23" s="533"/>
      <c r="CK23" s="533"/>
      <c r="CL23" s="533"/>
      <c r="CM23" s="533"/>
      <c r="CN23" s="533"/>
      <c r="CO23" s="533"/>
      <c r="CP23" s="533"/>
      <c r="CQ23" s="533"/>
      <c r="CR23" s="533"/>
      <c r="CS23" s="533"/>
      <c r="CT23" s="533"/>
      <c r="CU23" s="533"/>
      <c r="CV23" s="533"/>
      <c r="CW23" s="533"/>
      <c r="CX23" s="533"/>
      <c r="CY23" s="533"/>
      <c r="CZ23" s="533"/>
      <c r="DA23" s="533"/>
      <c r="DB23" s="533"/>
      <c r="DC23" s="533"/>
      <c r="DD23" s="533"/>
      <c r="DE23" s="533"/>
      <c r="DF23" s="533"/>
      <c r="DG23" s="533"/>
      <c r="DH23" s="533"/>
      <c r="DI23" s="533"/>
      <c r="DJ23" s="533"/>
      <c r="DK23" s="533"/>
      <c r="DL23" s="533"/>
      <c r="DM23" s="533"/>
      <c r="DN23" s="533"/>
      <c r="DO23" s="533"/>
      <c r="DP23" s="533"/>
    </row>
    <row r="24" spans="1:120"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33"/>
      <c r="AK24" s="533"/>
      <c r="AL24" s="533"/>
      <c r="AM24" s="533"/>
      <c r="AN24" s="533"/>
      <c r="AO24" s="533"/>
      <c r="AP24" s="533"/>
      <c r="AQ24" s="533"/>
      <c r="AR24" s="533"/>
      <c r="AS24" s="533"/>
      <c r="AT24" s="533"/>
      <c r="AU24" s="533"/>
      <c r="AV24" s="533"/>
      <c r="AW24" s="533"/>
      <c r="AX24" s="533"/>
      <c r="AY24" s="533"/>
      <c r="AZ24" s="533"/>
      <c r="BA24" s="533"/>
      <c r="BB24" s="533"/>
      <c r="BC24" s="533"/>
      <c r="BD24" s="533"/>
      <c r="BE24" s="533"/>
      <c r="BF24" s="533"/>
      <c r="BG24" s="533"/>
      <c r="BH24" s="533"/>
      <c r="BI24" s="533"/>
      <c r="BJ24" s="533"/>
      <c r="BK24" s="533"/>
      <c r="BL24" s="533"/>
      <c r="BM24" s="533"/>
      <c r="BN24" s="533"/>
      <c r="BO24" s="533"/>
      <c r="BP24" s="533"/>
      <c r="BQ24" s="533"/>
      <c r="BR24" s="533"/>
      <c r="BS24" s="533"/>
      <c r="BT24" s="533"/>
      <c r="BU24" s="533"/>
      <c r="BV24" s="533"/>
      <c r="BW24" s="533"/>
      <c r="BX24" s="533"/>
      <c r="BY24" s="533"/>
      <c r="BZ24" s="533"/>
      <c r="CA24" s="533"/>
      <c r="CB24" s="533"/>
      <c r="CC24" s="533"/>
      <c r="CD24" s="533"/>
      <c r="CE24" s="533"/>
      <c r="CF24" s="533"/>
      <c r="CG24" s="533"/>
      <c r="CH24" s="533"/>
      <c r="CI24" s="533"/>
      <c r="CJ24" s="533"/>
      <c r="CK24" s="533"/>
      <c r="CL24" s="533"/>
      <c r="CM24" s="533"/>
      <c r="CN24" s="533"/>
      <c r="CO24" s="533"/>
      <c r="CP24" s="533"/>
      <c r="CQ24" s="533"/>
      <c r="CR24" s="533"/>
      <c r="CS24" s="533"/>
      <c r="CT24" s="533"/>
      <c r="CU24" s="533"/>
      <c r="CV24" s="533"/>
      <c r="CW24" s="533"/>
      <c r="CX24" s="533"/>
      <c r="CY24" s="533"/>
      <c r="CZ24" s="533"/>
      <c r="DA24" s="533"/>
      <c r="DB24" s="533"/>
      <c r="DC24" s="533"/>
      <c r="DD24" s="533"/>
      <c r="DE24" s="533"/>
      <c r="DF24" s="533"/>
      <c r="DG24" s="533"/>
      <c r="DH24" s="533"/>
      <c r="DI24" s="533"/>
      <c r="DJ24" s="533"/>
      <c r="DK24" s="533"/>
      <c r="DL24" s="533"/>
      <c r="DM24" s="533"/>
      <c r="DN24" s="533"/>
      <c r="DO24" s="533"/>
      <c r="DP24" s="533"/>
    </row>
    <row r="25" spans="1:120"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33"/>
      <c r="AK25" s="533"/>
      <c r="AL25" s="533"/>
      <c r="AM25" s="533"/>
      <c r="AN25" s="533"/>
      <c r="AO25" s="533"/>
      <c r="AP25" s="533"/>
      <c r="AQ25" s="533"/>
      <c r="AR25" s="533"/>
      <c r="AS25" s="533"/>
      <c r="AT25" s="533"/>
      <c r="AU25" s="533"/>
      <c r="AV25" s="533"/>
      <c r="AW25" s="533"/>
      <c r="AX25" s="533"/>
      <c r="AY25" s="533"/>
      <c r="AZ25" s="533"/>
      <c r="BA25" s="533"/>
      <c r="BB25" s="533"/>
      <c r="BC25" s="533"/>
      <c r="BD25" s="533"/>
      <c r="BE25" s="533"/>
      <c r="BF25" s="533"/>
      <c r="BG25" s="533"/>
      <c r="BH25" s="533"/>
      <c r="BI25" s="533"/>
      <c r="BJ25" s="533"/>
      <c r="BK25" s="533"/>
      <c r="BL25" s="533"/>
      <c r="BM25" s="533"/>
      <c r="BN25" s="533"/>
      <c r="BO25" s="533"/>
      <c r="BP25" s="533"/>
      <c r="BQ25" s="533"/>
      <c r="BR25" s="533"/>
      <c r="BS25" s="533"/>
      <c r="BT25" s="533"/>
      <c r="BU25" s="533"/>
      <c r="BV25" s="533"/>
      <c r="BW25" s="533"/>
      <c r="BX25" s="533"/>
      <c r="BY25" s="533"/>
      <c r="BZ25" s="533"/>
      <c r="CA25" s="533"/>
      <c r="CB25" s="533"/>
      <c r="CC25" s="533"/>
      <c r="CD25" s="533"/>
      <c r="CE25" s="533"/>
      <c r="CF25" s="533"/>
      <c r="CG25" s="533"/>
      <c r="CH25" s="533"/>
      <c r="CI25" s="533"/>
      <c r="CJ25" s="533"/>
      <c r="CK25" s="533"/>
      <c r="CL25" s="533"/>
      <c r="CM25" s="533"/>
      <c r="CN25" s="533"/>
      <c r="CO25" s="533"/>
      <c r="CP25" s="533"/>
      <c r="CQ25" s="533"/>
      <c r="CR25" s="533"/>
      <c r="CS25" s="533"/>
      <c r="CT25" s="533"/>
      <c r="CU25" s="533"/>
      <c r="CV25" s="533"/>
      <c r="CW25" s="533"/>
      <c r="CX25" s="533"/>
      <c r="CY25" s="533"/>
      <c r="CZ25" s="533"/>
      <c r="DA25" s="533"/>
      <c r="DB25" s="533"/>
      <c r="DC25" s="533"/>
      <c r="DD25" s="533"/>
      <c r="DE25" s="533"/>
      <c r="DF25" s="533"/>
      <c r="DG25" s="533"/>
      <c r="DH25" s="533"/>
      <c r="DI25" s="533"/>
      <c r="DJ25" s="533"/>
      <c r="DK25" s="533"/>
      <c r="DL25" s="533"/>
      <c r="DM25" s="533"/>
      <c r="DN25" s="533"/>
      <c r="DO25" s="533"/>
      <c r="DP25" s="533"/>
    </row>
    <row r="26" spans="1:120" ht="12" customHeight="1" x14ac:dyDescent="0.4">
      <c r="A26" s="172"/>
      <c r="B26" s="172"/>
      <c r="C26" s="172"/>
      <c r="D26" s="172"/>
      <c r="E26" s="172"/>
      <c r="F26" s="172"/>
      <c r="G26" s="172"/>
      <c r="H26" s="172"/>
      <c r="I26" s="172"/>
      <c r="J26" s="172"/>
      <c r="K26" s="172"/>
      <c r="L26" s="172"/>
      <c r="M26" s="172"/>
      <c r="N26" s="172"/>
      <c r="O26" s="172"/>
      <c r="P26" s="172"/>
      <c r="Q26" s="172"/>
      <c r="R26" s="172"/>
      <c r="S26" s="721"/>
      <c r="T26" s="721"/>
      <c r="U26" s="721"/>
      <c r="V26" s="721"/>
      <c r="W26" s="721"/>
      <c r="X26" s="721"/>
      <c r="Y26" s="721"/>
      <c r="Z26" s="721"/>
      <c r="AA26" s="721"/>
      <c r="AB26" s="721"/>
      <c r="AC26" s="721"/>
      <c r="AD26" s="721"/>
      <c r="AE26" s="721"/>
      <c r="AF26" s="721"/>
      <c r="AG26" s="721"/>
      <c r="AH26" s="721"/>
      <c r="AI26" s="721"/>
      <c r="AJ26" s="533"/>
      <c r="AK26" s="533"/>
      <c r="AL26" s="533"/>
      <c r="AM26" s="533"/>
      <c r="AN26" s="533"/>
      <c r="AO26" s="533"/>
      <c r="AP26" s="533"/>
      <c r="AQ26" s="533"/>
      <c r="AR26" s="533"/>
      <c r="AS26" s="533"/>
      <c r="AT26" s="533"/>
      <c r="AU26" s="533"/>
      <c r="AV26" s="533"/>
      <c r="AW26" s="533"/>
      <c r="AX26" s="533"/>
      <c r="AY26" s="533"/>
      <c r="AZ26" s="533"/>
      <c r="BA26" s="533"/>
      <c r="BB26" s="533"/>
      <c r="BC26" s="533"/>
      <c r="BD26" s="533"/>
      <c r="BE26" s="533"/>
      <c r="BF26" s="533"/>
      <c r="BG26" s="533"/>
      <c r="BH26" s="533"/>
      <c r="BI26" s="533"/>
      <c r="BJ26" s="533"/>
      <c r="BK26" s="533"/>
      <c r="BL26" s="533"/>
      <c r="BM26" s="533"/>
      <c r="BN26" s="533"/>
      <c r="BO26" s="533"/>
      <c r="BP26" s="533"/>
      <c r="BQ26" s="533"/>
      <c r="BR26" s="533"/>
      <c r="BS26" s="533"/>
      <c r="BT26" s="533"/>
      <c r="BU26" s="533"/>
      <c r="BV26" s="533"/>
      <c r="BW26" s="533"/>
      <c r="BX26" s="533"/>
      <c r="BY26" s="533"/>
      <c r="BZ26" s="533"/>
      <c r="CA26" s="533"/>
      <c r="CB26" s="533"/>
      <c r="CC26" s="533"/>
      <c r="CD26" s="533"/>
      <c r="CE26" s="533"/>
      <c r="CF26" s="533"/>
      <c r="CG26" s="533"/>
      <c r="CH26" s="533"/>
      <c r="CI26" s="533"/>
      <c r="CJ26" s="533"/>
      <c r="CK26" s="533"/>
      <c r="CL26" s="533"/>
      <c r="CM26" s="533"/>
      <c r="CN26" s="533"/>
      <c r="CO26" s="533"/>
      <c r="CP26" s="533"/>
      <c r="CQ26" s="533"/>
      <c r="CR26" s="533"/>
      <c r="CS26" s="533"/>
      <c r="CT26" s="533"/>
      <c r="CU26" s="533"/>
      <c r="CV26" s="533"/>
      <c r="CW26" s="533"/>
      <c r="CX26" s="533"/>
      <c r="CY26" s="533"/>
      <c r="CZ26" s="533"/>
      <c r="DA26" s="533"/>
      <c r="DB26" s="533"/>
      <c r="DC26" s="533"/>
      <c r="DD26" s="533"/>
      <c r="DE26" s="533"/>
      <c r="DF26" s="533"/>
      <c r="DG26" s="533"/>
      <c r="DH26" s="533"/>
      <c r="DI26" s="533"/>
      <c r="DJ26" s="533"/>
      <c r="DK26" s="533"/>
      <c r="DL26" s="533"/>
      <c r="DM26" s="533"/>
      <c r="DN26" s="533"/>
      <c r="DO26" s="533"/>
      <c r="DP26" s="533"/>
    </row>
    <row r="27" spans="1:120" ht="12" customHeight="1" x14ac:dyDescent="0.4">
      <c r="A27" s="172"/>
      <c r="B27" s="172"/>
      <c r="C27" s="172"/>
      <c r="D27" s="172"/>
      <c r="E27" s="172"/>
      <c r="F27" s="172"/>
      <c r="G27" s="172"/>
      <c r="H27" s="172"/>
      <c r="I27" s="172"/>
      <c r="J27" s="172"/>
      <c r="K27" s="172"/>
      <c r="L27" s="172"/>
      <c r="M27" s="172"/>
      <c r="N27" s="172"/>
      <c r="O27" s="172"/>
      <c r="P27" s="172"/>
      <c r="Q27" s="172"/>
      <c r="R27" s="172"/>
      <c r="S27" s="721"/>
      <c r="T27" s="721"/>
      <c r="U27" s="721"/>
      <c r="V27" s="721"/>
      <c r="W27" s="721"/>
      <c r="X27" s="721"/>
      <c r="Y27" s="721"/>
      <c r="Z27" s="721"/>
      <c r="AA27" s="721"/>
      <c r="AB27" s="721"/>
      <c r="AC27" s="721"/>
      <c r="AD27" s="721"/>
      <c r="AE27" s="721"/>
      <c r="AF27" s="721"/>
      <c r="AG27" s="721"/>
      <c r="AH27" s="721"/>
      <c r="AI27" s="721"/>
      <c r="AJ27" s="533"/>
      <c r="AK27" s="533"/>
      <c r="AL27" s="533"/>
      <c r="AM27" s="533"/>
      <c r="AN27" s="533"/>
      <c r="AO27" s="533"/>
      <c r="AP27" s="533"/>
      <c r="AQ27" s="533"/>
      <c r="AR27" s="533"/>
      <c r="AS27" s="533"/>
      <c r="AT27" s="533"/>
      <c r="AU27" s="533"/>
      <c r="AV27" s="533"/>
      <c r="AW27" s="533"/>
      <c r="AX27" s="533"/>
      <c r="AY27" s="533"/>
      <c r="AZ27" s="533"/>
      <c r="BA27" s="533"/>
      <c r="BB27" s="533"/>
      <c r="BC27" s="533"/>
      <c r="BD27" s="533"/>
      <c r="BE27" s="533"/>
      <c r="BF27" s="533"/>
      <c r="BG27" s="533"/>
      <c r="BH27" s="533"/>
      <c r="BI27" s="533"/>
      <c r="BJ27" s="533"/>
      <c r="BK27" s="533"/>
      <c r="BL27" s="533"/>
      <c r="BM27" s="533"/>
      <c r="BN27" s="533"/>
      <c r="BO27" s="533"/>
      <c r="BP27" s="533"/>
      <c r="BQ27" s="533"/>
      <c r="BR27" s="533"/>
      <c r="BS27" s="533"/>
      <c r="BT27" s="533"/>
      <c r="BU27" s="533"/>
      <c r="BV27" s="533"/>
      <c r="BW27" s="533"/>
      <c r="BX27" s="533"/>
      <c r="BY27" s="533"/>
      <c r="BZ27" s="533"/>
      <c r="CA27" s="533"/>
      <c r="CB27" s="533"/>
      <c r="CC27" s="533"/>
      <c r="CD27" s="533"/>
      <c r="CE27" s="533"/>
      <c r="CF27" s="533"/>
      <c r="CG27" s="533"/>
      <c r="CH27" s="533"/>
      <c r="CI27" s="533"/>
      <c r="CJ27" s="533"/>
      <c r="CK27" s="533"/>
      <c r="CL27" s="533"/>
      <c r="CM27" s="533"/>
      <c r="CN27" s="533"/>
      <c r="CO27" s="533"/>
      <c r="CP27" s="533"/>
      <c r="CQ27" s="533"/>
      <c r="CR27" s="533"/>
      <c r="CS27" s="533"/>
      <c r="CT27" s="533"/>
      <c r="CU27" s="533"/>
      <c r="CV27" s="533"/>
      <c r="CW27" s="533"/>
      <c r="CX27" s="533"/>
      <c r="CY27" s="533"/>
      <c r="CZ27" s="533"/>
      <c r="DA27" s="533"/>
      <c r="DB27" s="533"/>
      <c r="DC27" s="533"/>
      <c r="DD27" s="533"/>
      <c r="DE27" s="533"/>
      <c r="DF27" s="533"/>
      <c r="DG27" s="533"/>
      <c r="DH27" s="533"/>
      <c r="DI27" s="533"/>
      <c r="DJ27" s="533"/>
      <c r="DK27" s="533"/>
      <c r="DL27" s="533"/>
      <c r="DM27" s="533"/>
      <c r="DN27" s="533"/>
      <c r="DO27" s="533"/>
      <c r="DP27" s="533"/>
    </row>
    <row r="28" spans="1:120" ht="12" customHeight="1" x14ac:dyDescent="0.4">
      <c r="A28" s="172"/>
      <c r="B28" s="172"/>
      <c r="C28" s="172"/>
      <c r="D28" s="172"/>
      <c r="E28" s="172"/>
      <c r="F28" s="172"/>
      <c r="G28" s="172"/>
      <c r="H28" s="172"/>
      <c r="I28" s="172"/>
      <c r="J28" s="172"/>
      <c r="K28" s="172"/>
      <c r="L28" s="172"/>
      <c r="M28" s="172"/>
      <c r="N28" s="172"/>
      <c r="O28" s="172"/>
      <c r="P28" s="172"/>
      <c r="Q28" s="172"/>
      <c r="R28" s="172"/>
      <c r="S28" s="721"/>
      <c r="T28" s="721"/>
      <c r="U28" s="721"/>
      <c r="V28" s="721"/>
      <c r="W28" s="721"/>
      <c r="X28" s="721"/>
      <c r="Y28" s="721"/>
      <c r="Z28" s="721"/>
      <c r="AA28" s="721"/>
      <c r="AB28" s="721"/>
      <c r="AC28" s="721"/>
      <c r="AD28" s="721"/>
      <c r="AE28" s="721"/>
      <c r="AF28" s="721"/>
      <c r="AG28" s="721"/>
      <c r="AH28" s="721"/>
      <c r="AI28" s="721"/>
      <c r="AJ28" s="533"/>
      <c r="AK28" s="533"/>
      <c r="AL28" s="533"/>
      <c r="AM28" s="533"/>
      <c r="AN28" s="533"/>
      <c r="AO28" s="533"/>
      <c r="AP28" s="533"/>
      <c r="AQ28" s="533"/>
      <c r="AR28" s="533"/>
      <c r="AS28" s="533"/>
      <c r="AT28" s="533"/>
      <c r="AU28" s="533"/>
      <c r="AV28" s="533"/>
      <c r="AW28" s="533"/>
      <c r="AX28" s="533"/>
      <c r="AY28" s="533"/>
      <c r="AZ28" s="533"/>
      <c r="BA28" s="533"/>
      <c r="BB28" s="533"/>
      <c r="BC28" s="533"/>
      <c r="BD28" s="533"/>
      <c r="BE28" s="533"/>
      <c r="BF28" s="533"/>
      <c r="BG28" s="533"/>
      <c r="BH28" s="533"/>
      <c r="BI28" s="533"/>
      <c r="BJ28" s="533"/>
      <c r="BK28" s="533"/>
      <c r="BL28" s="533"/>
      <c r="BM28" s="533"/>
      <c r="BN28" s="533"/>
      <c r="BO28" s="533"/>
      <c r="BP28" s="533"/>
      <c r="BQ28" s="533"/>
      <c r="BR28" s="533"/>
      <c r="BS28" s="533"/>
      <c r="BT28" s="533"/>
      <c r="BU28" s="533"/>
      <c r="BV28" s="533"/>
      <c r="BW28" s="533"/>
      <c r="BX28" s="533"/>
      <c r="BY28" s="533"/>
      <c r="BZ28" s="533"/>
      <c r="CA28" s="533"/>
      <c r="CB28" s="533"/>
      <c r="CC28" s="533"/>
      <c r="CD28" s="533"/>
      <c r="CE28" s="533"/>
      <c r="CF28" s="533"/>
      <c r="CG28" s="533"/>
      <c r="CH28" s="533"/>
      <c r="CI28" s="533"/>
      <c r="CJ28" s="533"/>
      <c r="CK28" s="533"/>
      <c r="CL28" s="533"/>
      <c r="CM28" s="533"/>
      <c r="CN28" s="533"/>
      <c r="CO28" s="533"/>
      <c r="CP28" s="533"/>
      <c r="CQ28" s="533"/>
      <c r="CR28" s="533"/>
      <c r="CS28" s="533"/>
      <c r="CT28" s="533"/>
      <c r="CU28" s="533"/>
      <c r="CV28" s="533"/>
      <c r="CW28" s="533"/>
      <c r="CX28" s="533"/>
      <c r="CY28" s="533"/>
      <c r="CZ28" s="533"/>
      <c r="DA28" s="533"/>
      <c r="DB28" s="533"/>
      <c r="DC28" s="533"/>
      <c r="DD28" s="533"/>
      <c r="DE28" s="533"/>
      <c r="DF28" s="533"/>
      <c r="DG28" s="533"/>
      <c r="DH28" s="533"/>
      <c r="DI28" s="533"/>
      <c r="DJ28" s="533"/>
      <c r="DK28" s="533"/>
      <c r="DL28" s="533"/>
      <c r="DM28" s="533"/>
      <c r="DN28" s="533"/>
      <c r="DO28" s="533"/>
      <c r="DP28" s="533"/>
    </row>
    <row r="29" spans="1:120" ht="12" customHeight="1" x14ac:dyDescent="0.4">
      <c r="A29" s="172"/>
      <c r="B29" s="172"/>
      <c r="C29" s="172"/>
      <c r="D29" s="172"/>
      <c r="E29" s="172"/>
      <c r="F29" s="172"/>
      <c r="G29" s="172"/>
      <c r="H29" s="172"/>
      <c r="I29" s="172"/>
      <c r="J29" s="172"/>
      <c r="K29" s="172"/>
      <c r="L29" s="172"/>
      <c r="M29" s="172"/>
      <c r="N29" s="172"/>
      <c r="O29" s="172"/>
      <c r="P29" s="172"/>
      <c r="Q29" s="172"/>
      <c r="R29" s="172"/>
      <c r="S29" s="721"/>
      <c r="T29" s="721"/>
      <c r="U29" s="721"/>
      <c r="V29" s="721"/>
      <c r="W29" s="721"/>
      <c r="X29" s="721"/>
      <c r="Y29" s="721"/>
      <c r="Z29" s="721"/>
      <c r="AA29" s="721"/>
      <c r="AB29" s="721"/>
      <c r="AC29" s="721"/>
      <c r="AD29" s="721"/>
      <c r="AE29" s="721"/>
      <c r="AF29" s="721"/>
      <c r="AG29" s="721"/>
      <c r="AH29" s="721"/>
      <c r="AI29" s="721"/>
      <c r="AJ29" s="533"/>
      <c r="AK29" s="533"/>
      <c r="AL29" s="533"/>
      <c r="AM29" s="533"/>
      <c r="AN29" s="533"/>
      <c r="AO29" s="533"/>
      <c r="AP29" s="533"/>
      <c r="AQ29" s="533"/>
      <c r="AR29" s="533"/>
      <c r="AS29" s="533"/>
      <c r="AT29" s="533"/>
      <c r="AU29" s="533"/>
      <c r="AV29" s="533"/>
      <c r="AW29" s="533"/>
      <c r="AX29" s="533"/>
      <c r="AY29" s="533"/>
      <c r="AZ29" s="533"/>
      <c r="BA29" s="533"/>
      <c r="BB29" s="533"/>
      <c r="BC29" s="533"/>
      <c r="BD29" s="533"/>
      <c r="BE29" s="533"/>
      <c r="BF29" s="533"/>
      <c r="BG29" s="533"/>
      <c r="BH29" s="533"/>
      <c r="BI29" s="533"/>
      <c r="BJ29" s="533"/>
      <c r="BK29" s="533"/>
      <c r="BL29" s="533"/>
      <c r="BM29" s="533"/>
      <c r="BN29" s="533"/>
      <c r="BO29" s="533"/>
      <c r="BP29" s="533"/>
      <c r="BQ29" s="533"/>
      <c r="BR29" s="533"/>
      <c r="BS29" s="533"/>
      <c r="BT29" s="533"/>
      <c r="BU29" s="533"/>
      <c r="BV29" s="533"/>
      <c r="BW29" s="533"/>
      <c r="BX29" s="533"/>
      <c r="BY29" s="533"/>
      <c r="BZ29" s="533"/>
      <c r="CA29" s="533"/>
      <c r="CB29" s="533"/>
      <c r="CC29" s="533"/>
      <c r="CD29" s="533"/>
      <c r="CE29" s="533"/>
      <c r="CF29" s="533"/>
      <c r="CG29" s="533"/>
      <c r="CH29" s="533"/>
      <c r="CI29" s="533"/>
      <c r="CJ29" s="533"/>
      <c r="CK29" s="533"/>
      <c r="CL29" s="533"/>
      <c r="CM29" s="533"/>
      <c r="CN29" s="533"/>
      <c r="CO29" s="533"/>
      <c r="CP29" s="533"/>
      <c r="CQ29" s="533"/>
      <c r="CR29" s="533"/>
      <c r="CS29" s="533"/>
      <c r="CT29" s="533"/>
      <c r="CU29" s="533"/>
      <c r="CV29" s="533"/>
      <c r="CW29" s="533"/>
      <c r="CX29" s="533"/>
      <c r="CY29" s="533"/>
      <c r="CZ29" s="533"/>
      <c r="DA29" s="533"/>
      <c r="DB29" s="533"/>
      <c r="DC29" s="533"/>
      <c r="DD29" s="533"/>
      <c r="DE29" s="533"/>
      <c r="DF29" s="533"/>
      <c r="DG29" s="533"/>
      <c r="DH29" s="533"/>
      <c r="DI29" s="533"/>
      <c r="DJ29" s="533"/>
      <c r="DK29" s="533"/>
      <c r="DL29" s="533"/>
      <c r="DM29" s="533"/>
      <c r="DN29" s="533"/>
      <c r="DO29" s="533"/>
      <c r="DP29" s="533"/>
    </row>
    <row r="30" spans="1:120" ht="12" customHeight="1" x14ac:dyDescent="0.4">
      <c r="A30" s="172"/>
      <c r="B30" s="172"/>
      <c r="C30" s="172"/>
      <c r="D30" s="172"/>
      <c r="E30" s="172"/>
      <c r="F30" s="172"/>
      <c r="G30" s="172"/>
      <c r="H30" s="172"/>
      <c r="I30" s="172"/>
      <c r="J30" s="172"/>
      <c r="K30" s="172"/>
      <c r="L30" s="172"/>
      <c r="M30" s="172"/>
      <c r="N30" s="172"/>
      <c r="O30" s="172"/>
      <c r="P30" s="172"/>
      <c r="Q30" s="172"/>
      <c r="R30" s="172"/>
      <c r="S30" s="721"/>
      <c r="T30" s="721"/>
      <c r="U30" s="721"/>
      <c r="V30" s="721"/>
      <c r="W30" s="721"/>
      <c r="X30" s="721"/>
      <c r="Y30" s="721"/>
      <c r="Z30" s="721"/>
      <c r="AA30" s="721"/>
      <c r="AB30" s="721"/>
      <c r="AC30" s="721"/>
      <c r="AD30" s="721"/>
      <c r="AE30" s="721"/>
      <c r="AF30" s="721"/>
      <c r="AG30" s="721"/>
      <c r="AH30" s="721"/>
      <c r="AI30" s="721"/>
      <c r="AJ30" s="533"/>
      <c r="AK30" s="533"/>
      <c r="AL30" s="533"/>
      <c r="AM30" s="533"/>
      <c r="AN30" s="533"/>
      <c r="AO30" s="533"/>
      <c r="AP30" s="533"/>
      <c r="AQ30" s="533"/>
      <c r="AR30" s="533"/>
      <c r="AS30" s="533"/>
      <c r="AT30" s="533"/>
      <c r="AU30" s="533"/>
      <c r="AV30" s="533"/>
      <c r="AW30" s="533"/>
      <c r="AX30" s="533"/>
      <c r="AY30" s="533"/>
      <c r="AZ30" s="533"/>
      <c r="BA30" s="533"/>
      <c r="BB30" s="533"/>
      <c r="BC30" s="533"/>
      <c r="BD30" s="533"/>
      <c r="BE30" s="533"/>
      <c r="BF30" s="533"/>
      <c r="BG30" s="533"/>
      <c r="BH30" s="533"/>
      <c r="BI30" s="533"/>
      <c r="BJ30" s="533"/>
      <c r="BK30" s="533"/>
      <c r="BL30" s="533"/>
      <c r="BM30" s="533"/>
      <c r="BN30" s="533"/>
      <c r="BO30" s="533"/>
      <c r="BP30" s="533"/>
      <c r="BQ30" s="533"/>
      <c r="BR30" s="533"/>
      <c r="BS30" s="533"/>
      <c r="BT30" s="533"/>
      <c r="BU30" s="533"/>
      <c r="BV30" s="533"/>
      <c r="BW30" s="533"/>
      <c r="BX30" s="533"/>
      <c r="BY30" s="533"/>
      <c r="BZ30" s="533"/>
      <c r="CA30" s="533"/>
      <c r="CB30" s="533"/>
      <c r="CC30" s="533"/>
      <c r="CD30" s="533"/>
      <c r="CE30" s="533"/>
      <c r="CF30" s="533"/>
      <c r="CG30" s="533"/>
      <c r="CH30" s="533"/>
      <c r="CI30" s="533"/>
      <c r="CJ30" s="533"/>
      <c r="CK30" s="533"/>
      <c r="CL30" s="533"/>
      <c r="CM30" s="533"/>
      <c r="CN30" s="533"/>
      <c r="CO30" s="533"/>
      <c r="CP30" s="533"/>
      <c r="CQ30" s="533"/>
      <c r="CR30" s="533"/>
      <c r="CS30" s="533"/>
      <c r="CT30" s="533"/>
      <c r="CU30" s="533"/>
      <c r="CV30" s="533"/>
      <c r="CW30" s="533"/>
      <c r="CX30" s="533"/>
      <c r="CY30" s="533"/>
      <c r="CZ30" s="533"/>
      <c r="DA30" s="533"/>
      <c r="DB30" s="533"/>
      <c r="DC30" s="533"/>
      <c r="DD30" s="533"/>
      <c r="DE30" s="533"/>
      <c r="DF30" s="533"/>
      <c r="DG30" s="533"/>
      <c r="DH30" s="533"/>
      <c r="DI30" s="533"/>
      <c r="DJ30" s="533"/>
      <c r="DK30" s="533"/>
      <c r="DL30" s="533"/>
      <c r="DM30" s="533"/>
      <c r="DN30" s="533"/>
      <c r="DO30" s="533"/>
      <c r="DP30" s="533"/>
    </row>
    <row r="31" spans="1:120"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
      <c r="AB31" s="721"/>
      <c r="AC31" s="721"/>
      <c r="AD31" s="721"/>
      <c r="AE31" s="721"/>
      <c r="AF31" s="721"/>
      <c r="AG31" s="721"/>
      <c r="AH31" s="721"/>
      <c r="AI31" s="721"/>
      <c r="AJ31" s="533"/>
      <c r="AK31" s="533"/>
      <c r="AL31" s="533"/>
      <c r="AM31" s="533"/>
      <c r="AN31" s="533"/>
      <c r="AO31" s="533"/>
      <c r="AP31" s="533"/>
      <c r="AQ31" s="533"/>
      <c r="AR31" s="533"/>
      <c r="AS31" s="533"/>
      <c r="AT31" s="533"/>
      <c r="AU31" s="533"/>
      <c r="AV31" s="533"/>
      <c r="AW31" s="533"/>
      <c r="AX31" s="533"/>
      <c r="AY31" s="533"/>
      <c r="AZ31" s="533"/>
      <c r="BA31" s="533"/>
      <c r="BB31" s="533"/>
      <c r="BC31" s="533"/>
      <c r="BD31" s="533"/>
      <c r="BE31" s="533"/>
      <c r="BF31" s="533"/>
      <c r="BG31" s="533"/>
      <c r="BH31" s="533"/>
      <c r="BI31" s="533"/>
      <c r="BJ31" s="533"/>
      <c r="BK31" s="533"/>
      <c r="BL31" s="533"/>
      <c r="BM31" s="533"/>
      <c r="BN31" s="533"/>
      <c r="BO31" s="533"/>
      <c r="BP31" s="533"/>
      <c r="BQ31" s="533"/>
      <c r="BR31" s="533"/>
      <c r="BS31" s="533"/>
      <c r="BT31" s="533"/>
      <c r="BU31" s="533"/>
      <c r="BV31" s="533"/>
      <c r="BW31" s="533"/>
      <c r="BX31" s="533"/>
      <c r="BY31" s="533"/>
      <c r="BZ31" s="533"/>
      <c r="CA31" s="533"/>
      <c r="CB31" s="533"/>
      <c r="CC31" s="533"/>
      <c r="CD31" s="533"/>
      <c r="CE31" s="533"/>
      <c r="CF31" s="533"/>
      <c r="CG31" s="533"/>
      <c r="CH31" s="533"/>
      <c r="CI31" s="533"/>
      <c r="CJ31" s="533"/>
      <c r="CK31" s="533"/>
      <c r="CL31" s="533"/>
      <c r="CM31" s="533"/>
      <c r="CN31" s="533"/>
      <c r="CO31" s="533"/>
      <c r="CP31" s="533"/>
      <c r="CQ31" s="533"/>
      <c r="CR31" s="533"/>
      <c r="CS31" s="533"/>
      <c r="CT31" s="533"/>
      <c r="CU31" s="533"/>
      <c r="CV31" s="533"/>
      <c r="CW31" s="533"/>
      <c r="CX31" s="533"/>
      <c r="CY31" s="533"/>
      <c r="CZ31" s="533"/>
      <c r="DA31" s="533"/>
      <c r="DB31" s="533"/>
      <c r="DC31" s="533"/>
      <c r="DD31" s="533"/>
      <c r="DE31" s="533"/>
      <c r="DF31" s="533"/>
      <c r="DG31" s="533"/>
      <c r="DH31" s="533"/>
      <c r="DI31" s="533"/>
      <c r="DJ31" s="533"/>
      <c r="DK31" s="533"/>
      <c r="DL31" s="533"/>
      <c r="DM31" s="533"/>
      <c r="DN31" s="533"/>
      <c r="DO31" s="533"/>
      <c r="DP31" s="533"/>
    </row>
    <row r="32" spans="1:120"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33"/>
      <c r="AK32" s="533"/>
      <c r="AL32" s="533"/>
      <c r="AM32" s="533"/>
      <c r="AN32" s="533"/>
      <c r="AO32" s="533"/>
      <c r="AP32" s="533"/>
      <c r="AQ32" s="533"/>
      <c r="AR32" s="533"/>
      <c r="AS32" s="533"/>
      <c r="AT32" s="533"/>
      <c r="AU32" s="533"/>
      <c r="AV32" s="533"/>
      <c r="AW32" s="533"/>
      <c r="AX32" s="533"/>
      <c r="AY32" s="533"/>
      <c r="AZ32" s="533"/>
      <c r="BA32" s="533"/>
      <c r="BB32" s="533"/>
      <c r="BC32" s="533"/>
      <c r="BD32" s="533"/>
      <c r="BE32" s="533"/>
      <c r="BF32" s="533"/>
      <c r="BG32" s="533"/>
      <c r="BH32" s="533"/>
      <c r="BI32" s="533"/>
      <c r="BJ32" s="533"/>
      <c r="BK32" s="533"/>
      <c r="BL32" s="533"/>
      <c r="BM32" s="533"/>
      <c r="BN32" s="533"/>
      <c r="BO32" s="533"/>
      <c r="BP32" s="533"/>
      <c r="BQ32" s="533"/>
      <c r="BR32" s="533"/>
      <c r="BS32" s="533"/>
      <c r="BT32" s="533"/>
      <c r="BU32" s="533"/>
      <c r="BV32" s="533"/>
      <c r="BW32" s="533"/>
      <c r="BX32" s="533"/>
      <c r="BY32" s="533"/>
      <c r="BZ32" s="533"/>
      <c r="CA32" s="533"/>
      <c r="CB32" s="533"/>
      <c r="CC32" s="533"/>
      <c r="CD32" s="533"/>
      <c r="CE32" s="533"/>
      <c r="CF32" s="533"/>
      <c r="CG32" s="533"/>
      <c r="CH32" s="533"/>
      <c r="CI32" s="533"/>
      <c r="CJ32" s="533"/>
      <c r="CK32" s="533"/>
      <c r="CL32" s="533"/>
      <c r="CM32" s="533"/>
      <c r="CN32" s="533"/>
      <c r="CO32" s="533"/>
      <c r="CP32" s="533"/>
      <c r="CQ32" s="533"/>
      <c r="CR32" s="533"/>
      <c r="CS32" s="533"/>
      <c r="CT32" s="533"/>
      <c r="CU32" s="533"/>
      <c r="CV32" s="533"/>
      <c r="CW32" s="533"/>
      <c r="CX32" s="533"/>
      <c r="CY32" s="533"/>
      <c r="CZ32" s="533"/>
      <c r="DA32" s="533"/>
      <c r="DB32" s="533"/>
      <c r="DC32" s="533"/>
      <c r="DD32" s="533"/>
      <c r="DE32" s="533"/>
      <c r="DF32" s="533"/>
      <c r="DG32" s="533"/>
      <c r="DH32" s="533"/>
      <c r="DI32" s="533"/>
      <c r="DJ32" s="533"/>
      <c r="DK32" s="533"/>
      <c r="DL32" s="533"/>
      <c r="DM32" s="533"/>
      <c r="DN32" s="533"/>
      <c r="DO32" s="533"/>
      <c r="DP32" s="533"/>
    </row>
    <row r="33" spans="1:120" ht="12" customHeight="1" x14ac:dyDescent="0.4">
      <c r="A33" s="172"/>
      <c r="B33" s="172"/>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533"/>
      <c r="AK33" s="533"/>
      <c r="AL33" s="533"/>
      <c r="AM33" s="533"/>
      <c r="AN33" s="533"/>
      <c r="AO33" s="533"/>
      <c r="AP33" s="533"/>
      <c r="AQ33" s="533"/>
      <c r="AR33" s="533"/>
      <c r="AS33" s="533"/>
      <c r="AT33" s="533"/>
      <c r="AU33" s="533"/>
      <c r="AV33" s="533"/>
      <c r="AW33" s="533"/>
      <c r="AX33" s="533"/>
      <c r="AY33" s="533"/>
      <c r="AZ33" s="533"/>
      <c r="BA33" s="533"/>
      <c r="BB33" s="533"/>
      <c r="BC33" s="533"/>
      <c r="BD33" s="533"/>
      <c r="BE33" s="533"/>
      <c r="BF33" s="533"/>
      <c r="BG33" s="533"/>
      <c r="BH33" s="533"/>
      <c r="BI33" s="533"/>
      <c r="BJ33" s="533"/>
      <c r="BK33" s="533"/>
      <c r="BL33" s="533"/>
      <c r="BM33" s="533"/>
      <c r="BN33" s="533"/>
      <c r="BO33" s="533"/>
      <c r="BP33" s="533"/>
      <c r="BQ33" s="533"/>
      <c r="BR33" s="533"/>
      <c r="BS33" s="533"/>
      <c r="BT33" s="533"/>
      <c r="BU33" s="533"/>
      <c r="BV33" s="533"/>
      <c r="BW33" s="533"/>
      <c r="BX33" s="533"/>
      <c r="BY33" s="533"/>
      <c r="BZ33" s="533"/>
      <c r="CA33" s="533"/>
      <c r="CB33" s="533"/>
      <c r="CC33" s="533"/>
      <c r="CD33" s="533"/>
      <c r="CE33" s="533"/>
      <c r="CF33" s="533"/>
      <c r="CG33" s="533"/>
      <c r="CH33" s="533"/>
      <c r="CI33" s="533"/>
      <c r="CJ33" s="533"/>
      <c r="CK33" s="533"/>
      <c r="CL33" s="533"/>
      <c r="CM33" s="533"/>
      <c r="CN33" s="533"/>
      <c r="CO33" s="533"/>
      <c r="CP33" s="533"/>
      <c r="CQ33" s="533"/>
      <c r="CR33" s="533"/>
      <c r="CS33" s="533"/>
      <c r="CT33" s="533"/>
      <c r="CU33" s="533"/>
      <c r="CV33" s="533"/>
      <c r="CW33" s="533"/>
      <c r="CX33" s="533"/>
      <c r="CY33" s="533"/>
      <c r="CZ33" s="533"/>
      <c r="DA33" s="533"/>
      <c r="DB33" s="533"/>
      <c r="DC33" s="533"/>
      <c r="DD33" s="533"/>
      <c r="DE33" s="533"/>
      <c r="DF33" s="533"/>
      <c r="DG33" s="533"/>
      <c r="DH33" s="533"/>
      <c r="DI33" s="533"/>
      <c r="DJ33" s="533"/>
      <c r="DK33" s="533"/>
      <c r="DL33" s="533"/>
      <c r="DM33" s="533"/>
      <c r="DN33" s="533"/>
      <c r="DO33" s="533"/>
      <c r="DP33" s="533"/>
    </row>
    <row r="34" spans="1:120" ht="15" customHeight="1" x14ac:dyDescent="0.2">
      <c r="A34" s="171"/>
      <c r="B34" s="171"/>
      <c r="C34" s="171"/>
      <c r="D34" s="171"/>
      <c r="E34" s="171"/>
      <c r="F34" s="171"/>
      <c r="G34" s="171"/>
      <c r="H34" s="1000"/>
      <c r="I34" s="1000"/>
      <c r="J34" s="1000"/>
      <c r="K34" s="1000"/>
      <c r="L34" s="1000"/>
      <c r="M34" s="1000"/>
      <c r="N34" s="1000"/>
      <c r="O34" s="1000"/>
      <c r="P34" s="1000"/>
      <c r="Q34" s="1000"/>
      <c r="R34" s="1000"/>
      <c r="S34" s="1000"/>
      <c r="T34" s="1000"/>
      <c r="U34" s="1000"/>
      <c r="V34" s="1000"/>
      <c r="W34" s="1000"/>
      <c r="X34" s="1000"/>
      <c r="Y34" s="1000"/>
      <c r="Z34" s="1000"/>
      <c r="AA34" s="1000"/>
      <c r="AB34" s="1000"/>
      <c r="AC34" s="1000"/>
      <c r="AD34" s="1000"/>
      <c r="AE34" s="1000"/>
      <c r="AF34" s="1000"/>
      <c r="AG34" s="1000"/>
      <c r="AH34" s="1000"/>
      <c r="AI34" s="1000"/>
      <c r="AJ34" s="533"/>
      <c r="AK34" s="533"/>
      <c r="AL34" s="533"/>
      <c r="AM34" s="533"/>
      <c r="AN34" s="533"/>
      <c r="AO34" s="533"/>
      <c r="AP34" s="533"/>
      <c r="AQ34" s="533"/>
      <c r="AR34" s="533"/>
      <c r="AS34" s="533"/>
      <c r="AT34" s="533"/>
      <c r="AU34" s="533"/>
      <c r="AV34" s="533"/>
      <c r="AW34" s="533"/>
      <c r="AX34" s="533"/>
      <c r="AY34" s="533"/>
      <c r="AZ34" s="533"/>
      <c r="BA34" s="533"/>
      <c r="BB34" s="533"/>
      <c r="BC34" s="533"/>
      <c r="BD34" s="533"/>
      <c r="BE34" s="533"/>
      <c r="BF34" s="533"/>
      <c r="BG34" s="533"/>
      <c r="BH34" s="533"/>
      <c r="BI34" s="533"/>
      <c r="BJ34" s="533"/>
      <c r="BK34" s="533"/>
      <c r="BL34" s="533"/>
      <c r="BM34" s="533"/>
      <c r="BN34" s="533"/>
      <c r="BO34" s="533"/>
      <c r="BP34" s="533"/>
      <c r="BQ34" s="533"/>
      <c r="BR34" s="533"/>
      <c r="BS34" s="533"/>
      <c r="BT34" s="533"/>
      <c r="BU34" s="533"/>
      <c r="BV34" s="533"/>
      <c r="BW34" s="533"/>
      <c r="BX34" s="533"/>
      <c r="BY34" s="533"/>
      <c r="BZ34" s="533"/>
      <c r="CA34" s="533"/>
      <c r="CB34" s="533"/>
      <c r="CC34" s="533"/>
      <c r="CD34" s="533"/>
      <c r="CE34" s="533"/>
      <c r="CF34" s="533"/>
      <c r="CG34" s="533"/>
      <c r="CH34" s="533"/>
      <c r="CI34" s="533"/>
      <c r="CJ34" s="533"/>
      <c r="CK34" s="533"/>
      <c r="CL34" s="533"/>
      <c r="CM34" s="533"/>
      <c r="CN34" s="533"/>
      <c r="CO34" s="533"/>
      <c r="CP34" s="533"/>
      <c r="CQ34" s="533"/>
      <c r="CR34" s="533"/>
      <c r="CS34" s="533"/>
      <c r="CT34" s="533"/>
      <c r="CU34" s="533"/>
      <c r="CV34" s="533"/>
      <c r="CW34" s="533"/>
      <c r="CX34" s="533"/>
      <c r="CY34" s="533"/>
      <c r="CZ34" s="533"/>
      <c r="DA34" s="533"/>
      <c r="DB34" s="533"/>
      <c r="DC34" s="533"/>
      <c r="DD34" s="533"/>
      <c r="DE34" s="533"/>
      <c r="DF34" s="533"/>
      <c r="DG34" s="533"/>
      <c r="DH34" s="533"/>
      <c r="DI34" s="533"/>
      <c r="DJ34" s="533"/>
      <c r="DK34" s="533"/>
      <c r="DL34" s="533"/>
      <c r="DM34" s="533"/>
      <c r="DN34" s="533"/>
      <c r="DO34" s="533"/>
      <c r="DP34" s="533"/>
    </row>
    <row r="35" spans="1:120" x14ac:dyDescent="0.2">
      <c r="A35" s="171"/>
      <c r="B35" s="171"/>
      <c r="C35" s="171"/>
      <c r="D35" s="171"/>
      <c r="E35" s="171"/>
      <c r="F35" s="171"/>
      <c r="G35" s="171"/>
      <c r="H35" s="1000"/>
      <c r="I35" s="1000"/>
      <c r="J35" s="1000"/>
      <c r="K35" s="1000"/>
      <c r="L35" s="1000"/>
      <c r="M35" s="1000"/>
      <c r="N35" s="1000"/>
      <c r="O35" s="1000"/>
      <c r="P35" s="1000"/>
      <c r="Q35" s="1000"/>
      <c r="R35" s="1000"/>
      <c r="S35" s="1000"/>
      <c r="T35" s="1000"/>
      <c r="U35" s="1000"/>
      <c r="V35" s="1000"/>
      <c r="W35" s="1000"/>
      <c r="X35" s="1000"/>
      <c r="Y35" s="1000"/>
      <c r="Z35" s="1000"/>
      <c r="AA35" s="1000"/>
      <c r="AB35" s="1000"/>
      <c r="AC35" s="1000"/>
      <c r="AD35" s="1000"/>
      <c r="AE35" s="1000"/>
      <c r="AF35" s="1000"/>
      <c r="AG35" s="1000"/>
      <c r="AH35" s="1000"/>
      <c r="AI35" s="1000"/>
      <c r="AJ35" s="533"/>
      <c r="AK35" s="533"/>
      <c r="AL35" s="533"/>
      <c r="AM35" s="533"/>
      <c r="AN35" s="533"/>
      <c r="AO35" s="533"/>
      <c r="AP35" s="533"/>
      <c r="AQ35" s="533"/>
      <c r="AR35" s="533"/>
      <c r="AS35" s="533"/>
      <c r="AT35" s="533"/>
      <c r="AU35" s="533"/>
      <c r="AV35" s="533"/>
      <c r="AW35" s="533"/>
      <c r="AX35" s="533"/>
      <c r="AY35" s="533"/>
      <c r="AZ35" s="533"/>
      <c r="BA35" s="533"/>
      <c r="BB35" s="533"/>
      <c r="BC35" s="533"/>
      <c r="BD35" s="533"/>
      <c r="BE35" s="533"/>
      <c r="BF35" s="533"/>
      <c r="BG35" s="533"/>
      <c r="BH35" s="533"/>
      <c r="BI35" s="533"/>
      <c r="BJ35" s="533"/>
      <c r="BK35" s="533"/>
      <c r="BL35" s="533"/>
      <c r="BM35" s="533"/>
      <c r="BN35" s="533"/>
      <c r="BO35" s="533"/>
      <c r="BP35" s="533"/>
      <c r="BQ35" s="533"/>
      <c r="BR35" s="533"/>
      <c r="BS35" s="533"/>
      <c r="BT35" s="533"/>
      <c r="BU35" s="533"/>
      <c r="BV35" s="533"/>
      <c r="BW35" s="533"/>
      <c r="BX35" s="533"/>
      <c r="BY35" s="533"/>
      <c r="BZ35" s="533"/>
      <c r="CA35" s="533"/>
      <c r="CB35" s="533"/>
      <c r="CC35" s="533"/>
      <c r="CD35" s="533"/>
      <c r="CE35" s="533"/>
      <c r="CF35" s="533"/>
      <c r="CG35" s="533"/>
      <c r="CH35" s="533"/>
      <c r="CI35" s="533"/>
      <c r="CJ35" s="533"/>
      <c r="CK35" s="533"/>
      <c r="CL35" s="533"/>
      <c r="CM35" s="533"/>
      <c r="CN35" s="533"/>
      <c r="CO35" s="533"/>
      <c r="CP35" s="533"/>
      <c r="CQ35" s="533"/>
      <c r="CR35" s="533"/>
      <c r="CS35" s="533"/>
      <c r="CT35" s="533"/>
      <c r="CU35" s="533"/>
      <c r="CV35" s="533"/>
      <c r="CW35" s="533"/>
      <c r="CX35" s="533"/>
      <c r="CY35" s="533"/>
      <c r="CZ35" s="533"/>
      <c r="DA35" s="533"/>
      <c r="DB35" s="533"/>
      <c r="DC35" s="533"/>
      <c r="DD35" s="533"/>
      <c r="DE35" s="533"/>
      <c r="DF35" s="533"/>
      <c r="DG35" s="533"/>
      <c r="DH35" s="533"/>
      <c r="DI35" s="533"/>
      <c r="DJ35" s="533"/>
      <c r="DK35" s="533"/>
      <c r="DL35" s="533"/>
      <c r="DM35" s="533"/>
      <c r="DN35" s="533"/>
      <c r="DO35" s="533"/>
      <c r="DP35" s="533"/>
    </row>
    <row r="36" spans="1:120" x14ac:dyDescent="0.2">
      <c r="A36" s="171"/>
      <c r="B36" s="171"/>
      <c r="C36" s="171"/>
      <c r="D36" s="171"/>
      <c r="E36" s="171"/>
      <c r="F36" s="171"/>
      <c r="G36" s="171"/>
      <c r="H36" s="1000"/>
      <c r="I36" s="1000"/>
      <c r="J36" s="1000"/>
      <c r="K36" s="1000"/>
      <c r="L36" s="1000"/>
      <c r="M36" s="1000"/>
      <c r="N36" s="1000"/>
      <c r="O36" s="1000"/>
      <c r="P36" s="1000"/>
      <c r="Q36" s="1000"/>
      <c r="R36" s="1000"/>
      <c r="S36" s="1000"/>
      <c r="T36" s="1000"/>
      <c r="U36" s="1000"/>
      <c r="V36" s="1000"/>
      <c r="W36" s="1000"/>
      <c r="X36" s="1000"/>
      <c r="Y36" s="1000"/>
      <c r="Z36" s="1000"/>
      <c r="AA36" s="1000"/>
      <c r="AB36" s="1000"/>
      <c r="AC36" s="1000"/>
      <c r="AD36" s="1000"/>
      <c r="AE36" s="1000"/>
      <c r="AF36" s="1000"/>
      <c r="AG36" s="1000"/>
      <c r="AH36" s="1000"/>
      <c r="AI36" s="1000"/>
      <c r="AJ36" s="533"/>
      <c r="AK36" s="533"/>
      <c r="AL36" s="533"/>
      <c r="AM36" s="533"/>
      <c r="AN36" s="533"/>
      <c r="AO36" s="533"/>
      <c r="AP36" s="533"/>
      <c r="AQ36" s="533"/>
      <c r="AR36" s="533"/>
      <c r="AS36" s="533"/>
      <c r="AT36" s="533"/>
      <c r="AU36" s="533"/>
      <c r="AV36" s="533"/>
      <c r="AW36" s="533"/>
      <c r="AX36" s="533"/>
      <c r="AY36" s="533"/>
      <c r="AZ36" s="533"/>
      <c r="BA36" s="533"/>
      <c r="BB36" s="533"/>
      <c r="BC36" s="533"/>
      <c r="BD36" s="533"/>
      <c r="BE36" s="533"/>
      <c r="BF36" s="533"/>
      <c r="BG36" s="533"/>
      <c r="BH36" s="533"/>
      <c r="BI36" s="533"/>
      <c r="BJ36" s="533"/>
      <c r="BK36" s="533"/>
      <c r="BL36" s="533"/>
      <c r="BM36" s="533"/>
      <c r="BN36" s="533"/>
      <c r="BO36" s="533"/>
      <c r="BP36" s="533"/>
      <c r="BQ36" s="533"/>
      <c r="BR36" s="533"/>
      <c r="BS36" s="533"/>
      <c r="BT36" s="533"/>
      <c r="BU36" s="533"/>
      <c r="BV36" s="533"/>
      <c r="BW36" s="533"/>
      <c r="BX36" s="533"/>
      <c r="BY36" s="533"/>
      <c r="BZ36" s="533"/>
      <c r="CA36" s="533"/>
      <c r="CB36" s="533"/>
      <c r="CC36" s="533"/>
      <c r="CD36" s="533"/>
      <c r="CE36" s="533"/>
      <c r="CF36" s="533"/>
      <c r="CG36" s="533"/>
      <c r="CH36" s="533"/>
      <c r="CI36" s="533"/>
      <c r="CJ36" s="533"/>
      <c r="CK36" s="533"/>
      <c r="CL36" s="533"/>
      <c r="CM36" s="533"/>
      <c r="CN36" s="533"/>
      <c r="CO36" s="533"/>
      <c r="CP36" s="533"/>
      <c r="CQ36" s="533"/>
      <c r="CR36" s="533"/>
      <c r="CS36" s="533"/>
      <c r="CT36" s="533"/>
      <c r="CU36" s="533"/>
      <c r="CV36" s="533"/>
      <c r="CW36" s="533"/>
      <c r="CX36" s="533"/>
      <c r="CY36" s="533"/>
      <c r="CZ36" s="533"/>
      <c r="DA36" s="533"/>
      <c r="DB36" s="533"/>
      <c r="DC36" s="533"/>
      <c r="DD36" s="533"/>
      <c r="DE36" s="533"/>
      <c r="DF36" s="533"/>
      <c r="DG36" s="533"/>
      <c r="DH36" s="533"/>
      <c r="DI36" s="533"/>
      <c r="DJ36" s="533"/>
      <c r="DK36" s="533"/>
      <c r="DL36" s="533"/>
      <c r="DM36" s="533"/>
      <c r="DN36" s="533"/>
      <c r="DO36" s="533"/>
      <c r="DP36" s="533"/>
    </row>
    <row r="37" spans="1:120" x14ac:dyDescent="0.2">
      <c r="A37" s="171"/>
      <c r="B37" s="171"/>
      <c r="C37" s="171"/>
      <c r="D37" s="171"/>
      <c r="E37" s="171"/>
      <c r="F37" s="171"/>
      <c r="G37" s="171"/>
      <c r="H37" s="1000"/>
      <c r="I37" s="1000"/>
      <c r="J37" s="1000"/>
      <c r="K37" s="1000"/>
      <c r="L37" s="1000"/>
      <c r="M37" s="1000"/>
      <c r="N37" s="1000"/>
      <c r="O37" s="1000"/>
      <c r="P37" s="1000"/>
      <c r="Q37" s="1000"/>
      <c r="R37" s="1000"/>
      <c r="S37" s="1000"/>
      <c r="T37" s="1000"/>
      <c r="U37" s="1000"/>
      <c r="V37" s="1000"/>
      <c r="W37" s="1000"/>
      <c r="X37" s="1000"/>
      <c r="Y37" s="1000"/>
      <c r="Z37" s="1000"/>
      <c r="AA37" s="1000"/>
      <c r="AB37" s="1000"/>
      <c r="AC37" s="1000"/>
      <c r="AD37" s="1000"/>
      <c r="AE37" s="1000"/>
      <c r="AF37" s="1000"/>
      <c r="AG37" s="1000"/>
      <c r="AH37" s="1000"/>
      <c r="AI37" s="1000"/>
      <c r="AJ37" s="542" t="s">
        <v>804</v>
      </c>
      <c r="AK37" s="533"/>
      <c r="AL37" s="533"/>
      <c r="AM37" s="533"/>
      <c r="AN37" s="533"/>
      <c r="AO37" s="533"/>
      <c r="AP37" s="533"/>
      <c r="AQ37" s="533"/>
      <c r="AR37" s="533"/>
      <c r="AS37" s="533"/>
      <c r="AT37" s="533"/>
      <c r="AU37" s="533"/>
      <c r="AV37" s="533"/>
      <c r="AW37" s="533"/>
      <c r="AX37" s="533"/>
      <c r="AY37" s="533"/>
      <c r="AZ37" s="533"/>
      <c r="BA37" s="533"/>
      <c r="BB37" s="533"/>
      <c r="BC37" s="533"/>
      <c r="BD37" s="533"/>
      <c r="BE37" s="533"/>
      <c r="BF37" s="533"/>
      <c r="BG37" s="533"/>
      <c r="BH37" s="533"/>
      <c r="BI37" s="533"/>
      <c r="BJ37" s="533"/>
      <c r="BK37" s="533"/>
      <c r="BL37" s="533"/>
      <c r="BM37" s="533"/>
      <c r="BN37" s="533"/>
      <c r="BO37" s="533"/>
      <c r="BP37" s="533"/>
      <c r="BQ37" s="533"/>
      <c r="BR37" s="533"/>
      <c r="BS37" s="533"/>
      <c r="BT37" s="533"/>
      <c r="BU37" s="533"/>
      <c r="BV37" s="533"/>
      <c r="BW37" s="533"/>
      <c r="BX37" s="533"/>
      <c r="BY37" s="533"/>
      <c r="BZ37" s="533"/>
      <c r="CA37" s="533"/>
      <c r="CB37" s="533"/>
      <c r="CC37" s="533"/>
      <c r="CD37" s="533"/>
      <c r="CE37" s="533"/>
      <c r="CF37" s="533"/>
      <c r="CG37" s="533"/>
      <c r="CH37" s="533"/>
      <c r="CI37" s="533"/>
      <c r="CJ37" s="533"/>
      <c r="CK37" s="533"/>
      <c r="CL37" s="533"/>
      <c r="CM37" s="533"/>
      <c r="CN37" s="533"/>
      <c r="CO37" s="533"/>
      <c r="CP37" s="533"/>
      <c r="CQ37" s="533"/>
      <c r="CR37" s="533"/>
      <c r="CS37" s="533"/>
      <c r="CT37" s="533"/>
      <c r="CU37" s="533"/>
      <c r="CV37" s="533"/>
      <c r="CW37" s="533"/>
      <c r="CX37" s="533"/>
      <c r="CY37" s="533"/>
      <c r="CZ37" s="533"/>
      <c r="DA37" s="533"/>
      <c r="DB37" s="533"/>
      <c r="DC37" s="533"/>
      <c r="DD37" s="533"/>
      <c r="DE37" s="533"/>
      <c r="DF37" s="533"/>
      <c r="DG37" s="533"/>
      <c r="DH37" s="533"/>
      <c r="DI37" s="533"/>
      <c r="DJ37" s="533"/>
      <c r="DK37" s="533"/>
      <c r="DL37" s="533"/>
      <c r="DM37" s="533"/>
      <c r="DN37" s="533"/>
      <c r="DO37" s="533"/>
      <c r="DP37" s="533"/>
    </row>
    <row r="38" spans="1:120" x14ac:dyDescent="0.2">
      <c r="A38" s="171"/>
      <c r="B38" s="171"/>
      <c r="C38" s="171"/>
      <c r="D38" s="171"/>
      <c r="E38" s="171"/>
      <c r="F38" s="171"/>
      <c r="G38" s="171"/>
      <c r="H38" s="1000"/>
      <c r="I38" s="1000"/>
      <c r="J38" s="1000"/>
      <c r="K38" s="1000"/>
      <c r="L38" s="1000"/>
      <c r="M38" s="1000"/>
      <c r="N38" s="1000"/>
      <c r="O38" s="1000"/>
      <c r="P38" s="1000"/>
      <c r="Q38" s="1000"/>
      <c r="R38" s="1000"/>
      <c r="S38" s="1000"/>
      <c r="T38" s="1000"/>
      <c r="U38" s="1000"/>
      <c r="V38" s="1000"/>
      <c r="W38" s="1000"/>
      <c r="X38" s="1000"/>
      <c r="Y38" s="1000"/>
      <c r="Z38" s="1000"/>
      <c r="AA38" s="1000"/>
      <c r="AB38" s="1000"/>
      <c r="AC38" s="1000"/>
      <c r="AD38" s="1000"/>
      <c r="AE38" s="1000"/>
      <c r="AF38" s="1000"/>
      <c r="AG38" s="1000"/>
      <c r="AH38" s="1000"/>
      <c r="AI38" s="1000"/>
      <c r="AJ38" s="543"/>
      <c r="AK38" s="533"/>
      <c r="AL38" s="533"/>
      <c r="AM38" s="533"/>
      <c r="AN38" s="533"/>
      <c r="AO38" s="533"/>
      <c r="AP38" s="533"/>
      <c r="AQ38" s="533"/>
      <c r="AR38" s="533"/>
      <c r="AS38" s="533"/>
      <c r="AT38" s="533"/>
      <c r="AU38" s="533"/>
      <c r="AV38" s="533"/>
      <c r="AW38" s="533"/>
      <c r="AX38" s="533"/>
      <c r="AY38" s="533"/>
      <c r="AZ38" s="533"/>
      <c r="BA38" s="533"/>
      <c r="BB38" s="533"/>
      <c r="BC38" s="533"/>
      <c r="BD38" s="533"/>
      <c r="BE38" s="533"/>
      <c r="BF38" s="533"/>
      <c r="BG38" s="533"/>
      <c r="BH38" s="533"/>
      <c r="BI38" s="533"/>
      <c r="BJ38" s="533"/>
      <c r="BK38" s="533"/>
      <c r="BL38" s="533"/>
      <c r="BM38" s="533"/>
      <c r="BN38" s="533"/>
      <c r="BO38" s="533"/>
      <c r="BP38" s="533"/>
      <c r="BQ38" s="533"/>
      <c r="BR38" s="533"/>
      <c r="BS38" s="533"/>
      <c r="BT38" s="533"/>
      <c r="BU38" s="533"/>
      <c r="BV38" s="533"/>
      <c r="BW38" s="533"/>
      <c r="BX38" s="533"/>
      <c r="BY38" s="533"/>
      <c r="BZ38" s="533"/>
      <c r="CA38" s="533"/>
      <c r="CB38" s="533"/>
      <c r="CC38" s="533"/>
      <c r="CD38" s="533"/>
      <c r="CE38" s="533"/>
      <c r="CF38" s="533"/>
      <c r="CG38" s="533"/>
      <c r="CH38" s="533"/>
      <c r="CI38" s="533"/>
      <c r="CJ38" s="533"/>
      <c r="CK38" s="533"/>
      <c r="CL38" s="533"/>
      <c r="CM38" s="533"/>
      <c r="CN38" s="533"/>
      <c r="CO38" s="533"/>
      <c r="CP38" s="533"/>
      <c r="CQ38" s="533"/>
      <c r="CR38" s="533"/>
      <c r="CS38" s="533"/>
      <c r="CT38" s="533"/>
      <c r="CU38" s="533"/>
      <c r="CV38" s="533"/>
      <c r="CW38" s="533"/>
      <c r="CX38" s="533"/>
      <c r="CY38" s="533"/>
      <c r="CZ38" s="533"/>
      <c r="DA38" s="533"/>
      <c r="DB38" s="533"/>
      <c r="DC38" s="533"/>
      <c r="DD38" s="533"/>
      <c r="DE38" s="533"/>
      <c r="DF38" s="533"/>
      <c r="DG38" s="533"/>
      <c r="DH38" s="533"/>
      <c r="DI38" s="533"/>
      <c r="DJ38" s="533"/>
      <c r="DK38" s="533"/>
      <c r="DL38" s="533"/>
      <c r="DM38" s="533"/>
      <c r="DN38" s="533"/>
      <c r="DO38" s="533"/>
      <c r="DP38" s="533"/>
    </row>
    <row r="39" spans="1:120"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43"/>
      <c r="AK39" s="533"/>
      <c r="AL39" s="533"/>
      <c r="AM39" s="533"/>
      <c r="AN39" s="533"/>
      <c r="AO39" s="533"/>
      <c r="AP39" s="533"/>
      <c r="AQ39" s="533"/>
      <c r="AR39" s="533"/>
      <c r="AS39" s="533"/>
      <c r="AT39" s="533"/>
      <c r="AU39" s="533"/>
      <c r="AV39" s="533"/>
      <c r="AW39" s="533"/>
      <c r="AX39" s="533"/>
      <c r="AY39" s="533"/>
      <c r="AZ39" s="533"/>
      <c r="BA39" s="533"/>
      <c r="BB39" s="533"/>
      <c r="BC39" s="533"/>
      <c r="BD39" s="533"/>
      <c r="BE39" s="533"/>
      <c r="BF39" s="533"/>
      <c r="BG39" s="533"/>
      <c r="BH39" s="533"/>
      <c r="BI39" s="533"/>
      <c r="BJ39" s="533"/>
      <c r="BK39" s="533"/>
      <c r="BL39" s="533"/>
      <c r="BM39" s="533"/>
      <c r="BN39" s="533"/>
      <c r="BO39" s="533"/>
      <c r="BP39" s="533"/>
      <c r="BQ39" s="533"/>
      <c r="BR39" s="533"/>
      <c r="BS39" s="533"/>
      <c r="BT39" s="533"/>
      <c r="BU39" s="533"/>
      <c r="BV39" s="533"/>
      <c r="BW39" s="533"/>
      <c r="BX39" s="533"/>
      <c r="BY39" s="533"/>
      <c r="BZ39" s="533"/>
      <c r="CA39" s="533"/>
      <c r="CB39" s="533"/>
      <c r="CC39" s="533"/>
      <c r="CD39" s="533"/>
      <c r="CE39" s="533"/>
      <c r="CF39" s="533"/>
      <c r="CG39" s="533"/>
      <c r="CH39" s="533"/>
      <c r="CI39" s="533"/>
      <c r="CJ39" s="533"/>
      <c r="CK39" s="533"/>
      <c r="CL39" s="533"/>
      <c r="CM39" s="533"/>
      <c r="CN39" s="533"/>
      <c r="CO39" s="533"/>
      <c r="CP39" s="533"/>
      <c r="CQ39" s="533"/>
      <c r="CR39" s="533"/>
      <c r="CS39" s="533"/>
      <c r="CT39" s="533"/>
      <c r="CU39" s="533"/>
      <c r="CV39" s="533"/>
      <c r="CW39" s="533"/>
      <c r="CX39" s="533"/>
      <c r="CY39" s="533"/>
      <c r="CZ39" s="533"/>
      <c r="DA39" s="533"/>
      <c r="DB39" s="533"/>
      <c r="DC39" s="533"/>
      <c r="DD39" s="533"/>
      <c r="DE39" s="533"/>
      <c r="DF39" s="533"/>
      <c r="DG39" s="533"/>
      <c r="DH39" s="533"/>
      <c r="DI39" s="533"/>
      <c r="DJ39" s="533"/>
      <c r="DK39" s="533"/>
      <c r="DL39" s="533"/>
      <c r="DM39" s="533"/>
      <c r="DN39" s="533"/>
      <c r="DO39" s="533"/>
      <c r="DP39" s="533"/>
    </row>
    <row r="40" spans="1:120"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004" t="s">
        <v>959</v>
      </c>
      <c r="AB40" s="1004"/>
      <c r="AC40" s="1004"/>
      <c r="AD40" s="1004"/>
      <c r="AE40" s="1004"/>
      <c r="AF40" s="1004"/>
      <c r="AG40" s="1004"/>
      <c r="AH40" s="1004"/>
      <c r="AI40" s="1004"/>
      <c r="AJ40" s="542" t="s">
        <v>801</v>
      </c>
      <c r="AK40" s="533"/>
      <c r="AL40" s="533"/>
      <c r="AM40" s="533"/>
      <c r="AN40" s="533"/>
      <c r="AO40" s="533"/>
      <c r="AP40" s="533"/>
      <c r="AQ40" s="533"/>
      <c r="AR40" s="533"/>
      <c r="AS40" s="533"/>
      <c r="AT40" s="533"/>
      <c r="AU40" s="533"/>
      <c r="AV40" s="533"/>
      <c r="AW40" s="533"/>
      <c r="AX40" s="533"/>
      <c r="AY40" s="533"/>
      <c r="AZ40" s="533"/>
      <c r="BA40" s="533"/>
      <c r="BB40" s="533"/>
      <c r="BC40" s="533"/>
      <c r="BD40" s="533"/>
      <c r="BE40" s="533"/>
      <c r="BF40" s="533"/>
      <c r="BG40" s="533"/>
      <c r="BH40" s="533"/>
      <c r="BI40" s="533"/>
      <c r="BJ40" s="533"/>
      <c r="BK40" s="533"/>
      <c r="BL40" s="533"/>
      <c r="BM40" s="533"/>
      <c r="BN40" s="533"/>
      <c r="BO40" s="533"/>
      <c r="BP40" s="533"/>
      <c r="BQ40" s="533"/>
      <c r="BR40" s="533"/>
      <c r="BS40" s="533"/>
      <c r="BT40" s="533"/>
      <c r="BU40" s="533"/>
      <c r="BV40" s="533"/>
      <c r="BW40" s="533"/>
      <c r="BX40" s="533"/>
      <c r="BY40" s="533"/>
      <c r="BZ40" s="533"/>
      <c r="CA40" s="533"/>
      <c r="CB40" s="533"/>
      <c r="CC40" s="533"/>
      <c r="CD40" s="533"/>
      <c r="CE40" s="533"/>
      <c r="CF40" s="533"/>
      <c r="CG40" s="533"/>
      <c r="CH40" s="533"/>
      <c r="CI40" s="533"/>
      <c r="CJ40" s="533"/>
      <c r="CK40" s="533"/>
      <c r="CL40" s="533"/>
      <c r="CM40" s="533"/>
      <c r="CN40" s="533"/>
      <c r="CO40" s="533"/>
      <c r="CP40" s="533"/>
      <c r="CQ40" s="533"/>
      <c r="CR40" s="533"/>
      <c r="CS40" s="533"/>
      <c r="CT40" s="533"/>
      <c r="CU40" s="533"/>
      <c r="CV40" s="533"/>
      <c r="CW40" s="533"/>
      <c r="CX40" s="533"/>
      <c r="CY40" s="533"/>
      <c r="CZ40" s="533"/>
      <c r="DA40" s="533"/>
      <c r="DB40" s="533"/>
      <c r="DC40" s="533"/>
      <c r="DD40" s="533"/>
      <c r="DE40" s="533"/>
      <c r="DF40" s="533"/>
      <c r="DG40" s="533"/>
      <c r="DH40" s="533"/>
      <c r="DI40" s="533"/>
      <c r="DJ40" s="533"/>
      <c r="DK40" s="533"/>
      <c r="DL40" s="533"/>
      <c r="DM40" s="533"/>
      <c r="DN40" s="533"/>
      <c r="DO40" s="533"/>
      <c r="DP40" s="533"/>
    </row>
    <row r="41" spans="1:120"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004"/>
      <c r="AB41" s="1004"/>
      <c r="AC41" s="1004"/>
      <c r="AD41" s="1004"/>
      <c r="AE41" s="1004"/>
      <c r="AF41" s="1004"/>
      <c r="AG41" s="1004"/>
      <c r="AH41" s="1004"/>
      <c r="AI41" s="1004"/>
      <c r="AJ41" s="544" t="s">
        <v>301</v>
      </c>
      <c r="AK41" s="533"/>
      <c r="AL41" s="533"/>
      <c r="AM41" s="533"/>
      <c r="AN41" s="533"/>
      <c r="AO41" s="533"/>
      <c r="AP41" s="533"/>
      <c r="AQ41" s="533"/>
      <c r="AR41" s="533"/>
      <c r="AS41" s="533"/>
      <c r="AT41" s="533"/>
      <c r="AU41" s="533"/>
      <c r="AV41" s="533"/>
      <c r="AW41" s="533"/>
      <c r="AX41" s="533"/>
      <c r="AY41" s="533"/>
      <c r="AZ41" s="533"/>
      <c r="BA41" s="533"/>
      <c r="BB41" s="533"/>
      <c r="BC41" s="533"/>
      <c r="BD41" s="533"/>
      <c r="BE41" s="533"/>
      <c r="BF41" s="533"/>
      <c r="BG41" s="533"/>
      <c r="BH41" s="533"/>
      <c r="BI41" s="533"/>
      <c r="BJ41" s="533"/>
      <c r="BK41" s="533"/>
      <c r="BL41" s="533"/>
      <c r="BM41" s="533"/>
      <c r="BN41" s="533"/>
      <c r="BO41" s="533"/>
      <c r="BP41" s="533"/>
      <c r="BQ41" s="533"/>
      <c r="BR41" s="533"/>
      <c r="BS41" s="533"/>
      <c r="BT41" s="533"/>
      <c r="BU41" s="533"/>
      <c r="BV41" s="533"/>
      <c r="BW41" s="533"/>
      <c r="BX41" s="533"/>
      <c r="BY41" s="533"/>
      <c r="BZ41" s="533"/>
      <c r="CA41" s="533"/>
      <c r="CB41" s="533"/>
      <c r="CC41" s="533"/>
      <c r="CD41" s="533"/>
      <c r="CE41" s="533"/>
      <c r="CF41" s="533"/>
      <c r="CG41" s="533"/>
      <c r="CH41" s="533"/>
      <c r="CI41" s="533"/>
      <c r="CJ41" s="533"/>
      <c r="CK41" s="533"/>
      <c r="CL41" s="533"/>
      <c r="CM41" s="533"/>
      <c r="CN41" s="533"/>
      <c r="CO41" s="533"/>
      <c r="CP41" s="533"/>
      <c r="CQ41" s="533"/>
      <c r="CR41" s="533"/>
      <c r="CS41" s="533"/>
      <c r="CT41" s="533"/>
      <c r="CU41" s="533"/>
      <c r="CV41" s="533"/>
      <c r="CW41" s="533"/>
      <c r="CX41" s="533"/>
      <c r="CY41" s="533"/>
      <c r="CZ41" s="533"/>
      <c r="DA41" s="533"/>
      <c r="DB41" s="533"/>
      <c r="DC41" s="533"/>
      <c r="DD41" s="533"/>
      <c r="DE41" s="533"/>
      <c r="DF41" s="533"/>
      <c r="DG41" s="533"/>
      <c r="DH41" s="533"/>
      <c r="DI41" s="533"/>
      <c r="DJ41" s="533"/>
      <c r="DK41" s="533"/>
      <c r="DL41" s="533"/>
      <c r="DM41" s="533"/>
      <c r="DN41" s="533"/>
      <c r="DO41" s="533"/>
      <c r="DP41" s="533"/>
    </row>
    <row r="42" spans="1:120"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44" t="s">
        <v>844</v>
      </c>
      <c r="AK42" s="533"/>
      <c r="AL42" s="533"/>
      <c r="AM42" s="533"/>
      <c r="AN42" s="533"/>
      <c r="AO42" s="533"/>
      <c r="AP42" s="533"/>
      <c r="AQ42" s="533"/>
      <c r="AR42" s="533"/>
      <c r="AS42" s="533"/>
      <c r="AT42" s="533"/>
      <c r="AU42" s="533"/>
      <c r="AV42" s="533"/>
      <c r="AW42" s="533"/>
      <c r="AX42" s="533"/>
      <c r="AY42" s="533"/>
      <c r="AZ42" s="533"/>
      <c r="BA42" s="533"/>
      <c r="BB42" s="533"/>
      <c r="BC42" s="533"/>
      <c r="BD42" s="533"/>
      <c r="BE42" s="533"/>
      <c r="BF42" s="533"/>
      <c r="BG42" s="533"/>
      <c r="BH42" s="533"/>
      <c r="BI42" s="533"/>
      <c r="BJ42" s="533"/>
      <c r="BK42" s="533"/>
      <c r="BL42" s="533"/>
      <c r="BM42" s="533"/>
      <c r="BN42" s="533"/>
      <c r="BO42" s="533"/>
      <c r="BP42" s="533"/>
      <c r="BQ42" s="533"/>
      <c r="BR42" s="533"/>
      <c r="BS42" s="533"/>
      <c r="BT42" s="533"/>
      <c r="BU42" s="533"/>
      <c r="BV42" s="533"/>
      <c r="BW42" s="533"/>
      <c r="BX42" s="533"/>
      <c r="BY42" s="533"/>
      <c r="BZ42" s="533"/>
      <c r="CA42" s="533"/>
      <c r="CB42" s="533"/>
      <c r="CC42" s="533"/>
      <c r="CD42" s="533"/>
      <c r="CE42" s="533"/>
      <c r="CF42" s="533"/>
      <c r="CG42" s="533"/>
      <c r="CH42" s="533"/>
      <c r="CI42" s="533"/>
      <c r="CJ42" s="533"/>
      <c r="CK42" s="533"/>
      <c r="CL42" s="533"/>
      <c r="CM42" s="533"/>
      <c r="CN42" s="533"/>
      <c r="CO42" s="533"/>
      <c r="CP42" s="533"/>
      <c r="CQ42" s="533"/>
      <c r="CR42" s="533"/>
      <c r="CS42" s="533"/>
      <c r="CT42" s="533"/>
      <c r="CU42" s="533"/>
      <c r="CV42" s="533"/>
      <c r="CW42" s="533"/>
      <c r="CX42" s="533"/>
      <c r="CY42" s="533"/>
      <c r="CZ42" s="533"/>
      <c r="DA42" s="533"/>
      <c r="DB42" s="533"/>
      <c r="DC42" s="533"/>
      <c r="DD42" s="533"/>
      <c r="DE42" s="533"/>
      <c r="DF42" s="533"/>
      <c r="DG42" s="533"/>
      <c r="DH42" s="533"/>
      <c r="DI42" s="533"/>
      <c r="DJ42" s="533"/>
      <c r="DK42" s="533"/>
      <c r="DL42" s="533"/>
      <c r="DM42" s="533"/>
      <c r="DN42" s="533"/>
      <c r="DO42" s="533"/>
      <c r="DP42" s="533"/>
    </row>
    <row r="43" spans="1:120"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45" t="s">
        <v>819</v>
      </c>
      <c r="AK43" s="533"/>
      <c r="AL43" s="533"/>
      <c r="AM43" s="533"/>
      <c r="AN43" s="533"/>
      <c r="AO43" s="533"/>
      <c r="AP43" s="533"/>
      <c r="AQ43" s="533"/>
      <c r="AR43" s="533"/>
      <c r="AS43" s="533"/>
      <c r="AT43" s="533"/>
      <c r="AU43" s="533"/>
      <c r="AV43" s="533"/>
      <c r="AW43" s="533"/>
      <c r="AX43" s="533"/>
      <c r="AY43" s="533"/>
      <c r="AZ43" s="533"/>
      <c r="BA43" s="533"/>
      <c r="BB43" s="533"/>
      <c r="BC43" s="533"/>
      <c r="BD43" s="533"/>
      <c r="BE43" s="533"/>
      <c r="BF43" s="533"/>
      <c r="BG43" s="533"/>
      <c r="BH43" s="533"/>
      <c r="BI43" s="533"/>
      <c r="BJ43" s="533"/>
      <c r="BK43" s="533"/>
      <c r="BL43" s="533"/>
      <c r="BM43" s="533"/>
      <c r="BN43" s="533"/>
      <c r="BO43" s="533"/>
      <c r="BP43" s="533"/>
      <c r="BQ43" s="533"/>
      <c r="BR43" s="533"/>
      <c r="BS43" s="533"/>
      <c r="BT43" s="533"/>
      <c r="BU43" s="533"/>
      <c r="BV43" s="533"/>
      <c r="BW43" s="533"/>
      <c r="BX43" s="533"/>
      <c r="BY43" s="533"/>
      <c r="BZ43" s="533"/>
      <c r="CA43" s="533"/>
      <c r="CB43" s="533"/>
      <c r="CC43" s="533"/>
      <c r="CD43" s="533"/>
      <c r="CE43" s="533"/>
      <c r="CF43" s="533"/>
      <c r="CG43" s="533"/>
      <c r="CH43" s="533"/>
      <c r="CI43" s="533"/>
      <c r="CJ43" s="533"/>
      <c r="CK43" s="533"/>
      <c r="CL43" s="533"/>
      <c r="CM43" s="533"/>
      <c r="CN43" s="533"/>
      <c r="CO43" s="533"/>
      <c r="CP43" s="533"/>
      <c r="CQ43" s="533"/>
      <c r="CR43" s="533"/>
      <c r="CS43" s="533"/>
      <c r="CT43" s="533"/>
      <c r="CU43" s="533"/>
      <c r="CV43" s="533"/>
      <c r="CW43" s="533"/>
      <c r="CX43" s="533"/>
      <c r="CY43" s="533"/>
      <c r="CZ43" s="533"/>
      <c r="DA43" s="533"/>
      <c r="DB43" s="533"/>
      <c r="DC43" s="533"/>
      <c r="DD43" s="533"/>
      <c r="DE43" s="533"/>
      <c r="DF43" s="533"/>
      <c r="DG43" s="533"/>
      <c r="DH43" s="533"/>
      <c r="DI43" s="533"/>
      <c r="DJ43" s="533"/>
      <c r="DK43" s="533"/>
      <c r="DL43" s="533"/>
      <c r="DM43" s="533"/>
      <c r="DN43" s="533"/>
      <c r="DO43" s="533"/>
      <c r="DP43" s="533"/>
    </row>
    <row r="44" spans="1:120"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44" t="s">
        <v>301</v>
      </c>
      <c r="AK44" s="533"/>
      <c r="AL44" s="533"/>
      <c r="AM44" s="533"/>
      <c r="AN44" s="533"/>
      <c r="AO44" s="533"/>
      <c r="AP44" s="533"/>
      <c r="AQ44" s="533"/>
      <c r="AR44" s="533"/>
      <c r="AS44" s="533"/>
      <c r="AT44" s="533"/>
      <c r="AU44" s="533"/>
      <c r="AV44" s="533"/>
      <c r="AW44" s="533"/>
      <c r="AX44" s="533"/>
      <c r="AY44" s="533"/>
      <c r="AZ44" s="533"/>
      <c r="BA44" s="533"/>
      <c r="BB44" s="533"/>
      <c r="BC44" s="533"/>
      <c r="BD44" s="533"/>
      <c r="BE44" s="533"/>
      <c r="BF44" s="533"/>
      <c r="BG44" s="533"/>
      <c r="BH44" s="533"/>
      <c r="BI44" s="533"/>
      <c r="BJ44" s="533"/>
      <c r="BK44" s="533"/>
      <c r="BL44" s="533"/>
      <c r="BM44" s="533"/>
      <c r="BN44" s="533"/>
      <c r="BO44" s="533"/>
      <c r="BP44" s="533"/>
      <c r="BQ44" s="533"/>
      <c r="BR44" s="533"/>
      <c r="BS44" s="533"/>
      <c r="BT44" s="533"/>
      <c r="BU44" s="533"/>
      <c r="BV44" s="533"/>
      <c r="BW44" s="533"/>
      <c r="BX44" s="533"/>
      <c r="BY44" s="533"/>
      <c r="BZ44" s="533"/>
      <c r="CA44" s="533"/>
      <c r="CB44" s="533"/>
      <c r="CC44" s="533"/>
      <c r="CD44" s="533"/>
      <c r="CE44" s="533"/>
      <c r="CF44" s="533"/>
      <c r="CG44" s="533"/>
      <c r="CH44" s="533"/>
      <c r="CI44" s="533"/>
      <c r="CJ44" s="533"/>
      <c r="CK44" s="533"/>
      <c r="CL44" s="533"/>
      <c r="CM44" s="533"/>
      <c r="CN44" s="533"/>
      <c r="CO44" s="533"/>
      <c r="CP44" s="533"/>
      <c r="CQ44" s="533"/>
      <c r="CR44" s="533"/>
      <c r="CS44" s="533"/>
      <c r="CT44" s="533"/>
      <c r="CU44" s="533"/>
      <c r="CV44" s="533"/>
      <c r="CW44" s="533"/>
      <c r="CX44" s="533"/>
      <c r="CY44" s="533"/>
      <c r="CZ44" s="533"/>
      <c r="DA44" s="533"/>
      <c r="DB44" s="533"/>
      <c r="DC44" s="533"/>
      <c r="DD44" s="533"/>
      <c r="DE44" s="533"/>
      <c r="DF44" s="533"/>
      <c r="DG44" s="533"/>
      <c r="DH44" s="533"/>
      <c r="DI44" s="533"/>
      <c r="DJ44" s="533"/>
      <c r="DK44" s="533"/>
      <c r="DL44" s="533"/>
      <c r="DM44" s="533"/>
      <c r="DN44" s="533"/>
      <c r="DO44" s="533"/>
      <c r="DP44" s="533"/>
    </row>
    <row r="45" spans="1:120"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6"/>
      <c r="AK45" s="533"/>
      <c r="AL45" s="533"/>
      <c r="AM45" s="533"/>
      <c r="AN45" s="533"/>
      <c r="AO45" s="533"/>
      <c r="AP45" s="533"/>
      <c r="AQ45" s="533"/>
      <c r="AR45" s="533"/>
      <c r="AS45" s="533"/>
      <c r="AT45" s="533"/>
      <c r="AU45" s="533"/>
      <c r="AV45" s="533"/>
      <c r="AW45" s="533"/>
      <c r="AX45" s="533"/>
      <c r="AY45" s="533"/>
      <c r="AZ45" s="533"/>
      <c r="BA45" s="533"/>
      <c r="BB45" s="533"/>
      <c r="BC45" s="533"/>
      <c r="BD45" s="533"/>
      <c r="BE45" s="533"/>
      <c r="BF45" s="533"/>
      <c r="BG45" s="533"/>
      <c r="BH45" s="533"/>
      <c r="BI45" s="533"/>
      <c r="BJ45" s="533"/>
      <c r="BK45" s="533"/>
      <c r="BL45" s="533"/>
      <c r="BM45" s="533"/>
      <c r="BN45" s="533"/>
      <c r="BO45" s="533"/>
      <c r="BP45" s="533"/>
      <c r="BQ45" s="533"/>
      <c r="BR45" s="533"/>
      <c r="BS45" s="533"/>
      <c r="BT45" s="533"/>
      <c r="BU45" s="533"/>
      <c r="BV45" s="533"/>
      <c r="BW45" s="533"/>
      <c r="BX45" s="533"/>
      <c r="BY45" s="533"/>
      <c r="BZ45" s="533"/>
      <c r="CA45" s="533"/>
      <c r="CB45" s="533"/>
      <c r="CC45" s="533"/>
      <c r="CD45" s="533"/>
      <c r="CE45" s="533"/>
      <c r="CF45" s="533"/>
      <c r="CG45" s="533"/>
      <c r="CH45" s="533"/>
      <c r="CI45" s="533"/>
      <c r="CJ45" s="533"/>
      <c r="CK45" s="533"/>
      <c r="CL45" s="533"/>
      <c r="CM45" s="533"/>
      <c r="CN45" s="533"/>
      <c r="CO45" s="533"/>
      <c r="CP45" s="533"/>
      <c r="CQ45" s="533"/>
      <c r="CR45" s="533"/>
      <c r="CS45" s="533"/>
      <c r="CT45" s="533"/>
      <c r="CU45" s="533"/>
      <c r="CV45" s="533"/>
      <c r="CW45" s="533"/>
      <c r="CX45" s="533"/>
      <c r="CY45" s="533"/>
      <c r="CZ45" s="533"/>
      <c r="DA45" s="533"/>
      <c r="DB45" s="533"/>
      <c r="DC45" s="533"/>
      <c r="DD45" s="533"/>
      <c r="DE45" s="533"/>
      <c r="DF45" s="533"/>
      <c r="DG45" s="533"/>
      <c r="DH45" s="533"/>
      <c r="DI45" s="533"/>
      <c r="DJ45" s="533"/>
      <c r="DK45" s="533"/>
      <c r="DL45" s="533"/>
      <c r="DM45" s="533"/>
      <c r="DN45" s="533"/>
      <c r="DO45" s="533"/>
      <c r="DP45" s="533"/>
    </row>
    <row r="46" spans="1:120"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8" t="s">
        <v>800</v>
      </c>
      <c r="AK46" s="533"/>
      <c r="AL46" s="533"/>
      <c r="AM46" s="533"/>
      <c r="AN46" s="533"/>
      <c r="AO46" s="533"/>
      <c r="AP46" s="533"/>
      <c r="AQ46" s="533"/>
      <c r="AR46" s="533"/>
      <c r="AS46" s="533"/>
      <c r="AT46" s="533"/>
      <c r="AU46" s="533"/>
      <c r="AV46" s="533"/>
      <c r="AW46" s="533"/>
      <c r="AX46" s="533"/>
      <c r="AY46" s="533"/>
      <c r="AZ46" s="533"/>
      <c r="BA46" s="533"/>
      <c r="BB46" s="533"/>
      <c r="BC46" s="533"/>
      <c r="BD46" s="533"/>
      <c r="BE46" s="533"/>
      <c r="BF46" s="533"/>
      <c r="BG46" s="533"/>
      <c r="BH46" s="533"/>
      <c r="BI46" s="533"/>
      <c r="BJ46" s="533"/>
      <c r="BK46" s="533"/>
      <c r="BL46" s="533"/>
      <c r="BM46" s="533"/>
      <c r="BN46" s="533"/>
      <c r="BO46" s="533"/>
      <c r="BP46" s="533"/>
      <c r="BQ46" s="533"/>
      <c r="BR46" s="533"/>
      <c r="BS46" s="533"/>
      <c r="BT46" s="533"/>
      <c r="BU46" s="533"/>
      <c r="BV46" s="533"/>
      <c r="BW46" s="533"/>
      <c r="BX46" s="533"/>
      <c r="BY46" s="533"/>
      <c r="BZ46" s="533"/>
      <c r="CA46" s="533"/>
      <c r="CB46" s="533"/>
      <c r="CC46" s="533"/>
      <c r="CD46" s="533"/>
      <c r="CE46" s="533"/>
      <c r="CF46" s="533"/>
      <c r="CG46" s="533"/>
      <c r="CH46" s="533"/>
      <c r="CI46" s="533"/>
      <c r="CJ46" s="533"/>
      <c r="CK46" s="533"/>
      <c r="CL46" s="533"/>
      <c r="CM46" s="533"/>
      <c r="CN46" s="533"/>
      <c r="CO46" s="533"/>
      <c r="CP46" s="533"/>
      <c r="CQ46" s="533"/>
      <c r="CR46" s="533"/>
      <c r="CS46" s="533"/>
      <c r="CT46" s="533"/>
      <c r="CU46" s="533"/>
      <c r="CV46" s="533"/>
      <c r="CW46" s="533"/>
      <c r="CX46" s="533"/>
      <c r="CY46" s="533"/>
      <c r="CZ46" s="533"/>
      <c r="DA46" s="533"/>
      <c r="DB46" s="533"/>
      <c r="DC46" s="533"/>
      <c r="DD46" s="533"/>
      <c r="DE46" s="533"/>
      <c r="DF46" s="533"/>
      <c r="DG46" s="533"/>
      <c r="DH46" s="533"/>
      <c r="DI46" s="533"/>
      <c r="DJ46" s="533"/>
      <c r="DK46" s="533"/>
      <c r="DL46" s="533"/>
      <c r="DM46" s="533"/>
      <c r="DN46" s="533"/>
      <c r="DO46" s="533"/>
      <c r="DP46" s="533"/>
    </row>
    <row r="47" spans="1:120"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33" t="s">
        <v>818</v>
      </c>
      <c r="AK47" s="533"/>
      <c r="AL47" s="533"/>
      <c r="AM47" s="533"/>
      <c r="AN47" s="533"/>
      <c r="AO47" s="533"/>
      <c r="AP47" s="533"/>
      <c r="AQ47" s="533"/>
      <c r="AR47" s="533"/>
      <c r="AS47" s="533"/>
      <c r="AT47" s="533"/>
      <c r="AU47" s="533"/>
      <c r="AV47" s="533"/>
      <c r="AW47" s="533"/>
      <c r="AX47" s="533"/>
      <c r="AY47" s="533"/>
      <c r="AZ47" s="533"/>
      <c r="BA47" s="533"/>
      <c r="BB47" s="533"/>
      <c r="BC47" s="533"/>
      <c r="BD47" s="533"/>
      <c r="BE47" s="533"/>
      <c r="BF47" s="533"/>
      <c r="BG47" s="533"/>
      <c r="BH47" s="533"/>
      <c r="BI47" s="533"/>
      <c r="BJ47" s="533"/>
      <c r="BK47" s="533"/>
      <c r="BL47" s="533"/>
      <c r="BM47" s="533"/>
      <c r="BN47" s="533"/>
      <c r="BO47" s="533"/>
      <c r="BP47" s="533"/>
      <c r="BQ47" s="533"/>
      <c r="BR47" s="533"/>
      <c r="BS47" s="533"/>
      <c r="BT47" s="533"/>
      <c r="BU47" s="533"/>
      <c r="BV47" s="533"/>
      <c r="BW47" s="533"/>
      <c r="BX47" s="533"/>
      <c r="BY47" s="533"/>
      <c r="BZ47" s="533"/>
      <c r="CA47" s="533"/>
      <c r="CB47" s="533"/>
      <c r="CC47" s="533"/>
      <c r="CD47" s="533"/>
      <c r="CE47" s="533"/>
      <c r="CF47" s="533"/>
      <c r="CG47" s="533"/>
      <c r="CH47" s="533"/>
      <c r="CI47" s="533"/>
      <c r="CJ47" s="533"/>
      <c r="CK47" s="533"/>
      <c r="CL47" s="533"/>
      <c r="CM47" s="533"/>
      <c r="CN47" s="533"/>
      <c r="CO47" s="533"/>
      <c r="CP47" s="533"/>
      <c r="CQ47" s="533"/>
      <c r="CR47" s="533"/>
      <c r="CS47" s="533"/>
      <c r="CT47" s="533"/>
      <c r="CU47" s="533"/>
      <c r="CV47" s="533"/>
      <c r="CW47" s="533"/>
      <c r="CX47" s="533"/>
      <c r="CY47" s="533"/>
      <c r="CZ47" s="533"/>
      <c r="DA47" s="533"/>
      <c r="DB47" s="533"/>
      <c r="DC47" s="533"/>
      <c r="DD47" s="533"/>
      <c r="DE47" s="533"/>
      <c r="DF47" s="533"/>
      <c r="DG47" s="533"/>
      <c r="DH47" s="533"/>
      <c r="DI47" s="533"/>
      <c r="DJ47" s="533"/>
      <c r="DK47" s="533"/>
      <c r="DL47" s="533"/>
      <c r="DM47" s="533"/>
      <c r="DN47" s="533"/>
      <c r="DO47" s="533"/>
      <c r="DP47" s="533"/>
    </row>
    <row r="48" spans="1:120"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33" t="s">
        <v>845</v>
      </c>
      <c r="AK48" s="533"/>
      <c r="AL48" s="533"/>
      <c r="AM48" s="533"/>
      <c r="AN48" s="533"/>
      <c r="AO48" s="533"/>
      <c r="AP48" s="533"/>
      <c r="AQ48" s="533"/>
      <c r="AR48" s="533"/>
      <c r="AS48" s="533"/>
      <c r="AT48" s="533"/>
      <c r="AU48" s="533"/>
      <c r="AV48" s="533"/>
      <c r="AW48" s="533"/>
      <c r="AX48" s="533"/>
      <c r="AY48" s="533"/>
      <c r="AZ48" s="533"/>
      <c r="BA48" s="533"/>
      <c r="BB48" s="533"/>
      <c r="BC48" s="533"/>
      <c r="BD48" s="533"/>
      <c r="BE48" s="533"/>
      <c r="BF48" s="533"/>
      <c r="BG48" s="533"/>
      <c r="BH48" s="533"/>
      <c r="BI48" s="533"/>
      <c r="BJ48" s="533"/>
      <c r="BK48" s="533"/>
      <c r="BL48" s="533"/>
      <c r="BM48" s="533"/>
      <c r="BN48" s="533"/>
      <c r="BO48" s="533"/>
      <c r="BP48" s="533"/>
      <c r="BQ48" s="533"/>
      <c r="BR48" s="533"/>
      <c r="BS48" s="533"/>
      <c r="BT48" s="533"/>
      <c r="BU48" s="533"/>
      <c r="BV48" s="533"/>
      <c r="BW48" s="533"/>
      <c r="BX48" s="533"/>
      <c r="BY48" s="533"/>
      <c r="BZ48" s="533"/>
      <c r="CA48" s="533"/>
      <c r="CB48" s="533"/>
      <c r="CC48" s="533"/>
      <c r="CD48" s="533"/>
      <c r="CE48" s="533"/>
      <c r="CF48" s="533"/>
      <c r="CG48" s="533"/>
      <c r="CH48" s="533"/>
      <c r="CI48" s="533"/>
      <c r="CJ48" s="533"/>
      <c r="CK48" s="533"/>
      <c r="CL48" s="533"/>
      <c r="CM48" s="533"/>
      <c r="CN48" s="533"/>
      <c r="CO48" s="533"/>
      <c r="CP48" s="533"/>
      <c r="CQ48" s="533"/>
      <c r="CR48" s="533"/>
      <c r="CS48" s="533"/>
      <c r="CT48" s="533"/>
      <c r="CU48" s="533"/>
      <c r="CV48" s="533"/>
      <c r="CW48" s="533"/>
      <c r="CX48" s="533"/>
      <c r="CY48" s="533"/>
      <c r="CZ48" s="533"/>
      <c r="DA48" s="533"/>
      <c r="DB48" s="533"/>
      <c r="DC48" s="533"/>
      <c r="DD48" s="533"/>
      <c r="DE48" s="533"/>
      <c r="DF48" s="533"/>
      <c r="DG48" s="533"/>
      <c r="DH48" s="533"/>
      <c r="DI48" s="533"/>
      <c r="DJ48" s="533"/>
      <c r="DK48" s="533"/>
      <c r="DL48" s="533"/>
      <c r="DM48" s="533"/>
      <c r="DN48" s="533"/>
      <c r="DO48" s="533"/>
      <c r="DP48" s="533"/>
    </row>
    <row r="49" spans="1:120"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33" t="s">
        <v>820</v>
      </c>
      <c r="AK49" s="533"/>
      <c r="AL49" s="533"/>
      <c r="AM49" s="533"/>
      <c r="AN49" s="533"/>
      <c r="AO49" s="533"/>
      <c r="AP49" s="533"/>
      <c r="AQ49" s="533"/>
      <c r="AR49" s="533"/>
      <c r="AS49" s="533"/>
      <c r="AT49" s="533"/>
      <c r="AU49" s="533"/>
      <c r="AV49" s="533"/>
      <c r="AW49" s="533"/>
      <c r="AX49" s="533"/>
      <c r="AY49" s="533"/>
      <c r="AZ49" s="533"/>
      <c r="BA49" s="533"/>
      <c r="BB49" s="533"/>
      <c r="BC49" s="533"/>
      <c r="BD49" s="533"/>
      <c r="BE49" s="533"/>
      <c r="BF49" s="533"/>
      <c r="BG49" s="533"/>
      <c r="BH49" s="533"/>
      <c r="BI49" s="533"/>
      <c r="BJ49" s="533"/>
      <c r="BK49" s="533"/>
      <c r="BL49" s="533"/>
      <c r="BM49" s="533"/>
      <c r="BN49" s="533"/>
      <c r="BO49" s="533"/>
      <c r="BP49" s="533"/>
      <c r="BQ49" s="533"/>
      <c r="BR49" s="533"/>
      <c r="BS49" s="533"/>
      <c r="BT49" s="533"/>
      <c r="BU49" s="533"/>
      <c r="BV49" s="533"/>
      <c r="BW49" s="533"/>
      <c r="BX49" s="533"/>
      <c r="BY49" s="533"/>
      <c r="BZ49" s="533"/>
      <c r="CA49" s="533"/>
      <c r="CB49" s="533"/>
      <c r="CC49" s="533"/>
      <c r="CD49" s="533"/>
      <c r="CE49" s="533"/>
      <c r="CF49" s="533"/>
      <c r="CG49" s="533"/>
      <c r="CH49" s="533"/>
      <c r="CI49" s="533"/>
      <c r="CJ49" s="533"/>
      <c r="CK49" s="533"/>
      <c r="CL49" s="533"/>
      <c r="CM49" s="533"/>
      <c r="CN49" s="533"/>
      <c r="CO49" s="533"/>
      <c r="CP49" s="533"/>
      <c r="CQ49" s="533"/>
      <c r="CR49" s="533"/>
      <c r="CS49" s="533"/>
      <c r="CT49" s="533"/>
      <c r="CU49" s="533"/>
      <c r="CV49" s="533"/>
      <c r="CW49" s="533"/>
      <c r="CX49" s="533"/>
      <c r="CY49" s="533"/>
      <c r="CZ49" s="533"/>
      <c r="DA49" s="533"/>
      <c r="DB49" s="533"/>
      <c r="DC49" s="533"/>
      <c r="DD49" s="533"/>
      <c r="DE49" s="533"/>
      <c r="DF49" s="533"/>
      <c r="DG49" s="533"/>
      <c r="DH49" s="533"/>
      <c r="DI49" s="533"/>
      <c r="DJ49" s="533"/>
      <c r="DK49" s="533"/>
      <c r="DL49" s="533"/>
      <c r="DM49" s="533"/>
      <c r="DN49" s="533"/>
      <c r="DO49" s="533"/>
      <c r="DP49" s="533"/>
    </row>
    <row r="50" spans="1:120"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33" t="s">
        <v>818</v>
      </c>
      <c r="AK50" s="533"/>
      <c r="AL50" s="533"/>
      <c r="AM50" s="533"/>
      <c r="AN50" s="533"/>
      <c r="AO50" s="533"/>
      <c r="AP50" s="533"/>
      <c r="AQ50" s="533"/>
      <c r="AR50" s="533"/>
      <c r="AS50" s="533"/>
      <c r="AT50" s="533"/>
      <c r="AU50" s="533"/>
      <c r="AV50" s="533"/>
      <c r="AW50" s="533"/>
      <c r="AX50" s="533"/>
      <c r="AY50" s="533"/>
      <c r="AZ50" s="533"/>
      <c r="BA50" s="533"/>
      <c r="BB50" s="533"/>
      <c r="BC50" s="533"/>
      <c r="BD50" s="533"/>
      <c r="BE50" s="533"/>
      <c r="BF50" s="533"/>
      <c r="BG50" s="533"/>
      <c r="BH50" s="533"/>
      <c r="BI50" s="533"/>
      <c r="BJ50" s="533"/>
      <c r="BK50" s="533"/>
      <c r="BL50" s="533"/>
      <c r="BM50" s="533"/>
      <c r="BN50" s="533"/>
      <c r="BO50" s="533"/>
      <c r="BP50" s="533"/>
      <c r="BQ50" s="533"/>
      <c r="BR50" s="533"/>
      <c r="BS50" s="533"/>
      <c r="BT50" s="533"/>
      <c r="BU50" s="533"/>
      <c r="BV50" s="533"/>
      <c r="BW50" s="533"/>
      <c r="BX50" s="533"/>
      <c r="BY50" s="533"/>
      <c r="BZ50" s="533"/>
      <c r="CA50" s="533"/>
      <c r="CB50" s="533"/>
      <c r="CC50" s="533"/>
      <c r="CD50" s="533"/>
      <c r="CE50" s="533"/>
      <c r="CF50" s="533"/>
      <c r="CG50" s="533"/>
      <c r="CH50" s="533"/>
      <c r="CI50" s="533"/>
      <c r="CJ50" s="533"/>
      <c r="CK50" s="533"/>
      <c r="CL50" s="533"/>
      <c r="CM50" s="533"/>
      <c r="CN50" s="533"/>
      <c r="CO50" s="533"/>
      <c r="CP50" s="533"/>
      <c r="CQ50" s="533"/>
      <c r="CR50" s="533"/>
      <c r="CS50" s="533"/>
      <c r="CT50" s="533"/>
      <c r="CU50" s="533"/>
      <c r="CV50" s="533"/>
      <c r="CW50" s="533"/>
      <c r="CX50" s="533"/>
      <c r="CY50" s="533"/>
      <c r="CZ50" s="533"/>
      <c r="DA50" s="533"/>
      <c r="DB50" s="533"/>
      <c r="DC50" s="533"/>
      <c r="DD50" s="533"/>
      <c r="DE50" s="533"/>
      <c r="DF50" s="533"/>
      <c r="DG50" s="533"/>
      <c r="DH50" s="533"/>
      <c r="DI50" s="533"/>
      <c r="DJ50" s="533"/>
      <c r="DK50" s="533"/>
      <c r="DL50" s="533"/>
      <c r="DM50" s="533"/>
      <c r="DN50" s="533"/>
      <c r="DO50" s="533"/>
      <c r="DP50" s="533"/>
    </row>
    <row r="51" spans="1:120"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33"/>
      <c r="AK51" s="533"/>
      <c r="AL51" s="533"/>
      <c r="AM51" s="533"/>
      <c r="AN51" s="533"/>
      <c r="AO51" s="533"/>
      <c r="AP51" s="533"/>
      <c r="AQ51" s="533"/>
      <c r="AR51" s="533"/>
      <c r="AS51" s="533"/>
      <c r="AT51" s="533"/>
      <c r="AU51" s="533"/>
      <c r="AV51" s="533"/>
      <c r="AW51" s="533"/>
      <c r="AX51" s="533"/>
      <c r="AY51" s="533"/>
      <c r="AZ51" s="533"/>
      <c r="BA51" s="533"/>
      <c r="BB51" s="533"/>
      <c r="BC51" s="533"/>
      <c r="BD51" s="533"/>
      <c r="BE51" s="533"/>
      <c r="BF51" s="533"/>
      <c r="BG51" s="533"/>
      <c r="BH51" s="533"/>
      <c r="BI51" s="533"/>
      <c r="BJ51" s="533"/>
      <c r="BK51" s="533"/>
      <c r="BL51" s="533"/>
      <c r="BM51" s="533"/>
      <c r="BN51" s="533"/>
      <c r="BO51" s="533"/>
      <c r="BP51" s="533"/>
      <c r="BQ51" s="533"/>
      <c r="BR51" s="533"/>
      <c r="BS51" s="533"/>
      <c r="BT51" s="533"/>
      <c r="BU51" s="533"/>
      <c r="BV51" s="533"/>
      <c r="BW51" s="533"/>
      <c r="BX51" s="533"/>
      <c r="BY51" s="533"/>
      <c r="BZ51" s="533"/>
      <c r="CA51" s="533"/>
      <c r="CB51" s="533"/>
      <c r="CC51" s="533"/>
      <c r="CD51" s="533"/>
      <c r="CE51" s="533"/>
      <c r="CF51" s="533"/>
      <c r="CG51" s="533"/>
      <c r="CH51" s="533"/>
      <c r="CI51" s="533"/>
      <c r="CJ51" s="533"/>
      <c r="CK51" s="533"/>
      <c r="CL51" s="533"/>
      <c r="CM51" s="533"/>
      <c r="CN51" s="533"/>
      <c r="CO51" s="533"/>
      <c r="CP51" s="533"/>
      <c r="CQ51" s="533"/>
      <c r="CR51" s="533"/>
      <c r="CS51" s="533"/>
      <c r="CT51" s="533"/>
      <c r="CU51" s="533"/>
      <c r="CV51" s="533"/>
      <c r="CW51" s="533"/>
      <c r="CX51" s="533"/>
      <c r="CY51" s="533"/>
      <c r="CZ51" s="533"/>
      <c r="DA51" s="533"/>
      <c r="DB51" s="533"/>
      <c r="DC51" s="533"/>
      <c r="DD51" s="533"/>
      <c r="DE51" s="533"/>
      <c r="DF51" s="533"/>
      <c r="DG51" s="533"/>
      <c r="DH51" s="533"/>
      <c r="DI51" s="533"/>
      <c r="DJ51" s="533"/>
      <c r="DK51" s="533"/>
      <c r="DL51" s="533"/>
      <c r="DM51" s="533"/>
      <c r="DN51" s="533"/>
      <c r="DO51" s="533"/>
      <c r="DP51" s="533"/>
    </row>
    <row r="52" spans="1:120"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8" t="s">
        <v>803</v>
      </c>
      <c r="AK52" s="533"/>
      <c r="AL52" s="533"/>
      <c r="AM52" s="533"/>
      <c r="AN52" s="533"/>
      <c r="AO52" s="533"/>
      <c r="AP52" s="533"/>
      <c r="AQ52" s="533"/>
      <c r="AR52" s="533"/>
      <c r="AS52" s="533"/>
      <c r="AT52" s="533"/>
      <c r="AU52" s="533"/>
      <c r="AV52" s="533"/>
      <c r="AW52" s="533"/>
      <c r="AX52" s="533"/>
      <c r="AY52" s="533"/>
      <c r="AZ52" s="533"/>
      <c r="BA52" s="533"/>
      <c r="BB52" s="533"/>
      <c r="BC52" s="533"/>
      <c r="BD52" s="533"/>
      <c r="BE52" s="533"/>
      <c r="BF52" s="533"/>
      <c r="BG52" s="533"/>
      <c r="BH52" s="533"/>
      <c r="BI52" s="533"/>
      <c r="BJ52" s="533"/>
      <c r="BK52" s="533"/>
      <c r="BL52" s="533"/>
      <c r="BM52" s="533"/>
      <c r="BN52" s="533"/>
      <c r="BO52" s="533"/>
      <c r="BP52" s="533"/>
      <c r="BQ52" s="533"/>
      <c r="BR52" s="533"/>
      <c r="BS52" s="533"/>
      <c r="BT52" s="533"/>
      <c r="BU52" s="533"/>
      <c r="BV52" s="533"/>
      <c r="BW52" s="533"/>
      <c r="BX52" s="533"/>
      <c r="BY52" s="533"/>
      <c r="BZ52" s="533"/>
      <c r="CA52" s="533"/>
      <c r="CB52" s="533"/>
      <c r="CC52" s="533"/>
      <c r="CD52" s="533"/>
      <c r="CE52" s="533"/>
      <c r="CF52" s="533"/>
      <c r="CG52" s="533"/>
      <c r="CH52" s="533"/>
      <c r="CI52" s="533"/>
      <c r="CJ52" s="533"/>
      <c r="CK52" s="533"/>
      <c r="CL52" s="533"/>
      <c r="CM52" s="533"/>
      <c r="CN52" s="533"/>
      <c r="CO52" s="533"/>
      <c r="CP52" s="533"/>
      <c r="CQ52" s="533"/>
      <c r="CR52" s="533"/>
      <c r="CS52" s="533"/>
      <c r="CT52" s="533"/>
      <c r="CU52" s="533"/>
      <c r="CV52" s="533"/>
      <c r="CW52" s="533"/>
      <c r="CX52" s="533"/>
      <c r="CY52" s="533"/>
      <c r="CZ52" s="533"/>
      <c r="DA52" s="533"/>
      <c r="DB52" s="533"/>
      <c r="DC52" s="533"/>
      <c r="DD52" s="533"/>
      <c r="DE52" s="533"/>
      <c r="DF52" s="533"/>
      <c r="DG52" s="533"/>
      <c r="DH52" s="533"/>
      <c r="DI52" s="533"/>
      <c r="DJ52" s="533"/>
      <c r="DK52" s="533"/>
      <c r="DL52" s="533"/>
      <c r="DM52" s="533"/>
      <c r="DN52" s="533"/>
      <c r="DO52" s="533"/>
      <c r="DP52" s="533"/>
    </row>
    <row r="53" spans="1:120" ht="13.35" customHeight="1" x14ac:dyDescent="0.2">
      <c r="A53" s="171"/>
      <c r="B53" s="171"/>
      <c r="C53" s="171"/>
      <c r="D53" s="171"/>
      <c r="E53" s="171"/>
      <c r="F53" s="171"/>
      <c r="G53" s="171"/>
      <c r="H53" s="171"/>
      <c r="I53" s="171"/>
      <c r="J53" s="171"/>
      <c r="K53" s="171"/>
      <c r="L53" s="171"/>
      <c r="M53" s="171"/>
      <c r="N53" s="171"/>
      <c r="O53" s="171"/>
      <c r="P53" s="171"/>
      <c r="Q53" s="171"/>
      <c r="R53" s="171"/>
      <c r="S53" s="171"/>
      <c r="T53" s="1009" t="s">
        <v>958</v>
      </c>
      <c r="U53" s="1009"/>
      <c r="V53" s="1009"/>
      <c r="W53" s="1009"/>
      <c r="X53" s="1009"/>
      <c r="Y53" s="1009"/>
      <c r="Z53" s="1009"/>
      <c r="AA53" s="1009"/>
      <c r="AB53" s="1009"/>
      <c r="AC53" s="1009"/>
      <c r="AD53" s="1009"/>
      <c r="AE53" s="1009"/>
      <c r="AF53" s="1009"/>
      <c r="AG53" s="1009"/>
      <c r="AH53" s="1009"/>
      <c r="AI53" s="1009"/>
      <c r="AJ53" s="533">
        <v>2951</v>
      </c>
      <c r="AK53" s="533"/>
      <c r="AL53" s="533"/>
      <c r="AM53" s="533" t="s">
        <v>796</v>
      </c>
      <c r="AN53" s="533"/>
      <c r="AO53" s="533"/>
      <c r="AP53" s="533"/>
      <c r="AQ53" s="533"/>
      <c r="AR53" s="533"/>
      <c r="AS53" s="533"/>
      <c r="AT53" s="533"/>
      <c r="AU53" s="533"/>
      <c r="AV53" s="533"/>
      <c r="AW53" s="533"/>
      <c r="AX53" s="533"/>
      <c r="AY53" s="533"/>
      <c r="AZ53" s="533"/>
      <c r="BA53" s="533"/>
      <c r="BB53" s="533"/>
      <c r="BC53" s="533"/>
      <c r="BD53" s="533"/>
      <c r="BE53" s="533"/>
      <c r="BF53" s="533"/>
      <c r="BG53" s="533"/>
      <c r="BH53" s="533"/>
      <c r="BI53" s="533"/>
      <c r="BJ53" s="533"/>
      <c r="BK53" s="533"/>
      <c r="BL53" s="533"/>
      <c r="BM53" s="533"/>
      <c r="BN53" s="533"/>
      <c r="BO53" s="533"/>
      <c r="BP53" s="533"/>
      <c r="BQ53" s="533"/>
      <c r="BR53" s="533"/>
      <c r="BS53" s="533"/>
      <c r="BT53" s="533"/>
      <c r="BU53" s="533"/>
      <c r="BV53" s="533"/>
      <c r="BW53" s="533"/>
      <c r="BX53" s="533"/>
      <c r="BY53" s="533"/>
      <c r="BZ53" s="533"/>
      <c r="CA53" s="533"/>
      <c r="CB53" s="533"/>
      <c r="CC53" s="533"/>
      <c r="CD53" s="533"/>
      <c r="CE53" s="533"/>
      <c r="CF53" s="533"/>
      <c r="CG53" s="533"/>
      <c r="CH53" s="533"/>
      <c r="CI53" s="533"/>
      <c r="CJ53" s="533"/>
      <c r="CK53" s="533"/>
      <c r="CL53" s="533"/>
      <c r="CM53" s="533"/>
      <c r="CN53" s="533"/>
      <c r="CO53" s="533"/>
      <c r="CP53" s="533"/>
      <c r="CQ53" s="533"/>
      <c r="CR53" s="533"/>
      <c r="CS53" s="533"/>
      <c r="CT53" s="533"/>
      <c r="CU53" s="533"/>
      <c r="CV53" s="533"/>
      <c r="CW53" s="533"/>
      <c r="CX53" s="533"/>
      <c r="CY53" s="533"/>
      <c r="CZ53" s="533"/>
      <c r="DA53" s="533"/>
      <c r="DB53" s="533"/>
      <c r="DC53" s="533"/>
      <c r="DD53" s="533"/>
      <c r="DE53" s="533"/>
      <c r="DF53" s="533"/>
      <c r="DG53" s="533"/>
      <c r="DH53" s="533"/>
      <c r="DI53" s="533"/>
      <c r="DJ53" s="533"/>
      <c r="DK53" s="533"/>
      <c r="DL53" s="533"/>
      <c r="DM53" s="533"/>
      <c r="DN53" s="533"/>
      <c r="DO53" s="533"/>
      <c r="DP53" s="533"/>
    </row>
    <row r="54" spans="1:120" ht="13.35" customHeight="1" x14ac:dyDescent="0.2">
      <c r="A54" s="171"/>
      <c r="B54" s="171"/>
      <c r="C54" s="171"/>
      <c r="D54" s="171"/>
      <c r="E54" s="171"/>
      <c r="F54" s="171"/>
      <c r="G54" s="171"/>
      <c r="H54" s="171"/>
      <c r="I54" s="171"/>
      <c r="J54" s="171"/>
      <c r="K54" s="171"/>
      <c r="L54" s="171"/>
      <c r="M54" s="171"/>
      <c r="N54" s="171"/>
      <c r="O54" s="171"/>
      <c r="P54" s="171"/>
      <c r="Q54" s="171"/>
      <c r="R54" s="171"/>
      <c r="S54" s="171"/>
      <c r="T54" s="1009" t="s">
        <v>302</v>
      </c>
      <c r="U54" s="1009"/>
      <c r="V54" s="1009"/>
      <c r="W54" s="1009"/>
      <c r="X54" s="1009"/>
      <c r="Y54" s="1009"/>
      <c r="Z54" s="1009"/>
      <c r="AA54" s="1009"/>
      <c r="AB54" s="1009"/>
      <c r="AC54" s="1009"/>
      <c r="AD54" s="1009"/>
      <c r="AE54" s="1009"/>
      <c r="AF54" s="1009"/>
      <c r="AG54" s="1009"/>
      <c r="AH54" s="1009"/>
      <c r="AI54" s="1009"/>
      <c r="AJ54" s="533">
        <v>3558</v>
      </c>
      <c r="AK54" s="533"/>
      <c r="AL54" s="533"/>
      <c r="AM54" s="533" t="s">
        <v>793</v>
      </c>
      <c r="AN54" s="533"/>
      <c r="AO54" s="533"/>
      <c r="AP54" s="533"/>
      <c r="AQ54" s="533"/>
      <c r="AR54" s="533"/>
      <c r="AS54" s="533"/>
      <c r="AT54" s="533"/>
      <c r="AU54" s="533"/>
      <c r="AV54" s="533"/>
      <c r="AW54" s="533"/>
      <c r="AX54" s="533"/>
      <c r="AY54" s="533"/>
      <c r="AZ54" s="533"/>
      <c r="BA54" s="533"/>
      <c r="BB54" s="533"/>
      <c r="BC54" s="533"/>
      <c r="BD54" s="533"/>
      <c r="BE54" s="533"/>
      <c r="BF54" s="533"/>
      <c r="BG54" s="533"/>
      <c r="BH54" s="533"/>
      <c r="BI54" s="533"/>
      <c r="BJ54" s="533"/>
      <c r="BK54" s="533"/>
      <c r="BL54" s="533"/>
      <c r="BM54" s="533"/>
      <c r="BN54" s="533"/>
      <c r="BO54" s="533"/>
      <c r="BP54" s="533"/>
      <c r="BQ54" s="533"/>
      <c r="BR54" s="533"/>
      <c r="BS54" s="533"/>
      <c r="BT54" s="533"/>
      <c r="BU54" s="533"/>
      <c r="BV54" s="533"/>
      <c r="BW54" s="533"/>
      <c r="BX54" s="533"/>
      <c r="BY54" s="533"/>
      <c r="BZ54" s="533"/>
      <c r="CA54" s="533"/>
      <c r="CB54" s="533"/>
      <c r="CC54" s="533"/>
      <c r="CD54" s="533"/>
      <c r="CE54" s="533"/>
      <c r="CF54" s="533"/>
      <c r="CG54" s="533"/>
      <c r="CH54" s="533"/>
      <c r="CI54" s="533"/>
      <c r="CJ54" s="533"/>
      <c r="CK54" s="533"/>
      <c r="CL54" s="533"/>
      <c r="CM54" s="533"/>
      <c r="CN54" s="533"/>
      <c r="CO54" s="533"/>
      <c r="CP54" s="533"/>
      <c r="CQ54" s="533"/>
      <c r="CR54" s="533"/>
      <c r="CS54" s="533"/>
      <c r="CT54" s="533"/>
      <c r="CU54" s="533"/>
      <c r="CV54" s="533"/>
      <c r="CW54" s="533"/>
      <c r="CX54" s="533"/>
      <c r="CY54" s="533"/>
      <c r="CZ54" s="533"/>
      <c r="DA54" s="533"/>
      <c r="DB54" s="533"/>
      <c r="DC54" s="533"/>
      <c r="DD54" s="533"/>
      <c r="DE54" s="533"/>
      <c r="DF54" s="533"/>
      <c r="DG54" s="533"/>
      <c r="DH54" s="533"/>
      <c r="DI54" s="533"/>
      <c r="DJ54" s="533"/>
      <c r="DK54" s="533"/>
      <c r="DL54" s="533"/>
      <c r="DM54" s="533"/>
      <c r="DN54" s="533"/>
      <c r="DO54" s="533"/>
      <c r="DP54" s="533"/>
    </row>
    <row r="55" spans="1:120" ht="13.35" customHeight="1" x14ac:dyDescent="0.2">
      <c r="A55" s="171"/>
      <c r="B55" s="171"/>
      <c r="C55" s="171"/>
      <c r="D55" s="171"/>
      <c r="E55" s="171"/>
      <c r="F55" s="171"/>
      <c r="G55" s="171"/>
      <c r="H55" s="171"/>
      <c r="I55" s="171"/>
      <c r="J55" s="171"/>
      <c r="K55" s="171"/>
      <c r="L55" s="171"/>
      <c r="M55" s="171"/>
      <c r="N55" s="171"/>
      <c r="O55" s="171"/>
      <c r="P55" s="171"/>
      <c r="Q55" s="171"/>
      <c r="R55" s="171"/>
      <c r="S55" s="171"/>
      <c r="T55" s="1009" t="str">
        <f>IF(AJ38="Dallas",AJ41,IF(AJ38="Ft. Worth",AJ42,IF(AJ38="Houston",AJ43,IF(AJ38="El Paso",AJ44,AJ41))))</f>
        <v>1331 River Bend Drive</v>
      </c>
      <c r="U55" s="1009"/>
      <c r="V55" s="1009"/>
      <c r="W55" s="1009"/>
      <c r="X55" s="1009"/>
      <c r="Y55" s="1009"/>
      <c r="Z55" s="1009"/>
      <c r="AA55" s="1009"/>
      <c r="AB55" s="1009"/>
      <c r="AC55" s="1009"/>
      <c r="AD55" s="1009"/>
      <c r="AE55" s="1009"/>
      <c r="AF55" s="1009"/>
      <c r="AG55" s="1009"/>
      <c r="AH55" s="1009"/>
      <c r="AI55" s="1009"/>
      <c r="AJ55" s="533">
        <v>3683</v>
      </c>
      <c r="AK55" s="533"/>
      <c r="AL55" s="533"/>
      <c r="AM55" s="533" t="s">
        <v>794</v>
      </c>
      <c r="AN55" s="533"/>
      <c r="AO55" s="533"/>
      <c r="AP55" s="533"/>
      <c r="AQ55" s="533"/>
      <c r="AR55" s="533"/>
      <c r="AS55" s="533"/>
      <c r="AT55" s="533"/>
      <c r="AU55" s="533"/>
      <c r="AV55" s="533"/>
      <c r="AW55" s="533"/>
      <c r="AX55" s="533"/>
      <c r="AY55" s="533"/>
      <c r="AZ55" s="533"/>
      <c r="BA55" s="533"/>
      <c r="BB55" s="533"/>
      <c r="BC55" s="533"/>
      <c r="BD55" s="533"/>
      <c r="BE55" s="533"/>
      <c r="BF55" s="533"/>
      <c r="BG55" s="533"/>
      <c r="BH55" s="533"/>
      <c r="BI55" s="533"/>
      <c r="BJ55" s="533"/>
      <c r="BK55" s="533"/>
      <c r="BL55" s="533"/>
      <c r="BM55" s="533"/>
      <c r="BN55" s="533"/>
      <c r="BO55" s="533"/>
      <c r="BP55" s="533"/>
      <c r="BQ55" s="533"/>
      <c r="BR55" s="533"/>
      <c r="BS55" s="533"/>
      <c r="BT55" s="533"/>
      <c r="BU55" s="533"/>
      <c r="BV55" s="533"/>
      <c r="BW55" s="533"/>
      <c r="BX55" s="533"/>
      <c r="BY55" s="533"/>
      <c r="BZ55" s="533"/>
      <c r="CA55" s="533"/>
      <c r="CB55" s="533"/>
      <c r="CC55" s="533"/>
      <c r="CD55" s="533"/>
      <c r="CE55" s="533"/>
      <c r="CF55" s="533"/>
      <c r="CG55" s="533"/>
      <c r="CH55" s="533"/>
      <c r="CI55" s="533"/>
      <c r="CJ55" s="533"/>
      <c r="CK55" s="533"/>
      <c r="CL55" s="533"/>
      <c r="CM55" s="533"/>
      <c r="CN55" s="533"/>
      <c r="CO55" s="533"/>
      <c r="CP55" s="533"/>
      <c r="CQ55" s="533"/>
      <c r="CR55" s="533"/>
      <c r="CS55" s="533"/>
      <c r="CT55" s="533"/>
      <c r="CU55" s="533"/>
      <c r="CV55" s="533"/>
      <c r="CW55" s="533"/>
      <c r="CX55" s="533"/>
      <c r="CY55" s="533"/>
      <c r="CZ55" s="533"/>
      <c r="DA55" s="533"/>
      <c r="DB55" s="533"/>
      <c r="DC55" s="533"/>
      <c r="DD55" s="533"/>
      <c r="DE55" s="533"/>
      <c r="DF55" s="533"/>
      <c r="DG55" s="533"/>
      <c r="DH55" s="533"/>
      <c r="DI55" s="533"/>
      <c r="DJ55" s="533"/>
      <c r="DK55" s="533"/>
      <c r="DL55" s="533"/>
      <c r="DM55" s="533"/>
      <c r="DN55" s="533"/>
      <c r="DO55" s="533"/>
      <c r="DP55" s="533"/>
    </row>
    <row r="56" spans="1:120" ht="13.35" customHeight="1" x14ac:dyDescent="0.2">
      <c r="A56" s="171"/>
      <c r="B56" s="171"/>
      <c r="C56" s="171"/>
      <c r="D56" s="171"/>
      <c r="E56" s="171"/>
      <c r="F56" s="171"/>
      <c r="G56" s="171"/>
      <c r="H56" s="171"/>
      <c r="I56" s="171"/>
      <c r="J56" s="171"/>
      <c r="K56" s="171"/>
      <c r="L56" s="171"/>
      <c r="M56" s="171"/>
      <c r="N56" s="171"/>
      <c r="O56" s="171"/>
      <c r="P56" s="171"/>
      <c r="Q56" s="171"/>
      <c r="R56" s="171"/>
      <c r="S56" s="171"/>
      <c r="T56" s="1009" t="str">
        <f>IF(AJ38="Dallas",AJ47,IF(AJ38="Ft. Worth",AJ48,IF(AJ38="Houston",AJ49,IF(AJ38="El Paso",AJ50,AJ47))))</f>
        <v>Dallas, TX 75247-4962</v>
      </c>
      <c r="U56" s="1009"/>
      <c r="V56" s="1009"/>
      <c r="W56" s="1009"/>
      <c r="X56" s="1009"/>
      <c r="Y56" s="1009"/>
      <c r="Z56" s="1009"/>
      <c r="AA56" s="1009"/>
      <c r="AB56" s="1009"/>
      <c r="AC56" s="1009"/>
      <c r="AD56" s="1009"/>
      <c r="AE56" s="1009"/>
      <c r="AF56" s="1009"/>
      <c r="AG56" s="1009"/>
      <c r="AH56" s="1009"/>
      <c r="AI56" s="1009"/>
      <c r="AJ56" s="533">
        <v>2951</v>
      </c>
      <c r="AK56" s="533"/>
      <c r="AL56" s="533"/>
      <c r="AM56" s="533" t="s">
        <v>795</v>
      </c>
      <c r="AN56" s="533"/>
      <c r="AO56" s="533"/>
      <c r="AP56" s="533"/>
      <c r="AQ56" s="533"/>
      <c r="AR56" s="533"/>
      <c r="AS56" s="533"/>
      <c r="AT56" s="533"/>
      <c r="AU56" s="533"/>
      <c r="AV56" s="533"/>
      <c r="AW56" s="533"/>
      <c r="AX56" s="533"/>
      <c r="AY56" s="533"/>
      <c r="AZ56" s="533"/>
      <c r="BA56" s="533"/>
      <c r="BB56" s="533"/>
      <c r="BC56" s="533"/>
      <c r="BD56" s="533"/>
      <c r="BE56" s="533"/>
      <c r="BF56" s="533"/>
      <c r="BG56" s="533"/>
      <c r="BH56" s="533"/>
      <c r="BI56" s="533"/>
      <c r="BJ56" s="533"/>
      <c r="BK56" s="533"/>
      <c r="BL56" s="533"/>
      <c r="BM56" s="533"/>
      <c r="BN56" s="533"/>
      <c r="BO56" s="533"/>
      <c r="BP56" s="533"/>
      <c r="BQ56" s="533"/>
      <c r="BR56" s="533"/>
      <c r="BS56" s="533"/>
      <c r="BT56" s="533"/>
      <c r="BU56" s="533"/>
      <c r="BV56" s="533"/>
      <c r="BW56" s="533"/>
      <c r="BX56" s="533"/>
      <c r="BY56" s="533"/>
      <c r="BZ56" s="533"/>
      <c r="CA56" s="533"/>
      <c r="CB56" s="533"/>
      <c r="CC56" s="533"/>
      <c r="CD56" s="533"/>
      <c r="CE56" s="533"/>
      <c r="CF56" s="533"/>
      <c r="CG56" s="533"/>
      <c r="CH56" s="533"/>
      <c r="CI56" s="533"/>
      <c r="CJ56" s="533"/>
      <c r="CK56" s="533"/>
      <c r="CL56" s="533"/>
      <c r="CM56" s="533"/>
      <c r="CN56" s="533"/>
      <c r="CO56" s="533"/>
      <c r="CP56" s="533"/>
      <c r="CQ56" s="533"/>
      <c r="CR56" s="533"/>
      <c r="CS56" s="533"/>
      <c r="CT56" s="533"/>
      <c r="CU56" s="533"/>
      <c r="CV56" s="533"/>
      <c r="CW56" s="533"/>
      <c r="CX56" s="533"/>
      <c r="CY56" s="533"/>
      <c r="CZ56" s="533"/>
      <c r="DA56" s="533"/>
      <c r="DB56" s="533"/>
      <c r="DC56" s="533"/>
      <c r="DD56" s="533"/>
      <c r="DE56" s="533"/>
      <c r="DF56" s="533"/>
      <c r="DG56" s="533"/>
      <c r="DH56" s="533"/>
      <c r="DI56" s="533"/>
      <c r="DJ56" s="533"/>
      <c r="DK56" s="533"/>
      <c r="DL56" s="533"/>
      <c r="DM56" s="533"/>
      <c r="DN56" s="533"/>
      <c r="DO56" s="533"/>
      <c r="DP56" s="533"/>
    </row>
    <row r="57" spans="1:120" ht="13.35" customHeight="1" x14ac:dyDescent="0.2">
      <c r="A57" s="171"/>
      <c r="B57" s="171"/>
      <c r="C57" s="171"/>
      <c r="D57" s="171"/>
      <c r="E57" s="171"/>
      <c r="F57" s="171"/>
      <c r="G57" s="171"/>
      <c r="H57" s="171"/>
      <c r="I57" s="171"/>
      <c r="J57" s="171"/>
      <c r="K57" s="171"/>
      <c r="L57" s="171"/>
      <c r="M57" s="171"/>
      <c r="N57" s="171"/>
      <c r="O57" s="171"/>
      <c r="P57" s="171"/>
      <c r="Q57" s="171"/>
      <c r="R57" s="171"/>
      <c r="S57" s="171"/>
      <c r="T57" s="1009" t="s">
        <v>300</v>
      </c>
      <c r="U57" s="1009"/>
      <c r="V57" s="1009"/>
      <c r="W57" s="1009"/>
      <c r="X57" s="1009"/>
      <c r="Y57" s="1009"/>
      <c r="Z57" s="1009"/>
      <c r="AA57" s="1009"/>
      <c r="AB57" s="1009"/>
      <c r="AC57" s="1009"/>
      <c r="AD57" s="1009"/>
      <c r="AE57" s="1009"/>
      <c r="AF57" s="1009"/>
      <c r="AG57" s="1009"/>
      <c r="AH57" s="1009"/>
      <c r="AI57" s="1009"/>
      <c r="AJ57" s="533"/>
      <c r="AK57" s="533"/>
      <c r="AL57" s="533"/>
      <c r="AM57" s="533"/>
      <c r="AN57" s="533"/>
      <c r="AO57" s="533"/>
      <c r="AP57" s="533"/>
      <c r="AQ57" s="533"/>
      <c r="AR57" s="533"/>
      <c r="AS57" s="533"/>
      <c r="AT57" s="533"/>
      <c r="AU57" s="533"/>
      <c r="AV57" s="533"/>
      <c r="AW57" s="533"/>
      <c r="AX57" s="533"/>
      <c r="AY57" s="533"/>
      <c r="AZ57" s="533"/>
      <c r="BA57" s="533"/>
      <c r="BB57" s="533"/>
      <c r="BC57" s="533"/>
      <c r="BD57" s="533"/>
      <c r="BE57" s="533"/>
      <c r="BF57" s="533"/>
      <c r="BG57" s="533"/>
      <c r="BH57" s="533"/>
      <c r="BI57" s="533"/>
      <c r="BJ57" s="533"/>
      <c r="BK57" s="533"/>
      <c r="BL57" s="533"/>
      <c r="BM57" s="533"/>
      <c r="BN57" s="533"/>
      <c r="BO57" s="533"/>
      <c r="BP57" s="533"/>
      <c r="BQ57" s="533"/>
      <c r="BR57" s="533"/>
      <c r="BS57" s="533"/>
      <c r="BT57" s="533"/>
      <c r="BU57" s="533"/>
      <c r="BV57" s="533"/>
      <c r="BW57" s="533"/>
      <c r="BX57" s="533"/>
      <c r="BY57" s="533"/>
      <c r="BZ57" s="533"/>
      <c r="CA57" s="533"/>
      <c r="CB57" s="533"/>
      <c r="CC57" s="533"/>
      <c r="CD57" s="533"/>
      <c r="CE57" s="533"/>
      <c r="CF57" s="533"/>
      <c r="CG57" s="533"/>
      <c r="CH57" s="533"/>
      <c r="CI57" s="533"/>
      <c r="CJ57" s="533"/>
      <c r="CK57" s="533"/>
      <c r="CL57" s="533"/>
      <c r="CM57" s="533"/>
      <c r="CN57" s="533"/>
      <c r="CO57" s="533"/>
      <c r="CP57" s="533"/>
      <c r="CQ57" s="533"/>
      <c r="CR57" s="533"/>
      <c r="CS57" s="533"/>
      <c r="CT57" s="533"/>
      <c r="CU57" s="533"/>
      <c r="CV57" s="533"/>
      <c r="CW57" s="533"/>
      <c r="CX57" s="533"/>
      <c r="CY57" s="533"/>
      <c r="CZ57" s="533"/>
      <c r="DA57" s="533"/>
      <c r="DB57" s="533"/>
      <c r="DC57" s="533"/>
      <c r="DD57" s="533"/>
      <c r="DE57" s="533"/>
      <c r="DF57" s="533"/>
      <c r="DG57" s="533"/>
      <c r="DH57" s="533"/>
      <c r="DI57" s="533"/>
      <c r="DJ57" s="533"/>
      <c r="DK57" s="533"/>
      <c r="DL57" s="533"/>
      <c r="DM57" s="533"/>
      <c r="DN57" s="533"/>
      <c r="DO57" s="533"/>
      <c r="DP57" s="533"/>
    </row>
    <row r="58" spans="1:120" ht="13.35" customHeight="1" x14ac:dyDescent="0.2">
      <c r="A58" s="171"/>
      <c r="B58" s="171"/>
      <c r="C58" s="171"/>
      <c r="D58" s="171"/>
      <c r="E58" s="171"/>
      <c r="F58" s="171"/>
      <c r="G58" s="171"/>
      <c r="H58" s="171"/>
      <c r="I58" s="171"/>
      <c r="J58" s="171"/>
      <c r="K58" s="171"/>
      <c r="L58" s="171"/>
      <c r="M58" s="171"/>
      <c r="N58" s="171"/>
      <c r="O58" s="171"/>
      <c r="P58" s="171"/>
      <c r="Q58" s="171"/>
      <c r="R58" s="171"/>
      <c r="S58" s="171"/>
      <c r="T58" s="1009" t="str">
        <f>"NEBB Registration Number: "&amp;IF(AJ38="Dallas",AJ53,IF(AJ38="Ft. Worth",AJ54,IF(AJ38="Houston",AJ55,IF(AJ38="El Paso",AJ56,AJ53))))</f>
        <v>NEBB Registration Number: 2951</v>
      </c>
      <c r="U58" s="1009"/>
      <c r="V58" s="1009"/>
      <c r="W58" s="1009"/>
      <c r="X58" s="1009"/>
      <c r="Y58" s="1009"/>
      <c r="Z58" s="1009"/>
      <c r="AA58" s="1009"/>
      <c r="AB58" s="1009"/>
      <c r="AC58" s="1009"/>
      <c r="AD58" s="1009"/>
      <c r="AE58" s="1009"/>
      <c r="AF58" s="1009"/>
      <c r="AG58" s="1009"/>
      <c r="AH58" s="1009"/>
      <c r="AI58" s="1009"/>
      <c r="AJ58" s="533"/>
      <c r="AK58" s="533"/>
      <c r="AL58" s="533"/>
      <c r="AM58" s="533"/>
      <c r="AN58" s="533"/>
      <c r="AO58" s="533"/>
      <c r="AP58" s="533"/>
      <c r="AQ58" s="533"/>
      <c r="AR58" s="533"/>
      <c r="AS58" s="533"/>
      <c r="AT58" s="533"/>
      <c r="AU58" s="533"/>
      <c r="AV58" s="533"/>
      <c r="AW58" s="533"/>
      <c r="AX58" s="533"/>
      <c r="AY58" s="533"/>
      <c r="AZ58" s="533"/>
      <c r="BA58" s="533"/>
      <c r="BB58" s="533"/>
      <c r="BC58" s="533"/>
      <c r="BD58" s="533"/>
      <c r="BE58" s="533"/>
      <c r="BF58" s="533"/>
      <c r="BG58" s="533"/>
      <c r="BH58" s="533"/>
      <c r="BI58" s="533"/>
      <c r="BJ58" s="533"/>
      <c r="BK58" s="533"/>
      <c r="BL58" s="533"/>
      <c r="BM58" s="533"/>
      <c r="BN58" s="533"/>
      <c r="BO58" s="533"/>
      <c r="BP58" s="533"/>
      <c r="BQ58" s="533"/>
      <c r="BR58" s="533"/>
      <c r="BS58" s="533"/>
      <c r="BT58" s="533"/>
      <c r="BU58" s="533"/>
      <c r="BV58" s="533"/>
      <c r="BW58" s="533"/>
      <c r="BX58" s="533"/>
      <c r="BY58" s="533"/>
      <c r="BZ58" s="533"/>
      <c r="CA58" s="533"/>
      <c r="CB58" s="533"/>
      <c r="CC58" s="533"/>
      <c r="CD58" s="533"/>
      <c r="CE58" s="533"/>
      <c r="CF58" s="533"/>
      <c r="CG58" s="533"/>
      <c r="CH58" s="533"/>
      <c r="CI58" s="533"/>
      <c r="CJ58" s="533"/>
      <c r="CK58" s="533"/>
      <c r="CL58" s="533"/>
      <c r="CM58" s="533"/>
      <c r="CN58" s="533"/>
      <c r="CO58" s="533"/>
      <c r="CP58" s="533"/>
      <c r="CQ58" s="533"/>
      <c r="CR58" s="533"/>
      <c r="CS58" s="533"/>
      <c r="CT58" s="533"/>
      <c r="CU58" s="533"/>
      <c r="CV58" s="533"/>
      <c r="CW58" s="533"/>
      <c r="CX58" s="533"/>
      <c r="CY58" s="533"/>
      <c r="CZ58" s="533"/>
      <c r="DA58" s="533"/>
      <c r="DB58" s="533"/>
      <c r="DC58" s="533"/>
      <c r="DD58" s="533"/>
      <c r="DE58" s="533"/>
      <c r="DF58" s="533"/>
      <c r="DG58" s="533"/>
      <c r="DH58" s="533"/>
      <c r="DI58" s="533"/>
      <c r="DJ58" s="533"/>
      <c r="DK58" s="533"/>
      <c r="DL58" s="533"/>
      <c r="DM58" s="533"/>
      <c r="DN58" s="533"/>
      <c r="DO58" s="533"/>
      <c r="DP58" s="533"/>
    </row>
    <row r="59" spans="1:120"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7"/>
      <c r="AK59" s="533"/>
      <c r="AL59" s="533"/>
      <c r="AM59" s="533"/>
      <c r="AN59" s="533"/>
      <c r="AO59" s="533"/>
      <c r="AP59" s="533"/>
      <c r="AQ59" s="533"/>
      <c r="AR59" s="533"/>
      <c r="AS59" s="533"/>
      <c r="AT59" s="533"/>
      <c r="AU59" s="533"/>
      <c r="AV59" s="533"/>
      <c r="AW59" s="533"/>
      <c r="AX59" s="533"/>
      <c r="AY59" s="533"/>
      <c r="AZ59" s="533"/>
      <c r="BA59" s="533"/>
      <c r="BB59" s="533"/>
      <c r="BC59" s="533"/>
      <c r="BD59" s="533"/>
      <c r="BE59" s="533"/>
      <c r="BF59" s="533"/>
      <c r="BG59" s="533"/>
      <c r="BH59" s="533"/>
      <c r="BI59" s="533"/>
      <c r="BJ59" s="533"/>
      <c r="BK59" s="533"/>
      <c r="BL59" s="533"/>
      <c r="BM59" s="533"/>
      <c r="BN59" s="533"/>
      <c r="BO59" s="533"/>
      <c r="BP59" s="533"/>
      <c r="BQ59" s="533"/>
      <c r="BR59" s="533"/>
      <c r="BS59" s="533"/>
      <c r="BT59" s="533"/>
      <c r="BU59" s="533"/>
      <c r="BV59" s="533"/>
      <c r="BW59" s="533"/>
      <c r="BX59" s="533"/>
      <c r="BY59" s="533"/>
      <c r="BZ59" s="533"/>
      <c r="CA59" s="533"/>
      <c r="CB59" s="533"/>
      <c r="CC59" s="533"/>
      <c r="CD59" s="533"/>
      <c r="CE59" s="533"/>
      <c r="CF59" s="533"/>
      <c r="CG59" s="533"/>
      <c r="CH59" s="533"/>
      <c r="CI59" s="533"/>
      <c r="CJ59" s="533"/>
      <c r="CK59" s="533"/>
      <c r="CL59" s="533"/>
      <c r="CM59" s="533"/>
      <c r="CN59" s="533"/>
      <c r="CO59" s="533"/>
      <c r="CP59" s="533"/>
      <c r="CQ59" s="533"/>
      <c r="CR59" s="533"/>
      <c r="CS59" s="533"/>
      <c r="CT59" s="533"/>
      <c r="CU59" s="533"/>
      <c r="CV59" s="533"/>
      <c r="CW59" s="533"/>
      <c r="CX59" s="533"/>
      <c r="CY59" s="533"/>
      <c r="CZ59" s="533"/>
      <c r="DA59" s="533"/>
      <c r="DB59" s="533"/>
      <c r="DC59" s="533"/>
      <c r="DD59" s="533"/>
      <c r="DE59" s="533"/>
      <c r="DF59" s="533"/>
      <c r="DG59" s="533"/>
      <c r="DH59" s="533"/>
      <c r="DI59" s="533"/>
      <c r="DJ59" s="533"/>
      <c r="DK59" s="533"/>
      <c r="DL59" s="533"/>
      <c r="DM59" s="533"/>
      <c r="DN59" s="533"/>
      <c r="DO59" s="533"/>
      <c r="DP59" s="533"/>
    </row>
    <row r="60" spans="1:120"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6"/>
      <c r="AK60" s="533"/>
      <c r="AL60" s="533"/>
      <c r="AM60" s="533"/>
      <c r="AN60" s="533"/>
      <c r="AO60" s="533"/>
      <c r="AP60" s="533"/>
      <c r="AQ60" s="533"/>
      <c r="AR60" s="533"/>
      <c r="AS60" s="533"/>
      <c r="AT60" s="533"/>
      <c r="AU60" s="533"/>
      <c r="AV60" s="533"/>
      <c r="AW60" s="533"/>
      <c r="AX60" s="533"/>
      <c r="AY60" s="533"/>
      <c r="AZ60" s="533"/>
      <c r="BA60" s="533"/>
      <c r="BB60" s="533"/>
      <c r="BC60" s="533"/>
      <c r="BD60" s="533"/>
      <c r="BE60" s="533"/>
      <c r="BF60" s="533"/>
      <c r="BG60" s="533"/>
      <c r="BH60" s="533"/>
      <c r="BI60" s="533"/>
      <c r="BJ60" s="533"/>
      <c r="BK60" s="533"/>
      <c r="BL60" s="533"/>
      <c r="BM60" s="533"/>
      <c r="BN60" s="533"/>
      <c r="BO60" s="533"/>
      <c r="BP60" s="533"/>
      <c r="BQ60" s="533"/>
      <c r="BR60" s="533"/>
      <c r="BS60" s="533"/>
      <c r="BT60" s="533"/>
      <c r="BU60" s="533"/>
      <c r="BV60" s="533"/>
      <c r="BW60" s="533"/>
      <c r="BX60" s="533"/>
      <c r="BY60" s="533"/>
      <c r="BZ60" s="533"/>
      <c r="CA60" s="533"/>
      <c r="CB60" s="533"/>
      <c r="CC60" s="533"/>
      <c r="CD60" s="533"/>
      <c r="CE60" s="533"/>
      <c r="CF60" s="533"/>
      <c r="CG60" s="533"/>
      <c r="CH60" s="533"/>
      <c r="CI60" s="533"/>
      <c r="CJ60" s="533"/>
      <c r="CK60" s="533"/>
      <c r="CL60" s="533"/>
      <c r="CM60" s="533"/>
      <c r="CN60" s="533"/>
      <c r="CO60" s="533"/>
      <c r="CP60" s="533"/>
      <c r="CQ60" s="533"/>
      <c r="CR60" s="533"/>
      <c r="CS60" s="533"/>
      <c r="CT60" s="533"/>
      <c r="CU60" s="533"/>
      <c r="CV60" s="533"/>
      <c r="CW60" s="533"/>
      <c r="CX60" s="533"/>
      <c r="CY60" s="533"/>
      <c r="CZ60" s="533"/>
      <c r="DA60" s="533"/>
      <c r="DB60" s="533"/>
      <c r="DC60" s="533"/>
      <c r="DD60" s="533"/>
      <c r="DE60" s="533"/>
      <c r="DF60" s="533"/>
      <c r="DG60" s="533"/>
      <c r="DH60" s="533"/>
      <c r="DI60" s="533"/>
      <c r="DJ60" s="533"/>
      <c r="DK60" s="533"/>
      <c r="DL60" s="533"/>
      <c r="DM60" s="533"/>
      <c r="DN60" s="533"/>
      <c r="DO60" s="533"/>
      <c r="DP60" s="533"/>
    </row>
    <row r="61" spans="1:120" ht="12.75" x14ac:dyDescent="0.2">
      <c r="AJ61" s="533"/>
      <c r="AK61" s="533"/>
      <c r="AL61" s="533"/>
      <c r="AM61" s="533"/>
      <c r="AN61" s="533"/>
      <c r="AO61" s="533"/>
      <c r="AP61" s="533"/>
      <c r="AQ61" s="533"/>
      <c r="AR61" s="533"/>
      <c r="AS61" s="533"/>
      <c r="AT61" s="533"/>
      <c r="AU61" s="533"/>
      <c r="AV61" s="533"/>
      <c r="AW61" s="533"/>
      <c r="AX61" s="533"/>
      <c r="AY61" s="533"/>
      <c r="AZ61" s="533"/>
      <c r="BA61" s="533"/>
      <c r="BB61" s="533"/>
      <c r="BC61" s="533"/>
      <c r="BD61" s="533"/>
      <c r="BE61" s="533"/>
      <c r="BF61" s="533"/>
      <c r="BG61" s="533"/>
      <c r="BH61" s="533"/>
      <c r="BI61" s="533"/>
      <c r="BJ61" s="533"/>
      <c r="BK61" s="533"/>
      <c r="BL61" s="533"/>
      <c r="BM61" s="533"/>
      <c r="BN61" s="533"/>
      <c r="BO61" s="533"/>
      <c r="BP61" s="533"/>
      <c r="BQ61" s="533"/>
      <c r="BR61" s="533"/>
      <c r="BS61" s="533"/>
      <c r="BT61" s="533"/>
      <c r="BU61" s="533"/>
      <c r="BV61" s="533"/>
      <c r="BW61" s="533"/>
      <c r="BX61" s="533"/>
      <c r="BY61" s="533"/>
      <c r="BZ61" s="533"/>
      <c r="CA61" s="533"/>
      <c r="CB61" s="533"/>
      <c r="CC61" s="533"/>
      <c r="CD61" s="533"/>
      <c r="CE61" s="533"/>
      <c r="CF61" s="533"/>
      <c r="CG61" s="533"/>
      <c r="CH61" s="533"/>
      <c r="CI61" s="533"/>
      <c r="CJ61" s="533"/>
      <c r="CK61" s="533"/>
      <c r="CL61" s="533"/>
      <c r="CM61" s="533"/>
      <c r="CN61" s="533"/>
      <c r="CO61" s="533"/>
      <c r="CP61" s="533"/>
      <c r="CQ61" s="533"/>
      <c r="CR61" s="533"/>
      <c r="CS61" s="533"/>
      <c r="CT61" s="533"/>
      <c r="CU61" s="533"/>
      <c r="CV61" s="533"/>
      <c r="CW61" s="533"/>
      <c r="CX61" s="533"/>
      <c r="CY61" s="533"/>
      <c r="CZ61" s="533"/>
      <c r="DA61" s="533"/>
      <c r="DB61" s="533"/>
      <c r="DC61" s="533"/>
      <c r="DD61" s="533"/>
      <c r="DE61" s="533"/>
      <c r="DF61" s="533"/>
      <c r="DG61" s="533"/>
      <c r="DH61" s="533"/>
      <c r="DI61" s="533"/>
      <c r="DJ61" s="533"/>
      <c r="DK61" s="533"/>
      <c r="DL61" s="533"/>
      <c r="DM61" s="533"/>
      <c r="DN61" s="533"/>
      <c r="DO61" s="533"/>
      <c r="DP61" s="533"/>
    </row>
    <row r="62" spans="1:120" ht="12.75" customHeight="1" x14ac:dyDescent="0.2">
      <c r="AJ62" s="533"/>
      <c r="AK62" s="533"/>
      <c r="AL62" s="533"/>
      <c r="AM62" s="533"/>
      <c r="AN62" s="533"/>
      <c r="AO62" s="533"/>
      <c r="AP62" s="533"/>
      <c r="AQ62" s="533"/>
      <c r="AR62" s="533"/>
      <c r="AS62" s="533"/>
      <c r="AT62" s="533"/>
      <c r="AU62" s="533"/>
      <c r="AV62" s="533"/>
      <c r="AW62" s="533"/>
      <c r="AX62" s="533"/>
      <c r="AY62" s="533"/>
      <c r="AZ62" s="533"/>
      <c r="BA62" s="533"/>
      <c r="BB62" s="533"/>
      <c r="BC62" s="533"/>
      <c r="BD62" s="533"/>
      <c r="BE62" s="533"/>
      <c r="BF62" s="533"/>
      <c r="BG62" s="533"/>
      <c r="BH62" s="533"/>
      <c r="BI62" s="533"/>
      <c r="BJ62" s="533"/>
      <c r="BK62" s="533"/>
      <c r="BL62" s="533"/>
      <c r="BM62" s="533"/>
      <c r="BN62" s="533"/>
      <c r="BO62" s="533"/>
      <c r="BP62" s="533"/>
      <c r="BQ62" s="533"/>
      <c r="BR62" s="533"/>
      <c r="BS62" s="533"/>
      <c r="BT62" s="533"/>
      <c r="BU62" s="533"/>
      <c r="BV62" s="533"/>
      <c r="BW62" s="533"/>
      <c r="BX62" s="533"/>
      <c r="BY62" s="533"/>
      <c r="BZ62" s="533"/>
      <c r="CA62" s="533"/>
      <c r="CB62" s="533"/>
      <c r="CC62" s="533"/>
      <c r="CD62" s="533"/>
      <c r="CE62" s="533"/>
      <c r="CF62" s="533"/>
      <c r="CG62" s="533"/>
      <c r="CH62" s="533"/>
      <c r="CI62" s="533"/>
      <c r="CJ62" s="533"/>
      <c r="CK62" s="533"/>
      <c r="CL62" s="533"/>
      <c r="CM62" s="533"/>
      <c r="CN62" s="533"/>
      <c r="CO62" s="533"/>
      <c r="CP62" s="533"/>
      <c r="CQ62" s="533"/>
      <c r="CR62" s="533"/>
      <c r="CS62" s="533"/>
      <c r="CT62" s="533"/>
      <c r="CU62" s="533"/>
      <c r="CV62" s="533"/>
      <c r="CW62" s="533"/>
      <c r="CX62" s="533"/>
      <c r="CY62" s="533"/>
      <c r="CZ62" s="533"/>
      <c r="DA62" s="533"/>
      <c r="DB62" s="533"/>
      <c r="DC62" s="533"/>
      <c r="DD62" s="533"/>
      <c r="DE62" s="533"/>
      <c r="DF62" s="533"/>
      <c r="DG62" s="533"/>
      <c r="DH62" s="533"/>
      <c r="DI62" s="533"/>
      <c r="DJ62" s="533"/>
      <c r="DK62" s="533"/>
      <c r="DL62" s="533"/>
      <c r="DM62" s="533"/>
      <c r="DN62" s="533"/>
      <c r="DO62" s="533"/>
      <c r="DP62" s="533"/>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algorithmName="SHA-512" hashValue="uNaB/HomS7SFnCIVx7oEA2i/ZnXCOxv7RQA/PwTVXvWHuXS8EjALc0WF4yN39w7Vt2aSWSQbry54SyitfSN6Gw==" saltValue="EYqcA0dJSsfUeyLVAFYsEw==" spinCount="100000" sheet="1" objects="1" scenarios="1"/>
  <mergeCells count="13">
    <mergeCell ref="AA40:AI41"/>
    <mergeCell ref="A61:AI61"/>
    <mergeCell ref="A62:AI1048576"/>
    <mergeCell ref="H34:AI38"/>
    <mergeCell ref="A5:F5"/>
    <mergeCell ref="H18:AI22"/>
    <mergeCell ref="Q10:AI14"/>
    <mergeCell ref="T58:AI58"/>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4"/>
      <c r="AK1" s="304"/>
      <c r="AL1" s="304"/>
      <c r="AM1" s="304"/>
      <c r="AN1" s="304"/>
      <c r="AO1" s="304"/>
      <c r="AP1" s="304"/>
      <c r="AQ1" s="304"/>
      <c r="AR1" s="304"/>
      <c r="AS1" s="304"/>
      <c r="AT1" s="304"/>
      <c r="AU1" s="304"/>
      <c r="AV1" s="304"/>
      <c r="AW1" s="304"/>
      <c r="AX1" s="519"/>
      <c r="AY1" s="519"/>
      <c r="AZ1" s="519"/>
      <c r="BA1" s="519"/>
      <c r="BB1" s="519"/>
      <c r="BC1" s="519"/>
      <c r="BD1" s="519"/>
      <c r="BE1" s="519"/>
      <c r="BF1" s="519"/>
      <c r="BG1" s="519"/>
      <c r="BH1" s="519"/>
      <c r="BI1" s="519"/>
      <c r="BJ1" s="519"/>
      <c r="BK1" s="519"/>
      <c r="BL1" s="519"/>
      <c r="BM1" s="519"/>
      <c r="BN1" s="519"/>
      <c r="BO1" s="519"/>
      <c r="BP1" s="519"/>
      <c r="BQ1" s="519"/>
      <c r="BR1" s="519"/>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3"/>
      <c r="AK2" s="303"/>
      <c r="AL2" s="303"/>
      <c r="AM2" s="303"/>
      <c r="AN2" s="303"/>
      <c r="AO2" s="303"/>
      <c r="AP2" s="303"/>
      <c r="AQ2" s="303"/>
      <c r="AR2" s="303"/>
      <c r="AS2" s="303"/>
      <c r="AT2" s="303"/>
      <c r="AU2" s="303"/>
      <c r="AV2" s="303"/>
      <c r="AW2" s="303"/>
      <c r="AX2" s="520"/>
      <c r="AY2" s="520"/>
      <c r="AZ2" s="520"/>
      <c r="BA2" s="520"/>
      <c r="BB2" s="520"/>
      <c r="BC2" s="520"/>
      <c r="BD2" s="520"/>
      <c r="BE2" s="520"/>
      <c r="BF2" s="520"/>
      <c r="BG2" s="520"/>
      <c r="BH2" s="520"/>
      <c r="BI2" s="520"/>
      <c r="BJ2" s="520"/>
      <c r="BK2" s="520"/>
      <c r="BL2" s="520"/>
      <c r="BM2" s="520"/>
      <c r="BN2" s="520"/>
      <c r="BO2" s="520"/>
      <c r="BP2" s="520"/>
      <c r="BQ2" s="520"/>
      <c r="BR2" s="520"/>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4"/>
      <c r="AK3" s="304"/>
      <c r="AL3" s="304"/>
      <c r="AM3" s="304"/>
      <c r="AN3" s="304"/>
      <c r="AO3" s="304"/>
      <c r="AP3" s="304"/>
      <c r="AQ3" s="304"/>
      <c r="AR3" s="304"/>
      <c r="AS3" s="304"/>
      <c r="AT3" s="304"/>
      <c r="AU3" s="304"/>
      <c r="AV3" s="304"/>
      <c r="AW3" s="304"/>
      <c r="AX3" s="519"/>
      <c r="AY3" s="520"/>
      <c r="AZ3" s="520"/>
      <c r="BA3" s="520"/>
      <c r="BB3" s="520"/>
      <c r="BC3" s="520"/>
      <c r="BD3" s="520"/>
      <c r="BE3" s="520"/>
      <c r="BF3" s="520"/>
      <c r="BG3" s="520"/>
      <c r="BH3" s="520"/>
      <c r="BI3" s="520"/>
      <c r="BJ3" s="520"/>
      <c r="BK3" s="520"/>
      <c r="BL3" s="520"/>
      <c r="BM3" s="520"/>
      <c r="BN3" s="520"/>
      <c r="BO3" s="520"/>
      <c r="BP3" s="520"/>
      <c r="BQ3" s="520"/>
      <c r="BR3" s="520"/>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3"/>
      <c r="AK4" s="303"/>
      <c r="AL4" s="303"/>
      <c r="AM4" s="461"/>
      <c r="AN4" s="461"/>
      <c r="AO4" s="461"/>
      <c r="AP4" s="461"/>
      <c r="AQ4" s="461"/>
      <c r="AR4" s="461"/>
      <c r="AS4" s="461"/>
      <c r="AT4" s="461"/>
      <c r="AU4" s="461"/>
      <c r="AV4" s="461"/>
      <c r="AW4" s="461"/>
      <c r="AX4" s="521"/>
      <c r="AY4" s="520"/>
      <c r="AZ4" s="520"/>
      <c r="BA4" s="520"/>
      <c r="BB4" s="520"/>
      <c r="BC4" s="520"/>
      <c r="BD4" s="520"/>
      <c r="BE4" s="520"/>
      <c r="BF4" s="520"/>
      <c r="BG4" s="520"/>
      <c r="BH4" s="520"/>
      <c r="BI4" s="520"/>
      <c r="BJ4" s="520"/>
      <c r="BK4" s="520"/>
      <c r="BL4" s="520"/>
      <c r="BM4" s="520"/>
      <c r="BN4" s="520"/>
      <c r="BO4" s="520"/>
      <c r="BP4" s="520"/>
      <c r="BQ4" s="520"/>
      <c r="BR4" s="520"/>
    </row>
    <row r="5" spans="1:70" s="54" customFormat="1" ht="8.1" customHeight="1" x14ac:dyDescent="0.2">
      <c r="A5" s="1010"/>
      <c r="B5" s="1010"/>
      <c r="C5" s="1010"/>
      <c r="D5" s="1010"/>
      <c r="E5" s="1010"/>
      <c r="F5" s="1010"/>
      <c r="G5" s="171"/>
      <c r="H5" s="1010"/>
      <c r="I5" s="1010"/>
      <c r="J5" s="1010"/>
      <c r="K5" s="1010"/>
      <c r="L5" s="1010"/>
      <c r="M5" s="1010"/>
      <c r="N5" s="1010"/>
      <c r="O5" s="1010"/>
      <c r="P5" s="1010"/>
      <c r="Q5" s="1010"/>
      <c r="R5" s="1010"/>
      <c r="S5" s="1010"/>
      <c r="T5" s="1010"/>
      <c r="U5" s="1010"/>
      <c r="V5" s="1010"/>
      <c r="W5" s="1010"/>
      <c r="X5" s="1010"/>
      <c r="Y5" s="1010"/>
      <c r="Z5" s="1010"/>
      <c r="AA5" s="1010"/>
      <c r="AB5" s="1010"/>
      <c r="AC5" s="1010"/>
      <c r="AD5" s="1010"/>
      <c r="AE5" s="1010"/>
      <c r="AF5" s="1010"/>
      <c r="AG5" s="1010"/>
      <c r="AH5" s="1010"/>
      <c r="AI5" s="1010"/>
      <c r="AJ5" s="461"/>
      <c r="AK5" s="461"/>
      <c r="AL5" s="461"/>
      <c r="AM5" s="522"/>
      <c r="AN5" s="522"/>
      <c r="AO5" s="522"/>
      <c r="AP5" s="461"/>
      <c r="AQ5" s="461"/>
      <c r="AR5" s="461"/>
      <c r="AS5" s="461"/>
      <c r="AT5" s="461"/>
      <c r="AU5" s="461"/>
      <c r="AV5" s="461"/>
      <c r="AW5" s="461"/>
      <c r="AX5" s="521"/>
      <c r="AY5" s="520"/>
      <c r="AZ5" s="520"/>
      <c r="BA5" s="520"/>
      <c r="BB5" s="520"/>
      <c r="BC5" s="520"/>
      <c r="BD5" s="520"/>
      <c r="BE5" s="520"/>
      <c r="BF5" s="520"/>
      <c r="BG5" s="520"/>
      <c r="BH5" s="520"/>
      <c r="BI5" s="520"/>
      <c r="BJ5" s="520"/>
      <c r="BK5" s="520"/>
      <c r="BL5" s="520"/>
      <c r="BM5" s="520"/>
      <c r="BN5" s="520"/>
      <c r="BO5" s="520"/>
      <c r="BP5" s="520"/>
      <c r="BQ5" s="520"/>
      <c r="BR5" s="520"/>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61"/>
      <c r="AK6" s="461"/>
      <c r="AL6" s="461"/>
      <c r="AM6" s="522"/>
      <c r="AN6" s="522"/>
      <c r="AO6" s="522"/>
      <c r="AP6" s="461"/>
      <c r="AQ6" s="461"/>
      <c r="AR6" s="461"/>
      <c r="AS6" s="461"/>
      <c r="AT6" s="461"/>
      <c r="AU6" s="461"/>
      <c r="AV6" s="461"/>
      <c r="AW6" s="461"/>
      <c r="AX6" s="521"/>
      <c r="AY6" s="520"/>
      <c r="AZ6" s="520"/>
      <c r="BA6" s="520"/>
      <c r="BB6" s="520"/>
      <c r="BC6" s="520"/>
      <c r="BD6" s="520"/>
      <c r="BE6" s="520"/>
      <c r="BF6" s="520"/>
      <c r="BG6" s="520"/>
      <c r="BH6" s="520"/>
      <c r="BI6" s="520"/>
      <c r="BJ6" s="520"/>
      <c r="BK6" s="520"/>
      <c r="BL6" s="520"/>
      <c r="BM6" s="520"/>
      <c r="BN6" s="520"/>
      <c r="BO6" s="520"/>
      <c r="BP6" s="520"/>
      <c r="BQ6" s="520"/>
      <c r="BR6" s="520"/>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61"/>
      <c r="AK7" s="461"/>
      <c r="AL7" s="461"/>
      <c r="AM7" s="522"/>
      <c r="AN7" s="522"/>
      <c r="AO7" s="522"/>
      <c r="AP7" s="461"/>
      <c r="AQ7" s="461"/>
      <c r="AR7" s="461"/>
      <c r="AS7" s="461"/>
      <c r="AT7" s="461"/>
      <c r="AU7" s="461"/>
      <c r="AV7" s="461"/>
      <c r="AW7" s="461"/>
      <c r="AX7" s="521"/>
      <c r="AY7" s="520"/>
      <c r="AZ7" s="520"/>
      <c r="BA7" s="520"/>
      <c r="BB7" s="520"/>
      <c r="BC7" s="520"/>
      <c r="BD7" s="520"/>
      <c r="BE7" s="520"/>
      <c r="BF7" s="520"/>
      <c r="BG7" s="520"/>
      <c r="BH7" s="520"/>
      <c r="BI7" s="520"/>
      <c r="BJ7" s="520"/>
      <c r="BK7" s="520"/>
      <c r="BL7" s="520"/>
      <c r="BM7" s="520"/>
      <c r="BN7" s="520"/>
      <c r="BO7" s="520"/>
      <c r="BP7" s="520"/>
      <c r="BQ7" s="520"/>
      <c r="BR7" s="520"/>
    </row>
    <row r="8" spans="1:70" s="54" customFormat="1" ht="12" customHeight="1" thickTop="1" x14ac:dyDescent="0.2">
      <c r="A8" s="203"/>
      <c r="B8" s="203"/>
      <c r="C8" s="203"/>
      <c r="D8" s="203"/>
      <c r="E8" s="1012" t="s">
        <v>816</v>
      </c>
      <c r="F8" s="1013"/>
      <c r="G8" s="1013"/>
      <c r="H8" s="1013"/>
      <c r="I8" s="1013"/>
      <c r="J8" s="1013"/>
      <c r="K8" s="1013"/>
      <c r="L8" s="1013"/>
      <c r="M8" s="1013"/>
      <c r="N8" s="1013"/>
      <c r="O8" s="1013"/>
      <c r="P8" s="1013"/>
      <c r="Q8" s="1013"/>
      <c r="R8" s="1013"/>
      <c r="S8" s="1013"/>
      <c r="T8" s="1013"/>
      <c r="U8" s="1013"/>
      <c r="V8" s="1013"/>
      <c r="W8" s="1013"/>
      <c r="X8" s="1013"/>
      <c r="Y8" s="1013"/>
      <c r="Z8" s="1013"/>
      <c r="AA8" s="1013"/>
      <c r="AB8" s="1013"/>
      <c r="AC8" s="1013"/>
      <c r="AD8" s="1013"/>
      <c r="AE8" s="1014"/>
      <c r="AF8" s="203"/>
      <c r="AG8" s="203"/>
      <c r="AH8" s="203"/>
      <c r="AI8" s="203"/>
      <c r="AJ8" s="461"/>
      <c r="AK8" s="461"/>
      <c r="AL8" s="461"/>
      <c r="AM8" s="522"/>
      <c r="AN8" s="522"/>
      <c r="AO8" s="522"/>
      <c r="AP8" s="523"/>
      <c r="AQ8" s="523"/>
      <c r="AR8" s="523"/>
      <c r="AS8" s="461"/>
      <c r="AT8" s="461"/>
      <c r="AU8" s="461"/>
      <c r="AV8" s="461"/>
      <c r="AW8" s="461"/>
      <c r="AX8" s="521"/>
      <c r="AY8" s="520"/>
      <c r="AZ8" s="520"/>
      <c r="BA8" s="520"/>
      <c r="BB8" s="520"/>
      <c r="BC8" s="520"/>
      <c r="BD8" s="520"/>
      <c r="BE8" s="520"/>
      <c r="BF8" s="520"/>
      <c r="BG8" s="520"/>
      <c r="BH8" s="520"/>
      <c r="BI8" s="520"/>
      <c r="BJ8" s="520"/>
      <c r="BK8" s="520"/>
      <c r="BL8" s="520"/>
      <c r="BM8" s="520"/>
      <c r="BN8" s="520"/>
      <c r="BO8" s="520"/>
      <c r="BP8" s="520"/>
      <c r="BQ8" s="520"/>
      <c r="BR8" s="520"/>
    </row>
    <row r="9" spans="1:70" s="54" customFormat="1" ht="12" customHeight="1" thickBot="1" x14ac:dyDescent="0.25">
      <c r="A9" s="204"/>
      <c r="B9" s="203"/>
      <c r="C9" s="203"/>
      <c r="D9" s="203"/>
      <c r="E9" s="1015"/>
      <c r="F9" s="1016"/>
      <c r="G9" s="1016"/>
      <c r="H9" s="1016"/>
      <c r="I9" s="1016"/>
      <c r="J9" s="1016"/>
      <c r="K9" s="1016"/>
      <c r="L9" s="1016"/>
      <c r="M9" s="1016"/>
      <c r="N9" s="1016"/>
      <c r="O9" s="1016"/>
      <c r="P9" s="1016"/>
      <c r="Q9" s="1016"/>
      <c r="R9" s="1016"/>
      <c r="S9" s="1016"/>
      <c r="T9" s="1016"/>
      <c r="U9" s="1016"/>
      <c r="V9" s="1016"/>
      <c r="W9" s="1016"/>
      <c r="X9" s="1016"/>
      <c r="Y9" s="1016"/>
      <c r="Z9" s="1016"/>
      <c r="AA9" s="1016"/>
      <c r="AB9" s="1016"/>
      <c r="AC9" s="1016"/>
      <c r="AD9" s="1016"/>
      <c r="AE9" s="1017"/>
      <c r="AF9" s="203"/>
      <c r="AG9" s="203"/>
      <c r="AH9" s="203"/>
      <c r="AI9" s="203"/>
      <c r="AJ9" s="524"/>
      <c r="AK9" s="524"/>
      <c r="AL9" s="524"/>
      <c r="AM9" s="524"/>
      <c r="AN9" s="524"/>
      <c r="AO9" s="524"/>
      <c r="AP9" s="524"/>
      <c r="AQ9" s="524"/>
      <c r="AR9" s="524"/>
      <c r="AS9" s="524"/>
      <c r="AT9" s="524"/>
      <c r="AU9" s="524"/>
      <c r="AV9" s="524"/>
      <c r="AW9" s="524"/>
      <c r="AX9" s="525"/>
      <c r="AY9" s="520"/>
      <c r="AZ9" s="520"/>
      <c r="BA9" s="520"/>
      <c r="BB9" s="520"/>
      <c r="BC9" s="520"/>
      <c r="BD9" s="520"/>
      <c r="BE9" s="520"/>
      <c r="BF9" s="520"/>
      <c r="BG9" s="520"/>
      <c r="BH9" s="520"/>
      <c r="BI9" s="520"/>
      <c r="BJ9" s="520"/>
      <c r="BK9" s="520"/>
      <c r="BL9" s="520"/>
      <c r="BM9" s="520"/>
      <c r="BN9" s="520"/>
      <c r="BO9" s="520"/>
      <c r="BP9" s="520"/>
      <c r="BQ9" s="520"/>
      <c r="BR9" s="520"/>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24"/>
      <c r="AK10" s="524"/>
      <c r="AL10" s="524"/>
      <c r="AM10" s="524"/>
      <c r="AN10" s="524"/>
      <c r="AO10" s="524"/>
      <c r="AP10" s="524"/>
      <c r="AQ10" s="524"/>
      <c r="AR10" s="524"/>
      <c r="AS10" s="524"/>
      <c r="AT10" s="524"/>
      <c r="AU10" s="524"/>
      <c r="AV10" s="524"/>
      <c r="AW10" s="524"/>
      <c r="AX10" s="525"/>
      <c r="AY10" s="520"/>
      <c r="AZ10" s="520"/>
      <c r="BA10" s="520"/>
      <c r="BB10" s="520"/>
      <c r="BC10" s="520"/>
      <c r="BD10" s="520"/>
      <c r="BE10" s="520"/>
      <c r="BF10" s="520"/>
      <c r="BG10" s="520"/>
      <c r="BH10" s="520"/>
      <c r="BI10" s="520"/>
      <c r="BJ10" s="520"/>
      <c r="BK10" s="520"/>
      <c r="BL10" s="520"/>
      <c r="BM10" s="520"/>
      <c r="BN10" s="520"/>
      <c r="BO10" s="520"/>
      <c r="BP10" s="520"/>
      <c r="BQ10" s="520"/>
      <c r="BR10" s="520"/>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61"/>
      <c r="AK11" s="461"/>
      <c r="AL11" s="461"/>
      <c r="AM11" s="461"/>
      <c r="AN11" s="461"/>
      <c r="AO11" s="461"/>
      <c r="AP11" s="461"/>
      <c r="AQ11" s="461"/>
      <c r="AR11" s="461"/>
      <c r="AS11" s="461"/>
      <c r="AT11" s="461"/>
      <c r="AU11" s="461"/>
      <c r="AV11" s="461"/>
      <c r="AW11" s="461"/>
      <c r="AX11" s="521"/>
      <c r="AY11" s="520"/>
      <c r="AZ11" s="520"/>
      <c r="BA11" s="520"/>
      <c r="BB11" s="520"/>
      <c r="BC11" s="520"/>
      <c r="BD11" s="520"/>
      <c r="BE11" s="520"/>
      <c r="BF11" s="520"/>
      <c r="BG11" s="520"/>
      <c r="BH11" s="520"/>
      <c r="BI11" s="520"/>
      <c r="BJ11" s="520"/>
      <c r="BK11" s="520"/>
      <c r="BL11" s="520"/>
      <c r="BM11" s="520"/>
      <c r="BN11" s="520"/>
      <c r="BO11" s="520"/>
      <c r="BP11" s="520"/>
      <c r="BQ11" s="520"/>
      <c r="BR11" s="520"/>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3"/>
      <c r="AK12" s="303"/>
      <c r="AL12" s="303"/>
      <c r="AM12" s="303"/>
      <c r="AN12" s="303"/>
      <c r="AO12" s="303"/>
      <c r="AP12" s="303"/>
      <c r="AQ12" s="303"/>
      <c r="AR12" s="303"/>
      <c r="AS12" s="303"/>
      <c r="AT12" s="303"/>
      <c r="AU12" s="303"/>
      <c r="AV12" s="303"/>
      <c r="AW12" s="303"/>
      <c r="AX12" s="520"/>
      <c r="AY12" s="520"/>
      <c r="AZ12" s="520"/>
      <c r="BA12" s="520"/>
      <c r="BB12" s="520"/>
      <c r="BC12" s="520"/>
      <c r="BD12" s="520"/>
      <c r="BE12" s="520"/>
      <c r="BF12" s="520"/>
      <c r="BG12" s="520"/>
      <c r="BH12" s="520"/>
      <c r="BI12" s="520"/>
      <c r="BJ12" s="520"/>
      <c r="BK12" s="520"/>
      <c r="BL12" s="520"/>
      <c r="BM12" s="520"/>
      <c r="BN12" s="520"/>
      <c r="BO12" s="520"/>
      <c r="BP12" s="520"/>
      <c r="BQ12" s="520"/>
      <c r="BR12" s="520"/>
    </row>
    <row r="13" spans="1:70" s="54" customFormat="1" ht="12.75" customHeight="1" x14ac:dyDescent="0.2">
      <c r="A13" s="1018" t="s">
        <v>48</v>
      </c>
      <c r="B13" s="1018"/>
      <c r="C13" s="1018"/>
      <c r="D13" s="1018"/>
      <c r="E13" s="1018"/>
      <c r="F13" s="1018"/>
      <c r="G13" s="1018"/>
      <c r="H13" s="1018"/>
      <c r="I13" s="194"/>
      <c r="J13" s="1011"/>
      <c r="K13" s="1011"/>
      <c r="L13" s="1011"/>
      <c r="M13" s="1011"/>
      <c r="N13" s="1011"/>
      <c r="O13" s="1011"/>
      <c r="P13" s="1011"/>
      <c r="Q13" s="1011"/>
      <c r="R13" s="1011"/>
      <c r="S13" s="1011"/>
      <c r="T13" s="1011"/>
      <c r="U13" s="1011"/>
      <c r="V13" s="1011"/>
      <c r="W13" s="1011"/>
      <c r="X13" s="1011"/>
      <c r="Y13" s="1011"/>
      <c r="Z13" s="1011"/>
      <c r="AA13" s="1011"/>
      <c r="AB13" s="1011"/>
      <c r="AC13" s="1011"/>
      <c r="AD13" s="1011"/>
      <c r="AE13" s="1011"/>
      <c r="AF13" s="1011"/>
      <c r="AG13" s="1011"/>
      <c r="AH13" s="1011"/>
      <c r="AI13" s="1011"/>
      <c r="AJ13" s="304"/>
      <c r="AK13" s="304"/>
      <c r="AL13" s="304"/>
      <c r="AM13" s="304"/>
      <c r="AN13" s="304"/>
      <c r="AO13" s="304"/>
      <c r="AP13" s="304"/>
      <c r="AQ13" s="304"/>
      <c r="AR13" s="304"/>
      <c r="AS13" s="304"/>
      <c r="AT13" s="304"/>
      <c r="AU13" s="304"/>
      <c r="AV13" s="304"/>
      <c r="AW13" s="303"/>
      <c r="AX13" s="520"/>
      <c r="AY13" s="520"/>
      <c r="AZ13" s="520"/>
      <c r="BA13" s="520"/>
      <c r="BB13" s="520"/>
      <c r="BC13" s="520"/>
      <c r="BD13" s="520"/>
      <c r="BE13" s="520"/>
      <c r="BF13" s="520"/>
      <c r="BG13" s="520"/>
      <c r="BH13" s="520"/>
      <c r="BI13" s="520"/>
      <c r="BJ13" s="520"/>
      <c r="BK13" s="520"/>
      <c r="BL13" s="520"/>
      <c r="BM13" s="520"/>
      <c r="BN13" s="520"/>
      <c r="BO13" s="520"/>
      <c r="BP13" s="520"/>
      <c r="BQ13" s="520"/>
      <c r="BR13" s="520"/>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61"/>
      <c r="AK14" s="461"/>
      <c r="AL14" s="461"/>
      <c r="AM14" s="461"/>
      <c r="AN14" s="461"/>
      <c r="AO14" s="461"/>
      <c r="AP14" s="461"/>
      <c r="AQ14" s="461"/>
      <c r="AR14" s="461"/>
      <c r="AS14" s="526"/>
      <c r="AT14" s="526"/>
      <c r="AU14" s="526"/>
      <c r="AV14" s="526"/>
      <c r="AW14" s="303"/>
      <c r="AX14" s="520"/>
      <c r="AY14" s="520"/>
      <c r="AZ14" s="520"/>
      <c r="BA14" s="520"/>
      <c r="BB14" s="520"/>
      <c r="BC14" s="520"/>
      <c r="BD14" s="520"/>
      <c r="BE14" s="520"/>
      <c r="BF14" s="520"/>
      <c r="BG14" s="520"/>
      <c r="BH14" s="520"/>
      <c r="BI14" s="520"/>
      <c r="BJ14" s="520"/>
      <c r="BK14" s="520"/>
      <c r="BL14" s="520"/>
      <c r="BM14" s="520"/>
      <c r="BN14" s="520"/>
      <c r="BO14" s="520"/>
      <c r="BP14" s="520"/>
      <c r="BQ14" s="520"/>
      <c r="BR14" s="520"/>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61"/>
      <c r="AK15" s="461"/>
      <c r="AL15" s="461"/>
      <c r="AM15" s="461"/>
      <c r="AN15" s="461"/>
      <c r="AO15" s="461"/>
      <c r="AP15" s="461"/>
      <c r="AQ15" s="461"/>
      <c r="AR15" s="461"/>
      <c r="AS15" s="527"/>
      <c r="AT15" s="527"/>
      <c r="AU15" s="527"/>
      <c r="AV15" s="527"/>
      <c r="AW15" s="303"/>
      <c r="AX15" s="520"/>
      <c r="AY15" s="520"/>
      <c r="AZ15" s="520"/>
      <c r="BA15" s="520"/>
      <c r="BB15" s="520"/>
      <c r="BC15" s="520"/>
      <c r="BD15" s="520"/>
      <c r="BE15" s="520"/>
      <c r="BF15" s="520"/>
      <c r="BG15" s="520"/>
      <c r="BH15" s="520"/>
      <c r="BI15" s="520"/>
      <c r="BJ15" s="520"/>
      <c r="BK15" s="520"/>
      <c r="BL15" s="520"/>
      <c r="BM15" s="520"/>
      <c r="BN15" s="520"/>
      <c r="BO15" s="520"/>
      <c r="BP15" s="520"/>
      <c r="BQ15" s="520"/>
      <c r="BR15" s="520"/>
    </row>
    <row r="16" spans="1:70" s="54" customFormat="1" ht="12.75" customHeight="1" x14ac:dyDescent="0.2">
      <c r="A16" s="1018" t="s">
        <v>316</v>
      </c>
      <c r="B16" s="1018"/>
      <c r="C16" s="1018"/>
      <c r="D16" s="1018"/>
      <c r="E16" s="1018"/>
      <c r="F16" s="1018"/>
      <c r="G16" s="1018"/>
      <c r="H16" s="1018"/>
      <c r="I16" s="194"/>
      <c r="J16" s="1011"/>
      <c r="K16" s="1011"/>
      <c r="L16" s="1011"/>
      <c r="M16" s="1011"/>
      <c r="N16" s="1011"/>
      <c r="O16" s="1011"/>
      <c r="P16" s="1011"/>
      <c r="Q16" s="1011"/>
      <c r="R16" s="1011"/>
      <c r="S16" s="1011"/>
      <c r="T16" s="1011"/>
      <c r="U16" s="1011"/>
      <c r="V16" s="1011"/>
      <c r="W16" s="1011"/>
      <c r="X16" s="1011"/>
      <c r="Y16" s="1011"/>
      <c r="Z16" s="1011"/>
      <c r="AA16" s="1011"/>
      <c r="AB16" s="1011"/>
      <c r="AC16" s="1011"/>
      <c r="AD16" s="1011"/>
      <c r="AE16" s="1011"/>
      <c r="AF16" s="1011"/>
      <c r="AG16" s="1011"/>
      <c r="AH16" s="1011"/>
      <c r="AI16" s="1011"/>
      <c r="AJ16" s="461"/>
      <c r="AK16" s="461"/>
      <c r="AL16" s="461"/>
      <c r="AM16" s="461"/>
      <c r="AN16" s="461"/>
      <c r="AO16" s="461"/>
      <c r="AP16" s="461"/>
      <c r="AQ16" s="461"/>
      <c r="AR16" s="461"/>
      <c r="AS16" s="523"/>
      <c r="AT16" s="523"/>
      <c r="AU16" s="523"/>
      <c r="AV16" s="523"/>
      <c r="AW16" s="303"/>
      <c r="AX16" s="520"/>
      <c r="AY16" s="520"/>
      <c r="AZ16" s="520"/>
      <c r="BA16" s="520"/>
      <c r="BB16" s="520"/>
      <c r="BC16" s="520"/>
      <c r="BD16" s="520"/>
      <c r="BE16" s="520"/>
      <c r="BF16" s="520"/>
      <c r="BG16" s="520"/>
      <c r="BH16" s="520"/>
      <c r="BI16" s="520"/>
      <c r="BJ16" s="520"/>
      <c r="BK16" s="520"/>
      <c r="BL16" s="520"/>
      <c r="BM16" s="520"/>
      <c r="BN16" s="520"/>
      <c r="BO16" s="520"/>
      <c r="BP16" s="520"/>
      <c r="BQ16" s="520"/>
      <c r="BR16" s="520"/>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3"/>
      <c r="AK17" s="303"/>
      <c r="AL17" s="303"/>
      <c r="AM17" s="303"/>
      <c r="AN17" s="303"/>
      <c r="AO17" s="303"/>
      <c r="AP17" s="303"/>
      <c r="AQ17" s="303"/>
      <c r="AR17" s="303"/>
      <c r="AS17" s="303"/>
      <c r="AT17" s="303"/>
      <c r="AU17" s="303"/>
      <c r="AV17" s="303"/>
      <c r="AW17" s="303"/>
      <c r="AX17" s="520"/>
      <c r="AY17" s="520"/>
      <c r="AZ17" s="520"/>
      <c r="BA17" s="520"/>
      <c r="BB17" s="520"/>
      <c r="BC17" s="520"/>
      <c r="BD17" s="520"/>
      <c r="BE17" s="520"/>
      <c r="BF17" s="520"/>
      <c r="BG17" s="520"/>
      <c r="BH17" s="520"/>
      <c r="BI17" s="520"/>
      <c r="BJ17" s="520"/>
      <c r="BK17" s="520"/>
      <c r="BL17" s="520"/>
      <c r="BM17" s="520"/>
      <c r="BN17" s="520"/>
      <c r="BO17" s="520"/>
      <c r="BP17" s="520"/>
      <c r="BQ17" s="520"/>
      <c r="BR17" s="520"/>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3"/>
      <c r="AK18" s="303"/>
      <c r="AL18" s="303"/>
      <c r="AM18" s="303"/>
      <c r="AN18" s="303"/>
      <c r="AO18" s="303"/>
      <c r="AP18" s="303"/>
      <c r="AQ18" s="303"/>
      <c r="AR18" s="303"/>
      <c r="AS18" s="303"/>
      <c r="AT18" s="303"/>
      <c r="AU18" s="303"/>
      <c r="AV18" s="303"/>
      <c r="AW18" s="303"/>
      <c r="AX18" s="520"/>
      <c r="AY18" s="520"/>
      <c r="AZ18" s="520"/>
      <c r="BA18" s="520"/>
      <c r="BB18" s="520"/>
      <c r="BC18" s="520"/>
      <c r="BD18" s="520"/>
      <c r="BE18" s="520"/>
      <c r="BF18" s="520"/>
      <c r="BG18" s="520"/>
      <c r="BH18" s="520"/>
      <c r="BI18" s="520"/>
      <c r="BJ18" s="520"/>
      <c r="BK18" s="520"/>
      <c r="BL18" s="520"/>
      <c r="BM18" s="520"/>
      <c r="BN18" s="520"/>
      <c r="BO18" s="520"/>
      <c r="BP18" s="520"/>
      <c r="BQ18" s="520"/>
      <c r="BR18" s="520"/>
    </row>
    <row r="19" spans="1:70" s="54" customFormat="1" ht="12" customHeight="1" x14ac:dyDescent="0.2">
      <c r="A19" s="1019" t="s">
        <v>315</v>
      </c>
      <c r="B19" s="1019"/>
      <c r="C19" s="1019"/>
      <c r="D19" s="1019"/>
      <c r="E19" s="1019"/>
      <c r="F19" s="1019"/>
      <c r="G19" s="1019"/>
      <c r="H19" s="1019"/>
      <c r="I19" s="195"/>
      <c r="J19" s="1011"/>
      <c r="K19" s="1011"/>
      <c r="L19" s="1011"/>
      <c r="M19" s="1011"/>
      <c r="N19" s="1011"/>
      <c r="O19" s="1011"/>
      <c r="P19" s="1011"/>
      <c r="Q19" s="1011"/>
      <c r="R19" s="1011"/>
      <c r="S19" s="1011"/>
      <c r="T19" s="1011"/>
      <c r="U19" s="1011"/>
      <c r="V19" s="1011"/>
      <c r="W19" s="1011"/>
      <c r="X19" s="1011"/>
      <c r="Y19" s="1011"/>
      <c r="Z19" s="1011"/>
      <c r="AA19" s="1011"/>
      <c r="AB19" s="1011"/>
      <c r="AC19" s="1011"/>
      <c r="AD19" s="1011"/>
      <c r="AE19" s="1011"/>
      <c r="AF19" s="1011"/>
      <c r="AG19" s="1011"/>
      <c r="AH19" s="1011"/>
      <c r="AI19" s="1011"/>
      <c r="AJ19" s="303"/>
      <c r="AK19" s="303"/>
      <c r="AL19" s="303"/>
      <c r="AM19" s="303"/>
      <c r="AN19" s="303"/>
      <c r="AO19" s="303"/>
      <c r="AP19" s="303"/>
      <c r="AQ19" s="303"/>
      <c r="AR19" s="303"/>
      <c r="AS19" s="303"/>
      <c r="AT19" s="303"/>
      <c r="AU19" s="303"/>
      <c r="AV19" s="303"/>
      <c r="AW19" s="303"/>
      <c r="AX19" s="520"/>
      <c r="AY19" s="520"/>
      <c r="AZ19" s="520"/>
      <c r="BA19" s="520"/>
      <c r="BB19" s="520"/>
      <c r="BC19" s="520"/>
      <c r="BD19" s="520"/>
      <c r="BE19" s="520"/>
      <c r="BF19" s="520"/>
      <c r="BG19" s="520"/>
      <c r="BH19" s="520"/>
      <c r="BI19" s="520"/>
      <c r="BJ19" s="520"/>
      <c r="BK19" s="520"/>
      <c r="BL19" s="520"/>
      <c r="BM19" s="520"/>
      <c r="BN19" s="520"/>
      <c r="BO19" s="520"/>
      <c r="BP19" s="520"/>
      <c r="BQ19" s="520"/>
      <c r="BR19" s="520"/>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3"/>
      <c r="AK20" s="303"/>
      <c r="AL20" s="303"/>
      <c r="AM20" s="303"/>
      <c r="AN20" s="303"/>
      <c r="AO20" s="303"/>
      <c r="AP20" s="303"/>
      <c r="AQ20" s="303"/>
      <c r="AR20" s="303"/>
      <c r="AS20" s="303"/>
      <c r="AT20" s="303"/>
      <c r="AU20" s="303"/>
      <c r="AV20" s="303"/>
      <c r="AW20" s="303"/>
      <c r="AX20" s="520"/>
      <c r="AY20" s="520"/>
      <c r="AZ20" s="520"/>
      <c r="BA20" s="520"/>
      <c r="BB20" s="520"/>
      <c r="BC20" s="520"/>
      <c r="BD20" s="520"/>
      <c r="BE20" s="520"/>
      <c r="BF20" s="520"/>
      <c r="BG20" s="520"/>
      <c r="BH20" s="520"/>
      <c r="BI20" s="520"/>
      <c r="BJ20" s="520"/>
      <c r="BK20" s="520"/>
      <c r="BL20" s="520"/>
      <c r="BM20" s="520"/>
      <c r="BN20" s="520"/>
      <c r="BO20" s="520"/>
      <c r="BP20" s="520"/>
      <c r="BQ20" s="520"/>
      <c r="BR20" s="520"/>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3"/>
      <c r="AK21" s="303"/>
      <c r="AL21" s="303"/>
      <c r="AM21" s="303"/>
      <c r="AN21" s="303"/>
      <c r="AO21" s="303"/>
      <c r="AP21" s="303"/>
      <c r="AQ21" s="303"/>
      <c r="AR21" s="303"/>
      <c r="AS21" s="303"/>
      <c r="AT21" s="303"/>
      <c r="AU21" s="303"/>
      <c r="AV21" s="303"/>
      <c r="AW21" s="303"/>
      <c r="AX21" s="520"/>
      <c r="AY21" s="520"/>
      <c r="AZ21" s="520"/>
      <c r="BA21" s="520"/>
      <c r="BB21" s="520"/>
      <c r="BC21" s="520"/>
      <c r="BD21" s="520"/>
      <c r="BE21" s="520"/>
      <c r="BF21" s="520"/>
      <c r="BG21" s="520"/>
      <c r="BH21" s="520"/>
      <c r="BI21" s="520"/>
      <c r="BJ21" s="520"/>
      <c r="BK21" s="520"/>
      <c r="BL21" s="520"/>
      <c r="BM21" s="520"/>
      <c r="BN21" s="520"/>
      <c r="BO21" s="520"/>
      <c r="BP21" s="520"/>
      <c r="BQ21" s="520"/>
      <c r="BR21" s="520"/>
    </row>
    <row r="22" spans="1:70" s="54" customFormat="1" ht="12.75" customHeight="1" x14ac:dyDescent="0.2">
      <c r="A22" s="1019" t="s">
        <v>314</v>
      </c>
      <c r="B22" s="1019"/>
      <c r="C22" s="1019"/>
      <c r="D22" s="1019"/>
      <c r="E22" s="1019"/>
      <c r="F22" s="1019"/>
      <c r="G22" s="1019"/>
      <c r="H22" s="1019"/>
      <c r="I22" s="195"/>
      <c r="J22" s="1011"/>
      <c r="K22" s="1011"/>
      <c r="L22" s="1011"/>
      <c r="M22" s="1011"/>
      <c r="N22" s="1011"/>
      <c r="O22" s="1011"/>
      <c r="P22" s="1011"/>
      <c r="Q22" s="1011"/>
      <c r="R22" s="1011"/>
      <c r="S22" s="1011"/>
      <c r="T22" s="1011"/>
      <c r="U22" s="1011"/>
      <c r="V22" s="1011"/>
      <c r="W22" s="1011"/>
      <c r="X22" s="1011"/>
      <c r="Y22" s="1011"/>
      <c r="Z22" s="1011"/>
      <c r="AA22" s="1011"/>
      <c r="AB22" s="1011"/>
      <c r="AC22" s="1011"/>
      <c r="AD22" s="1011"/>
      <c r="AE22" s="1011"/>
      <c r="AF22" s="1011"/>
      <c r="AG22" s="1011"/>
      <c r="AH22" s="1011"/>
      <c r="AI22" s="1011"/>
      <c r="AJ22" s="303"/>
      <c r="AK22" s="303"/>
      <c r="AL22" s="303"/>
      <c r="AM22" s="303"/>
      <c r="AN22" s="303"/>
      <c r="AO22" s="303"/>
      <c r="AP22" s="303"/>
      <c r="AQ22" s="303"/>
      <c r="AR22" s="303"/>
      <c r="AS22" s="303"/>
      <c r="AT22" s="303"/>
      <c r="AU22" s="303"/>
      <c r="AV22" s="303"/>
      <c r="AW22" s="303"/>
      <c r="AX22" s="520"/>
      <c r="AY22" s="520"/>
      <c r="AZ22" s="520"/>
      <c r="BA22" s="520"/>
      <c r="BB22" s="520"/>
      <c r="BC22" s="520"/>
      <c r="BD22" s="520"/>
      <c r="BE22" s="520"/>
      <c r="BF22" s="520"/>
      <c r="BG22" s="520"/>
      <c r="BH22" s="520"/>
      <c r="BI22" s="520"/>
      <c r="BJ22" s="520"/>
      <c r="BK22" s="520"/>
      <c r="BL22" s="520"/>
      <c r="BM22" s="520"/>
      <c r="BN22" s="520"/>
      <c r="BO22" s="520"/>
      <c r="BP22" s="520"/>
      <c r="BQ22" s="520"/>
      <c r="BR22" s="520"/>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3"/>
      <c r="AK23" s="303"/>
      <c r="AL23" s="303"/>
      <c r="AM23" s="303"/>
      <c r="AN23" s="303"/>
      <c r="AO23" s="303"/>
      <c r="AP23" s="303"/>
      <c r="AQ23" s="303"/>
      <c r="AR23" s="303"/>
      <c r="AS23" s="303"/>
      <c r="AT23" s="303"/>
      <c r="AU23" s="303"/>
      <c r="AV23" s="303"/>
      <c r="AW23" s="303"/>
      <c r="AX23" s="520"/>
      <c r="AY23" s="520"/>
      <c r="AZ23" s="520"/>
      <c r="BA23" s="520"/>
      <c r="BB23" s="520"/>
      <c r="BC23" s="520"/>
      <c r="BD23" s="520"/>
      <c r="BE23" s="520"/>
      <c r="BF23" s="520"/>
      <c r="BG23" s="520"/>
      <c r="BH23" s="520"/>
      <c r="BI23" s="520"/>
      <c r="BJ23" s="520"/>
      <c r="BK23" s="520"/>
      <c r="BL23" s="520"/>
      <c r="BM23" s="520"/>
      <c r="BN23" s="520"/>
      <c r="BO23" s="520"/>
      <c r="BP23" s="520"/>
      <c r="BQ23" s="520"/>
      <c r="BR23" s="520"/>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3"/>
      <c r="AK24" s="303"/>
      <c r="AL24" s="303"/>
      <c r="AM24" s="303"/>
      <c r="AN24" s="303"/>
      <c r="AO24" s="303"/>
      <c r="AP24" s="303"/>
      <c r="AQ24" s="303"/>
      <c r="AR24" s="303"/>
      <c r="AS24" s="303"/>
      <c r="AT24" s="303"/>
      <c r="AU24" s="303"/>
      <c r="AV24" s="303"/>
      <c r="AW24" s="303"/>
      <c r="AX24" s="520"/>
      <c r="AY24" s="520"/>
      <c r="AZ24" s="520"/>
      <c r="BA24" s="520"/>
      <c r="BB24" s="520"/>
      <c r="BC24" s="520"/>
      <c r="BD24" s="520"/>
      <c r="BE24" s="520"/>
      <c r="BF24" s="520"/>
      <c r="BG24" s="520"/>
      <c r="BH24" s="520"/>
      <c r="BI24" s="520"/>
      <c r="BJ24" s="520"/>
      <c r="BK24" s="520"/>
      <c r="BL24" s="520"/>
      <c r="BM24" s="520"/>
      <c r="BN24" s="520"/>
      <c r="BO24" s="520"/>
      <c r="BP24" s="520"/>
      <c r="BQ24" s="520"/>
      <c r="BR24" s="520"/>
    </row>
    <row r="25" spans="1:70" s="54" customFormat="1" ht="12" customHeight="1" x14ac:dyDescent="0.2">
      <c r="A25" s="1018" t="s">
        <v>313</v>
      </c>
      <c r="B25" s="1018"/>
      <c r="C25" s="1018"/>
      <c r="D25" s="1018"/>
      <c r="E25" s="1018"/>
      <c r="F25" s="1018"/>
      <c r="G25" s="1018"/>
      <c r="H25" s="1018"/>
      <c r="I25" s="194"/>
      <c r="J25" s="1011"/>
      <c r="K25" s="1011"/>
      <c r="L25" s="1011"/>
      <c r="M25" s="1011"/>
      <c r="N25" s="1011"/>
      <c r="O25" s="1011"/>
      <c r="P25" s="1011"/>
      <c r="Q25" s="1011"/>
      <c r="R25" s="1011"/>
      <c r="S25" s="1011"/>
      <c r="T25" s="1011"/>
      <c r="U25" s="1011"/>
      <c r="V25" s="1011"/>
      <c r="W25" s="1011"/>
      <c r="X25" s="1011"/>
      <c r="Y25" s="1011"/>
      <c r="Z25" s="1011"/>
      <c r="AA25" s="1011"/>
      <c r="AB25" s="1011"/>
      <c r="AC25" s="1011"/>
      <c r="AD25" s="1011"/>
      <c r="AE25" s="1011"/>
      <c r="AF25" s="1011"/>
      <c r="AG25" s="1011"/>
      <c r="AH25" s="1011"/>
      <c r="AI25" s="1011"/>
      <c r="AJ25" s="303"/>
      <c r="AK25" s="303"/>
      <c r="AL25" s="303"/>
      <c r="AM25" s="303"/>
      <c r="AN25" s="303"/>
      <c r="AO25" s="303"/>
      <c r="AP25" s="303"/>
      <c r="AQ25" s="303"/>
      <c r="AR25" s="303"/>
      <c r="AS25" s="303"/>
      <c r="AT25" s="303"/>
      <c r="AU25" s="303"/>
      <c r="AV25" s="303"/>
      <c r="AW25" s="303"/>
      <c r="AX25" s="520"/>
      <c r="AY25" s="520"/>
      <c r="AZ25" s="520"/>
      <c r="BA25" s="520"/>
      <c r="BB25" s="520"/>
      <c r="BC25" s="520"/>
      <c r="BD25" s="520"/>
      <c r="BE25" s="520"/>
      <c r="BF25" s="520"/>
      <c r="BG25" s="520"/>
      <c r="BH25" s="520"/>
      <c r="BI25" s="520"/>
      <c r="BJ25" s="520"/>
      <c r="BK25" s="520"/>
      <c r="BL25" s="520"/>
      <c r="BM25" s="520"/>
      <c r="BN25" s="520"/>
      <c r="BO25" s="520"/>
      <c r="BP25" s="520"/>
      <c r="BQ25" s="520"/>
      <c r="BR25" s="520"/>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3"/>
      <c r="AK26" s="303"/>
      <c r="AL26" s="303"/>
      <c r="AM26" s="303"/>
      <c r="AN26" s="303"/>
      <c r="AO26" s="303"/>
      <c r="AP26" s="303"/>
      <c r="AQ26" s="303"/>
      <c r="AR26" s="303"/>
      <c r="AS26" s="303"/>
      <c r="AT26" s="303"/>
      <c r="AU26" s="303"/>
      <c r="AV26" s="303"/>
      <c r="AW26" s="303"/>
      <c r="AX26" s="520"/>
      <c r="AY26" s="520"/>
      <c r="AZ26" s="520"/>
      <c r="BA26" s="520"/>
      <c r="BB26" s="520"/>
      <c r="BC26" s="520"/>
      <c r="BD26" s="520"/>
      <c r="BE26" s="520"/>
      <c r="BF26" s="520"/>
      <c r="BG26" s="520"/>
      <c r="BH26" s="520"/>
      <c r="BI26" s="520"/>
      <c r="BJ26" s="520"/>
      <c r="BK26" s="520"/>
      <c r="BL26" s="520"/>
      <c r="BM26" s="520"/>
      <c r="BN26" s="520"/>
      <c r="BO26" s="520"/>
      <c r="BP26" s="520"/>
      <c r="BQ26" s="520"/>
      <c r="BR26" s="520"/>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3"/>
      <c r="AK27" s="303"/>
      <c r="AL27" s="303"/>
      <c r="AM27" s="303"/>
      <c r="AN27" s="303"/>
      <c r="AO27" s="303"/>
      <c r="AP27" s="303"/>
      <c r="AQ27" s="303"/>
      <c r="AR27" s="303"/>
      <c r="AS27" s="303"/>
      <c r="AT27" s="303"/>
      <c r="AU27" s="303"/>
      <c r="AV27" s="303"/>
      <c r="AW27" s="303"/>
      <c r="AX27" s="520"/>
      <c r="AY27" s="520"/>
      <c r="AZ27" s="520"/>
      <c r="BA27" s="520"/>
      <c r="BB27" s="520"/>
      <c r="BC27" s="520"/>
      <c r="BD27" s="520"/>
      <c r="BE27" s="520"/>
      <c r="BF27" s="520"/>
      <c r="BG27" s="520"/>
      <c r="BH27" s="520"/>
      <c r="BI27" s="520"/>
      <c r="BJ27" s="520"/>
      <c r="BK27" s="520"/>
      <c r="BL27" s="520"/>
      <c r="BM27" s="520"/>
      <c r="BN27" s="520"/>
      <c r="BO27" s="520"/>
      <c r="BP27" s="520"/>
      <c r="BQ27" s="520"/>
      <c r="BR27" s="520"/>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3"/>
      <c r="AK28" s="303"/>
      <c r="AL28" s="303"/>
      <c r="AM28" s="303"/>
      <c r="AN28" s="303"/>
      <c r="AO28" s="303"/>
      <c r="AP28" s="303"/>
      <c r="AQ28" s="303"/>
      <c r="AR28" s="303"/>
      <c r="AS28" s="303"/>
      <c r="AT28" s="303"/>
      <c r="AU28" s="303"/>
      <c r="AV28" s="303"/>
      <c r="AW28" s="303"/>
      <c r="AX28" s="520"/>
      <c r="AY28" s="520"/>
      <c r="AZ28" s="520"/>
      <c r="BA28" s="520"/>
      <c r="BB28" s="520"/>
      <c r="BC28" s="520"/>
      <c r="BD28" s="520"/>
      <c r="BE28" s="520"/>
      <c r="BF28" s="520"/>
      <c r="BG28" s="520"/>
      <c r="BH28" s="520"/>
      <c r="BI28" s="520"/>
      <c r="BJ28" s="520"/>
      <c r="BK28" s="520"/>
      <c r="BL28" s="520"/>
      <c r="BM28" s="520"/>
      <c r="BN28" s="520"/>
      <c r="BO28" s="520"/>
      <c r="BP28" s="520"/>
      <c r="BQ28" s="520"/>
      <c r="BR28" s="520"/>
    </row>
    <row r="29" spans="1:70" s="54" customFormat="1" ht="12.75" customHeight="1" x14ac:dyDescent="0.2">
      <c r="A29" s="1021" t="s">
        <v>312</v>
      </c>
      <c r="B29" s="1022"/>
      <c r="C29" s="1022"/>
      <c r="D29" s="1022"/>
      <c r="E29" s="1022"/>
      <c r="F29" s="1022"/>
      <c r="G29" s="1022"/>
      <c r="H29" s="1022"/>
      <c r="I29" s="1022"/>
      <c r="J29" s="1022"/>
      <c r="K29" s="1022"/>
      <c r="L29" s="1022"/>
      <c r="M29" s="1022"/>
      <c r="N29" s="1022"/>
      <c r="O29" s="1022"/>
      <c r="P29" s="1022"/>
      <c r="Q29" s="1022"/>
      <c r="R29" s="1022"/>
      <c r="S29" s="1022"/>
      <c r="T29" s="1022"/>
      <c r="U29" s="1022"/>
      <c r="V29" s="1022"/>
      <c r="W29" s="1022"/>
      <c r="X29" s="1022"/>
      <c r="Y29" s="1022"/>
      <c r="Z29" s="1022"/>
      <c r="AA29" s="1022"/>
      <c r="AB29" s="1022"/>
      <c r="AC29" s="1022"/>
      <c r="AD29" s="1022"/>
      <c r="AE29" s="1022"/>
      <c r="AF29" s="1022"/>
      <c r="AG29" s="1022"/>
      <c r="AH29" s="1022"/>
      <c r="AI29" s="1023"/>
      <c r="AJ29" s="303"/>
      <c r="AK29" s="303"/>
      <c r="AL29" s="303"/>
      <c r="AM29" s="303"/>
      <c r="AN29" s="303"/>
      <c r="AO29" s="303"/>
      <c r="AP29" s="303"/>
      <c r="AQ29" s="303"/>
      <c r="AR29" s="303"/>
      <c r="AS29" s="303"/>
      <c r="AT29" s="303"/>
      <c r="AU29" s="303"/>
      <c r="AV29" s="303"/>
      <c r="AW29" s="303"/>
      <c r="AX29" s="520"/>
      <c r="AY29" s="520"/>
      <c r="AZ29" s="520"/>
      <c r="BA29" s="520"/>
      <c r="BB29" s="520"/>
      <c r="BC29" s="520"/>
      <c r="BD29" s="520"/>
      <c r="BE29" s="520"/>
      <c r="BF29" s="520"/>
      <c r="BG29" s="520"/>
      <c r="BH29" s="520"/>
      <c r="BI29" s="520"/>
      <c r="BJ29" s="520"/>
      <c r="BK29" s="520"/>
      <c r="BL29" s="520"/>
      <c r="BM29" s="520"/>
      <c r="BN29" s="520"/>
      <c r="BO29" s="520"/>
      <c r="BP29" s="520"/>
      <c r="BQ29" s="520"/>
      <c r="BR29" s="520"/>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3"/>
      <c r="AK30" s="303"/>
      <c r="AL30" s="303"/>
      <c r="AM30" s="303"/>
      <c r="AN30" s="303"/>
      <c r="AO30" s="303"/>
      <c r="AP30" s="303"/>
      <c r="AQ30" s="303"/>
      <c r="AR30" s="303"/>
      <c r="AS30" s="303"/>
      <c r="AT30" s="303"/>
      <c r="AU30" s="303"/>
      <c r="AV30" s="303"/>
      <c r="AW30" s="303"/>
      <c r="AX30" s="520"/>
      <c r="AY30" s="520"/>
      <c r="AZ30" s="520"/>
      <c r="BA30" s="520"/>
      <c r="BB30" s="520"/>
      <c r="BC30" s="520"/>
      <c r="BD30" s="520"/>
      <c r="BE30" s="520"/>
      <c r="BF30" s="520"/>
      <c r="BG30" s="520"/>
      <c r="BH30" s="520"/>
      <c r="BI30" s="520"/>
      <c r="BJ30" s="520"/>
      <c r="BK30" s="520"/>
      <c r="BL30" s="520"/>
      <c r="BM30" s="520"/>
      <c r="BN30" s="520"/>
      <c r="BO30" s="520"/>
      <c r="BP30" s="520"/>
      <c r="BQ30" s="520"/>
      <c r="BR30" s="520"/>
    </row>
    <row r="31" spans="1:70" s="54" customFormat="1" ht="12" customHeight="1" x14ac:dyDescent="0.2">
      <c r="A31" s="1024" t="s">
        <v>311</v>
      </c>
      <c r="B31" s="1025"/>
      <c r="C31" s="1025"/>
      <c r="D31" s="1025"/>
      <c r="E31" s="1025"/>
      <c r="F31" s="1025"/>
      <c r="G31" s="1025"/>
      <c r="H31" s="1025"/>
      <c r="I31" s="1025"/>
      <c r="J31" s="1025"/>
      <c r="K31" s="1025"/>
      <c r="L31" s="1025"/>
      <c r="M31" s="1025"/>
      <c r="N31" s="1025"/>
      <c r="O31" s="1025"/>
      <c r="P31" s="1025"/>
      <c r="Q31" s="1025"/>
      <c r="R31" s="1025"/>
      <c r="S31" s="1025"/>
      <c r="T31" s="1025"/>
      <c r="U31" s="1025"/>
      <c r="V31" s="1025"/>
      <c r="W31" s="1025"/>
      <c r="X31" s="1025"/>
      <c r="Y31" s="1025"/>
      <c r="Z31" s="1025"/>
      <c r="AA31" s="1025"/>
      <c r="AB31" s="1025"/>
      <c r="AC31" s="1025"/>
      <c r="AD31" s="1025"/>
      <c r="AE31" s="1025"/>
      <c r="AF31" s="1025"/>
      <c r="AG31" s="1025"/>
      <c r="AH31" s="1025"/>
      <c r="AI31" s="1026"/>
      <c r="AJ31" s="303"/>
      <c r="AK31" s="303"/>
      <c r="AL31" s="303"/>
      <c r="AM31" s="303"/>
      <c r="AN31" s="303"/>
      <c r="AO31" s="303"/>
      <c r="AP31" s="303"/>
      <c r="AQ31" s="303"/>
      <c r="AR31" s="303"/>
      <c r="AS31" s="303"/>
      <c r="AT31" s="303"/>
      <c r="AU31" s="303"/>
      <c r="AV31" s="303"/>
      <c r="AW31" s="303"/>
      <c r="AX31" s="520"/>
      <c r="AY31" s="520"/>
      <c r="AZ31" s="520"/>
      <c r="BA31" s="520"/>
      <c r="BB31" s="520"/>
      <c r="BC31" s="520"/>
      <c r="BD31" s="520"/>
      <c r="BE31" s="520"/>
      <c r="BF31" s="520"/>
      <c r="BG31" s="520"/>
      <c r="BH31" s="520"/>
      <c r="BI31" s="520"/>
      <c r="BJ31" s="520"/>
      <c r="BK31" s="520"/>
      <c r="BL31" s="520"/>
      <c r="BM31" s="520"/>
      <c r="BN31" s="520"/>
      <c r="BO31" s="520"/>
      <c r="BP31" s="520"/>
      <c r="BQ31" s="520"/>
      <c r="BR31" s="520"/>
    </row>
    <row r="32" spans="1:70" s="54" customFormat="1" ht="12" customHeight="1" x14ac:dyDescent="0.2">
      <c r="A32" s="1024"/>
      <c r="B32" s="1025"/>
      <c r="C32" s="1025"/>
      <c r="D32" s="1025"/>
      <c r="E32" s="1025"/>
      <c r="F32" s="1025"/>
      <c r="G32" s="1025"/>
      <c r="H32" s="1025"/>
      <c r="I32" s="1025"/>
      <c r="J32" s="1025"/>
      <c r="K32" s="1025"/>
      <c r="L32" s="1025"/>
      <c r="M32" s="1025"/>
      <c r="N32" s="1025"/>
      <c r="O32" s="1025"/>
      <c r="P32" s="1025"/>
      <c r="Q32" s="1025"/>
      <c r="R32" s="1025"/>
      <c r="S32" s="1025"/>
      <c r="T32" s="1025"/>
      <c r="U32" s="1025"/>
      <c r="V32" s="1025"/>
      <c r="W32" s="1025"/>
      <c r="X32" s="1025"/>
      <c r="Y32" s="1025"/>
      <c r="Z32" s="1025"/>
      <c r="AA32" s="1025"/>
      <c r="AB32" s="1025"/>
      <c r="AC32" s="1025"/>
      <c r="AD32" s="1025"/>
      <c r="AE32" s="1025"/>
      <c r="AF32" s="1025"/>
      <c r="AG32" s="1025"/>
      <c r="AH32" s="1025"/>
      <c r="AI32" s="1026"/>
      <c r="AJ32" s="303"/>
      <c r="AK32" s="303"/>
      <c r="AL32" s="303"/>
      <c r="AM32" s="303"/>
      <c r="AN32" s="303"/>
      <c r="AO32" s="303"/>
      <c r="AP32" s="303"/>
      <c r="AQ32" s="303"/>
      <c r="AR32" s="303"/>
      <c r="AS32" s="303"/>
      <c r="AT32" s="303"/>
      <c r="AU32" s="303"/>
      <c r="AV32" s="303"/>
      <c r="AW32" s="303"/>
      <c r="AX32" s="520"/>
      <c r="AY32" s="520"/>
      <c r="AZ32" s="520"/>
      <c r="BA32" s="520"/>
      <c r="BB32" s="520"/>
      <c r="BC32" s="520"/>
      <c r="BD32" s="520"/>
      <c r="BE32" s="520"/>
      <c r="BF32" s="520"/>
      <c r="BG32" s="520"/>
      <c r="BH32" s="520"/>
      <c r="BI32" s="520"/>
      <c r="BJ32" s="520"/>
      <c r="BK32" s="520"/>
      <c r="BL32" s="520"/>
      <c r="BM32" s="520"/>
      <c r="BN32" s="520"/>
      <c r="BO32" s="520"/>
      <c r="BP32" s="520"/>
      <c r="BQ32" s="520"/>
      <c r="BR32" s="520"/>
    </row>
    <row r="33" spans="1:70" s="54" customFormat="1" ht="12" customHeight="1" x14ac:dyDescent="0.2">
      <c r="A33" s="1024"/>
      <c r="B33" s="1025"/>
      <c r="C33" s="1025"/>
      <c r="D33" s="1025"/>
      <c r="E33" s="1025"/>
      <c r="F33" s="1025"/>
      <c r="G33" s="1025"/>
      <c r="H33" s="1025"/>
      <c r="I33" s="1025"/>
      <c r="J33" s="1025"/>
      <c r="K33" s="1025"/>
      <c r="L33" s="1025"/>
      <c r="M33" s="1025"/>
      <c r="N33" s="1025"/>
      <c r="O33" s="1025"/>
      <c r="P33" s="1025"/>
      <c r="Q33" s="1025"/>
      <c r="R33" s="1025"/>
      <c r="S33" s="1025"/>
      <c r="T33" s="1025"/>
      <c r="U33" s="1025"/>
      <c r="V33" s="1025"/>
      <c r="W33" s="1025"/>
      <c r="X33" s="1025"/>
      <c r="Y33" s="1025"/>
      <c r="Z33" s="1025"/>
      <c r="AA33" s="1025"/>
      <c r="AB33" s="1025"/>
      <c r="AC33" s="1025"/>
      <c r="AD33" s="1025"/>
      <c r="AE33" s="1025"/>
      <c r="AF33" s="1025"/>
      <c r="AG33" s="1025"/>
      <c r="AH33" s="1025"/>
      <c r="AI33" s="1026"/>
      <c r="AJ33" s="303"/>
      <c r="AK33" s="303"/>
      <c r="AL33" s="303"/>
      <c r="AM33" s="303"/>
      <c r="AN33" s="303"/>
      <c r="AO33" s="303"/>
      <c r="AP33" s="303"/>
      <c r="AQ33" s="303"/>
      <c r="AR33" s="303"/>
      <c r="AS33" s="303"/>
      <c r="AT33" s="303"/>
      <c r="AU33" s="303"/>
      <c r="AV33" s="303"/>
      <c r="AW33" s="303"/>
      <c r="AX33" s="520"/>
      <c r="AY33" s="520"/>
      <c r="AZ33" s="520"/>
      <c r="BA33" s="520"/>
      <c r="BB33" s="520"/>
      <c r="BC33" s="520"/>
      <c r="BD33" s="520"/>
      <c r="BE33" s="520"/>
      <c r="BF33" s="520"/>
      <c r="BG33" s="520"/>
      <c r="BH33" s="520"/>
      <c r="BI33" s="520"/>
      <c r="BJ33" s="520"/>
      <c r="BK33" s="520"/>
      <c r="BL33" s="520"/>
      <c r="BM33" s="520"/>
      <c r="BN33" s="520"/>
      <c r="BO33" s="520"/>
      <c r="BP33" s="520"/>
      <c r="BQ33" s="520"/>
      <c r="BR33" s="520"/>
    </row>
    <row r="34" spans="1:70" s="54" customFormat="1" ht="15" customHeight="1" x14ac:dyDescent="0.2">
      <c r="A34" s="1024"/>
      <c r="B34" s="1025"/>
      <c r="C34" s="1025"/>
      <c r="D34" s="1025"/>
      <c r="E34" s="1025"/>
      <c r="F34" s="1025"/>
      <c r="G34" s="1025"/>
      <c r="H34" s="1025"/>
      <c r="I34" s="1025"/>
      <c r="J34" s="1025"/>
      <c r="K34" s="1025"/>
      <c r="L34" s="1025"/>
      <c r="M34" s="1025"/>
      <c r="N34" s="1025"/>
      <c r="O34" s="1025"/>
      <c r="P34" s="1025"/>
      <c r="Q34" s="1025"/>
      <c r="R34" s="1025"/>
      <c r="S34" s="1025"/>
      <c r="T34" s="1025"/>
      <c r="U34" s="1025"/>
      <c r="V34" s="1025"/>
      <c r="W34" s="1025"/>
      <c r="X34" s="1025"/>
      <c r="Y34" s="1025"/>
      <c r="Z34" s="1025"/>
      <c r="AA34" s="1025"/>
      <c r="AB34" s="1025"/>
      <c r="AC34" s="1025"/>
      <c r="AD34" s="1025"/>
      <c r="AE34" s="1025"/>
      <c r="AF34" s="1025"/>
      <c r="AG34" s="1025"/>
      <c r="AH34" s="1025"/>
      <c r="AI34" s="1026"/>
      <c r="AJ34" s="303"/>
      <c r="AK34" s="96"/>
      <c r="AL34" s="96"/>
      <c r="AM34" s="96"/>
      <c r="AN34" s="96"/>
      <c r="AO34" s="96"/>
      <c r="AP34" s="96"/>
      <c r="AQ34" s="96"/>
      <c r="AR34" s="303"/>
      <c r="AS34" s="303"/>
      <c r="AT34" s="303"/>
      <c r="AU34" s="303"/>
      <c r="AV34" s="303"/>
      <c r="AW34" s="303"/>
      <c r="AX34" s="520"/>
      <c r="AY34" s="520"/>
      <c r="AZ34" s="520"/>
      <c r="BA34" s="520"/>
      <c r="BB34" s="520"/>
      <c r="BC34" s="520"/>
      <c r="BD34" s="520"/>
      <c r="BE34" s="520"/>
      <c r="BF34" s="520"/>
      <c r="BG34" s="520"/>
      <c r="BH34" s="520"/>
      <c r="BI34" s="520"/>
      <c r="BJ34" s="520"/>
      <c r="BK34" s="520"/>
      <c r="BL34" s="520"/>
      <c r="BM34" s="520"/>
      <c r="BN34" s="520"/>
      <c r="BO34" s="520"/>
      <c r="BP34" s="520"/>
      <c r="BQ34" s="520"/>
      <c r="BR34" s="520"/>
    </row>
    <row r="35" spans="1:70" s="54" customFormat="1" ht="15" customHeight="1" x14ac:dyDescent="0.2">
      <c r="A35" s="1024"/>
      <c r="B35" s="1025"/>
      <c r="C35" s="1025"/>
      <c r="D35" s="1025"/>
      <c r="E35" s="1025"/>
      <c r="F35" s="1025"/>
      <c r="G35" s="1025"/>
      <c r="H35" s="1025"/>
      <c r="I35" s="1025"/>
      <c r="J35" s="1025"/>
      <c r="K35" s="1025"/>
      <c r="L35" s="1025"/>
      <c r="M35" s="1025"/>
      <c r="N35" s="1025"/>
      <c r="O35" s="1025"/>
      <c r="P35" s="1025"/>
      <c r="Q35" s="1025"/>
      <c r="R35" s="1025"/>
      <c r="S35" s="1025"/>
      <c r="T35" s="1025"/>
      <c r="U35" s="1025"/>
      <c r="V35" s="1025"/>
      <c r="W35" s="1025"/>
      <c r="X35" s="1025"/>
      <c r="Y35" s="1025"/>
      <c r="Z35" s="1025"/>
      <c r="AA35" s="1025"/>
      <c r="AB35" s="1025"/>
      <c r="AC35" s="1025"/>
      <c r="AD35" s="1025"/>
      <c r="AE35" s="1025"/>
      <c r="AF35" s="1025"/>
      <c r="AG35" s="1025"/>
      <c r="AH35" s="1025"/>
      <c r="AI35" s="1026"/>
      <c r="AJ35" s="303"/>
      <c r="AK35" s="96"/>
      <c r="AL35" s="96"/>
      <c r="AM35" s="96"/>
      <c r="AN35" s="96"/>
      <c r="AO35" s="96"/>
      <c r="AP35" s="96"/>
      <c r="AQ35" s="96"/>
      <c r="AR35" s="303"/>
      <c r="AS35" s="303"/>
      <c r="AT35" s="303"/>
      <c r="AU35" s="303"/>
      <c r="AV35" s="303"/>
      <c r="AW35" s="303"/>
      <c r="AX35" s="520"/>
      <c r="AY35" s="520"/>
      <c r="AZ35" s="520"/>
      <c r="BA35" s="520"/>
      <c r="BB35" s="520"/>
      <c r="BC35" s="520"/>
      <c r="BD35" s="520"/>
      <c r="BE35" s="520"/>
      <c r="BF35" s="520"/>
      <c r="BG35" s="520"/>
      <c r="BH35" s="520"/>
      <c r="BI35" s="520"/>
      <c r="BJ35" s="520"/>
      <c r="BK35" s="520"/>
      <c r="BL35" s="520"/>
      <c r="BM35" s="520"/>
      <c r="BN35" s="520"/>
      <c r="BO35" s="520"/>
      <c r="BP35" s="520"/>
      <c r="BQ35" s="520"/>
      <c r="BR35" s="520"/>
    </row>
    <row r="36" spans="1:70" s="54" customFormat="1" ht="15" customHeight="1" x14ac:dyDescent="0.2">
      <c r="A36" s="1024"/>
      <c r="B36" s="1025"/>
      <c r="C36" s="1025"/>
      <c r="D36" s="1025"/>
      <c r="E36" s="1025"/>
      <c r="F36" s="1025"/>
      <c r="G36" s="1025"/>
      <c r="H36" s="1025"/>
      <c r="I36" s="1025"/>
      <c r="J36" s="1025"/>
      <c r="K36" s="1025"/>
      <c r="L36" s="1025"/>
      <c r="M36" s="1025"/>
      <c r="N36" s="1025"/>
      <c r="O36" s="1025"/>
      <c r="P36" s="1025"/>
      <c r="Q36" s="1025"/>
      <c r="R36" s="1025"/>
      <c r="S36" s="1025"/>
      <c r="T36" s="1025"/>
      <c r="U36" s="1025"/>
      <c r="V36" s="1025"/>
      <c r="W36" s="1025"/>
      <c r="X36" s="1025"/>
      <c r="Y36" s="1025"/>
      <c r="Z36" s="1025"/>
      <c r="AA36" s="1025"/>
      <c r="AB36" s="1025"/>
      <c r="AC36" s="1025"/>
      <c r="AD36" s="1025"/>
      <c r="AE36" s="1025"/>
      <c r="AF36" s="1025"/>
      <c r="AG36" s="1025"/>
      <c r="AH36" s="1025"/>
      <c r="AI36" s="1026"/>
      <c r="AJ36" s="303"/>
      <c r="AK36" s="96"/>
      <c r="AL36" s="96"/>
      <c r="AM36" s="96"/>
      <c r="AN36" s="96"/>
      <c r="AO36" s="96"/>
      <c r="AP36" s="96"/>
      <c r="AQ36" s="96"/>
      <c r="AR36" s="303"/>
      <c r="AS36" s="303"/>
      <c r="AT36" s="303"/>
      <c r="AU36" s="303"/>
      <c r="AV36" s="303"/>
      <c r="AW36" s="303"/>
      <c r="AX36" s="520"/>
      <c r="AY36" s="520"/>
      <c r="AZ36" s="520"/>
      <c r="BA36" s="520"/>
      <c r="BB36" s="520"/>
      <c r="BC36" s="520"/>
      <c r="BD36" s="520"/>
      <c r="BE36" s="520"/>
      <c r="BF36" s="520"/>
      <c r="BG36" s="520"/>
      <c r="BH36" s="520"/>
      <c r="BI36" s="520"/>
      <c r="BJ36" s="520"/>
      <c r="BK36" s="520"/>
      <c r="BL36" s="520"/>
      <c r="BM36" s="520"/>
      <c r="BN36" s="520"/>
      <c r="BO36" s="520"/>
      <c r="BP36" s="520"/>
      <c r="BQ36" s="520"/>
      <c r="BR36" s="520"/>
    </row>
    <row r="37" spans="1:70" s="54" customFormat="1" ht="15" customHeight="1" x14ac:dyDescent="0.2">
      <c r="A37" s="1024"/>
      <c r="B37" s="1025"/>
      <c r="C37" s="1025"/>
      <c r="D37" s="1025"/>
      <c r="E37" s="1025"/>
      <c r="F37" s="1025"/>
      <c r="G37" s="1025"/>
      <c r="H37" s="1025"/>
      <c r="I37" s="1025"/>
      <c r="J37" s="1025"/>
      <c r="K37" s="1025"/>
      <c r="L37" s="1025"/>
      <c r="M37" s="1025"/>
      <c r="N37" s="1025"/>
      <c r="O37" s="1025"/>
      <c r="P37" s="1025"/>
      <c r="Q37" s="1025"/>
      <c r="R37" s="1025"/>
      <c r="S37" s="1025"/>
      <c r="T37" s="1025"/>
      <c r="U37" s="1025"/>
      <c r="V37" s="1025"/>
      <c r="W37" s="1025"/>
      <c r="X37" s="1025"/>
      <c r="Y37" s="1025"/>
      <c r="Z37" s="1025"/>
      <c r="AA37" s="1025"/>
      <c r="AB37" s="1025"/>
      <c r="AC37" s="1025"/>
      <c r="AD37" s="1025"/>
      <c r="AE37" s="1025"/>
      <c r="AF37" s="1025"/>
      <c r="AG37" s="1025"/>
      <c r="AH37" s="1025"/>
      <c r="AI37" s="1026"/>
      <c r="AJ37" s="528"/>
      <c r="AK37" s="96"/>
      <c r="AL37" s="96"/>
      <c r="AM37" s="96"/>
      <c r="AN37" s="96"/>
      <c r="AO37" s="96"/>
      <c r="AP37" s="96"/>
      <c r="AQ37" s="96"/>
      <c r="AR37" s="303"/>
      <c r="AS37" s="303"/>
      <c r="AT37" s="303"/>
      <c r="AU37" s="303"/>
      <c r="AV37" s="303"/>
      <c r="AW37" s="303"/>
      <c r="AX37" s="520"/>
      <c r="AY37" s="520"/>
      <c r="AZ37" s="520"/>
      <c r="BA37" s="520"/>
      <c r="BB37" s="520"/>
      <c r="BC37" s="520"/>
      <c r="BD37" s="520"/>
      <c r="BE37" s="520"/>
      <c r="BF37" s="520"/>
      <c r="BG37" s="520"/>
      <c r="BH37" s="520"/>
      <c r="BI37" s="520"/>
      <c r="BJ37" s="520"/>
      <c r="BK37" s="520"/>
      <c r="BL37" s="520"/>
      <c r="BM37" s="520"/>
      <c r="BN37" s="520"/>
      <c r="BO37" s="520"/>
      <c r="BP37" s="520"/>
      <c r="BQ37" s="520"/>
      <c r="BR37" s="520"/>
    </row>
    <row r="38" spans="1:70" s="54" customFormat="1" ht="15" customHeight="1" x14ac:dyDescent="0.2">
      <c r="A38" s="1024"/>
      <c r="B38" s="1025"/>
      <c r="C38" s="1025"/>
      <c r="D38" s="1025"/>
      <c r="E38" s="1025"/>
      <c r="F38" s="1025"/>
      <c r="G38" s="1025"/>
      <c r="H38" s="1025"/>
      <c r="I38" s="1025"/>
      <c r="J38" s="1025"/>
      <c r="K38" s="1025"/>
      <c r="L38" s="1025"/>
      <c r="M38" s="1025"/>
      <c r="N38" s="1025"/>
      <c r="O38" s="1025"/>
      <c r="P38" s="1025"/>
      <c r="Q38" s="1025"/>
      <c r="R38" s="1025"/>
      <c r="S38" s="1025"/>
      <c r="T38" s="1025"/>
      <c r="U38" s="1025"/>
      <c r="V38" s="1025"/>
      <c r="W38" s="1025"/>
      <c r="X38" s="1025"/>
      <c r="Y38" s="1025"/>
      <c r="Z38" s="1025"/>
      <c r="AA38" s="1025"/>
      <c r="AB38" s="1025"/>
      <c r="AC38" s="1025"/>
      <c r="AD38" s="1025"/>
      <c r="AE38" s="1025"/>
      <c r="AF38" s="1025"/>
      <c r="AG38" s="1025"/>
      <c r="AH38" s="1025"/>
      <c r="AI38" s="1026"/>
      <c r="AJ38" s="303"/>
      <c r="AK38" s="303"/>
      <c r="AL38" s="303"/>
      <c r="AM38" s="303"/>
      <c r="AN38" s="303"/>
      <c r="AO38" s="303"/>
      <c r="AP38" s="303"/>
      <c r="AQ38" s="303"/>
      <c r="AR38" s="303"/>
      <c r="AS38" s="303"/>
      <c r="AT38" s="303"/>
      <c r="AU38" s="303"/>
      <c r="AV38" s="303"/>
      <c r="AW38" s="303"/>
      <c r="AX38" s="520"/>
      <c r="AY38" s="520"/>
      <c r="AZ38" s="520"/>
      <c r="BA38" s="520"/>
      <c r="BB38" s="520"/>
      <c r="BC38" s="520"/>
      <c r="BD38" s="520"/>
      <c r="BE38" s="520"/>
      <c r="BF38" s="520"/>
      <c r="BG38" s="520"/>
      <c r="BH38" s="520"/>
      <c r="BI38" s="520"/>
      <c r="BJ38" s="520"/>
      <c r="BK38" s="520"/>
      <c r="BL38" s="520"/>
      <c r="BM38" s="520"/>
      <c r="BN38" s="520"/>
      <c r="BO38" s="520"/>
      <c r="BP38" s="520"/>
      <c r="BQ38" s="520"/>
      <c r="BR38" s="520"/>
    </row>
    <row r="39" spans="1:70" s="54" customFormat="1" ht="15.75" customHeight="1" x14ac:dyDescent="0.2">
      <c r="A39" s="187"/>
      <c r="B39" s="186"/>
      <c r="C39" s="186" t="s">
        <v>310</v>
      </c>
      <c r="D39" s="186"/>
      <c r="E39" s="186"/>
      <c r="F39" s="186"/>
      <c r="G39" s="186"/>
      <c r="H39" s="186"/>
      <c r="I39" s="186"/>
      <c r="J39" s="186"/>
      <c r="K39" s="186"/>
      <c r="L39" s="1027"/>
      <c r="M39" s="1027"/>
      <c r="N39" s="1027"/>
      <c r="O39" s="1027"/>
      <c r="P39" s="1027"/>
      <c r="Q39" s="1027"/>
      <c r="R39" s="1027"/>
      <c r="S39" s="1027"/>
      <c r="T39" s="1027"/>
      <c r="U39" s="1027"/>
      <c r="V39" s="186"/>
      <c r="W39" s="186" t="s">
        <v>309</v>
      </c>
      <c r="X39" s="186"/>
      <c r="Y39" s="186"/>
      <c r="Z39" s="186"/>
      <c r="AA39" s="186"/>
      <c r="AB39" s="1027"/>
      <c r="AC39" s="1027"/>
      <c r="AD39" s="1027"/>
      <c r="AE39" s="1027"/>
      <c r="AF39" s="1027"/>
      <c r="AG39" s="1027"/>
      <c r="AH39" s="1027"/>
      <c r="AI39" s="188"/>
      <c r="AJ39" s="303"/>
      <c r="AK39" s="139"/>
      <c r="AL39" s="139"/>
      <c r="AM39" s="139"/>
      <c r="AN39" s="139"/>
      <c r="AO39" s="139"/>
      <c r="AP39" s="139"/>
      <c r="AQ39" s="139"/>
      <c r="AR39" s="139"/>
      <c r="AS39" s="139"/>
      <c r="AT39" s="139"/>
      <c r="AU39" s="139"/>
      <c r="AV39" s="139"/>
      <c r="AW39" s="139"/>
      <c r="AX39" s="520"/>
      <c r="AY39" s="520"/>
      <c r="AZ39" s="520"/>
      <c r="BA39" s="520"/>
      <c r="BB39" s="520"/>
      <c r="BC39" s="520"/>
      <c r="BD39" s="520"/>
      <c r="BE39" s="520"/>
      <c r="BF39" s="520"/>
      <c r="BG39" s="520"/>
      <c r="BH39" s="520"/>
      <c r="BI39" s="520"/>
      <c r="BJ39" s="520"/>
      <c r="BK39" s="520"/>
      <c r="BL39" s="520"/>
      <c r="BM39" s="520"/>
      <c r="BN39" s="520"/>
      <c r="BO39" s="520"/>
      <c r="BP39" s="520"/>
      <c r="BQ39" s="520"/>
      <c r="BR39" s="520"/>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3"/>
      <c r="AK40" s="529"/>
      <c r="AL40" s="529"/>
      <c r="AM40" s="529"/>
      <c r="AN40" s="529"/>
      <c r="AO40" s="529"/>
      <c r="AP40" s="529"/>
      <c r="AQ40" s="529"/>
      <c r="AR40" s="139"/>
      <c r="AS40" s="139"/>
      <c r="AT40" s="139"/>
      <c r="AU40" s="139"/>
      <c r="AV40" s="139"/>
      <c r="AW40" s="139"/>
      <c r="AX40" s="520"/>
      <c r="AY40" s="520"/>
      <c r="AZ40" s="520"/>
      <c r="BA40" s="520"/>
      <c r="BB40" s="520"/>
      <c r="BC40" s="520"/>
      <c r="BD40" s="520"/>
      <c r="BE40" s="520"/>
      <c r="BF40" s="520"/>
      <c r="BG40" s="520"/>
      <c r="BH40" s="520"/>
      <c r="BI40" s="520"/>
      <c r="BJ40" s="520"/>
      <c r="BK40" s="520"/>
      <c r="BL40" s="520"/>
      <c r="BM40" s="520"/>
      <c r="BN40" s="520"/>
      <c r="BO40" s="520"/>
      <c r="BP40" s="520"/>
      <c r="BQ40" s="520"/>
      <c r="BR40" s="520"/>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3"/>
      <c r="AK41" s="529"/>
      <c r="AL41" s="529"/>
      <c r="AM41" s="529"/>
      <c r="AN41" s="529"/>
      <c r="AO41" s="529"/>
      <c r="AP41" s="529"/>
      <c r="AQ41" s="529"/>
      <c r="AR41" s="139"/>
      <c r="AS41" s="139"/>
      <c r="AT41" s="139"/>
      <c r="AU41" s="139"/>
      <c r="AV41" s="139"/>
      <c r="AW41" s="139"/>
      <c r="AX41" s="520"/>
      <c r="AY41" s="520"/>
      <c r="AZ41" s="520"/>
      <c r="BA41" s="520"/>
      <c r="BB41" s="520"/>
      <c r="BC41" s="520"/>
      <c r="BD41" s="520"/>
      <c r="BE41" s="520"/>
      <c r="BF41" s="520"/>
      <c r="BG41" s="520"/>
      <c r="BH41" s="520"/>
      <c r="BI41" s="520"/>
      <c r="BJ41" s="520"/>
      <c r="BK41" s="520"/>
      <c r="BL41" s="520"/>
      <c r="BM41" s="520"/>
      <c r="BN41" s="520"/>
      <c r="BO41" s="520"/>
      <c r="BP41" s="520"/>
      <c r="BQ41" s="520"/>
      <c r="BR41" s="520"/>
    </row>
    <row r="42" spans="1:70" s="54" customFormat="1" ht="15.75" customHeight="1" x14ac:dyDescent="0.2">
      <c r="A42" s="187"/>
      <c r="B42" s="186"/>
      <c r="C42" s="186" t="s">
        <v>308</v>
      </c>
      <c r="D42" s="186"/>
      <c r="E42" s="186"/>
      <c r="F42" s="186"/>
      <c r="G42" s="186"/>
      <c r="H42" s="186"/>
      <c r="I42" s="186"/>
      <c r="J42" s="186"/>
      <c r="K42" s="186"/>
      <c r="L42" s="1027"/>
      <c r="M42" s="1027"/>
      <c r="N42" s="1027"/>
      <c r="O42" s="1027"/>
      <c r="P42" s="1027"/>
      <c r="Q42" s="1027"/>
      <c r="R42" s="1027"/>
      <c r="S42" s="1027"/>
      <c r="T42" s="1027"/>
      <c r="U42" s="1027"/>
      <c r="V42" s="186"/>
      <c r="W42" s="186" t="s">
        <v>307</v>
      </c>
      <c r="X42" s="186"/>
      <c r="Y42" s="186"/>
      <c r="Z42" s="186"/>
      <c r="AA42" s="186"/>
      <c r="AB42" s="1028"/>
      <c r="AC42" s="1028"/>
      <c r="AD42" s="1028"/>
      <c r="AE42" s="1028"/>
      <c r="AF42" s="1028"/>
      <c r="AG42" s="1028"/>
      <c r="AH42" s="1028"/>
      <c r="AI42" s="185"/>
      <c r="AJ42" s="303"/>
      <c r="AK42" s="529"/>
      <c r="AL42" s="529"/>
      <c r="AM42" s="529"/>
      <c r="AN42" s="529"/>
      <c r="AO42" s="529"/>
      <c r="AP42" s="529"/>
      <c r="AQ42" s="529"/>
      <c r="AR42" s="139"/>
      <c r="AS42" s="139"/>
      <c r="AT42" s="139"/>
      <c r="AU42" s="139"/>
      <c r="AV42" s="139"/>
      <c r="AW42" s="139"/>
      <c r="AX42" s="520"/>
      <c r="AY42" s="520"/>
      <c r="AZ42" s="520"/>
      <c r="BA42" s="520"/>
      <c r="BB42" s="520"/>
      <c r="BC42" s="520"/>
      <c r="BD42" s="520"/>
      <c r="BE42" s="520"/>
      <c r="BF42" s="520"/>
      <c r="BG42" s="520"/>
      <c r="BH42" s="520"/>
      <c r="BI42" s="520"/>
      <c r="BJ42" s="520"/>
      <c r="BK42" s="520"/>
      <c r="BL42" s="520"/>
      <c r="BM42" s="520"/>
      <c r="BN42" s="520"/>
      <c r="BO42" s="520"/>
      <c r="BP42" s="520"/>
      <c r="BQ42" s="520"/>
      <c r="BR42" s="520"/>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3"/>
      <c r="AK43" s="529"/>
      <c r="AL43" s="529"/>
      <c r="AM43" s="529"/>
      <c r="AN43" s="529"/>
      <c r="AO43" s="529"/>
      <c r="AP43" s="529"/>
      <c r="AQ43" s="529"/>
      <c r="AR43" s="139"/>
      <c r="AS43" s="139"/>
      <c r="AT43" s="139"/>
      <c r="AU43" s="139"/>
      <c r="AV43" s="139"/>
      <c r="AW43" s="139"/>
      <c r="AX43" s="520"/>
      <c r="AY43" s="520"/>
      <c r="AZ43" s="520"/>
      <c r="BA43" s="520"/>
      <c r="BB43" s="520"/>
      <c r="BC43" s="520"/>
      <c r="BD43" s="520"/>
      <c r="BE43" s="520"/>
      <c r="BF43" s="520"/>
      <c r="BG43" s="520"/>
      <c r="BH43" s="520"/>
      <c r="BI43" s="520"/>
      <c r="BJ43" s="520"/>
      <c r="BK43" s="520"/>
      <c r="BL43" s="520"/>
      <c r="BM43" s="520"/>
      <c r="BN43" s="520"/>
      <c r="BO43" s="520"/>
      <c r="BP43" s="520"/>
      <c r="BQ43" s="520"/>
      <c r="BR43" s="520"/>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30"/>
      <c r="AK44" s="139"/>
      <c r="AL44" s="139"/>
      <c r="AM44" s="139"/>
      <c r="AN44" s="139"/>
      <c r="AO44" s="139"/>
      <c r="AP44" s="139"/>
      <c r="AQ44" s="139"/>
      <c r="AR44" s="139"/>
      <c r="AS44" s="139"/>
      <c r="AT44" s="139"/>
      <c r="AU44" s="139"/>
      <c r="AV44" s="139"/>
      <c r="AW44" s="139"/>
      <c r="AX44" s="520"/>
      <c r="AY44" s="520"/>
      <c r="AZ44" s="520"/>
      <c r="BA44" s="520"/>
      <c r="BB44" s="520"/>
      <c r="BC44" s="520"/>
      <c r="BD44" s="520"/>
      <c r="BE44" s="520"/>
      <c r="BF44" s="520"/>
      <c r="BG44" s="520"/>
      <c r="BH44" s="520"/>
      <c r="BI44" s="520"/>
      <c r="BJ44" s="520"/>
      <c r="BK44" s="520"/>
      <c r="BL44" s="520"/>
      <c r="BM44" s="520"/>
      <c r="BN44" s="520"/>
      <c r="BO44" s="520"/>
      <c r="BP44" s="520"/>
      <c r="BQ44" s="520"/>
      <c r="BR44" s="520"/>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30"/>
      <c r="AK45" s="139"/>
      <c r="AL45" s="139"/>
      <c r="AM45" s="139"/>
      <c r="AN45" s="139"/>
      <c r="AO45" s="139"/>
      <c r="AP45" s="139"/>
      <c r="AQ45" s="139"/>
      <c r="AR45" s="139"/>
      <c r="AS45" s="139"/>
      <c r="AT45" s="139"/>
      <c r="AU45" s="139"/>
      <c r="AV45" s="139"/>
      <c r="AW45" s="139"/>
      <c r="AX45" s="520"/>
      <c r="AY45" s="520"/>
      <c r="AZ45" s="520"/>
      <c r="BA45" s="520"/>
      <c r="BB45" s="520"/>
      <c r="BC45" s="520"/>
      <c r="BD45" s="520"/>
      <c r="BE45" s="520"/>
      <c r="BF45" s="520"/>
      <c r="BG45" s="520"/>
      <c r="BH45" s="520"/>
      <c r="BI45" s="520"/>
      <c r="BJ45" s="520"/>
      <c r="BK45" s="520"/>
      <c r="BL45" s="520"/>
      <c r="BM45" s="520"/>
      <c r="BN45" s="520"/>
      <c r="BO45" s="520"/>
      <c r="BP45" s="520"/>
      <c r="BQ45" s="520"/>
      <c r="BR45" s="520"/>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30"/>
      <c r="AK46" s="530"/>
      <c r="AL46" s="530"/>
      <c r="AM46" s="530"/>
      <c r="AN46" s="530"/>
      <c r="AO46" s="530"/>
      <c r="AP46" s="530"/>
      <c r="AQ46" s="530"/>
      <c r="AR46" s="139"/>
      <c r="AS46" s="139"/>
      <c r="AT46" s="139"/>
      <c r="AU46" s="139"/>
      <c r="AV46" s="139"/>
      <c r="AW46" s="139"/>
      <c r="AX46" s="520"/>
      <c r="AY46" s="520"/>
      <c r="AZ46" s="520"/>
      <c r="BA46" s="520"/>
      <c r="BB46" s="520"/>
      <c r="BC46" s="520"/>
      <c r="BD46" s="520"/>
      <c r="BE46" s="520"/>
      <c r="BF46" s="520"/>
      <c r="BG46" s="520"/>
      <c r="BH46" s="520"/>
      <c r="BI46" s="520"/>
      <c r="BJ46" s="520"/>
      <c r="BK46" s="520"/>
      <c r="BL46" s="520"/>
      <c r="BM46" s="520"/>
      <c r="BN46" s="520"/>
      <c r="BO46" s="520"/>
      <c r="BP46" s="520"/>
      <c r="BQ46" s="520"/>
      <c r="BR46" s="520"/>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30"/>
      <c r="AK47" s="530"/>
      <c r="AL47" s="530"/>
      <c r="AM47" s="530"/>
      <c r="AN47" s="530"/>
      <c r="AO47" s="530"/>
      <c r="AP47" s="530"/>
      <c r="AQ47" s="530"/>
      <c r="AR47" s="139"/>
      <c r="AS47" s="139"/>
      <c r="AT47" s="139"/>
      <c r="AU47" s="139"/>
      <c r="AV47" s="139"/>
      <c r="AW47" s="139"/>
      <c r="AX47" s="520"/>
      <c r="AY47" s="520"/>
      <c r="AZ47" s="520"/>
      <c r="BA47" s="520"/>
      <c r="BB47" s="520"/>
      <c r="BC47" s="520"/>
      <c r="BD47" s="520"/>
      <c r="BE47" s="520"/>
      <c r="BF47" s="520"/>
      <c r="BG47" s="520"/>
      <c r="BH47" s="520"/>
      <c r="BI47" s="520"/>
      <c r="BJ47" s="520"/>
      <c r="BK47" s="520"/>
      <c r="BL47" s="520"/>
      <c r="BM47" s="520"/>
      <c r="BN47" s="520"/>
      <c r="BO47" s="520"/>
      <c r="BP47" s="520"/>
      <c r="BQ47" s="520"/>
      <c r="BR47" s="520"/>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30"/>
      <c r="AK48" s="530"/>
      <c r="AL48" s="530"/>
      <c r="AM48" s="530"/>
      <c r="AN48" s="530"/>
      <c r="AO48" s="530"/>
      <c r="AP48" s="530"/>
      <c r="AQ48" s="530"/>
      <c r="AR48" s="139"/>
      <c r="AS48" s="139"/>
      <c r="AT48" s="139"/>
      <c r="AU48" s="139"/>
      <c r="AV48" s="139"/>
      <c r="AW48" s="139"/>
      <c r="AX48" s="520"/>
      <c r="AY48" s="520"/>
      <c r="AZ48" s="520"/>
      <c r="BA48" s="520"/>
      <c r="BB48" s="520"/>
      <c r="BC48" s="520"/>
      <c r="BD48" s="520"/>
      <c r="BE48" s="520"/>
      <c r="BF48" s="520"/>
      <c r="BG48" s="520"/>
      <c r="BH48" s="520"/>
      <c r="BI48" s="520"/>
      <c r="BJ48" s="520"/>
      <c r="BK48" s="520"/>
      <c r="BL48" s="520"/>
      <c r="BM48" s="520"/>
      <c r="BN48" s="520"/>
      <c r="BO48" s="520"/>
      <c r="BP48" s="520"/>
      <c r="BQ48" s="520"/>
      <c r="BR48" s="520"/>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41" t="s">
        <v>798</v>
      </c>
      <c r="AK49" s="530"/>
      <c r="AL49" s="530"/>
      <c r="AM49" s="530"/>
      <c r="AN49" s="530"/>
      <c r="AO49" s="530"/>
      <c r="AP49" s="530"/>
      <c r="AQ49" s="530"/>
      <c r="AR49" s="139"/>
      <c r="AS49" s="139"/>
      <c r="AT49" s="139"/>
      <c r="AU49" s="139"/>
      <c r="AV49" s="139"/>
      <c r="AW49" s="139"/>
      <c r="AX49" s="520"/>
      <c r="AY49" s="520"/>
      <c r="AZ49" s="520"/>
      <c r="BA49" s="520"/>
      <c r="BB49" s="520"/>
      <c r="BC49" s="520"/>
      <c r="BD49" s="520"/>
      <c r="BE49" s="520"/>
      <c r="BF49" s="520"/>
      <c r="BG49" s="520"/>
      <c r="BH49" s="520"/>
      <c r="BI49" s="520"/>
      <c r="BJ49" s="520"/>
      <c r="BK49" s="520"/>
      <c r="BL49" s="520"/>
      <c r="BM49" s="520"/>
      <c r="BN49" s="520"/>
      <c r="BO49" s="520"/>
      <c r="BP49" s="520"/>
      <c r="BQ49" s="520"/>
      <c r="BR49" s="520"/>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6"/>
      <c r="AK50" s="139"/>
      <c r="AL50" s="139"/>
      <c r="AM50" s="139"/>
      <c r="AN50" s="139"/>
      <c r="AO50" s="139"/>
      <c r="AP50" s="139"/>
      <c r="AQ50" s="139"/>
      <c r="AR50" s="139"/>
      <c r="AS50" s="139"/>
      <c r="AT50" s="139"/>
      <c r="AU50" s="139"/>
      <c r="AV50" s="139"/>
      <c r="AW50" s="139"/>
      <c r="AX50" s="520"/>
      <c r="AY50" s="520"/>
      <c r="AZ50" s="520"/>
      <c r="BA50" s="520"/>
      <c r="BB50" s="520"/>
      <c r="BC50" s="520"/>
      <c r="BD50" s="520"/>
      <c r="BE50" s="520"/>
      <c r="BF50" s="520"/>
      <c r="BG50" s="520"/>
      <c r="BH50" s="520"/>
      <c r="BI50" s="520"/>
      <c r="BJ50" s="520"/>
      <c r="BK50" s="520"/>
      <c r="BL50" s="520"/>
      <c r="BM50" s="520"/>
      <c r="BN50" s="520"/>
      <c r="BO50" s="520"/>
      <c r="BP50" s="520"/>
      <c r="BQ50" s="520"/>
      <c r="BR50" s="520"/>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9"/>
      <c r="AK51" s="139"/>
      <c r="AL51" s="139"/>
      <c r="AM51" s="139"/>
      <c r="AN51" s="139"/>
      <c r="AO51" s="139"/>
      <c r="AP51" s="139"/>
      <c r="AQ51" s="139"/>
      <c r="AR51" s="139"/>
      <c r="AS51" s="139"/>
      <c r="AT51" s="139"/>
      <c r="AU51" s="139"/>
      <c r="AV51" s="139"/>
      <c r="AW51" s="139"/>
      <c r="AX51" s="520"/>
      <c r="AY51" s="520"/>
      <c r="AZ51" s="520"/>
      <c r="BA51" s="520"/>
      <c r="BB51" s="520"/>
      <c r="BC51" s="520"/>
      <c r="BD51" s="520"/>
      <c r="BE51" s="520"/>
      <c r="BF51" s="520"/>
      <c r="BG51" s="520"/>
      <c r="BH51" s="520"/>
      <c r="BI51" s="520"/>
      <c r="BJ51" s="520"/>
      <c r="BK51" s="520"/>
      <c r="BL51" s="520"/>
      <c r="BM51" s="520"/>
      <c r="BN51" s="520"/>
      <c r="BO51" s="520"/>
      <c r="BP51" s="520"/>
      <c r="BQ51" s="520"/>
      <c r="BR51" s="520"/>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41" t="s">
        <v>802</v>
      </c>
      <c r="AK52" s="139"/>
      <c r="AL52" s="139"/>
      <c r="AM52" s="139"/>
      <c r="AN52" s="139"/>
      <c r="AO52" s="139"/>
      <c r="AP52" s="139"/>
      <c r="AQ52" s="139"/>
      <c r="AR52" s="139"/>
      <c r="AS52" s="139"/>
      <c r="AT52" s="139"/>
      <c r="AU52" s="139"/>
      <c r="AV52" s="139"/>
      <c r="AW52" s="139"/>
      <c r="AX52" s="520"/>
      <c r="AY52" s="520"/>
      <c r="AZ52" s="520"/>
      <c r="BA52" s="520"/>
      <c r="BB52" s="520"/>
      <c r="BC52" s="520"/>
      <c r="BD52" s="520"/>
      <c r="BE52" s="520"/>
      <c r="BF52" s="520"/>
      <c r="BG52" s="520"/>
      <c r="BH52" s="520"/>
      <c r="BI52" s="520"/>
      <c r="BJ52" s="520"/>
      <c r="BK52" s="520"/>
      <c r="BL52" s="520"/>
      <c r="BM52" s="520"/>
      <c r="BN52" s="520"/>
      <c r="BO52" s="520"/>
      <c r="BP52" s="520"/>
      <c r="BQ52" s="520"/>
      <c r="BR52" s="520"/>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44" t="s">
        <v>821</v>
      </c>
      <c r="AK53" s="139"/>
      <c r="AL53" s="139"/>
      <c r="AM53" s="139"/>
      <c r="AN53" s="139"/>
      <c r="AO53" s="139"/>
      <c r="AP53" s="139"/>
      <c r="AQ53" s="139"/>
      <c r="AR53" s="139"/>
      <c r="AS53" s="139"/>
      <c r="AT53" s="139"/>
      <c r="AU53" s="139"/>
      <c r="AV53" s="139"/>
      <c r="AW53" s="139"/>
      <c r="AX53" s="520"/>
      <c r="AY53" s="520"/>
      <c r="AZ53" s="520"/>
      <c r="BA53" s="520"/>
      <c r="BB53" s="520"/>
      <c r="BC53" s="520"/>
      <c r="BD53" s="520"/>
      <c r="BE53" s="520"/>
      <c r="BF53" s="520"/>
      <c r="BG53" s="520"/>
      <c r="BH53" s="520"/>
      <c r="BI53" s="520"/>
      <c r="BJ53" s="520"/>
      <c r="BK53" s="520"/>
      <c r="BL53" s="520"/>
      <c r="BM53" s="520"/>
      <c r="BN53" s="520"/>
      <c r="BO53" s="520"/>
      <c r="BP53" s="520"/>
      <c r="BQ53" s="520"/>
      <c r="BR53" s="520"/>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44" t="s">
        <v>843</v>
      </c>
      <c r="AK54" s="139"/>
      <c r="AL54" s="139"/>
      <c r="AM54" s="139"/>
      <c r="AN54" s="139"/>
      <c r="AO54" s="139"/>
      <c r="AP54" s="139"/>
      <c r="AQ54" s="139"/>
      <c r="AR54" s="139"/>
      <c r="AS54" s="139"/>
      <c r="AT54" s="139"/>
      <c r="AU54" s="139"/>
      <c r="AV54" s="139"/>
      <c r="AW54" s="139"/>
      <c r="AX54" s="520"/>
      <c r="AY54" s="520"/>
      <c r="AZ54" s="520"/>
      <c r="BA54" s="520"/>
      <c r="BB54" s="520"/>
      <c r="BC54" s="520"/>
      <c r="BD54" s="520"/>
      <c r="BE54" s="520"/>
      <c r="BF54" s="520"/>
      <c r="BG54" s="520"/>
      <c r="BH54" s="520"/>
      <c r="BI54" s="520"/>
      <c r="BJ54" s="520"/>
      <c r="BK54" s="520"/>
      <c r="BL54" s="520"/>
      <c r="BM54" s="520"/>
      <c r="BN54" s="520"/>
      <c r="BO54" s="520"/>
      <c r="BP54" s="520"/>
      <c r="BQ54" s="520"/>
      <c r="BR54" s="520"/>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45" t="s">
        <v>822</v>
      </c>
      <c r="AK55" s="139"/>
      <c r="AL55" s="139"/>
      <c r="AM55" s="139"/>
      <c r="AN55" s="139"/>
      <c r="AO55" s="139"/>
      <c r="AP55" s="139"/>
      <c r="AQ55" s="139"/>
      <c r="AR55" s="139"/>
      <c r="AS55" s="139"/>
      <c r="AT55" s="139"/>
      <c r="AU55" s="139"/>
      <c r="AV55" s="139"/>
      <c r="AW55" s="139"/>
      <c r="AX55" s="520"/>
      <c r="AY55" s="520"/>
      <c r="AZ55" s="520"/>
      <c r="BA55" s="520"/>
      <c r="BB55" s="520"/>
      <c r="BC55" s="520"/>
      <c r="BD55" s="520"/>
      <c r="BE55" s="520"/>
      <c r="BF55" s="520"/>
      <c r="BG55" s="520"/>
      <c r="BH55" s="520"/>
      <c r="BI55" s="520"/>
      <c r="BJ55" s="520"/>
      <c r="BK55" s="520"/>
      <c r="BL55" s="520"/>
      <c r="BM55" s="520"/>
      <c r="BN55" s="520"/>
      <c r="BO55" s="520"/>
      <c r="BP55" s="520"/>
      <c r="BQ55" s="520"/>
      <c r="BR55" s="520"/>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44" t="s">
        <v>821</v>
      </c>
      <c r="AK56" s="139"/>
      <c r="AL56" s="139"/>
      <c r="AM56" s="139"/>
      <c r="AN56" s="139"/>
      <c r="AO56" s="139"/>
      <c r="AP56" s="139"/>
      <c r="AQ56" s="139"/>
      <c r="AR56" s="139"/>
      <c r="AS56" s="139"/>
      <c r="AT56" s="139"/>
      <c r="AU56" s="139"/>
      <c r="AV56" s="139"/>
      <c r="AW56" s="139"/>
      <c r="AX56" s="520"/>
      <c r="AY56" s="520"/>
      <c r="AZ56" s="520"/>
      <c r="BA56" s="520"/>
      <c r="BB56" s="520"/>
      <c r="BC56" s="520"/>
      <c r="BD56" s="520"/>
      <c r="BE56" s="520"/>
      <c r="BF56" s="520"/>
      <c r="BG56" s="520"/>
      <c r="BH56" s="520"/>
      <c r="BI56" s="520"/>
      <c r="BJ56" s="520"/>
      <c r="BK56" s="520"/>
      <c r="BL56" s="520"/>
      <c r="BM56" s="520"/>
      <c r="BN56" s="520"/>
      <c r="BO56" s="520"/>
      <c r="BP56" s="520"/>
      <c r="BQ56" s="520"/>
      <c r="BR56" s="520"/>
    </row>
    <row r="57" spans="1:70" s="54" customFormat="1" ht="13.35" customHeight="1" x14ac:dyDescent="0.2">
      <c r="A57" s="180"/>
      <c r="B57" s="180"/>
      <c r="C57" s="180"/>
      <c r="D57" s="180"/>
      <c r="E57" s="180"/>
      <c r="F57" s="180"/>
      <c r="G57" s="180"/>
      <c r="H57" s="180"/>
      <c r="I57" s="180"/>
      <c r="J57" s="180"/>
      <c r="K57" s="180"/>
      <c r="L57" s="180"/>
      <c r="M57" s="180"/>
      <c r="N57" s="180"/>
      <c r="O57" s="180"/>
      <c r="P57" s="179"/>
      <c r="Q57" s="179"/>
      <c r="R57" s="179"/>
      <c r="S57" s="179"/>
      <c r="T57" s="179"/>
      <c r="U57" s="179"/>
      <c r="V57" s="180"/>
      <c r="W57" s="180"/>
      <c r="X57" s="180"/>
      <c r="Y57" s="180"/>
      <c r="Z57" s="180"/>
      <c r="AA57" s="180"/>
      <c r="AB57" s="180"/>
      <c r="AC57" s="180"/>
      <c r="AD57" s="180"/>
      <c r="AE57" s="180"/>
      <c r="AF57" s="180"/>
      <c r="AG57" s="180"/>
      <c r="AH57" s="180"/>
      <c r="AI57" s="180"/>
      <c r="AJ57" s="530"/>
      <c r="AK57" s="139"/>
      <c r="AL57" s="139"/>
      <c r="AM57" s="139"/>
      <c r="AN57" s="139"/>
      <c r="AO57" s="139"/>
      <c r="AP57" s="139"/>
      <c r="AQ57" s="139"/>
      <c r="AR57" s="139"/>
      <c r="AS57" s="139"/>
      <c r="AT57" s="139"/>
      <c r="AU57" s="139"/>
      <c r="AV57" s="139"/>
      <c r="AW57" s="139"/>
      <c r="AX57" s="520"/>
      <c r="AY57" s="520"/>
      <c r="AZ57" s="520"/>
      <c r="BA57" s="520"/>
      <c r="BB57" s="520"/>
      <c r="BC57" s="520"/>
      <c r="BD57" s="520"/>
      <c r="BE57" s="520"/>
      <c r="BF57" s="520"/>
      <c r="BG57" s="520"/>
      <c r="BH57" s="520"/>
      <c r="BI57" s="520"/>
      <c r="BJ57" s="520"/>
      <c r="BK57" s="520"/>
      <c r="BL57" s="520"/>
      <c r="BM57" s="520"/>
      <c r="BN57" s="520"/>
      <c r="BO57" s="520"/>
      <c r="BP57" s="520"/>
      <c r="BQ57" s="520"/>
      <c r="BR57" s="520"/>
    </row>
    <row r="58" spans="1:70" s="54" customFormat="1" ht="13.35" customHeight="1" x14ac:dyDescent="0.2">
      <c r="A58" s="179"/>
      <c r="B58" s="179"/>
      <c r="C58" s="179"/>
      <c r="D58" s="179"/>
      <c r="E58" s="179"/>
      <c r="F58" s="179"/>
      <c r="G58" s="179"/>
      <c r="H58" s="179"/>
      <c r="I58" s="179"/>
      <c r="J58" s="179"/>
      <c r="K58" s="179"/>
      <c r="L58" s="179"/>
      <c r="M58" s="179"/>
      <c r="N58" s="179"/>
      <c r="O58" s="179"/>
      <c r="P58" s="179"/>
      <c r="Q58" s="179"/>
      <c r="R58" s="179"/>
      <c r="S58" s="179"/>
      <c r="T58" s="181"/>
      <c r="U58" s="181"/>
      <c r="V58" s="181"/>
      <c r="W58" s="181"/>
      <c r="X58" s="181"/>
      <c r="Y58" s="181"/>
      <c r="Z58" s="181"/>
      <c r="AA58" s="181"/>
      <c r="AB58" s="181"/>
      <c r="AC58" s="181"/>
      <c r="AD58" s="181"/>
      <c r="AE58" s="181"/>
      <c r="AF58" s="181"/>
      <c r="AG58" s="181"/>
      <c r="AH58" s="181"/>
      <c r="AI58" s="181"/>
      <c r="AJ58" s="540" t="s">
        <v>797</v>
      </c>
      <c r="AK58" s="139"/>
      <c r="AL58" s="139"/>
      <c r="AM58" s="139"/>
      <c r="AN58" s="139"/>
      <c r="AO58" s="139"/>
      <c r="AP58" s="139"/>
      <c r="AQ58" s="139"/>
      <c r="AR58" s="139"/>
      <c r="AS58" s="139"/>
      <c r="AT58" s="139"/>
      <c r="AU58" s="139"/>
      <c r="AV58" s="139"/>
      <c r="AW58" s="139"/>
      <c r="AX58" s="520"/>
      <c r="AY58" s="520"/>
      <c r="AZ58" s="520"/>
      <c r="BA58" s="520"/>
      <c r="BB58" s="520"/>
      <c r="BC58" s="520"/>
      <c r="BD58" s="520"/>
      <c r="BE58" s="520"/>
      <c r="BF58" s="520"/>
      <c r="BG58" s="520"/>
      <c r="BH58" s="520"/>
      <c r="BI58" s="520"/>
      <c r="BJ58" s="520"/>
      <c r="BK58" s="520"/>
      <c r="BL58" s="520"/>
      <c r="BM58" s="520"/>
      <c r="BN58" s="520"/>
      <c r="BO58" s="520"/>
      <c r="BP58" s="520"/>
      <c r="BQ58" s="520"/>
      <c r="BR58" s="520"/>
    </row>
    <row r="59" spans="1:70" s="54" customFormat="1" x14ac:dyDescent="0.2">
      <c r="A59" s="179"/>
      <c r="B59" s="179"/>
      <c r="C59" s="179"/>
      <c r="D59" s="179"/>
      <c r="E59" s="179"/>
      <c r="F59" s="179"/>
      <c r="G59" s="179"/>
      <c r="H59" s="179"/>
      <c r="I59" s="179"/>
      <c r="J59" s="179"/>
      <c r="K59" s="179"/>
      <c r="L59" s="179"/>
      <c r="M59" s="179"/>
      <c r="N59" s="179"/>
      <c r="O59" s="179"/>
      <c r="P59" s="179"/>
      <c r="Q59" s="179"/>
      <c r="R59" s="179"/>
      <c r="S59" s="179"/>
      <c r="T59" s="179"/>
      <c r="U59" s="179"/>
      <c r="V59" s="179"/>
      <c r="W59" s="179"/>
      <c r="X59" s="179"/>
      <c r="Y59" s="179"/>
      <c r="Z59" s="179"/>
      <c r="AA59" s="179"/>
      <c r="AB59" s="179"/>
      <c r="AC59" s="179"/>
      <c r="AD59" s="179"/>
      <c r="AE59" s="179"/>
      <c r="AF59" s="179"/>
      <c r="AG59" s="179"/>
      <c r="AH59" s="179"/>
      <c r="AI59" s="179"/>
      <c r="AJ59" s="530"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20"/>
      <c r="AY59" s="520"/>
      <c r="AZ59" s="520"/>
      <c r="BA59" s="520"/>
      <c r="BB59" s="520"/>
      <c r="BC59" s="520"/>
      <c r="BD59" s="520"/>
      <c r="BE59" s="520"/>
      <c r="BF59" s="520"/>
      <c r="BG59" s="520"/>
      <c r="BH59" s="520"/>
      <c r="BI59" s="520"/>
      <c r="BJ59" s="520"/>
      <c r="BK59" s="520"/>
      <c r="BL59" s="520"/>
      <c r="BM59" s="520"/>
      <c r="BN59" s="520"/>
      <c r="BO59" s="520"/>
      <c r="BP59" s="520"/>
      <c r="BQ59" s="520"/>
      <c r="BR59" s="520"/>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20"/>
      <c r="AY60" s="520"/>
      <c r="AZ60" s="520"/>
      <c r="BA60" s="520"/>
      <c r="BB60" s="520"/>
      <c r="BC60" s="520"/>
      <c r="BD60" s="520"/>
      <c r="BE60" s="520"/>
      <c r="BF60" s="520"/>
      <c r="BG60" s="520"/>
      <c r="BH60" s="520"/>
      <c r="BI60" s="520"/>
      <c r="BJ60" s="520"/>
      <c r="BK60" s="520"/>
      <c r="BL60" s="520"/>
      <c r="BM60" s="520"/>
      <c r="BN60" s="520"/>
      <c r="BO60" s="520"/>
      <c r="BP60" s="520"/>
      <c r="BQ60" s="520"/>
      <c r="BR60" s="520"/>
    </row>
    <row r="61" spans="1:70" s="54" customFormat="1" ht="12" x14ac:dyDescent="0.2">
      <c r="A61" s="1020" t="str">
        <f>AJ59</f>
        <v>1331 River Bend Drive Dallas, TX 75247-4962</v>
      </c>
      <c r="B61" s="1020"/>
      <c r="C61" s="1020"/>
      <c r="D61" s="1020"/>
      <c r="E61" s="1020"/>
      <c r="F61" s="1020"/>
      <c r="G61" s="1020"/>
      <c r="H61" s="1020"/>
      <c r="I61" s="1020"/>
      <c r="J61" s="1020"/>
      <c r="K61" s="1020"/>
      <c r="L61" s="1020"/>
      <c r="M61" s="1020"/>
      <c r="N61" s="1020"/>
      <c r="O61" s="1020"/>
      <c r="P61" s="1020"/>
      <c r="Q61" s="1020"/>
      <c r="R61" s="1020"/>
      <c r="S61" s="1020"/>
      <c r="T61" s="1020"/>
      <c r="U61" s="1020"/>
      <c r="V61" s="1020"/>
      <c r="W61" s="1020"/>
      <c r="X61" s="1020"/>
      <c r="Y61" s="1020"/>
      <c r="Z61" s="1020"/>
      <c r="AA61" s="1020"/>
      <c r="AB61" s="1020"/>
      <c r="AC61" s="1020"/>
      <c r="AD61" s="1020"/>
      <c r="AE61" s="1020"/>
      <c r="AF61" s="1020"/>
      <c r="AG61" s="1020"/>
      <c r="AH61" s="1020"/>
      <c r="AI61" s="1020"/>
      <c r="AJ61" s="541" t="s">
        <v>306</v>
      </c>
      <c r="AK61" s="139"/>
      <c r="AL61" s="139"/>
      <c r="AM61" s="139"/>
      <c r="AN61" s="139"/>
      <c r="AO61" s="139"/>
      <c r="AP61" s="139"/>
      <c r="AQ61" s="139"/>
      <c r="AR61" s="139"/>
      <c r="AS61" s="139"/>
      <c r="AT61" s="139"/>
      <c r="AU61" s="139"/>
      <c r="AV61" s="139"/>
      <c r="AW61" s="139"/>
      <c r="AX61" s="520"/>
      <c r="AY61" s="520"/>
      <c r="AZ61" s="520"/>
      <c r="BA61" s="520"/>
      <c r="BB61" s="520"/>
      <c r="BC61" s="520"/>
      <c r="BD61" s="520"/>
      <c r="BE61" s="520"/>
      <c r="BF61" s="520"/>
      <c r="BG61" s="520"/>
      <c r="BH61" s="520"/>
      <c r="BI61" s="520"/>
      <c r="BJ61" s="520"/>
      <c r="BK61" s="520"/>
      <c r="BL61" s="520"/>
      <c r="BM61" s="520"/>
      <c r="BN61" s="520"/>
      <c r="BO61" s="520"/>
      <c r="BP61" s="520"/>
      <c r="BQ61" s="520"/>
      <c r="BR61" s="520"/>
    </row>
    <row r="62" spans="1:70" s="54" customFormat="1" ht="15" customHeight="1" x14ac:dyDescent="0.25">
      <c r="A62" s="1020" t="str">
        <f>"www.camposengineering.com | 214-696-6291 | " &amp; AJ62</f>
        <v xml:space="preserve">www.camposengineering.com | 214-696-6291 | </v>
      </c>
      <c r="B62" s="1020"/>
      <c r="C62" s="1020"/>
      <c r="D62" s="1020"/>
      <c r="E62" s="1020"/>
      <c r="F62" s="1020"/>
      <c r="G62" s="1020"/>
      <c r="H62" s="1020"/>
      <c r="I62" s="1020"/>
      <c r="J62" s="1020"/>
      <c r="K62" s="1020"/>
      <c r="L62" s="1020"/>
      <c r="M62" s="1020"/>
      <c r="N62" s="1020"/>
      <c r="O62" s="1020"/>
      <c r="P62" s="1020"/>
      <c r="Q62" s="1020"/>
      <c r="R62" s="1020"/>
      <c r="S62" s="1020"/>
      <c r="T62" s="1020"/>
      <c r="U62" s="1020"/>
      <c r="V62" s="1020"/>
      <c r="W62" s="1020"/>
      <c r="X62" s="1020"/>
      <c r="Y62" s="1020"/>
      <c r="Z62" s="1020"/>
      <c r="AA62" s="1020"/>
      <c r="AB62" s="1020"/>
      <c r="AC62" s="1020"/>
      <c r="AD62" s="1020"/>
      <c r="AE62" s="1020"/>
      <c r="AF62" s="1020"/>
      <c r="AG62" s="1020"/>
      <c r="AH62" s="1020"/>
      <c r="AI62" s="1020"/>
      <c r="AJ62" s="531"/>
      <c r="AK62" s="139"/>
      <c r="AL62" s="139"/>
      <c r="AM62" s="139"/>
      <c r="AN62" s="139"/>
      <c r="AO62" s="139"/>
      <c r="AP62" s="139"/>
      <c r="AQ62" s="139"/>
      <c r="AR62" s="139"/>
      <c r="AS62" s="139"/>
      <c r="AT62" s="139"/>
      <c r="AU62" s="139"/>
      <c r="AV62" s="139"/>
      <c r="AW62" s="139"/>
      <c r="AX62" s="520"/>
      <c r="AY62" s="520"/>
      <c r="AZ62" s="520"/>
      <c r="BA62" s="520"/>
      <c r="BB62" s="520"/>
      <c r="BC62" s="520"/>
      <c r="BD62" s="520"/>
      <c r="BE62" s="520"/>
      <c r="BF62" s="520"/>
      <c r="BG62" s="520"/>
      <c r="BH62" s="520"/>
      <c r="BI62" s="520"/>
      <c r="BJ62" s="520"/>
      <c r="BK62" s="520"/>
      <c r="BL62" s="520"/>
      <c r="BM62" s="520"/>
      <c r="BN62" s="520"/>
      <c r="BO62" s="520"/>
      <c r="BP62" s="520"/>
      <c r="BQ62" s="520"/>
      <c r="BR62" s="520"/>
    </row>
  </sheetData>
  <sheetProtection algorithmName="SHA-512" hashValue="AysXrTTXevyI+1nzO+7CJ4du3KkXFBpYCvMTaGxrFARqEqHpD+D+a9gkSwLbj3t1Ug5pnQRa+5XLAmV78X+0cw==" saltValue="SCqCpkuy9YIg3E2gDs/Ffg==" spinCount="100000"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sqref="A1:C1"/>
    </sheetView>
  </sheetViews>
  <sheetFormatPr defaultColWidth="0" defaultRowHeight="15" customHeight="1"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4"/>
      <c r="AK1" s="304"/>
      <c r="AL1" s="304"/>
      <c r="AM1" s="304"/>
      <c r="AN1" s="304"/>
      <c r="AO1" s="304"/>
      <c r="AP1" s="304"/>
      <c r="AQ1" s="304"/>
      <c r="AR1" s="304"/>
      <c r="AS1" s="304"/>
      <c r="AT1" s="304"/>
      <c r="AU1" s="304"/>
      <c r="AV1" s="304"/>
      <c r="AW1" s="304"/>
      <c r="AX1" s="519"/>
      <c r="AY1" s="519"/>
      <c r="AZ1" s="519"/>
      <c r="BA1" s="519"/>
      <c r="BB1" s="519"/>
      <c r="BC1" s="519"/>
      <c r="BD1" s="519"/>
      <c r="BE1" s="519"/>
      <c r="BF1" s="519"/>
      <c r="BG1" s="519"/>
      <c r="BH1" s="519"/>
      <c r="BI1" s="519"/>
      <c r="BJ1" s="519"/>
      <c r="BK1" s="519"/>
      <c r="BL1" s="519"/>
      <c r="BM1" s="519"/>
      <c r="BN1" s="519"/>
      <c r="BO1" s="519"/>
      <c r="BP1" s="519"/>
      <c r="BQ1" s="519"/>
      <c r="BR1" s="519"/>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3"/>
      <c r="AK2" s="303"/>
      <c r="AL2" s="303"/>
      <c r="AM2" s="303"/>
      <c r="AN2" s="303"/>
      <c r="AO2" s="303"/>
      <c r="AP2" s="303"/>
      <c r="AQ2" s="303"/>
      <c r="AR2" s="303"/>
      <c r="AS2" s="303"/>
      <c r="AT2" s="303"/>
      <c r="AU2" s="303"/>
      <c r="AV2" s="303"/>
      <c r="AW2" s="303"/>
      <c r="AX2" s="520"/>
      <c r="AY2" s="520"/>
      <c r="AZ2" s="520"/>
      <c r="BA2" s="520"/>
      <c r="BB2" s="520"/>
      <c r="BC2" s="520"/>
      <c r="BD2" s="520"/>
      <c r="BE2" s="520"/>
      <c r="BF2" s="520"/>
      <c r="BG2" s="520"/>
      <c r="BH2" s="520"/>
      <c r="BI2" s="520"/>
      <c r="BJ2" s="520"/>
      <c r="BK2" s="520"/>
      <c r="BL2" s="520"/>
      <c r="BM2" s="520"/>
      <c r="BN2" s="520"/>
      <c r="BO2" s="520"/>
      <c r="BP2" s="520"/>
      <c r="BQ2" s="520"/>
      <c r="BR2" s="520"/>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4"/>
      <c r="AK3" s="304"/>
      <c r="AL3" s="304"/>
      <c r="AM3" s="304"/>
      <c r="AN3" s="304"/>
      <c r="AO3" s="304"/>
      <c r="AP3" s="304"/>
      <c r="AQ3" s="304"/>
      <c r="AR3" s="304"/>
      <c r="AS3" s="304"/>
      <c r="AT3" s="304"/>
      <c r="AU3" s="304"/>
      <c r="AV3" s="304"/>
      <c r="AW3" s="304"/>
      <c r="AX3" s="519"/>
      <c r="AY3" s="520"/>
      <c r="AZ3" s="520"/>
      <c r="BA3" s="520"/>
      <c r="BB3" s="520"/>
      <c r="BC3" s="520"/>
      <c r="BD3" s="520"/>
      <c r="BE3" s="520"/>
      <c r="BF3" s="520"/>
      <c r="BG3" s="520"/>
      <c r="BH3" s="520"/>
      <c r="BI3" s="520"/>
      <c r="BJ3" s="520"/>
      <c r="BK3" s="520"/>
      <c r="BL3" s="520"/>
      <c r="BM3" s="520"/>
      <c r="BN3" s="520"/>
      <c r="BO3" s="520"/>
      <c r="BP3" s="520"/>
      <c r="BQ3" s="520"/>
      <c r="BR3" s="520"/>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3"/>
      <c r="AK4" s="303"/>
      <c r="AL4" s="303"/>
      <c r="AM4" s="461"/>
      <c r="AN4" s="461"/>
      <c r="AO4" s="461"/>
      <c r="AP4" s="461"/>
      <c r="AQ4" s="461"/>
      <c r="AR4" s="461"/>
      <c r="AS4" s="461"/>
      <c r="AT4" s="461"/>
      <c r="AU4" s="461"/>
      <c r="AV4" s="461"/>
      <c r="AW4" s="461"/>
      <c r="AX4" s="521"/>
      <c r="AY4" s="520"/>
      <c r="AZ4" s="520"/>
      <c r="BA4" s="520"/>
      <c r="BB4" s="520"/>
      <c r="BC4" s="520"/>
      <c r="BD4" s="520"/>
      <c r="BE4" s="520"/>
      <c r="BF4" s="520"/>
      <c r="BG4" s="520"/>
      <c r="BH4" s="520"/>
      <c r="BI4" s="520"/>
      <c r="BJ4" s="520"/>
      <c r="BK4" s="520"/>
      <c r="BL4" s="520"/>
      <c r="BM4" s="520"/>
      <c r="BN4" s="520"/>
      <c r="BO4" s="520"/>
      <c r="BP4" s="520"/>
      <c r="BQ4" s="520"/>
      <c r="BR4" s="520"/>
    </row>
    <row r="5" spans="1:70" s="54" customFormat="1" ht="8.1" customHeight="1" x14ac:dyDescent="0.2">
      <c r="A5" s="1010"/>
      <c r="B5" s="1010"/>
      <c r="C5" s="1010"/>
      <c r="D5" s="1010"/>
      <c r="E5" s="1010"/>
      <c r="F5" s="1010"/>
      <c r="G5" s="171"/>
      <c r="H5" s="1010"/>
      <c r="I5" s="1010"/>
      <c r="J5" s="1010"/>
      <c r="K5" s="1010"/>
      <c r="L5" s="1010"/>
      <c r="M5" s="1010"/>
      <c r="N5" s="1010"/>
      <c r="O5" s="1010"/>
      <c r="P5" s="1010"/>
      <c r="Q5" s="1010"/>
      <c r="R5" s="1010"/>
      <c r="S5" s="1010"/>
      <c r="T5" s="1010"/>
      <c r="U5" s="1010"/>
      <c r="V5" s="1010"/>
      <c r="W5" s="1010"/>
      <c r="X5" s="1010"/>
      <c r="Y5" s="1010"/>
      <c r="Z5" s="1010"/>
      <c r="AA5" s="1010"/>
      <c r="AB5" s="1010"/>
      <c r="AC5" s="1010"/>
      <c r="AD5" s="1010"/>
      <c r="AE5" s="1010"/>
      <c r="AF5" s="1010"/>
      <c r="AG5" s="1010"/>
      <c r="AH5" s="1010"/>
      <c r="AI5" s="1010"/>
      <c r="AJ5" s="461"/>
      <c r="AK5" s="461"/>
      <c r="AL5" s="461"/>
      <c r="AM5" s="522"/>
      <c r="AN5" s="522"/>
      <c r="AO5" s="522"/>
      <c r="AP5" s="461"/>
      <c r="AQ5" s="461"/>
      <c r="AR5" s="461"/>
      <c r="AS5" s="461"/>
      <c r="AT5" s="461"/>
      <c r="AU5" s="461"/>
      <c r="AV5" s="461"/>
      <c r="AW5" s="461"/>
      <c r="AX5" s="521"/>
      <c r="AY5" s="520"/>
      <c r="AZ5" s="520"/>
      <c r="BA5" s="520"/>
      <c r="BB5" s="520"/>
      <c r="BC5" s="520"/>
      <c r="BD5" s="520"/>
      <c r="BE5" s="520"/>
      <c r="BF5" s="520"/>
      <c r="BG5" s="520"/>
      <c r="BH5" s="520"/>
      <c r="BI5" s="520"/>
      <c r="BJ5" s="520"/>
      <c r="BK5" s="520"/>
      <c r="BL5" s="520"/>
      <c r="BM5" s="520"/>
      <c r="BN5" s="520"/>
      <c r="BO5" s="520"/>
      <c r="BP5" s="520"/>
      <c r="BQ5" s="520"/>
      <c r="BR5" s="520"/>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61"/>
      <c r="AK6" s="461"/>
      <c r="AL6" s="461"/>
      <c r="AM6" s="522"/>
      <c r="AN6" s="522"/>
      <c r="AO6" s="522"/>
      <c r="AP6" s="461"/>
      <c r="AQ6" s="461"/>
      <c r="AR6" s="461"/>
      <c r="AS6" s="461"/>
      <c r="AT6" s="461"/>
      <c r="AU6" s="461"/>
      <c r="AV6" s="461"/>
      <c r="AW6" s="461"/>
      <c r="AX6" s="521"/>
      <c r="AY6" s="520"/>
      <c r="AZ6" s="520"/>
      <c r="BA6" s="520"/>
      <c r="BB6" s="520"/>
      <c r="BC6" s="520"/>
      <c r="BD6" s="520"/>
      <c r="BE6" s="520"/>
      <c r="BF6" s="520"/>
      <c r="BG6" s="520"/>
      <c r="BH6" s="520"/>
      <c r="BI6" s="520"/>
      <c r="BJ6" s="520"/>
      <c r="BK6" s="520"/>
      <c r="BL6" s="520"/>
      <c r="BM6" s="520"/>
      <c r="BN6" s="520"/>
      <c r="BO6" s="520"/>
      <c r="BP6" s="520"/>
      <c r="BQ6" s="520"/>
      <c r="BR6" s="520"/>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61"/>
      <c r="AK7" s="461"/>
      <c r="AL7" s="461"/>
      <c r="AM7" s="522"/>
      <c r="AN7" s="522"/>
      <c r="AO7" s="522"/>
      <c r="AP7" s="461"/>
      <c r="AQ7" s="461"/>
      <c r="AR7" s="461"/>
      <c r="AS7" s="461"/>
      <c r="AT7" s="461"/>
      <c r="AU7" s="461"/>
      <c r="AV7" s="461"/>
      <c r="AW7" s="461"/>
      <c r="AX7" s="521"/>
      <c r="AY7" s="520"/>
      <c r="AZ7" s="520"/>
      <c r="BA7" s="520"/>
      <c r="BB7" s="520"/>
      <c r="BC7" s="520"/>
      <c r="BD7" s="520"/>
      <c r="BE7" s="520"/>
      <c r="BF7" s="520"/>
      <c r="BG7" s="520"/>
      <c r="BH7" s="520"/>
      <c r="BI7" s="520"/>
      <c r="BJ7" s="520"/>
      <c r="BK7" s="520"/>
      <c r="BL7" s="520"/>
      <c r="BM7" s="520"/>
      <c r="BN7" s="520"/>
      <c r="BO7" s="520"/>
      <c r="BP7" s="520"/>
      <c r="BQ7" s="520"/>
      <c r="BR7" s="520"/>
    </row>
    <row r="8" spans="1:70" s="54" customFormat="1" ht="12" customHeight="1" thickTop="1" x14ac:dyDescent="0.2">
      <c r="A8" s="203"/>
      <c r="B8" s="203"/>
      <c r="C8" s="203"/>
      <c r="D8" s="203"/>
      <c r="E8" s="1012" t="s">
        <v>823</v>
      </c>
      <c r="F8" s="1013"/>
      <c r="G8" s="1013"/>
      <c r="H8" s="1013"/>
      <c r="I8" s="1013"/>
      <c r="J8" s="1013"/>
      <c r="K8" s="1013"/>
      <c r="L8" s="1013"/>
      <c r="M8" s="1013"/>
      <c r="N8" s="1013"/>
      <c r="O8" s="1013"/>
      <c r="P8" s="1013"/>
      <c r="Q8" s="1013"/>
      <c r="R8" s="1013"/>
      <c r="S8" s="1013"/>
      <c r="T8" s="1013"/>
      <c r="U8" s="1013"/>
      <c r="V8" s="1013"/>
      <c r="W8" s="1013"/>
      <c r="X8" s="1013"/>
      <c r="Y8" s="1013"/>
      <c r="Z8" s="1013"/>
      <c r="AA8" s="1013"/>
      <c r="AB8" s="1013"/>
      <c r="AC8" s="1013"/>
      <c r="AD8" s="1013"/>
      <c r="AE8" s="1014"/>
      <c r="AF8" s="203"/>
      <c r="AG8" s="203"/>
      <c r="AH8" s="203"/>
      <c r="AI8" s="203"/>
      <c r="AJ8" s="461"/>
      <c r="AK8" s="461"/>
      <c r="AL8" s="461"/>
      <c r="AM8" s="522"/>
      <c r="AN8" s="522"/>
      <c r="AO8" s="522"/>
      <c r="AP8" s="523"/>
      <c r="AQ8" s="523"/>
      <c r="AR8" s="523"/>
      <c r="AS8" s="461"/>
      <c r="AT8" s="461"/>
      <c r="AU8" s="461"/>
      <c r="AV8" s="461"/>
      <c r="AW8" s="461"/>
      <c r="AX8" s="521"/>
      <c r="AY8" s="520"/>
      <c r="AZ8" s="520"/>
      <c r="BA8" s="520"/>
      <c r="BB8" s="520"/>
      <c r="BC8" s="520"/>
      <c r="BD8" s="520"/>
      <c r="BE8" s="520"/>
      <c r="BF8" s="520"/>
      <c r="BG8" s="520"/>
      <c r="BH8" s="520"/>
      <c r="BI8" s="520"/>
      <c r="BJ8" s="520"/>
      <c r="BK8" s="520"/>
      <c r="BL8" s="520"/>
      <c r="BM8" s="520"/>
      <c r="BN8" s="520"/>
      <c r="BO8" s="520"/>
      <c r="BP8" s="520"/>
      <c r="BQ8" s="520"/>
      <c r="BR8" s="520"/>
    </row>
    <row r="9" spans="1:70" s="54" customFormat="1" ht="12" customHeight="1" thickBot="1" x14ac:dyDescent="0.25">
      <c r="A9" s="204"/>
      <c r="B9" s="203"/>
      <c r="C9" s="203"/>
      <c r="D9" s="203"/>
      <c r="E9" s="1015"/>
      <c r="F9" s="1016"/>
      <c r="G9" s="1016"/>
      <c r="H9" s="1016"/>
      <c r="I9" s="1016"/>
      <c r="J9" s="1016"/>
      <c r="K9" s="1016"/>
      <c r="L9" s="1016"/>
      <c r="M9" s="1016"/>
      <c r="N9" s="1016"/>
      <c r="O9" s="1016"/>
      <c r="P9" s="1016"/>
      <c r="Q9" s="1016"/>
      <c r="R9" s="1016"/>
      <c r="S9" s="1016"/>
      <c r="T9" s="1016"/>
      <c r="U9" s="1016"/>
      <c r="V9" s="1016"/>
      <c r="W9" s="1016"/>
      <c r="X9" s="1016"/>
      <c r="Y9" s="1016"/>
      <c r="Z9" s="1016"/>
      <c r="AA9" s="1016"/>
      <c r="AB9" s="1016"/>
      <c r="AC9" s="1016"/>
      <c r="AD9" s="1016"/>
      <c r="AE9" s="1017"/>
      <c r="AF9" s="203"/>
      <c r="AG9" s="203"/>
      <c r="AH9" s="203"/>
      <c r="AI9" s="203"/>
      <c r="AJ9" s="524"/>
      <c r="AK9" s="524"/>
      <c r="AL9" s="524"/>
      <c r="AM9" s="524"/>
      <c r="AN9" s="524"/>
      <c r="AO9" s="524"/>
      <c r="AP9" s="524"/>
      <c r="AQ9" s="524"/>
      <c r="AR9" s="524"/>
      <c r="AS9" s="524"/>
      <c r="AT9" s="524"/>
      <c r="AU9" s="524"/>
      <c r="AV9" s="524"/>
      <c r="AW9" s="524"/>
      <c r="AX9" s="525"/>
      <c r="AY9" s="520"/>
      <c r="AZ9" s="520"/>
      <c r="BA9" s="520"/>
      <c r="BB9" s="520"/>
      <c r="BC9" s="520"/>
      <c r="BD9" s="520"/>
      <c r="BE9" s="520"/>
      <c r="BF9" s="520"/>
      <c r="BG9" s="520"/>
      <c r="BH9" s="520"/>
      <c r="BI9" s="520"/>
      <c r="BJ9" s="520"/>
      <c r="BK9" s="520"/>
      <c r="BL9" s="520"/>
      <c r="BM9" s="520"/>
      <c r="BN9" s="520"/>
      <c r="BO9" s="520"/>
      <c r="BP9" s="520"/>
      <c r="BQ9" s="520"/>
      <c r="BR9" s="520"/>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24"/>
      <c r="AK10" s="524"/>
      <c r="AL10" s="524"/>
      <c r="AM10" s="524"/>
      <c r="AN10" s="524"/>
      <c r="AO10" s="524"/>
      <c r="AP10" s="524"/>
      <c r="AQ10" s="524"/>
      <c r="AR10" s="524"/>
      <c r="AS10" s="524"/>
      <c r="AT10" s="524"/>
      <c r="AU10" s="524"/>
      <c r="AV10" s="524"/>
      <c r="AW10" s="524"/>
      <c r="AX10" s="525"/>
      <c r="AY10" s="520"/>
      <c r="AZ10" s="520"/>
      <c r="BA10" s="520"/>
      <c r="BB10" s="520"/>
      <c r="BC10" s="520"/>
      <c r="BD10" s="520"/>
      <c r="BE10" s="520"/>
      <c r="BF10" s="520"/>
      <c r="BG10" s="520"/>
      <c r="BH10" s="520"/>
      <c r="BI10" s="520"/>
      <c r="BJ10" s="520"/>
      <c r="BK10" s="520"/>
      <c r="BL10" s="520"/>
      <c r="BM10" s="520"/>
      <c r="BN10" s="520"/>
      <c r="BO10" s="520"/>
      <c r="BP10" s="520"/>
      <c r="BQ10" s="520"/>
      <c r="BR10" s="520"/>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61"/>
      <c r="AK11" s="461"/>
      <c r="AL11" s="461"/>
      <c r="AM11" s="461"/>
      <c r="AN11" s="461"/>
      <c r="AO11" s="461"/>
      <c r="AP11" s="461"/>
      <c r="AQ11" s="461"/>
      <c r="AR11" s="461"/>
      <c r="AS11" s="461"/>
      <c r="AT11" s="461"/>
      <c r="AU11" s="461"/>
      <c r="AV11" s="461"/>
      <c r="AW11" s="461"/>
      <c r="AX11" s="521"/>
      <c r="AY11" s="520"/>
      <c r="AZ11" s="520"/>
      <c r="BA11" s="520"/>
      <c r="BB11" s="520"/>
      <c r="BC11" s="520"/>
      <c r="BD11" s="520"/>
      <c r="BE11" s="520"/>
      <c r="BF11" s="520"/>
      <c r="BG11" s="520"/>
      <c r="BH11" s="520"/>
      <c r="BI11" s="520"/>
      <c r="BJ11" s="520"/>
      <c r="BK11" s="520"/>
      <c r="BL11" s="520"/>
      <c r="BM11" s="520"/>
      <c r="BN11" s="520"/>
      <c r="BO11" s="520"/>
      <c r="BP11" s="520"/>
      <c r="BQ11" s="520"/>
      <c r="BR11" s="520"/>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3"/>
      <c r="AK12" s="303"/>
      <c r="AL12" s="303"/>
      <c r="AM12" s="303"/>
      <c r="AN12" s="303"/>
      <c r="AO12" s="303"/>
      <c r="AP12" s="303"/>
      <c r="AQ12" s="303"/>
      <c r="AR12" s="303"/>
      <c r="AS12" s="303"/>
      <c r="AT12" s="303"/>
      <c r="AU12" s="303"/>
      <c r="AV12" s="303"/>
      <c r="AW12" s="303"/>
      <c r="AX12" s="520"/>
      <c r="AY12" s="520"/>
      <c r="AZ12" s="520"/>
      <c r="BA12" s="520"/>
      <c r="BB12" s="520"/>
      <c r="BC12" s="520"/>
      <c r="BD12" s="520"/>
      <c r="BE12" s="520"/>
      <c r="BF12" s="520"/>
      <c r="BG12" s="520"/>
      <c r="BH12" s="520"/>
      <c r="BI12" s="520"/>
      <c r="BJ12" s="520"/>
      <c r="BK12" s="520"/>
      <c r="BL12" s="520"/>
      <c r="BM12" s="520"/>
      <c r="BN12" s="520"/>
      <c r="BO12" s="520"/>
      <c r="BP12" s="520"/>
      <c r="BQ12" s="520"/>
      <c r="BR12" s="520"/>
    </row>
    <row r="13" spans="1:70" s="54" customFormat="1" ht="12.75" customHeight="1" x14ac:dyDescent="0.2">
      <c r="A13" s="1018" t="s">
        <v>48</v>
      </c>
      <c r="B13" s="1018"/>
      <c r="C13" s="1018"/>
      <c r="D13" s="1018"/>
      <c r="E13" s="1018"/>
      <c r="F13" s="1018"/>
      <c r="G13" s="1018"/>
      <c r="H13" s="1018"/>
      <c r="I13" s="194"/>
      <c r="J13" s="1011"/>
      <c r="K13" s="1011"/>
      <c r="L13" s="1011"/>
      <c r="M13" s="1011"/>
      <c r="N13" s="1011"/>
      <c r="O13" s="1011"/>
      <c r="P13" s="1011"/>
      <c r="Q13" s="1011"/>
      <c r="R13" s="1011"/>
      <c r="S13" s="1011"/>
      <c r="T13" s="1011"/>
      <c r="U13" s="1011"/>
      <c r="V13" s="1011"/>
      <c r="W13" s="1011"/>
      <c r="X13" s="1011"/>
      <c r="Y13" s="1011"/>
      <c r="Z13" s="1011"/>
      <c r="AA13" s="1011"/>
      <c r="AB13" s="1011"/>
      <c r="AC13" s="1011"/>
      <c r="AD13" s="1011"/>
      <c r="AE13" s="1011"/>
      <c r="AF13" s="1011"/>
      <c r="AG13" s="1011"/>
      <c r="AH13" s="1011"/>
      <c r="AI13" s="1011"/>
      <c r="AJ13" s="304"/>
      <c r="AK13" s="304"/>
      <c r="AL13" s="304"/>
      <c r="AM13" s="304"/>
      <c r="AN13" s="304"/>
      <c r="AO13" s="304"/>
      <c r="AP13" s="304"/>
      <c r="AQ13" s="304"/>
      <c r="AR13" s="304"/>
      <c r="AS13" s="304"/>
      <c r="AT13" s="304"/>
      <c r="AU13" s="304"/>
      <c r="AV13" s="304"/>
      <c r="AW13" s="303"/>
      <c r="AX13" s="520"/>
      <c r="AY13" s="520"/>
      <c r="AZ13" s="520"/>
      <c r="BA13" s="520"/>
      <c r="BB13" s="520"/>
      <c r="BC13" s="520"/>
      <c r="BD13" s="520"/>
      <c r="BE13" s="520"/>
      <c r="BF13" s="520"/>
      <c r="BG13" s="520"/>
      <c r="BH13" s="520"/>
      <c r="BI13" s="520"/>
      <c r="BJ13" s="520"/>
      <c r="BK13" s="520"/>
      <c r="BL13" s="520"/>
      <c r="BM13" s="520"/>
      <c r="BN13" s="520"/>
      <c r="BO13" s="520"/>
      <c r="BP13" s="520"/>
      <c r="BQ13" s="520"/>
      <c r="BR13" s="520"/>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61"/>
      <c r="AK14" s="461"/>
      <c r="AL14" s="461"/>
      <c r="AM14" s="461"/>
      <c r="AN14" s="461"/>
      <c r="AO14" s="461"/>
      <c r="AP14" s="461"/>
      <c r="AQ14" s="461"/>
      <c r="AR14" s="461"/>
      <c r="AS14" s="526"/>
      <c r="AT14" s="526"/>
      <c r="AU14" s="526"/>
      <c r="AV14" s="526"/>
      <c r="AW14" s="303"/>
      <c r="AX14" s="520"/>
      <c r="AY14" s="520"/>
      <c r="AZ14" s="520"/>
      <c r="BA14" s="520"/>
      <c r="BB14" s="520"/>
      <c r="BC14" s="520"/>
      <c r="BD14" s="520"/>
      <c r="BE14" s="520"/>
      <c r="BF14" s="520"/>
      <c r="BG14" s="520"/>
      <c r="BH14" s="520"/>
      <c r="BI14" s="520"/>
      <c r="BJ14" s="520"/>
      <c r="BK14" s="520"/>
      <c r="BL14" s="520"/>
      <c r="BM14" s="520"/>
      <c r="BN14" s="520"/>
      <c r="BO14" s="520"/>
      <c r="BP14" s="520"/>
      <c r="BQ14" s="520"/>
      <c r="BR14" s="520"/>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61"/>
      <c r="AK15" s="461"/>
      <c r="AL15" s="461"/>
      <c r="AM15" s="461"/>
      <c r="AN15" s="461"/>
      <c r="AO15" s="461"/>
      <c r="AP15" s="461"/>
      <c r="AQ15" s="461"/>
      <c r="AR15" s="461"/>
      <c r="AS15" s="527"/>
      <c r="AT15" s="527"/>
      <c r="AU15" s="527"/>
      <c r="AV15" s="527"/>
      <c r="AW15" s="303"/>
      <c r="AX15" s="520"/>
      <c r="AY15" s="520"/>
      <c r="AZ15" s="520"/>
      <c r="BA15" s="520"/>
      <c r="BB15" s="520"/>
      <c r="BC15" s="520"/>
      <c r="BD15" s="520"/>
      <c r="BE15" s="520"/>
      <c r="BF15" s="520"/>
      <c r="BG15" s="520"/>
      <c r="BH15" s="520"/>
      <c r="BI15" s="520"/>
      <c r="BJ15" s="520"/>
      <c r="BK15" s="520"/>
      <c r="BL15" s="520"/>
      <c r="BM15" s="520"/>
      <c r="BN15" s="520"/>
      <c r="BO15" s="520"/>
      <c r="BP15" s="520"/>
      <c r="BQ15" s="520"/>
      <c r="BR15" s="520"/>
    </row>
    <row r="16" spans="1:70" s="54" customFormat="1" ht="12.75" customHeight="1" x14ac:dyDescent="0.2">
      <c r="A16" s="1018" t="s">
        <v>316</v>
      </c>
      <c r="B16" s="1018"/>
      <c r="C16" s="1018"/>
      <c r="D16" s="1018"/>
      <c r="E16" s="1018"/>
      <c r="F16" s="1018"/>
      <c r="G16" s="1018"/>
      <c r="H16" s="1018"/>
      <c r="I16" s="194"/>
      <c r="J16" s="1011"/>
      <c r="K16" s="1011"/>
      <c r="L16" s="1011"/>
      <c r="M16" s="1011"/>
      <c r="N16" s="1011"/>
      <c r="O16" s="1011"/>
      <c r="P16" s="1011"/>
      <c r="Q16" s="1011"/>
      <c r="R16" s="1011"/>
      <c r="S16" s="1011"/>
      <c r="T16" s="1011"/>
      <c r="U16" s="1011"/>
      <c r="V16" s="1011"/>
      <c r="W16" s="1011"/>
      <c r="X16" s="1011"/>
      <c r="Y16" s="1011"/>
      <c r="Z16" s="1011"/>
      <c r="AA16" s="1011"/>
      <c r="AB16" s="1011"/>
      <c r="AC16" s="1011"/>
      <c r="AD16" s="1011"/>
      <c r="AE16" s="1011"/>
      <c r="AF16" s="1011"/>
      <c r="AG16" s="1011"/>
      <c r="AH16" s="1011"/>
      <c r="AI16" s="1011"/>
      <c r="AJ16" s="461"/>
      <c r="AK16" s="461"/>
      <c r="AL16" s="461"/>
      <c r="AM16" s="461"/>
      <c r="AN16" s="461"/>
      <c r="AO16" s="461"/>
      <c r="AP16" s="461"/>
      <c r="AQ16" s="461"/>
      <c r="AR16" s="461"/>
      <c r="AS16" s="523"/>
      <c r="AT16" s="523"/>
      <c r="AU16" s="523"/>
      <c r="AV16" s="523"/>
      <c r="AW16" s="303"/>
      <c r="AX16" s="520"/>
      <c r="AY16" s="520"/>
      <c r="AZ16" s="520"/>
      <c r="BA16" s="520"/>
      <c r="BB16" s="520"/>
      <c r="BC16" s="520"/>
      <c r="BD16" s="520"/>
      <c r="BE16" s="520"/>
      <c r="BF16" s="520"/>
      <c r="BG16" s="520"/>
      <c r="BH16" s="520"/>
      <c r="BI16" s="520"/>
      <c r="BJ16" s="520"/>
      <c r="BK16" s="520"/>
      <c r="BL16" s="520"/>
      <c r="BM16" s="520"/>
      <c r="BN16" s="520"/>
      <c r="BO16" s="520"/>
      <c r="BP16" s="520"/>
      <c r="BQ16" s="520"/>
      <c r="BR16" s="520"/>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3"/>
      <c r="AK17" s="303"/>
      <c r="AL17" s="303"/>
      <c r="AM17" s="303"/>
      <c r="AN17" s="303"/>
      <c r="AO17" s="303"/>
      <c r="AP17" s="303"/>
      <c r="AQ17" s="303"/>
      <c r="AR17" s="303"/>
      <c r="AS17" s="303"/>
      <c r="AT17" s="303"/>
      <c r="AU17" s="303"/>
      <c r="AV17" s="303"/>
      <c r="AW17" s="303"/>
      <c r="AX17" s="520"/>
      <c r="AY17" s="520"/>
      <c r="AZ17" s="520"/>
      <c r="BA17" s="520"/>
      <c r="BB17" s="520"/>
      <c r="BC17" s="520"/>
      <c r="BD17" s="520"/>
      <c r="BE17" s="520"/>
      <c r="BF17" s="520"/>
      <c r="BG17" s="520"/>
      <c r="BH17" s="520"/>
      <c r="BI17" s="520"/>
      <c r="BJ17" s="520"/>
      <c r="BK17" s="520"/>
      <c r="BL17" s="520"/>
      <c r="BM17" s="520"/>
      <c r="BN17" s="520"/>
      <c r="BO17" s="520"/>
      <c r="BP17" s="520"/>
      <c r="BQ17" s="520"/>
      <c r="BR17" s="520"/>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3"/>
      <c r="AK18" s="303"/>
      <c r="AL18" s="303"/>
      <c r="AM18" s="303"/>
      <c r="AN18" s="303"/>
      <c r="AO18" s="303"/>
      <c r="AP18" s="303"/>
      <c r="AQ18" s="303"/>
      <c r="AR18" s="303"/>
      <c r="AS18" s="303"/>
      <c r="AT18" s="303"/>
      <c r="AU18" s="303"/>
      <c r="AV18" s="303"/>
      <c r="AW18" s="303"/>
      <c r="AX18" s="520"/>
      <c r="AY18" s="520"/>
      <c r="AZ18" s="520"/>
      <c r="BA18" s="520"/>
      <c r="BB18" s="520"/>
      <c r="BC18" s="520"/>
      <c r="BD18" s="520"/>
      <c r="BE18" s="520"/>
      <c r="BF18" s="520"/>
      <c r="BG18" s="520"/>
      <c r="BH18" s="520"/>
      <c r="BI18" s="520"/>
      <c r="BJ18" s="520"/>
      <c r="BK18" s="520"/>
      <c r="BL18" s="520"/>
      <c r="BM18" s="520"/>
      <c r="BN18" s="520"/>
      <c r="BO18" s="520"/>
      <c r="BP18" s="520"/>
      <c r="BQ18" s="520"/>
      <c r="BR18" s="520"/>
    </row>
    <row r="19" spans="1:70" s="54" customFormat="1" ht="12" customHeight="1" x14ac:dyDescent="0.2">
      <c r="A19" s="1019" t="s">
        <v>315</v>
      </c>
      <c r="B19" s="1019"/>
      <c r="C19" s="1019"/>
      <c r="D19" s="1019"/>
      <c r="E19" s="1019"/>
      <c r="F19" s="1019"/>
      <c r="G19" s="1019"/>
      <c r="H19" s="1019"/>
      <c r="I19" s="195"/>
      <c r="J19" s="1011"/>
      <c r="K19" s="1011"/>
      <c r="L19" s="1011"/>
      <c r="M19" s="1011"/>
      <c r="N19" s="1011"/>
      <c r="O19" s="1011"/>
      <c r="P19" s="1011"/>
      <c r="Q19" s="1011"/>
      <c r="R19" s="1011"/>
      <c r="S19" s="1011"/>
      <c r="T19" s="1011"/>
      <c r="U19" s="1011"/>
      <c r="V19" s="1011"/>
      <c r="W19" s="1011"/>
      <c r="X19" s="1011"/>
      <c r="Y19" s="1011"/>
      <c r="Z19" s="1011"/>
      <c r="AA19" s="1011"/>
      <c r="AB19" s="1011"/>
      <c r="AC19" s="1011"/>
      <c r="AD19" s="1011"/>
      <c r="AE19" s="1011"/>
      <c r="AF19" s="1011"/>
      <c r="AG19" s="1011"/>
      <c r="AH19" s="1011"/>
      <c r="AI19" s="1011"/>
      <c r="AJ19" s="303"/>
      <c r="AK19" s="303"/>
      <c r="AL19" s="303"/>
      <c r="AM19" s="303"/>
      <c r="AN19" s="303"/>
      <c r="AO19" s="303"/>
      <c r="AP19" s="303"/>
      <c r="AQ19" s="303"/>
      <c r="AR19" s="303"/>
      <c r="AS19" s="303"/>
      <c r="AT19" s="303"/>
      <c r="AU19" s="303"/>
      <c r="AV19" s="303"/>
      <c r="AW19" s="303"/>
      <c r="AX19" s="520"/>
      <c r="AY19" s="520"/>
      <c r="AZ19" s="520"/>
      <c r="BA19" s="520"/>
      <c r="BB19" s="520"/>
      <c r="BC19" s="520"/>
      <c r="BD19" s="520"/>
      <c r="BE19" s="520"/>
      <c r="BF19" s="520"/>
      <c r="BG19" s="520"/>
      <c r="BH19" s="520"/>
      <c r="BI19" s="520"/>
      <c r="BJ19" s="520"/>
      <c r="BK19" s="520"/>
      <c r="BL19" s="520"/>
      <c r="BM19" s="520"/>
      <c r="BN19" s="520"/>
      <c r="BO19" s="520"/>
      <c r="BP19" s="520"/>
      <c r="BQ19" s="520"/>
      <c r="BR19" s="520"/>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3"/>
      <c r="AK20" s="303"/>
      <c r="AL20" s="303"/>
      <c r="AM20" s="303"/>
      <c r="AN20" s="303"/>
      <c r="AO20" s="303"/>
      <c r="AP20" s="303"/>
      <c r="AQ20" s="303"/>
      <c r="AR20" s="303"/>
      <c r="AS20" s="303"/>
      <c r="AT20" s="303"/>
      <c r="AU20" s="303"/>
      <c r="AV20" s="303"/>
      <c r="AW20" s="303"/>
      <c r="AX20" s="520"/>
      <c r="AY20" s="520"/>
      <c r="AZ20" s="520"/>
      <c r="BA20" s="520"/>
      <c r="BB20" s="520"/>
      <c r="BC20" s="520"/>
      <c r="BD20" s="520"/>
      <c r="BE20" s="520"/>
      <c r="BF20" s="520"/>
      <c r="BG20" s="520"/>
      <c r="BH20" s="520"/>
      <c r="BI20" s="520"/>
      <c r="BJ20" s="520"/>
      <c r="BK20" s="520"/>
      <c r="BL20" s="520"/>
      <c r="BM20" s="520"/>
      <c r="BN20" s="520"/>
      <c r="BO20" s="520"/>
      <c r="BP20" s="520"/>
      <c r="BQ20" s="520"/>
      <c r="BR20" s="520"/>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3"/>
      <c r="AK21" s="303"/>
      <c r="AL21" s="303"/>
      <c r="AM21" s="303"/>
      <c r="AN21" s="303"/>
      <c r="AO21" s="303"/>
      <c r="AP21" s="303"/>
      <c r="AQ21" s="303"/>
      <c r="AR21" s="303"/>
      <c r="AS21" s="303"/>
      <c r="AT21" s="303"/>
      <c r="AU21" s="303"/>
      <c r="AV21" s="303"/>
      <c r="AW21" s="303"/>
      <c r="AX21" s="520"/>
      <c r="AY21" s="520"/>
      <c r="AZ21" s="520"/>
      <c r="BA21" s="520"/>
      <c r="BB21" s="520"/>
      <c r="BC21" s="520"/>
      <c r="BD21" s="520"/>
      <c r="BE21" s="520"/>
      <c r="BF21" s="520"/>
      <c r="BG21" s="520"/>
      <c r="BH21" s="520"/>
      <c r="BI21" s="520"/>
      <c r="BJ21" s="520"/>
      <c r="BK21" s="520"/>
      <c r="BL21" s="520"/>
      <c r="BM21" s="520"/>
      <c r="BN21" s="520"/>
      <c r="BO21" s="520"/>
      <c r="BP21" s="520"/>
      <c r="BQ21" s="520"/>
      <c r="BR21" s="520"/>
    </row>
    <row r="22" spans="1:70" s="54" customFormat="1" ht="12.75" customHeight="1" x14ac:dyDescent="0.2">
      <c r="A22" s="1019" t="s">
        <v>314</v>
      </c>
      <c r="B22" s="1019"/>
      <c r="C22" s="1019"/>
      <c r="D22" s="1019"/>
      <c r="E22" s="1019"/>
      <c r="F22" s="1019"/>
      <c r="G22" s="1019"/>
      <c r="H22" s="1019"/>
      <c r="I22" s="195"/>
      <c r="J22" s="1011"/>
      <c r="K22" s="1011"/>
      <c r="L22" s="1011"/>
      <c r="M22" s="1011"/>
      <c r="N22" s="1011"/>
      <c r="O22" s="1011"/>
      <c r="P22" s="1011"/>
      <c r="Q22" s="1011"/>
      <c r="R22" s="1011"/>
      <c r="S22" s="1011"/>
      <c r="T22" s="1011"/>
      <c r="U22" s="1011"/>
      <c r="V22" s="1011"/>
      <c r="W22" s="1011"/>
      <c r="X22" s="1011"/>
      <c r="Y22" s="1011"/>
      <c r="Z22" s="1011"/>
      <c r="AA22" s="1011"/>
      <c r="AB22" s="1011"/>
      <c r="AC22" s="1011"/>
      <c r="AD22" s="1011"/>
      <c r="AE22" s="1011"/>
      <c r="AF22" s="1011"/>
      <c r="AG22" s="1011"/>
      <c r="AH22" s="1011"/>
      <c r="AI22" s="1011"/>
      <c r="AJ22" s="303"/>
      <c r="AK22" s="303"/>
      <c r="AL22" s="303"/>
      <c r="AM22" s="303"/>
      <c r="AN22" s="303"/>
      <c r="AO22" s="303"/>
      <c r="AP22" s="303"/>
      <c r="AQ22" s="303"/>
      <c r="AR22" s="303"/>
      <c r="AS22" s="303"/>
      <c r="AT22" s="303"/>
      <c r="AU22" s="303"/>
      <c r="AV22" s="303"/>
      <c r="AW22" s="303"/>
      <c r="AX22" s="520"/>
      <c r="AY22" s="520"/>
      <c r="AZ22" s="520"/>
      <c r="BA22" s="520"/>
      <c r="BB22" s="520"/>
      <c r="BC22" s="520"/>
      <c r="BD22" s="520"/>
      <c r="BE22" s="520"/>
      <c r="BF22" s="520"/>
      <c r="BG22" s="520"/>
      <c r="BH22" s="520"/>
      <c r="BI22" s="520"/>
      <c r="BJ22" s="520"/>
      <c r="BK22" s="520"/>
      <c r="BL22" s="520"/>
      <c r="BM22" s="520"/>
      <c r="BN22" s="520"/>
      <c r="BO22" s="520"/>
      <c r="BP22" s="520"/>
      <c r="BQ22" s="520"/>
      <c r="BR22" s="520"/>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3"/>
      <c r="AK23" s="303"/>
      <c r="AL23" s="303"/>
      <c r="AM23" s="303"/>
      <c r="AN23" s="303"/>
      <c r="AO23" s="303"/>
      <c r="AP23" s="303"/>
      <c r="AQ23" s="303"/>
      <c r="AR23" s="303"/>
      <c r="AS23" s="303"/>
      <c r="AT23" s="303"/>
      <c r="AU23" s="303"/>
      <c r="AV23" s="303"/>
      <c r="AW23" s="303"/>
      <c r="AX23" s="520"/>
      <c r="AY23" s="520"/>
      <c r="AZ23" s="520"/>
      <c r="BA23" s="520"/>
      <c r="BB23" s="520"/>
      <c r="BC23" s="520"/>
      <c r="BD23" s="520"/>
      <c r="BE23" s="520"/>
      <c r="BF23" s="520"/>
      <c r="BG23" s="520"/>
      <c r="BH23" s="520"/>
      <c r="BI23" s="520"/>
      <c r="BJ23" s="520"/>
      <c r="BK23" s="520"/>
      <c r="BL23" s="520"/>
      <c r="BM23" s="520"/>
      <c r="BN23" s="520"/>
      <c r="BO23" s="520"/>
      <c r="BP23" s="520"/>
      <c r="BQ23" s="520"/>
      <c r="BR23" s="520"/>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3"/>
      <c r="AK24" s="303"/>
      <c r="AL24" s="303"/>
      <c r="AM24" s="303"/>
      <c r="AN24" s="303"/>
      <c r="AO24" s="303"/>
      <c r="AP24" s="303"/>
      <c r="AQ24" s="303"/>
      <c r="AR24" s="303"/>
      <c r="AS24" s="303"/>
      <c r="AT24" s="303"/>
      <c r="AU24" s="303"/>
      <c r="AV24" s="303"/>
      <c r="AW24" s="303"/>
      <c r="AX24" s="520"/>
      <c r="AY24" s="520"/>
      <c r="AZ24" s="520"/>
      <c r="BA24" s="520"/>
      <c r="BB24" s="520"/>
      <c r="BC24" s="520"/>
      <c r="BD24" s="520"/>
      <c r="BE24" s="520"/>
      <c r="BF24" s="520"/>
      <c r="BG24" s="520"/>
      <c r="BH24" s="520"/>
      <c r="BI24" s="520"/>
      <c r="BJ24" s="520"/>
      <c r="BK24" s="520"/>
      <c r="BL24" s="520"/>
      <c r="BM24" s="520"/>
      <c r="BN24" s="520"/>
      <c r="BO24" s="520"/>
      <c r="BP24" s="520"/>
      <c r="BQ24" s="520"/>
      <c r="BR24" s="520"/>
    </row>
    <row r="25" spans="1:70" s="54" customFormat="1" ht="12" customHeight="1" x14ac:dyDescent="0.2">
      <c r="A25" s="1018" t="s">
        <v>313</v>
      </c>
      <c r="B25" s="1018"/>
      <c r="C25" s="1018"/>
      <c r="D25" s="1018"/>
      <c r="E25" s="1018"/>
      <c r="F25" s="1018"/>
      <c r="G25" s="1018"/>
      <c r="H25" s="1018"/>
      <c r="I25" s="194"/>
      <c r="J25" s="1011"/>
      <c r="K25" s="1011"/>
      <c r="L25" s="1011"/>
      <c r="M25" s="1011"/>
      <c r="N25" s="1011"/>
      <c r="O25" s="1011"/>
      <c r="P25" s="1011"/>
      <c r="Q25" s="1011"/>
      <c r="R25" s="1011"/>
      <c r="S25" s="1011"/>
      <c r="T25" s="1011"/>
      <c r="U25" s="1011"/>
      <c r="V25" s="1011"/>
      <c r="W25" s="1011"/>
      <c r="X25" s="1011"/>
      <c r="Y25" s="1011"/>
      <c r="Z25" s="1011"/>
      <c r="AA25" s="1011"/>
      <c r="AB25" s="1011"/>
      <c r="AC25" s="1011"/>
      <c r="AD25" s="1011"/>
      <c r="AE25" s="1011"/>
      <c r="AF25" s="1011"/>
      <c r="AG25" s="1011"/>
      <c r="AH25" s="1011"/>
      <c r="AI25" s="1011"/>
      <c r="AJ25" s="303"/>
      <c r="AK25" s="303"/>
      <c r="AL25" s="303"/>
      <c r="AM25" s="303"/>
      <c r="AN25" s="303"/>
      <c r="AO25" s="303"/>
      <c r="AP25" s="303"/>
      <c r="AQ25" s="303"/>
      <c r="AR25" s="303"/>
      <c r="AS25" s="303"/>
      <c r="AT25" s="303"/>
      <c r="AU25" s="303"/>
      <c r="AV25" s="303"/>
      <c r="AW25" s="303"/>
      <c r="AX25" s="520"/>
      <c r="AY25" s="520"/>
      <c r="AZ25" s="520"/>
      <c r="BA25" s="520"/>
      <c r="BB25" s="520"/>
      <c r="BC25" s="520"/>
      <c r="BD25" s="520"/>
      <c r="BE25" s="520"/>
      <c r="BF25" s="520"/>
      <c r="BG25" s="520"/>
      <c r="BH25" s="520"/>
      <c r="BI25" s="520"/>
      <c r="BJ25" s="520"/>
      <c r="BK25" s="520"/>
      <c r="BL25" s="520"/>
      <c r="BM25" s="520"/>
      <c r="BN25" s="520"/>
      <c r="BO25" s="520"/>
      <c r="BP25" s="520"/>
      <c r="BQ25" s="520"/>
      <c r="BR25" s="520"/>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3"/>
      <c r="AK26" s="303"/>
      <c r="AL26" s="303"/>
      <c r="AM26" s="303"/>
      <c r="AN26" s="303"/>
      <c r="AO26" s="303"/>
      <c r="AP26" s="303"/>
      <c r="AQ26" s="303"/>
      <c r="AR26" s="303"/>
      <c r="AS26" s="303"/>
      <c r="AT26" s="303"/>
      <c r="AU26" s="303"/>
      <c r="AV26" s="303"/>
      <c r="AW26" s="303"/>
      <c r="AX26" s="520"/>
      <c r="AY26" s="520"/>
      <c r="AZ26" s="520"/>
      <c r="BA26" s="520"/>
      <c r="BB26" s="520"/>
      <c r="BC26" s="520"/>
      <c r="BD26" s="520"/>
      <c r="BE26" s="520"/>
      <c r="BF26" s="520"/>
      <c r="BG26" s="520"/>
      <c r="BH26" s="520"/>
      <c r="BI26" s="520"/>
      <c r="BJ26" s="520"/>
      <c r="BK26" s="520"/>
      <c r="BL26" s="520"/>
      <c r="BM26" s="520"/>
      <c r="BN26" s="520"/>
      <c r="BO26" s="520"/>
      <c r="BP26" s="520"/>
      <c r="BQ26" s="520"/>
      <c r="BR26" s="520"/>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3"/>
      <c r="AK27" s="303"/>
      <c r="AL27" s="303"/>
      <c r="AM27" s="303"/>
      <c r="AN27" s="303"/>
      <c r="AO27" s="303"/>
      <c r="AP27" s="303"/>
      <c r="AQ27" s="303"/>
      <c r="AR27" s="303"/>
      <c r="AS27" s="303"/>
      <c r="AT27" s="303"/>
      <c r="AU27" s="303"/>
      <c r="AV27" s="303"/>
      <c r="AW27" s="303"/>
      <c r="AX27" s="520"/>
      <c r="AY27" s="520"/>
      <c r="AZ27" s="520"/>
      <c r="BA27" s="520"/>
      <c r="BB27" s="520"/>
      <c r="BC27" s="520"/>
      <c r="BD27" s="520"/>
      <c r="BE27" s="520"/>
      <c r="BF27" s="520"/>
      <c r="BG27" s="520"/>
      <c r="BH27" s="520"/>
      <c r="BI27" s="520"/>
      <c r="BJ27" s="520"/>
      <c r="BK27" s="520"/>
      <c r="BL27" s="520"/>
      <c r="BM27" s="520"/>
      <c r="BN27" s="520"/>
      <c r="BO27" s="520"/>
      <c r="BP27" s="520"/>
      <c r="BQ27" s="520"/>
      <c r="BR27" s="520"/>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3"/>
      <c r="AK28" s="303"/>
      <c r="AL28" s="303"/>
      <c r="AM28" s="303"/>
      <c r="AN28" s="303"/>
      <c r="AO28" s="303"/>
      <c r="AP28" s="303"/>
      <c r="AQ28" s="303"/>
      <c r="AR28" s="303"/>
      <c r="AS28" s="303"/>
      <c r="AT28" s="303"/>
      <c r="AU28" s="303"/>
      <c r="AV28" s="303"/>
      <c r="AW28" s="303"/>
      <c r="AX28" s="520"/>
      <c r="AY28" s="520"/>
      <c r="AZ28" s="520"/>
      <c r="BA28" s="520"/>
      <c r="BB28" s="520"/>
      <c r="BC28" s="520"/>
      <c r="BD28" s="520"/>
      <c r="BE28" s="520"/>
      <c r="BF28" s="520"/>
      <c r="BG28" s="520"/>
      <c r="BH28" s="520"/>
      <c r="BI28" s="520"/>
      <c r="BJ28" s="520"/>
      <c r="BK28" s="520"/>
      <c r="BL28" s="520"/>
      <c r="BM28" s="520"/>
      <c r="BN28" s="520"/>
      <c r="BO28" s="520"/>
      <c r="BP28" s="520"/>
      <c r="BQ28" s="520"/>
      <c r="BR28" s="520"/>
    </row>
    <row r="29" spans="1:70" s="54" customFormat="1" ht="12.75" customHeight="1" x14ac:dyDescent="0.2">
      <c r="A29" s="1021" t="s">
        <v>312</v>
      </c>
      <c r="B29" s="1022"/>
      <c r="C29" s="1022"/>
      <c r="D29" s="1022"/>
      <c r="E29" s="1022"/>
      <c r="F29" s="1022"/>
      <c r="G29" s="1022"/>
      <c r="H29" s="1022"/>
      <c r="I29" s="1022"/>
      <c r="J29" s="1022"/>
      <c r="K29" s="1022"/>
      <c r="L29" s="1022"/>
      <c r="M29" s="1022"/>
      <c r="N29" s="1022"/>
      <c r="O29" s="1022"/>
      <c r="P29" s="1022"/>
      <c r="Q29" s="1022"/>
      <c r="R29" s="1022"/>
      <c r="S29" s="1022"/>
      <c r="T29" s="1022"/>
      <c r="U29" s="1022"/>
      <c r="V29" s="1022"/>
      <c r="W29" s="1022"/>
      <c r="X29" s="1022"/>
      <c r="Y29" s="1022"/>
      <c r="Z29" s="1022"/>
      <c r="AA29" s="1022"/>
      <c r="AB29" s="1022"/>
      <c r="AC29" s="1022"/>
      <c r="AD29" s="1022"/>
      <c r="AE29" s="1022"/>
      <c r="AF29" s="1022"/>
      <c r="AG29" s="1022"/>
      <c r="AH29" s="1022"/>
      <c r="AI29" s="1023"/>
      <c r="AJ29" s="303"/>
      <c r="AK29" s="303"/>
      <c r="AL29" s="303"/>
      <c r="AM29" s="303"/>
      <c r="AN29" s="303"/>
      <c r="AO29" s="303"/>
      <c r="AP29" s="303"/>
      <c r="AQ29" s="303"/>
      <c r="AR29" s="303"/>
      <c r="AS29" s="303"/>
      <c r="AT29" s="303"/>
      <c r="AU29" s="303"/>
      <c r="AV29" s="303"/>
      <c r="AW29" s="303"/>
      <c r="AX29" s="520"/>
      <c r="AY29" s="520"/>
      <c r="AZ29" s="520"/>
      <c r="BA29" s="520"/>
      <c r="BB29" s="520"/>
      <c r="BC29" s="520"/>
      <c r="BD29" s="520"/>
      <c r="BE29" s="520"/>
      <c r="BF29" s="520"/>
      <c r="BG29" s="520"/>
      <c r="BH29" s="520"/>
      <c r="BI29" s="520"/>
      <c r="BJ29" s="520"/>
      <c r="BK29" s="520"/>
      <c r="BL29" s="520"/>
      <c r="BM29" s="520"/>
      <c r="BN29" s="520"/>
      <c r="BO29" s="520"/>
      <c r="BP29" s="520"/>
      <c r="BQ29" s="520"/>
      <c r="BR29" s="520"/>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3"/>
      <c r="AK30" s="303"/>
      <c r="AL30" s="303"/>
      <c r="AM30" s="303"/>
      <c r="AN30" s="303"/>
      <c r="AO30" s="303"/>
      <c r="AP30" s="303"/>
      <c r="AQ30" s="303"/>
      <c r="AR30" s="303"/>
      <c r="AS30" s="303"/>
      <c r="AT30" s="303"/>
      <c r="AU30" s="303"/>
      <c r="AV30" s="303"/>
      <c r="AW30" s="303"/>
      <c r="AX30" s="520"/>
      <c r="AY30" s="520"/>
      <c r="AZ30" s="520"/>
      <c r="BA30" s="520"/>
      <c r="BB30" s="520"/>
      <c r="BC30" s="520"/>
      <c r="BD30" s="520"/>
      <c r="BE30" s="520"/>
      <c r="BF30" s="520"/>
      <c r="BG30" s="520"/>
      <c r="BH30" s="520"/>
      <c r="BI30" s="520"/>
      <c r="BJ30" s="520"/>
      <c r="BK30" s="520"/>
      <c r="BL30" s="520"/>
      <c r="BM30" s="520"/>
      <c r="BN30" s="520"/>
      <c r="BO30" s="520"/>
      <c r="BP30" s="520"/>
      <c r="BQ30" s="520"/>
      <c r="BR30" s="520"/>
    </row>
    <row r="31" spans="1:70" s="54" customFormat="1" ht="12" customHeight="1" x14ac:dyDescent="0.2">
      <c r="A31" s="1029" t="s">
        <v>890</v>
      </c>
      <c r="B31" s="1030"/>
      <c r="C31" s="1030"/>
      <c r="D31" s="1030"/>
      <c r="E31" s="1030"/>
      <c r="F31" s="1030"/>
      <c r="G31" s="1030"/>
      <c r="H31" s="1030"/>
      <c r="I31" s="1030"/>
      <c r="J31" s="1030"/>
      <c r="K31" s="1030"/>
      <c r="L31" s="1030"/>
      <c r="M31" s="1030"/>
      <c r="N31" s="1030"/>
      <c r="O31" s="1030"/>
      <c r="P31" s="1030"/>
      <c r="Q31" s="1030"/>
      <c r="R31" s="1030"/>
      <c r="S31" s="1030"/>
      <c r="T31" s="1030"/>
      <c r="U31" s="1030"/>
      <c r="V31" s="1030"/>
      <c r="W31" s="1030"/>
      <c r="X31" s="1030"/>
      <c r="Y31" s="1030"/>
      <c r="Z31" s="1030"/>
      <c r="AA31" s="1030"/>
      <c r="AB31" s="1030"/>
      <c r="AC31" s="1030"/>
      <c r="AD31" s="1030"/>
      <c r="AE31" s="1030"/>
      <c r="AF31" s="1030"/>
      <c r="AG31" s="1030"/>
      <c r="AH31" s="1030"/>
      <c r="AI31" s="1031"/>
      <c r="AJ31" s="303"/>
      <c r="AK31" s="303"/>
      <c r="AL31" s="303"/>
      <c r="AM31" s="303"/>
      <c r="AN31" s="303"/>
      <c r="AO31" s="303"/>
      <c r="AP31" s="303"/>
      <c r="AQ31" s="303"/>
      <c r="AR31" s="303"/>
      <c r="AS31" s="303"/>
      <c r="AT31" s="303"/>
      <c r="AU31" s="303"/>
      <c r="AV31" s="303"/>
      <c r="AW31" s="303"/>
      <c r="AX31" s="520"/>
      <c r="AY31" s="520"/>
      <c r="AZ31" s="520"/>
      <c r="BA31" s="520"/>
      <c r="BB31" s="520"/>
      <c r="BC31" s="520"/>
      <c r="BD31" s="520"/>
      <c r="BE31" s="520"/>
      <c r="BF31" s="520"/>
      <c r="BG31" s="520"/>
      <c r="BH31" s="520"/>
      <c r="BI31" s="520"/>
      <c r="BJ31" s="520"/>
      <c r="BK31" s="520"/>
      <c r="BL31" s="520"/>
      <c r="BM31" s="520"/>
      <c r="BN31" s="520"/>
      <c r="BO31" s="520"/>
      <c r="BP31" s="520"/>
      <c r="BQ31" s="520"/>
      <c r="BR31" s="520"/>
    </row>
    <row r="32" spans="1:70" s="54" customFormat="1" ht="12" customHeight="1" x14ac:dyDescent="0.2">
      <c r="A32" s="1029"/>
      <c r="B32" s="1030"/>
      <c r="C32" s="1030"/>
      <c r="D32" s="1030"/>
      <c r="E32" s="1030"/>
      <c r="F32" s="1030"/>
      <c r="G32" s="1030"/>
      <c r="H32" s="1030"/>
      <c r="I32" s="1030"/>
      <c r="J32" s="1030"/>
      <c r="K32" s="1030"/>
      <c r="L32" s="1030"/>
      <c r="M32" s="1030"/>
      <c r="N32" s="1030"/>
      <c r="O32" s="1030"/>
      <c r="P32" s="1030"/>
      <c r="Q32" s="1030"/>
      <c r="R32" s="1030"/>
      <c r="S32" s="1030"/>
      <c r="T32" s="1030"/>
      <c r="U32" s="1030"/>
      <c r="V32" s="1030"/>
      <c r="W32" s="1030"/>
      <c r="X32" s="1030"/>
      <c r="Y32" s="1030"/>
      <c r="Z32" s="1030"/>
      <c r="AA32" s="1030"/>
      <c r="AB32" s="1030"/>
      <c r="AC32" s="1030"/>
      <c r="AD32" s="1030"/>
      <c r="AE32" s="1030"/>
      <c r="AF32" s="1030"/>
      <c r="AG32" s="1030"/>
      <c r="AH32" s="1030"/>
      <c r="AI32" s="1031"/>
      <c r="AJ32" s="303"/>
      <c r="AK32" s="303"/>
      <c r="AL32" s="303"/>
      <c r="AM32" s="303"/>
      <c r="AN32" s="303"/>
      <c r="AO32" s="303"/>
      <c r="AP32" s="303"/>
      <c r="AQ32" s="303"/>
      <c r="AR32" s="303"/>
      <c r="AS32" s="303"/>
      <c r="AT32" s="303"/>
      <c r="AU32" s="303"/>
      <c r="AV32" s="303"/>
      <c r="AW32" s="303"/>
      <c r="AX32" s="520"/>
      <c r="AY32" s="520"/>
      <c r="AZ32" s="520"/>
      <c r="BA32" s="520"/>
      <c r="BB32" s="520"/>
      <c r="BC32" s="520"/>
      <c r="BD32" s="520"/>
      <c r="BE32" s="520"/>
      <c r="BF32" s="520"/>
      <c r="BG32" s="520"/>
      <c r="BH32" s="520"/>
      <c r="BI32" s="520"/>
      <c r="BJ32" s="520"/>
      <c r="BK32" s="520"/>
      <c r="BL32" s="520"/>
      <c r="BM32" s="520"/>
      <c r="BN32" s="520"/>
      <c r="BO32" s="520"/>
      <c r="BP32" s="520"/>
      <c r="BQ32" s="520"/>
      <c r="BR32" s="520"/>
    </row>
    <row r="33" spans="1:70" s="54" customFormat="1" ht="12" customHeight="1" x14ac:dyDescent="0.2">
      <c r="A33" s="1029"/>
      <c r="B33" s="1030"/>
      <c r="C33" s="1030"/>
      <c r="D33" s="1030"/>
      <c r="E33" s="1030"/>
      <c r="F33" s="1030"/>
      <c r="G33" s="1030"/>
      <c r="H33" s="1030"/>
      <c r="I33" s="1030"/>
      <c r="J33" s="1030"/>
      <c r="K33" s="1030"/>
      <c r="L33" s="1030"/>
      <c r="M33" s="1030"/>
      <c r="N33" s="1030"/>
      <c r="O33" s="1030"/>
      <c r="P33" s="1030"/>
      <c r="Q33" s="1030"/>
      <c r="R33" s="1030"/>
      <c r="S33" s="1030"/>
      <c r="T33" s="1030"/>
      <c r="U33" s="1030"/>
      <c r="V33" s="1030"/>
      <c r="W33" s="1030"/>
      <c r="X33" s="1030"/>
      <c r="Y33" s="1030"/>
      <c r="Z33" s="1030"/>
      <c r="AA33" s="1030"/>
      <c r="AB33" s="1030"/>
      <c r="AC33" s="1030"/>
      <c r="AD33" s="1030"/>
      <c r="AE33" s="1030"/>
      <c r="AF33" s="1030"/>
      <c r="AG33" s="1030"/>
      <c r="AH33" s="1030"/>
      <c r="AI33" s="1031"/>
      <c r="AJ33" s="303"/>
      <c r="AK33" s="303"/>
      <c r="AL33" s="303"/>
      <c r="AM33" s="303"/>
      <c r="AN33" s="303"/>
      <c r="AO33" s="303"/>
      <c r="AP33" s="303"/>
      <c r="AQ33" s="303"/>
      <c r="AR33" s="303"/>
      <c r="AS33" s="303"/>
      <c r="AT33" s="303"/>
      <c r="AU33" s="303"/>
      <c r="AV33" s="303"/>
      <c r="AW33" s="303"/>
      <c r="AX33" s="520"/>
      <c r="AY33" s="520"/>
      <c r="AZ33" s="520"/>
      <c r="BA33" s="520"/>
      <c r="BB33" s="520"/>
      <c r="BC33" s="520"/>
      <c r="BD33" s="520"/>
      <c r="BE33" s="520"/>
      <c r="BF33" s="520"/>
      <c r="BG33" s="520"/>
      <c r="BH33" s="520"/>
      <c r="BI33" s="520"/>
      <c r="BJ33" s="520"/>
      <c r="BK33" s="520"/>
      <c r="BL33" s="520"/>
      <c r="BM33" s="520"/>
      <c r="BN33" s="520"/>
      <c r="BO33" s="520"/>
      <c r="BP33" s="520"/>
      <c r="BQ33" s="520"/>
      <c r="BR33" s="520"/>
    </row>
    <row r="34" spans="1:70" s="54" customFormat="1" ht="15" customHeight="1" x14ac:dyDescent="0.2">
      <c r="A34" s="1029"/>
      <c r="B34" s="1030"/>
      <c r="C34" s="1030"/>
      <c r="D34" s="1030"/>
      <c r="E34" s="1030"/>
      <c r="F34" s="1030"/>
      <c r="G34" s="1030"/>
      <c r="H34" s="1030"/>
      <c r="I34" s="1030"/>
      <c r="J34" s="1030"/>
      <c r="K34" s="1030"/>
      <c r="L34" s="1030"/>
      <c r="M34" s="1030"/>
      <c r="N34" s="1030"/>
      <c r="O34" s="1030"/>
      <c r="P34" s="1030"/>
      <c r="Q34" s="1030"/>
      <c r="R34" s="1030"/>
      <c r="S34" s="1030"/>
      <c r="T34" s="1030"/>
      <c r="U34" s="1030"/>
      <c r="V34" s="1030"/>
      <c r="W34" s="1030"/>
      <c r="X34" s="1030"/>
      <c r="Y34" s="1030"/>
      <c r="Z34" s="1030"/>
      <c r="AA34" s="1030"/>
      <c r="AB34" s="1030"/>
      <c r="AC34" s="1030"/>
      <c r="AD34" s="1030"/>
      <c r="AE34" s="1030"/>
      <c r="AF34" s="1030"/>
      <c r="AG34" s="1030"/>
      <c r="AH34" s="1030"/>
      <c r="AI34" s="1031"/>
      <c r="AJ34" s="303"/>
      <c r="AK34" s="96"/>
      <c r="AL34" s="96"/>
      <c r="AM34" s="96"/>
      <c r="AN34" s="96"/>
      <c r="AO34" s="96"/>
      <c r="AP34" s="96"/>
      <c r="AQ34" s="96"/>
      <c r="AR34" s="303"/>
      <c r="AS34" s="303"/>
      <c r="AT34" s="303"/>
      <c r="AU34" s="303"/>
      <c r="AV34" s="303"/>
      <c r="AW34" s="303"/>
      <c r="AX34" s="520"/>
      <c r="AY34" s="520"/>
      <c r="AZ34" s="520"/>
      <c r="BA34" s="520"/>
      <c r="BB34" s="520"/>
      <c r="BC34" s="520"/>
      <c r="BD34" s="520"/>
      <c r="BE34" s="520"/>
      <c r="BF34" s="520"/>
      <c r="BG34" s="520"/>
      <c r="BH34" s="520"/>
      <c r="BI34" s="520"/>
      <c r="BJ34" s="520"/>
      <c r="BK34" s="520"/>
      <c r="BL34" s="520"/>
      <c r="BM34" s="520"/>
      <c r="BN34" s="520"/>
      <c r="BO34" s="520"/>
      <c r="BP34" s="520"/>
      <c r="BQ34" s="520"/>
      <c r="BR34" s="520"/>
    </row>
    <row r="35" spans="1:70" s="54" customFormat="1" ht="15" customHeight="1" x14ac:dyDescent="0.2">
      <c r="A35" s="1029"/>
      <c r="B35" s="1030"/>
      <c r="C35" s="1030"/>
      <c r="D35" s="1030"/>
      <c r="E35" s="1030"/>
      <c r="F35" s="1030"/>
      <c r="G35" s="1030"/>
      <c r="H35" s="1030"/>
      <c r="I35" s="1030"/>
      <c r="J35" s="1030"/>
      <c r="K35" s="1030"/>
      <c r="L35" s="1030"/>
      <c r="M35" s="1030"/>
      <c r="N35" s="1030"/>
      <c r="O35" s="1030"/>
      <c r="P35" s="1030"/>
      <c r="Q35" s="1030"/>
      <c r="R35" s="1030"/>
      <c r="S35" s="1030"/>
      <c r="T35" s="1030"/>
      <c r="U35" s="1030"/>
      <c r="V35" s="1030"/>
      <c r="W35" s="1030"/>
      <c r="X35" s="1030"/>
      <c r="Y35" s="1030"/>
      <c r="Z35" s="1030"/>
      <c r="AA35" s="1030"/>
      <c r="AB35" s="1030"/>
      <c r="AC35" s="1030"/>
      <c r="AD35" s="1030"/>
      <c r="AE35" s="1030"/>
      <c r="AF35" s="1030"/>
      <c r="AG35" s="1030"/>
      <c r="AH35" s="1030"/>
      <c r="AI35" s="1031"/>
      <c r="AJ35" s="303"/>
      <c r="AK35" s="96"/>
      <c r="AL35" s="96"/>
      <c r="AM35" s="96"/>
      <c r="AN35" s="96"/>
      <c r="AO35" s="96"/>
      <c r="AP35" s="96"/>
      <c r="AQ35" s="96"/>
      <c r="AR35" s="303"/>
      <c r="AS35" s="303"/>
      <c r="AT35" s="303"/>
      <c r="AU35" s="303"/>
      <c r="AV35" s="303"/>
      <c r="AW35" s="303"/>
      <c r="AX35" s="520"/>
      <c r="AY35" s="520"/>
      <c r="AZ35" s="520"/>
      <c r="BA35" s="520"/>
      <c r="BB35" s="520"/>
      <c r="BC35" s="520"/>
      <c r="BD35" s="520"/>
      <c r="BE35" s="520"/>
      <c r="BF35" s="520"/>
      <c r="BG35" s="520"/>
      <c r="BH35" s="520"/>
      <c r="BI35" s="520"/>
      <c r="BJ35" s="520"/>
      <c r="BK35" s="520"/>
      <c r="BL35" s="520"/>
      <c r="BM35" s="520"/>
      <c r="BN35" s="520"/>
      <c r="BO35" s="520"/>
      <c r="BP35" s="520"/>
      <c r="BQ35" s="520"/>
      <c r="BR35" s="520"/>
    </row>
    <row r="36" spans="1:70" s="54" customFormat="1" ht="15" customHeight="1" x14ac:dyDescent="0.2">
      <c r="A36" s="1029"/>
      <c r="B36" s="1030"/>
      <c r="C36" s="1030"/>
      <c r="D36" s="1030"/>
      <c r="E36" s="1030"/>
      <c r="F36" s="1030"/>
      <c r="G36" s="1030"/>
      <c r="H36" s="1030"/>
      <c r="I36" s="1030"/>
      <c r="J36" s="1030"/>
      <c r="K36" s="1030"/>
      <c r="L36" s="1030"/>
      <c r="M36" s="1030"/>
      <c r="N36" s="1030"/>
      <c r="O36" s="1030"/>
      <c r="P36" s="1030"/>
      <c r="Q36" s="1030"/>
      <c r="R36" s="1030"/>
      <c r="S36" s="1030"/>
      <c r="T36" s="1030"/>
      <c r="U36" s="1030"/>
      <c r="V36" s="1030"/>
      <c r="W36" s="1030"/>
      <c r="X36" s="1030"/>
      <c r="Y36" s="1030"/>
      <c r="Z36" s="1030"/>
      <c r="AA36" s="1030"/>
      <c r="AB36" s="1030"/>
      <c r="AC36" s="1030"/>
      <c r="AD36" s="1030"/>
      <c r="AE36" s="1030"/>
      <c r="AF36" s="1030"/>
      <c r="AG36" s="1030"/>
      <c r="AH36" s="1030"/>
      <c r="AI36" s="1031"/>
      <c r="AJ36" s="303"/>
      <c r="AK36" s="96"/>
      <c r="AL36" s="96"/>
      <c r="AM36" s="96"/>
      <c r="AN36" s="96"/>
      <c r="AO36" s="96"/>
      <c r="AP36" s="96"/>
      <c r="AQ36" s="96"/>
      <c r="AR36" s="303"/>
      <c r="AS36" s="303"/>
      <c r="AT36" s="303"/>
      <c r="AU36" s="303"/>
      <c r="AV36" s="303"/>
      <c r="AW36" s="303"/>
      <c r="AX36" s="520"/>
      <c r="AY36" s="520"/>
      <c r="AZ36" s="520"/>
      <c r="BA36" s="520"/>
      <c r="BB36" s="520"/>
      <c r="BC36" s="520"/>
      <c r="BD36" s="520"/>
      <c r="BE36" s="520"/>
      <c r="BF36" s="520"/>
      <c r="BG36" s="520"/>
      <c r="BH36" s="520"/>
      <c r="BI36" s="520"/>
      <c r="BJ36" s="520"/>
      <c r="BK36" s="520"/>
      <c r="BL36" s="520"/>
      <c r="BM36" s="520"/>
      <c r="BN36" s="520"/>
      <c r="BO36" s="520"/>
      <c r="BP36" s="520"/>
      <c r="BQ36" s="520"/>
      <c r="BR36" s="520"/>
    </row>
    <row r="37" spans="1:70" s="54" customFormat="1" ht="15" customHeight="1" x14ac:dyDescent="0.2">
      <c r="A37" s="1029"/>
      <c r="B37" s="1030"/>
      <c r="C37" s="1030"/>
      <c r="D37" s="1030"/>
      <c r="E37" s="1030"/>
      <c r="F37" s="1030"/>
      <c r="G37" s="1030"/>
      <c r="H37" s="1030"/>
      <c r="I37" s="1030"/>
      <c r="J37" s="1030"/>
      <c r="K37" s="1030"/>
      <c r="L37" s="1030"/>
      <c r="M37" s="1030"/>
      <c r="N37" s="1030"/>
      <c r="O37" s="1030"/>
      <c r="P37" s="1030"/>
      <c r="Q37" s="1030"/>
      <c r="R37" s="1030"/>
      <c r="S37" s="1030"/>
      <c r="T37" s="1030"/>
      <c r="U37" s="1030"/>
      <c r="V37" s="1030"/>
      <c r="W37" s="1030"/>
      <c r="X37" s="1030"/>
      <c r="Y37" s="1030"/>
      <c r="Z37" s="1030"/>
      <c r="AA37" s="1030"/>
      <c r="AB37" s="1030"/>
      <c r="AC37" s="1030"/>
      <c r="AD37" s="1030"/>
      <c r="AE37" s="1030"/>
      <c r="AF37" s="1030"/>
      <c r="AG37" s="1030"/>
      <c r="AH37" s="1030"/>
      <c r="AI37" s="1031"/>
      <c r="AJ37" s="528"/>
      <c r="AK37" s="96"/>
      <c r="AL37" s="96"/>
      <c r="AM37" s="96"/>
      <c r="AN37" s="96"/>
      <c r="AO37" s="96"/>
      <c r="AP37" s="96"/>
      <c r="AQ37" s="96"/>
      <c r="AR37" s="303"/>
      <c r="AS37" s="303"/>
      <c r="AT37" s="303"/>
      <c r="AU37" s="303"/>
      <c r="AV37" s="303"/>
      <c r="AW37" s="303"/>
      <c r="AX37" s="520"/>
      <c r="AY37" s="520"/>
      <c r="AZ37" s="520"/>
      <c r="BA37" s="520"/>
      <c r="BB37" s="520"/>
      <c r="BC37" s="520"/>
      <c r="BD37" s="520"/>
      <c r="BE37" s="520"/>
      <c r="BF37" s="520"/>
      <c r="BG37" s="520"/>
      <c r="BH37" s="520"/>
      <c r="BI37" s="520"/>
      <c r="BJ37" s="520"/>
      <c r="BK37" s="520"/>
      <c r="BL37" s="520"/>
      <c r="BM37" s="520"/>
      <c r="BN37" s="520"/>
      <c r="BO37" s="520"/>
      <c r="BP37" s="520"/>
      <c r="BQ37" s="520"/>
      <c r="BR37" s="520"/>
    </row>
    <row r="38" spans="1:70" s="54" customFormat="1" ht="15" customHeight="1" x14ac:dyDescent="0.2">
      <c r="A38" s="1029"/>
      <c r="B38" s="1030"/>
      <c r="C38" s="1030"/>
      <c r="D38" s="1030"/>
      <c r="E38" s="1030"/>
      <c r="F38" s="1030"/>
      <c r="G38" s="1030"/>
      <c r="H38" s="1030"/>
      <c r="I38" s="1030"/>
      <c r="J38" s="1030"/>
      <c r="K38" s="1030"/>
      <c r="L38" s="1030"/>
      <c r="M38" s="1030"/>
      <c r="N38" s="1030"/>
      <c r="O38" s="1030"/>
      <c r="P38" s="1030"/>
      <c r="Q38" s="1030"/>
      <c r="R38" s="1030"/>
      <c r="S38" s="1030"/>
      <c r="T38" s="1030"/>
      <c r="U38" s="1030"/>
      <c r="V38" s="1030"/>
      <c r="W38" s="1030"/>
      <c r="X38" s="1030"/>
      <c r="Y38" s="1030"/>
      <c r="Z38" s="1030"/>
      <c r="AA38" s="1030"/>
      <c r="AB38" s="1030"/>
      <c r="AC38" s="1030"/>
      <c r="AD38" s="1030"/>
      <c r="AE38" s="1030"/>
      <c r="AF38" s="1030"/>
      <c r="AG38" s="1030"/>
      <c r="AH38" s="1030"/>
      <c r="AI38" s="1031"/>
      <c r="AJ38" s="303"/>
      <c r="AK38" s="303"/>
      <c r="AL38" s="303"/>
      <c r="AM38" s="303"/>
      <c r="AN38" s="303"/>
      <c r="AO38" s="303"/>
      <c r="AP38" s="303"/>
      <c r="AQ38" s="303"/>
      <c r="AR38" s="303"/>
      <c r="AS38" s="303"/>
      <c r="AT38" s="303"/>
      <c r="AU38" s="303"/>
      <c r="AV38" s="303"/>
      <c r="AW38" s="303"/>
      <c r="AX38" s="520"/>
      <c r="AY38" s="520"/>
      <c r="AZ38" s="520"/>
      <c r="BA38" s="520"/>
      <c r="BB38" s="520"/>
      <c r="BC38" s="520"/>
      <c r="BD38" s="520"/>
      <c r="BE38" s="520"/>
      <c r="BF38" s="520"/>
      <c r="BG38" s="520"/>
      <c r="BH38" s="520"/>
      <c r="BI38" s="520"/>
      <c r="BJ38" s="520"/>
      <c r="BK38" s="520"/>
      <c r="BL38" s="520"/>
      <c r="BM38" s="520"/>
      <c r="BN38" s="520"/>
      <c r="BO38" s="520"/>
      <c r="BP38" s="520"/>
      <c r="BQ38" s="520"/>
      <c r="BR38" s="520"/>
    </row>
    <row r="39" spans="1:70" s="54" customFormat="1" ht="15.75" customHeight="1" x14ac:dyDescent="0.2">
      <c r="A39" s="187"/>
      <c r="B39" s="186"/>
      <c r="C39" s="186" t="s">
        <v>310</v>
      </c>
      <c r="D39" s="186"/>
      <c r="E39" s="186"/>
      <c r="F39" s="186"/>
      <c r="G39" s="186"/>
      <c r="H39" s="186"/>
      <c r="I39" s="186"/>
      <c r="J39" s="186"/>
      <c r="K39" s="186"/>
      <c r="L39" s="1027"/>
      <c r="M39" s="1027"/>
      <c r="N39" s="1027"/>
      <c r="O39" s="1027"/>
      <c r="P39" s="1027"/>
      <c r="Q39" s="1027"/>
      <c r="R39" s="1027"/>
      <c r="S39" s="1027"/>
      <c r="T39" s="1027"/>
      <c r="U39" s="1027"/>
      <c r="V39" s="186"/>
      <c r="W39" s="186" t="s">
        <v>309</v>
      </c>
      <c r="X39" s="186"/>
      <c r="Y39" s="186"/>
      <c r="Z39" s="186"/>
      <c r="AA39" s="186"/>
      <c r="AB39" s="1027"/>
      <c r="AC39" s="1027"/>
      <c r="AD39" s="1027"/>
      <c r="AE39" s="1027"/>
      <c r="AF39" s="1027"/>
      <c r="AG39" s="1027"/>
      <c r="AH39" s="1027"/>
      <c r="AI39" s="188"/>
      <c r="AJ39" s="303"/>
      <c r="AK39" s="139"/>
      <c r="AL39" s="139"/>
      <c r="AM39" s="139"/>
      <c r="AN39" s="139"/>
      <c r="AO39" s="139"/>
      <c r="AP39" s="139"/>
      <c r="AQ39" s="139"/>
      <c r="AR39" s="139"/>
      <c r="AS39" s="139"/>
      <c r="AT39" s="139"/>
      <c r="AU39" s="139"/>
      <c r="AV39" s="139"/>
      <c r="AW39" s="139"/>
      <c r="AX39" s="520"/>
      <c r="AY39" s="520"/>
      <c r="AZ39" s="520"/>
      <c r="BA39" s="520"/>
      <c r="BB39" s="520"/>
      <c r="BC39" s="520"/>
      <c r="BD39" s="520"/>
      <c r="BE39" s="520"/>
      <c r="BF39" s="520"/>
      <c r="BG39" s="520"/>
      <c r="BH39" s="520"/>
      <c r="BI39" s="520"/>
      <c r="BJ39" s="520"/>
      <c r="BK39" s="520"/>
      <c r="BL39" s="520"/>
      <c r="BM39" s="520"/>
      <c r="BN39" s="520"/>
      <c r="BO39" s="520"/>
      <c r="BP39" s="520"/>
      <c r="BQ39" s="520"/>
      <c r="BR39" s="520"/>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3"/>
      <c r="AK40" s="529"/>
      <c r="AL40" s="529"/>
      <c r="AM40" s="529"/>
      <c r="AN40" s="529"/>
      <c r="AO40" s="529"/>
      <c r="AP40" s="529"/>
      <c r="AQ40" s="529"/>
      <c r="AR40" s="139"/>
      <c r="AS40" s="139"/>
      <c r="AT40" s="139"/>
      <c r="AU40" s="139"/>
      <c r="AV40" s="139"/>
      <c r="AW40" s="139"/>
      <c r="AX40" s="520"/>
      <c r="AY40" s="520"/>
      <c r="AZ40" s="520"/>
      <c r="BA40" s="520"/>
      <c r="BB40" s="520"/>
      <c r="BC40" s="520"/>
      <c r="BD40" s="520"/>
      <c r="BE40" s="520"/>
      <c r="BF40" s="520"/>
      <c r="BG40" s="520"/>
      <c r="BH40" s="520"/>
      <c r="BI40" s="520"/>
      <c r="BJ40" s="520"/>
      <c r="BK40" s="520"/>
      <c r="BL40" s="520"/>
      <c r="BM40" s="520"/>
      <c r="BN40" s="520"/>
      <c r="BO40" s="520"/>
      <c r="BP40" s="520"/>
      <c r="BQ40" s="520"/>
      <c r="BR40" s="520"/>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3"/>
      <c r="AK41" s="529"/>
      <c r="AL41" s="529"/>
      <c r="AM41" s="529"/>
      <c r="AN41" s="529"/>
      <c r="AO41" s="529"/>
      <c r="AP41" s="529"/>
      <c r="AQ41" s="529"/>
      <c r="AR41" s="139"/>
      <c r="AS41" s="139"/>
      <c r="AT41" s="139"/>
      <c r="AU41" s="139"/>
      <c r="AV41" s="139"/>
      <c r="AW41" s="139"/>
      <c r="AX41" s="520"/>
      <c r="AY41" s="520"/>
      <c r="AZ41" s="520"/>
      <c r="BA41" s="520"/>
      <c r="BB41" s="520"/>
      <c r="BC41" s="520"/>
      <c r="BD41" s="520"/>
      <c r="BE41" s="520"/>
      <c r="BF41" s="520"/>
      <c r="BG41" s="520"/>
      <c r="BH41" s="520"/>
      <c r="BI41" s="520"/>
      <c r="BJ41" s="520"/>
      <c r="BK41" s="520"/>
      <c r="BL41" s="520"/>
      <c r="BM41" s="520"/>
      <c r="BN41" s="520"/>
      <c r="BO41" s="520"/>
      <c r="BP41" s="520"/>
      <c r="BQ41" s="520"/>
      <c r="BR41" s="520"/>
    </row>
    <row r="42" spans="1:70" s="54" customFormat="1" ht="15.75" customHeight="1" x14ac:dyDescent="0.2">
      <c r="A42" s="187"/>
      <c r="B42" s="186"/>
      <c r="C42" s="186"/>
      <c r="D42" s="186"/>
      <c r="E42" s="186"/>
      <c r="F42" s="186"/>
      <c r="G42" s="186"/>
      <c r="H42" s="186"/>
      <c r="I42" s="186"/>
      <c r="J42" s="186"/>
      <c r="K42" s="186"/>
      <c r="L42" s="186"/>
      <c r="M42" s="186"/>
      <c r="N42" s="186"/>
      <c r="O42" s="186"/>
      <c r="P42" s="186"/>
      <c r="Q42" s="186"/>
      <c r="R42" s="186"/>
      <c r="S42" s="186"/>
      <c r="T42" s="186"/>
      <c r="U42" s="186"/>
      <c r="V42" s="186"/>
      <c r="W42" s="186" t="s">
        <v>307</v>
      </c>
      <c r="X42" s="186"/>
      <c r="Y42" s="186"/>
      <c r="Z42" s="186"/>
      <c r="AA42" s="186"/>
      <c r="AB42" s="1028"/>
      <c r="AC42" s="1028"/>
      <c r="AD42" s="1028"/>
      <c r="AE42" s="1028"/>
      <c r="AF42" s="1028"/>
      <c r="AG42" s="1028"/>
      <c r="AH42" s="1028"/>
      <c r="AI42" s="185"/>
      <c r="AJ42" s="303"/>
      <c r="AK42" s="529"/>
      <c r="AL42" s="529"/>
      <c r="AM42" s="529"/>
      <c r="AN42" s="529"/>
      <c r="AO42" s="529"/>
      <c r="AP42" s="529"/>
      <c r="AQ42" s="529"/>
      <c r="AR42" s="139"/>
      <c r="AS42" s="139"/>
      <c r="AT42" s="139"/>
      <c r="AU42" s="139"/>
      <c r="AV42" s="139"/>
      <c r="AW42" s="139"/>
      <c r="AX42" s="520"/>
      <c r="AY42" s="520"/>
      <c r="AZ42" s="520"/>
      <c r="BA42" s="520"/>
      <c r="BB42" s="520"/>
      <c r="BC42" s="520"/>
      <c r="BD42" s="520"/>
      <c r="BE42" s="520"/>
      <c r="BF42" s="520"/>
      <c r="BG42" s="520"/>
      <c r="BH42" s="520"/>
      <c r="BI42" s="520"/>
      <c r="BJ42" s="520"/>
      <c r="BK42" s="520"/>
      <c r="BL42" s="520"/>
      <c r="BM42" s="520"/>
      <c r="BN42" s="520"/>
      <c r="BO42" s="520"/>
      <c r="BP42" s="520"/>
      <c r="BQ42" s="520"/>
      <c r="BR42" s="520"/>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3"/>
      <c r="AK43" s="529"/>
      <c r="AL43" s="529"/>
      <c r="AM43" s="529"/>
      <c r="AN43" s="529"/>
      <c r="AO43" s="529"/>
      <c r="AP43" s="529"/>
      <c r="AQ43" s="529"/>
      <c r="AR43" s="139"/>
      <c r="AS43" s="139"/>
      <c r="AT43" s="139"/>
      <c r="AU43" s="139"/>
      <c r="AV43" s="139"/>
      <c r="AW43" s="139"/>
      <c r="AX43" s="520"/>
      <c r="AY43" s="520"/>
      <c r="AZ43" s="520"/>
      <c r="BA43" s="520"/>
      <c r="BB43" s="520"/>
      <c r="BC43" s="520"/>
      <c r="BD43" s="520"/>
      <c r="BE43" s="520"/>
      <c r="BF43" s="520"/>
      <c r="BG43" s="520"/>
      <c r="BH43" s="520"/>
      <c r="BI43" s="520"/>
      <c r="BJ43" s="520"/>
      <c r="BK43" s="520"/>
      <c r="BL43" s="520"/>
      <c r="BM43" s="520"/>
      <c r="BN43" s="520"/>
      <c r="BO43" s="520"/>
      <c r="BP43" s="520"/>
      <c r="BQ43" s="520"/>
      <c r="BR43" s="520"/>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30"/>
      <c r="AK44" s="139"/>
      <c r="AL44" s="139"/>
      <c r="AM44" s="139"/>
      <c r="AN44" s="139"/>
      <c r="AO44" s="139"/>
      <c r="AP44" s="139"/>
      <c r="AQ44" s="139"/>
      <c r="AR44" s="139"/>
      <c r="AS44" s="139"/>
      <c r="AT44" s="139"/>
      <c r="AU44" s="139"/>
      <c r="AV44" s="139"/>
      <c r="AW44" s="139"/>
      <c r="AX44" s="520"/>
      <c r="AY44" s="520"/>
      <c r="AZ44" s="520"/>
      <c r="BA44" s="520"/>
      <c r="BB44" s="520"/>
      <c r="BC44" s="520"/>
      <c r="BD44" s="520"/>
      <c r="BE44" s="520"/>
      <c r="BF44" s="520"/>
      <c r="BG44" s="520"/>
      <c r="BH44" s="520"/>
      <c r="BI44" s="520"/>
      <c r="BJ44" s="520"/>
      <c r="BK44" s="520"/>
      <c r="BL44" s="520"/>
      <c r="BM44" s="520"/>
      <c r="BN44" s="520"/>
      <c r="BO44" s="520"/>
      <c r="BP44" s="520"/>
      <c r="BQ44" s="520"/>
      <c r="BR44" s="520"/>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30"/>
      <c r="AK45" s="139"/>
      <c r="AL45" s="139"/>
      <c r="AM45" s="139"/>
      <c r="AN45" s="139"/>
      <c r="AO45" s="139"/>
      <c r="AP45" s="139"/>
      <c r="AQ45" s="139"/>
      <c r="AR45" s="139"/>
      <c r="AS45" s="139"/>
      <c r="AT45" s="139"/>
      <c r="AU45" s="139"/>
      <c r="AV45" s="139"/>
      <c r="AW45" s="139"/>
      <c r="AX45" s="520"/>
      <c r="AY45" s="520"/>
      <c r="AZ45" s="520"/>
      <c r="BA45" s="520"/>
      <c r="BB45" s="520"/>
      <c r="BC45" s="520"/>
      <c r="BD45" s="520"/>
      <c r="BE45" s="520"/>
      <c r="BF45" s="520"/>
      <c r="BG45" s="520"/>
      <c r="BH45" s="520"/>
      <c r="BI45" s="520"/>
      <c r="BJ45" s="520"/>
      <c r="BK45" s="520"/>
      <c r="BL45" s="520"/>
      <c r="BM45" s="520"/>
      <c r="BN45" s="520"/>
      <c r="BO45" s="520"/>
      <c r="BP45" s="520"/>
      <c r="BQ45" s="520"/>
      <c r="BR45" s="520"/>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30"/>
      <c r="AK46" s="530"/>
      <c r="AL46" s="530"/>
      <c r="AM46" s="530"/>
      <c r="AN46" s="530"/>
      <c r="AO46" s="530"/>
      <c r="AP46" s="530"/>
      <c r="AQ46" s="530"/>
      <c r="AR46" s="139"/>
      <c r="AS46" s="139"/>
      <c r="AT46" s="139"/>
      <c r="AU46" s="139"/>
      <c r="AV46" s="139"/>
      <c r="AW46" s="139"/>
      <c r="AX46" s="520"/>
      <c r="AY46" s="520"/>
      <c r="AZ46" s="520"/>
      <c r="BA46" s="520"/>
      <c r="BB46" s="520"/>
      <c r="BC46" s="520"/>
      <c r="BD46" s="520"/>
      <c r="BE46" s="520"/>
      <c r="BF46" s="520"/>
      <c r="BG46" s="520"/>
      <c r="BH46" s="520"/>
      <c r="BI46" s="520"/>
      <c r="BJ46" s="520"/>
      <c r="BK46" s="520"/>
      <c r="BL46" s="520"/>
      <c r="BM46" s="520"/>
      <c r="BN46" s="520"/>
      <c r="BO46" s="520"/>
      <c r="BP46" s="520"/>
      <c r="BQ46" s="520"/>
      <c r="BR46" s="520"/>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30"/>
      <c r="AK47" s="530"/>
      <c r="AL47" s="530"/>
      <c r="AM47" s="530"/>
      <c r="AN47" s="530"/>
      <c r="AO47" s="530"/>
      <c r="AP47" s="530"/>
      <c r="AQ47" s="530"/>
      <c r="AR47" s="139"/>
      <c r="AS47" s="139"/>
      <c r="AT47" s="139"/>
      <c r="AU47" s="139"/>
      <c r="AV47" s="139"/>
      <c r="AW47" s="139"/>
      <c r="AX47" s="520"/>
      <c r="AY47" s="520"/>
      <c r="AZ47" s="520"/>
      <c r="BA47" s="520"/>
      <c r="BB47" s="520"/>
      <c r="BC47" s="520"/>
      <c r="BD47" s="520"/>
      <c r="BE47" s="520"/>
      <c r="BF47" s="520"/>
      <c r="BG47" s="520"/>
      <c r="BH47" s="520"/>
      <c r="BI47" s="520"/>
      <c r="BJ47" s="520"/>
      <c r="BK47" s="520"/>
      <c r="BL47" s="520"/>
      <c r="BM47" s="520"/>
      <c r="BN47" s="520"/>
      <c r="BO47" s="520"/>
      <c r="BP47" s="520"/>
      <c r="BQ47" s="520"/>
      <c r="BR47" s="520"/>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30"/>
      <c r="AK48" s="530"/>
      <c r="AL48" s="530"/>
      <c r="AM48" s="530"/>
      <c r="AN48" s="530"/>
      <c r="AO48" s="530"/>
      <c r="AP48" s="530"/>
      <c r="AQ48" s="530"/>
      <c r="AR48" s="139"/>
      <c r="AS48" s="139"/>
      <c r="AT48" s="139"/>
      <c r="AU48" s="139"/>
      <c r="AV48" s="139"/>
      <c r="AW48" s="139"/>
      <c r="AX48" s="520"/>
      <c r="AY48" s="520"/>
      <c r="AZ48" s="520"/>
      <c r="BA48" s="520"/>
      <c r="BB48" s="520"/>
      <c r="BC48" s="520"/>
      <c r="BD48" s="520"/>
      <c r="BE48" s="520"/>
      <c r="BF48" s="520"/>
      <c r="BG48" s="520"/>
      <c r="BH48" s="520"/>
      <c r="BI48" s="520"/>
      <c r="BJ48" s="520"/>
      <c r="BK48" s="520"/>
      <c r="BL48" s="520"/>
      <c r="BM48" s="520"/>
      <c r="BN48" s="520"/>
      <c r="BO48" s="520"/>
      <c r="BP48" s="520"/>
      <c r="BQ48" s="520"/>
      <c r="BR48" s="520"/>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41" t="s">
        <v>798</v>
      </c>
      <c r="AK49" s="530"/>
      <c r="AL49" s="530"/>
      <c r="AM49" s="530"/>
      <c r="AN49" s="530"/>
      <c r="AO49" s="530"/>
      <c r="AP49" s="530"/>
      <c r="AQ49" s="530"/>
      <c r="AR49" s="139"/>
      <c r="AS49" s="139"/>
      <c r="AT49" s="139"/>
      <c r="AU49" s="139"/>
      <c r="AV49" s="139"/>
      <c r="AW49" s="139"/>
      <c r="AX49" s="520"/>
      <c r="AY49" s="520"/>
      <c r="AZ49" s="520"/>
      <c r="BA49" s="520"/>
      <c r="BB49" s="520"/>
      <c r="BC49" s="520"/>
      <c r="BD49" s="520"/>
      <c r="BE49" s="520"/>
      <c r="BF49" s="520"/>
      <c r="BG49" s="520"/>
      <c r="BH49" s="520"/>
      <c r="BI49" s="520"/>
      <c r="BJ49" s="520"/>
      <c r="BK49" s="520"/>
      <c r="BL49" s="520"/>
      <c r="BM49" s="520"/>
      <c r="BN49" s="520"/>
      <c r="BO49" s="520"/>
      <c r="BP49" s="520"/>
      <c r="BQ49" s="520"/>
      <c r="BR49" s="520"/>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6"/>
      <c r="AK50" s="139"/>
      <c r="AL50" s="139"/>
      <c r="AM50" s="139"/>
      <c r="AN50" s="139"/>
      <c r="AO50" s="139"/>
      <c r="AP50" s="139"/>
      <c r="AQ50" s="139"/>
      <c r="AR50" s="139"/>
      <c r="AS50" s="139"/>
      <c r="AT50" s="139"/>
      <c r="AU50" s="139"/>
      <c r="AV50" s="139"/>
      <c r="AW50" s="139"/>
      <c r="AX50" s="520"/>
      <c r="AY50" s="520"/>
      <c r="AZ50" s="520"/>
      <c r="BA50" s="520"/>
      <c r="BB50" s="520"/>
      <c r="BC50" s="520"/>
      <c r="BD50" s="520"/>
      <c r="BE50" s="520"/>
      <c r="BF50" s="520"/>
      <c r="BG50" s="520"/>
      <c r="BH50" s="520"/>
      <c r="BI50" s="520"/>
      <c r="BJ50" s="520"/>
      <c r="BK50" s="520"/>
      <c r="BL50" s="520"/>
      <c r="BM50" s="520"/>
      <c r="BN50" s="520"/>
      <c r="BO50" s="520"/>
      <c r="BP50" s="520"/>
      <c r="BQ50" s="520"/>
      <c r="BR50" s="520"/>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9"/>
      <c r="AK51" s="139"/>
      <c r="AL51" s="139"/>
      <c r="AM51" s="139"/>
      <c r="AN51" s="139"/>
      <c r="AO51" s="139"/>
      <c r="AP51" s="139"/>
      <c r="AQ51" s="139"/>
      <c r="AR51" s="139"/>
      <c r="AS51" s="139"/>
      <c r="AT51" s="139"/>
      <c r="AU51" s="139"/>
      <c r="AV51" s="139"/>
      <c r="AW51" s="139"/>
      <c r="AX51" s="520"/>
      <c r="AY51" s="520"/>
      <c r="AZ51" s="520"/>
      <c r="BA51" s="520"/>
      <c r="BB51" s="520"/>
      <c r="BC51" s="520"/>
      <c r="BD51" s="520"/>
      <c r="BE51" s="520"/>
      <c r="BF51" s="520"/>
      <c r="BG51" s="520"/>
      <c r="BH51" s="520"/>
      <c r="BI51" s="520"/>
      <c r="BJ51" s="520"/>
      <c r="BK51" s="520"/>
      <c r="BL51" s="520"/>
      <c r="BM51" s="520"/>
      <c r="BN51" s="520"/>
      <c r="BO51" s="520"/>
      <c r="BP51" s="520"/>
      <c r="BQ51" s="520"/>
      <c r="BR51" s="520"/>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41" t="s">
        <v>802</v>
      </c>
      <c r="AK52" s="139"/>
      <c r="AL52" s="139"/>
      <c r="AM52" s="139"/>
      <c r="AN52" s="139"/>
      <c r="AO52" s="139"/>
      <c r="AP52" s="139"/>
      <c r="AQ52" s="139"/>
      <c r="AR52" s="139"/>
      <c r="AS52" s="139"/>
      <c r="AT52" s="139"/>
      <c r="AU52" s="139"/>
      <c r="AV52" s="139"/>
      <c r="AW52" s="139"/>
      <c r="AX52" s="520"/>
      <c r="AY52" s="520"/>
      <c r="AZ52" s="520"/>
      <c r="BA52" s="520"/>
      <c r="BB52" s="520"/>
      <c r="BC52" s="520"/>
      <c r="BD52" s="520"/>
      <c r="BE52" s="520"/>
      <c r="BF52" s="520"/>
      <c r="BG52" s="520"/>
      <c r="BH52" s="520"/>
      <c r="BI52" s="520"/>
      <c r="BJ52" s="520"/>
      <c r="BK52" s="520"/>
      <c r="BL52" s="520"/>
      <c r="BM52" s="520"/>
      <c r="BN52" s="520"/>
      <c r="BO52" s="520"/>
      <c r="BP52" s="520"/>
      <c r="BQ52" s="520"/>
      <c r="BR52" s="520"/>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44" t="s">
        <v>821</v>
      </c>
      <c r="AK53" s="139"/>
      <c r="AL53" s="139"/>
      <c r="AM53" s="139"/>
      <c r="AN53" s="139"/>
      <c r="AO53" s="139"/>
      <c r="AP53" s="139"/>
      <c r="AQ53" s="139"/>
      <c r="AR53" s="139"/>
      <c r="AS53" s="139"/>
      <c r="AT53" s="139"/>
      <c r="AU53" s="139"/>
      <c r="AV53" s="139"/>
      <c r="AW53" s="139"/>
      <c r="AX53" s="520"/>
      <c r="AY53" s="520"/>
      <c r="AZ53" s="520"/>
      <c r="BA53" s="520"/>
      <c r="BB53" s="520"/>
      <c r="BC53" s="520"/>
      <c r="BD53" s="520"/>
      <c r="BE53" s="520"/>
      <c r="BF53" s="520"/>
      <c r="BG53" s="520"/>
      <c r="BH53" s="520"/>
      <c r="BI53" s="520"/>
      <c r="BJ53" s="520"/>
      <c r="BK53" s="520"/>
      <c r="BL53" s="520"/>
      <c r="BM53" s="520"/>
      <c r="BN53" s="520"/>
      <c r="BO53" s="520"/>
      <c r="BP53" s="520"/>
      <c r="BQ53" s="520"/>
      <c r="BR53" s="520"/>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44" t="s">
        <v>843</v>
      </c>
      <c r="AK54" s="139"/>
      <c r="AL54" s="139"/>
      <c r="AM54" s="139"/>
      <c r="AN54" s="139"/>
      <c r="AO54" s="139"/>
      <c r="AP54" s="139"/>
      <c r="AQ54" s="139"/>
      <c r="AR54" s="139"/>
      <c r="AS54" s="139"/>
      <c r="AT54" s="139"/>
      <c r="AU54" s="139"/>
      <c r="AV54" s="139"/>
      <c r="AW54" s="139"/>
      <c r="AX54" s="520"/>
      <c r="AY54" s="520"/>
      <c r="AZ54" s="520"/>
      <c r="BA54" s="520"/>
      <c r="BB54" s="520"/>
      <c r="BC54" s="520"/>
      <c r="BD54" s="520"/>
      <c r="BE54" s="520"/>
      <c r="BF54" s="520"/>
      <c r="BG54" s="520"/>
      <c r="BH54" s="520"/>
      <c r="BI54" s="520"/>
      <c r="BJ54" s="520"/>
      <c r="BK54" s="520"/>
      <c r="BL54" s="520"/>
      <c r="BM54" s="520"/>
      <c r="BN54" s="520"/>
      <c r="BO54" s="520"/>
      <c r="BP54" s="520"/>
      <c r="BQ54" s="520"/>
      <c r="BR54" s="520"/>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45" t="s">
        <v>822</v>
      </c>
      <c r="AK55" s="139"/>
      <c r="AL55" s="139"/>
      <c r="AM55" s="139"/>
      <c r="AN55" s="139"/>
      <c r="AO55" s="139"/>
      <c r="AP55" s="139"/>
      <c r="AQ55" s="139"/>
      <c r="AR55" s="139"/>
      <c r="AS55" s="139"/>
      <c r="AT55" s="139"/>
      <c r="AU55" s="139"/>
      <c r="AV55" s="139"/>
      <c r="AW55" s="139"/>
      <c r="AX55" s="520"/>
      <c r="AY55" s="520"/>
      <c r="AZ55" s="520"/>
      <c r="BA55" s="520"/>
      <c r="BB55" s="520"/>
      <c r="BC55" s="520"/>
      <c r="BD55" s="520"/>
      <c r="BE55" s="520"/>
      <c r="BF55" s="520"/>
      <c r="BG55" s="520"/>
      <c r="BH55" s="520"/>
      <c r="BI55" s="520"/>
      <c r="BJ55" s="520"/>
      <c r="BK55" s="520"/>
      <c r="BL55" s="520"/>
      <c r="BM55" s="520"/>
      <c r="BN55" s="520"/>
      <c r="BO55" s="520"/>
      <c r="BP55" s="520"/>
      <c r="BQ55" s="520"/>
      <c r="BR55" s="520"/>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44" t="s">
        <v>821</v>
      </c>
      <c r="AK56" s="139"/>
      <c r="AL56" s="139"/>
      <c r="AM56" s="139"/>
      <c r="AN56" s="139"/>
      <c r="AO56" s="139"/>
      <c r="AP56" s="139"/>
      <c r="AQ56" s="139"/>
      <c r="AR56" s="139"/>
      <c r="AS56" s="139"/>
      <c r="AT56" s="139"/>
      <c r="AU56" s="139"/>
      <c r="AV56" s="139"/>
      <c r="AW56" s="139"/>
      <c r="AX56" s="520"/>
      <c r="AY56" s="520"/>
      <c r="AZ56" s="520"/>
      <c r="BA56" s="520"/>
      <c r="BB56" s="520"/>
      <c r="BC56" s="520"/>
      <c r="BD56" s="520"/>
      <c r="BE56" s="520"/>
      <c r="BF56" s="520"/>
      <c r="BG56" s="520"/>
      <c r="BH56" s="520"/>
      <c r="BI56" s="520"/>
      <c r="BJ56" s="520"/>
      <c r="BK56" s="520"/>
      <c r="BL56" s="520"/>
      <c r="BM56" s="520"/>
      <c r="BN56" s="520"/>
      <c r="BO56" s="520"/>
      <c r="BP56" s="520"/>
      <c r="BQ56" s="520"/>
      <c r="BR56" s="520"/>
    </row>
    <row r="57" spans="1:70" s="54" customFormat="1" ht="13.35" customHeight="1" x14ac:dyDescent="0.2">
      <c r="A57" s="179"/>
      <c r="B57" s="179"/>
      <c r="C57" s="179"/>
      <c r="D57" s="179"/>
      <c r="E57" s="179"/>
      <c r="F57" s="179"/>
      <c r="G57" s="179"/>
      <c r="H57" s="179"/>
      <c r="I57" s="179"/>
      <c r="J57" s="179"/>
      <c r="K57" s="179"/>
      <c r="L57" s="179"/>
      <c r="M57" s="179"/>
      <c r="N57" s="179"/>
      <c r="O57" s="179"/>
      <c r="P57" s="179"/>
      <c r="Q57" s="179"/>
      <c r="R57" s="179"/>
      <c r="S57" s="179"/>
      <c r="T57" s="181"/>
      <c r="U57" s="181"/>
      <c r="V57" s="181"/>
      <c r="W57" s="181"/>
      <c r="X57" s="181"/>
      <c r="Y57" s="181"/>
      <c r="Z57" s="181"/>
      <c r="AA57" s="181"/>
      <c r="AB57" s="181"/>
      <c r="AC57" s="181"/>
      <c r="AD57" s="181"/>
      <c r="AE57" s="181"/>
      <c r="AF57" s="181"/>
      <c r="AG57" s="181"/>
      <c r="AH57" s="181"/>
      <c r="AI57" s="181"/>
      <c r="AJ57" s="530"/>
      <c r="AK57" s="139"/>
      <c r="AL57" s="139"/>
      <c r="AM57" s="139"/>
      <c r="AN57" s="139"/>
      <c r="AO57" s="139"/>
      <c r="AP57" s="139"/>
      <c r="AQ57" s="139"/>
      <c r="AR57" s="139"/>
      <c r="AS57" s="139"/>
      <c r="AT57" s="139"/>
      <c r="AU57" s="139"/>
      <c r="AV57" s="139"/>
      <c r="AW57" s="139"/>
      <c r="AX57" s="520"/>
      <c r="AY57" s="520"/>
      <c r="AZ57" s="520"/>
      <c r="BA57" s="520"/>
      <c r="BB57" s="520"/>
      <c r="BC57" s="520"/>
      <c r="BD57" s="520"/>
      <c r="BE57" s="520"/>
      <c r="BF57" s="520"/>
      <c r="BG57" s="520"/>
      <c r="BH57" s="520"/>
      <c r="BI57" s="520"/>
      <c r="BJ57" s="520"/>
      <c r="BK57" s="520"/>
      <c r="BL57" s="520"/>
      <c r="BM57" s="520"/>
      <c r="BN57" s="520"/>
      <c r="BO57" s="520"/>
      <c r="BP57" s="520"/>
      <c r="BQ57" s="520"/>
      <c r="BR57" s="520"/>
    </row>
    <row r="58" spans="1:70" s="54" customFormat="1" ht="13.35" customHeight="1" x14ac:dyDescent="0.2">
      <c r="A58" s="553"/>
      <c r="B58" s="553"/>
      <c r="C58" s="553"/>
      <c r="D58" s="553"/>
      <c r="E58" s="553"/>
      <c r="F58" s="553"/>
      <c r="G58" s="553"/>
      <c r="H58" s="553"/>
      <c r="I58" s="553"/>
      <c r="J58" s="553"/>
      <c r="K58" s="553"/>
      <c r="L58" s="553"/>
      <c r="M58" s="553"/>
      <c r="N58" s="553"/>
      <c r="O58" s="553"/>
      <c r="P58" s="553"/>
      <c r="Q58" s="553"/>
      <c r="R58" s="553"/>
      <c r="S58" s="553"/>
      <c r="T58" s="553"/>
      <c r="U58" s="553"/>
      <c r="V58" s="553"/>
      <c r="W58" s="553"/>
      <c r="X58" s="553"/>
      <c r="Y58" s="553"/>
      <c r="Z58" s="553"/>
      <c r="AA58" s="553"/>
      <c r="AB58" s="553"/>
      <c r="AC58" s="553"/>
      <c r="AD58" s="553"/>
      <c r="AE58" s="553"/>
      <c r="AF58" s="553"/>
      <c r="AG58" s="553"/>
      <c r="AH58" s="553"/>
      <c r="AI58" s="553"/>
      <c r="AJ58" s="540" t="s">
        <v>797</v>
      </c>
      <c r="AK58" s="139"/>
      <c r="AL58" s="139"/>
      <c r="AM58" s="139"/>
      <c r="AN58" s="139"/>
      <c r="AO58" s="139"/>
      <c r="AP58" s="139"/>
      <c r="AQ58" s="139"/>
      <c r="AR58" s="139"/>
      <c r="AS58" s="139"/>
      <c r="AT58" s="139"/>
      <c r="AU58" s="139"/>
      <c r="AV58" s="139"/>
      <c r="AW58" s="139"/>
      <c r="AX58" s="520"/>
      <c r="AY58" s="520"/>
      <c r="AZ58" s="520"/>
      <c r="BA58" s="520"/>
      <c r="BB58" s="520"/>
      <c r="BC58" s="520"/>
      <c r="BD58" s="520"/>
      <c r="BE58" s="520"/>
      <c r="BF58" s="520"/>
      <c r="BG58" s="520"/>
      <c r="BH58" s="520"/>
      <c r="BI58" s="520"/>
      <c r="BJ58" s="520"/>
      <c r="BK58" s="520"/>
      <c r="BL58" s="520"/>
      <c r="BM58" s="520"/>
      <c r="BN58" s="520"/>
      <c r="BO58" s="520"/>
      <c r="BP58" s="520"/>
      <c r="BQ58" s="520"/>
      <c r="BR58" s="520"/>
    </row>
    <row r="59" spans="1:70" s="54" customFormat="1" ht="12" x14ac:dyDescent="0.2">
      <c r="A59" s="555"/>
      <c r="B59" s="555"/>
      <c r="C59" s="555"/>
      <c r="D59" s="555"/>
      <c r="E59" s="555"/>
      <c r="F59" s="555"/>
      <c r="G59" s="555"/>
      <c r="H59" s="555"/>
      <c r="I59" s="555"/>
      <c r="J59" s="555"/>
      <c r="K59" s="554"/>
      <c r="L59" s="554"/>
      <c r="M59" s="554"/>
      <c r="N59" s="554"/>
      <c r="O59" s="554"/>
      <c r="P59" s="554"/>
      <c r="Q59" s="554"/>
      <c r="R59" s="554"/>
      <c r="S59" s="554"/>
      <c r="T59" s="554"/>
      <c r="U59" s="554"/>
      <c r="V59" s="554"/>
      <c r="W59" s="554"/>
      <c r="X59" s="554"/>
      <c r="Y59" s="554"/>
      <c r="Z59" s="555"/>
      <c r="AA59" s="555"/>
      <c r="AB59" s="555"/>
      <c r="AC59" s="555"/>
      <c r="AD59" s="555"/>
      <c r="AE59" s="555"/>
      <c r="AF59" s="555"/>
      <c r="AG59" s="555"/>
      <c r="AH59" s="555"/>
      <c r="AI59" s="555"/>
      <c r="AJ59" s="530"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20"/>
      <c r="AY59" s="520"/>
      <c r="AZ59" s="520"/>
      <c r="BA59" s="520"/>
      <c r="BB59" s="520"/>
      <c r="BC59" s="520"/>
      <c r="BD59" s="520"/>
      <c r="BE59" s="520"/>
      <c r="BF59" s="520"/>
      <c r="BG59" s="520"/>
      <c r="BH59" s="520"/>
      <c r="BI59" s="520"/>
      <c r="BJ59" s="520"/>
      <c r="BK59" s="520"/>
      <c r="BL59" s="520"/>
      <c r="BM59" s="520"/>
      <c r="BN59" s="520"/>
      <c r="BO59" s="520"/>
      <c r="BP59" s="520"/>
      <c r="BQ59" s="520"/>
      <c r="BR59" s="520"/>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20"/>
      <c r="AY60" s="520"/>
      <c r="AZ60" s="520"/>
      <c r="BA60" s="520"/>
      <c r="BB60" s="520"/>
      <c r="BC60" s="520"/>
      <c r="BD60" s="520"/>
      <c r="BE60" s="520"/>
      <c r="BF60" s="520"/>
      <c r="BG60" s="520"/>
      <c r="BH60" s="520"/>
      <c r="BI60" s="520"/>
      <c r="BJ60" s="520"/>
      <c r="BK60" s="520"/>
      <c r="BL60" s="520"/>
      <c r="BM60" s="520"/>
      <c r="BN60" s="520"/>
      <c r="BO60" s="520"/>
      <c r="BP60" s="520"/>
      <c r="BQ60" s="520"/>
      <c r="BR60" s="520"/>
    </row>
    <row r="61" spans="1:70" s="54" customFormat="1" ht="12" x14ac:dyDescent="0.2">
      <c r="A61" s="1020" t="str">
        <f>AJ59</f>
        <v>1331 River Bend Drive Dallas, TX 75247-4962</v>
      </c>
      <c r="B61" s="1020"/>
      <c r="C61" s="1020"/>
      <c r="D61" s="1020"/>
      <c r="E61" s="1020"/>
      <c r="F61" s="1020"/>
      <c r="G61" s="1020"/>
      <c r="H61" s="1020"/>
      <c r="I61" s="1020"/>
      <c r="J61" s="1020"/>
      <c r="K61" s="1020"/>
      <c r="L61" s="1020"/>
      <c r="M61" s="1020"/>
      <c r="N61" s="1020"/>
      <c r="O61" s="1020"/>
      <c r="P61" s="1020"/>
      <c r="Q61" s="1020"/>
      <c r="R61" s="1020"/>
      <c r="S61" s="1020"/>
      <c r="T61" s="1020"/>
      <c r="U61" s="1020"/>
      <c r="V61" s="1020"/>
      <c r="W61" s="1020"/>
      <c r="X61" s="1020"/>
      <c r="Y61" s="1020"/>
      <c r="Z61" s="1020"/>
      <c r="AA61" s="1020"/>
      <c r="AB61" s="1020"/>
      <c r="AC61" s="1020"/>
      <c r="AD61" s="1020"/>
      <c r="AE61" s="1020"/>
      <c r="AF61" s="1020"/>
      <c r="AG61" s="1020"/>
      <c r="AH61" s="1020"/>
      <c r="AI61" s="1020"/>
      <c r="AJ61" s="541" t="s">
        <v>306</v>
      </c>
      <c r="AK61" s="139"/>
      <c r="AL61" s="139"/>
      <c r="AM61" s="139"/>
      <c r="AN61" s="139"/>
      <c r="AO61" s="139"/>
      <c r="AP61" s="139"/>
      <c r="AQ61" s="139"/>
      <c r="AR61" s="139"/>
      <c r="AS61" s="139"/>
      <c r="AT61" s="139"/>
      <c r="AU61" s="139"/>
      <c r="AV61" s="139"/>
      <c r="AW61" s="139"/>
      <c r="AX61" s="520"/>
      <c r="AY61" s="520"/>
      <c r="AZ61" s="520"/>
      <c r="BA61" s="520"/>
      <c r="BB61" s="520"/>
      <c r="BC61" s="520"/>
      <c r="BD61" s="520"/>
      <c r="BE61" s="520"/>
      <c r="BF61" s="520"/>
      <c r="BG61" s="520"/>
      <c r="BH61" s="520"/>
      <c r="BI61" s="520"/>
      <c r="BJ61" s="520"/>
      <c r="BK61" s="520"/>
      <c r="BL61" s="520"/>
      <c r="BM61" s="520"/>
      <c r="BN61" s="520"/>
      <c r="BO61" s="520"/>
      <c r="BP61" s="520"/>
      <c r="BQ61" s="520"/>
      <c r="BR61" s="520"/>
    </row>
    <row r="62" spans="1:70" s="54" customFormat="1" ht="15" customHeight="1" x14ac:dyDescent="0.25">
      <c r="A62" s="1020" t="str">
        <f>"www.camposengineering.com | 214-696-6291 | " &amp; AJ62</f>
        <v xml:space="preserve">www.camposengineering.com | 214-696-6291 | </v>
      </c>
      <c r="B62" s="1020"/>
      <c r="C62" s="1020"/>
      <c r="D62" s="1020"/>
      <c r="E62" s="1020"/>
      <c r="F62" s="1020"/>
      <c r="G62" s="1020"/>
      <c r="H62" s="1020"/>
      <c r="I62" s="1020"/>
      <c r="J62" s="1020"/>
      <c r="K62" s="1020"/>
      <c r="L62" s="1020"/>
      <c r="M62" s="1020"/>
      <c r="N62" s="1020"/>
      <c r="O62" s="1020"/>
      <c r="P62" s="1020"/>
      <c r="Q62" s="1020"/>
      <c r="R62" s="1020"/>
      <c r="S62" s="1020"/>
      <c r="T62" s="1020"/>
      <c r="U62" s="1020"/>
      <c r="V62" s="1020"/>
      <c r="W62" s="1020"/>
      <c r="X62" s="1020"/>
      <c r="Y62" s="1020"/>
      <c r="Z62" s="1020"/>
      <c r="AA62" s="1020"/>
      <c r="AB62" s="1020"/>
      <c r="AC62" s="1020"/>
      <c r="AD62" s="1020"/>
      <c r="AE62" s="1020"/>
      <c r="AF62" s="1020"/>
      <c r="AG62" s="1020"/>
      <c r="AH62" s="1020"/>
      <c r="AI62" s="1020"/>
      <c r="AJ62" s="531"/>
      <c r="AK62" s="139"/>
      <c r="AL62" s="139"/>
      <c r="AM62" s="139"/>
      <c r="AN62" s="139"/>
      <c r="AO62" s="139"/>
      <c r="AP62" s="139"/>
      <c r="AQ62" s="139"/>
      <c r="AR62" s="139"/>
      <c r="AS62" s="139"/>
      <c r="AT62" s="139"/>
      <c r="AU62" s="139"/>
      <c r="AV62" s="139"/>
      <c r="AW62" s="139"/>
      <c r="AX62" s="520"/>
      <c r="AY62" s="520"/>
      <c r="AZ62" s="520"/>
      <c r="BA62" s="520"/>
      <c r="BB62" s="520"/>
      <c r="BC62" s="520"/>
      <c r="BD62" s="520"/>
      <c r="BE62" s="520"/>
      <c r="BF62" s="520"/>
      <c r="BG62" s="520"/>
      <c r="BH62" s="520"/>
      <c r="BI62" s="520"/>
      <c r="BJ62" s="520"/>
      <c r="BK62" s="520"/>
      <c r="BL62" s="520"/>
      <c r="BM62" s="520"/>
      <c r="BN62" s="520"/>
      <c r="BO62" s="520"/>
      <c r="BP62" s="520"/>
      <c r="BQ62" s="520"/>
      <c r="BR62" s="520"/>
    </row>
  </sheetData>
  <sheetProtection algorithmName="SHA-512" hashValue="consXnOJ51Hsob2dHznEf6+Mi+GvFR8pq4bVdXUPhAjlrLbgZxyi0tBjTbmkqtwufcbjTZ415gqxPeyQhtpo/g==" saltValue="g+ziDI59ZBppGvMGQjR0uA==" spinCount="100000"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sqref="A1:C1"/>
    </sheetView>
  </sheetViews>
  <sheetFormatPr defaultColWidth="0" defaultRowHeight="15.75" zeroHeight="1" x14ac:dyDescent="0.2"/>
  <cols>
    <col min="1" max="1" width="2.7109375" style="209" customWidth="1"/>
    <col min="2" max="6" width="2.7109375" style="208" customWidth="1"/>
    <col min="7" max="7" width="0.85546875" style="208" customWidth="1"/>
    <col min="8" max="34" width="2.7109375" style="208" customWidth="1"/>
    <col min="35" max="35" width="4.28515625" style="208" customWidth="1"/>
    <col min="36" max="49" width="2.7109375" style="175"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1"/>
      <c r="AK1" s="201"/>
      <c r="AL1" s="201"/>
      <c r="AM1" s="201"/>
      <c r="AN1" s="201"/>
      <c r="AO1" s="201"/>
      <c r="AP1" s="201"/>
      <c r="AQ1" s="201"/>
      <c r="AR1" s="201"/>
      <c r="AS1" s="201"/>
      <c r="AT1" s="201"/>
      <c r="AU1" s="201"/>
      <c r="AV1" s="201"/>
      <c r="AW1" s="201"/>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7"/>
      <c r="AK2" s="177"/>
      <c r="AL2" s="177"/>
      <c r="AM2" s="177"/>
      <c r="AN2" s="177"/>
      <c r="AO2" s="177"/>
      <c r="AP2" s="177"/>
      <c r="AQ2" s="177"/>
      <c r="AR2" s="177"/>
      <c r="AS2" s="177"/>
      <c r="AT2" s="177"/>
      <c r="AU2" s="177"/>
      <c r="AV2" s="177"/>
      <c r="AW2" s="177"/>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1"/>
      <c r="AK3" s="201"/>
      <c r="AL3" s="201"/>
      <c r="AM3" s="201"/>
      <c r="AN3" s="201"/>
      <c r="AO3" s="201"/>
      <c r="AP3" s="201"/>
      <c r="AQ3" s="201"/>
      <c r="AR3" s="201"/>
      <c r="AS3" s="201"/>
      <c r="AT3" s="201"/>
      <c r="AU3" s="201"/>
      <c r="AV3" s="201"/>
      <c r="AW3" s="201"/>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7"/>
      <c r="AK4" s="177"/>
      <c r="AL4" s="177"/>
      <c r="AM4" s="197"/>
      <c r="AN4" s="197"/>
      <c r="AO4" s="197"/>
      <c r="AP4" s="197"/>
      <c r="AQ4" s="197"/>
      <c r="AR4" s="197"/>
      <c r="AS4" s="197"/>
      <c r="AT4" s="197"/>
      <c r="AU4" s="197"/>
      <c r="AV4" s="197"/>
      <c r="AW4" s="197"/>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010"/>
      <c r="B5" s="1010"/>
      <c r="C5" s="1010"/>
      <c r="D5" s="1010"/>
      <c r="E5" s="1010"/>
      <c r="F5" s="1010"/>
      <c r="G5" s="171"/>
      <c r="H5" s="1010"/>
      <c r="I5" s="1010"/>
      <c r="J5" s="1010"/>
      <c r="K5" s="1010"/>
      <c r="L5" s="1010"/>
      <c r="M5" s="1010"/>
      <c r="N5" s="1010"/>
      <c r="O5" s="1010"/>
      <c r="P5" s="1010"/>
      <c r="Q5" s="1010"/>
      <c r="R5" s="1010"/>
      <c r="S5" s="1010"/>
      <c r="T5" s="1010"/>
      <c r="U5" s="1010"/>
      <c r="V5" s="1010"/>
      <c r="W5" s="1010"/>
      <c r="X5" s="1010"/>
      <c r="Y5" s="1010"/>
      <c r="Z5" s="1010"/>
      <c r="AA5" s="1010"/>
      <c r="AB5" s="1010"/>
      <c r="AC5" s="1010"/>
      <c r="AD5" s="1010"/>
      <c r="AE5" s="1010"/>
      <c r="AF5" s="1010"/>
      <c r="AG5" s="1010"/>
      <c r="AH5" s="1010"/>
      <c r="AI5" s="1010"/>
      <c r="AJ5" s="197"/>
      <c r="AK5" s="197"/>
      <c r="AL5" s="197"/>
      <c r="AM5" s="205"/>
      <c r="AN5" s="205"/>
      <c r="AO5" s="205"/>
      <c r="AP5" s="197"/>
      <c r="AQ5" s="197"/>
      <c r="AR5" s="197"/>
      <c r="AS5" s="197"/>
      <c r="AT5" s="197"/>
      <c r="AU5" s="197"/>
      <c r="AV5" s="197"/>
      <c r="AW5" s="197"/>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4"/>
      <c r="B6" s="194"/>
      <c r="C6" s="194"/>
      <c r="D6" s="194"/>
      <c r="E6" s="194"/>
      <c r="F6" s="194"/>
      <c r="G6" s="194"/>
      <c r="H6" s="194"/>
      <c r="I6" s="194"/>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97"/>
      <c r="AK6" s="197"/>
      <c r="AL6" s="197"/>
      <c r="AM6" s="205"/>
      <c r="AN6" s="205"/>
      <c r="AO6" s="205"/>
      <c r="AP6" s="197"/>
      <c r="AQ6" s="197"/>
      <c r="AR6" s="197"/>
      <c r="AS6" s="197"/>
      <c r="AT6" s="197"/>
      <c r="AU6" s="197"/>
      <c r="AV6" s="197"/>
      <c r="AW6" s="197"/>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034" t="s">
        <v>318</v>
      </c>
      <c r="B7" s="1034"/>
      <c r="C7" s="1034"/>
      <c r="D7" s="1034"/>
      <c r="E7" s="1034"/>
      <c r="F7" s="1034"/>
      <c r="G7" s="1034"/>
      <c r="H7" s="1034"/>
      <c r="I7" s="1034"/>
      <c r="J7" s="1034"/>
      <c r="K7" s="1034"/>
      <c r="L7" s="1034"/>
      <c r="M7" s="1034"/>
      <c r="N7" s="1034"/>
      <c r="O7" s="1034"/>
      <c r="P7" s="1034"/>
      <c r="Q7" s="1034"/>
      <c r="R7" s="1034"/>
      <c r="S7" s="1034"/>
      <c r="T7" s="1034"/>
      <c r="U7" s="1034"/>
      <c r="V7" s="1034"/>
      <c r="W7" s="1034"/>
      <c r="X7" s="1034"/>
      <c r="Y7" s="1034"/>
      <c r="Z7" s="1034"/>
      <c r="AA7" s="1034"/>
      <c r="AB7" s="1034"/>
      <c r="AC7" s="1034"/>
      <c r="AD7" s="1034"/>
      <c r="AE7" s="1034"/>
      <c r="AF7" s="1034"/>
      <c r="AG7" s="1034"/>
      <c r="AH7" s="1034"/>
      <c r="AI7" s="1034"/>
      <c r="AJ7" s="197"/>
      <c r="AK7" s="197"/>
      <c r="AL7" s="197"/>
      <c r="AM7" s="205"/>
      <c r="AN7" s="205"/>
      <c r="AO7" s="205"/>
      <c r="AP7" s="197"/>
      <c r="AQ7" s="197"/>
      <c r="AR7" s="197"/>
      <c r="AS7" s="197"/>
      <c r="AT7" s="197"/>
      <c r="AU7" s="197"/>
      <c r="AV7" s="197"/>
      <c r="AW7" s="197"/>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10"/>
      <c r="B8" s="210"/>
      <c r="C8" s="210"/>
      <c r="D8" s="210"/>
      <c r="E8" s="210"/>
      <c r="F8" s="210"/>
      <c r="G8" s="210"/>
      <c r="H8" s="210"/>
      <c r="I8" s="210"/>
      <c r="J8" s="210"/>
      <c r="K8" s="210"/>
      <c r="L8" s="210"/>
      <c r="M8" s="210"/>
      <c r="N8" s="210"/>
      <c r="O8" s="210"/>
      <c r="P8" s="210"/>
      <c r="Q8" s="210"/>
      <c r="R8" s="210"/>
      <c r="S8" s="210"/>
      <c r="T8" s="210"/>
      <c r="U8" s="210"/>
      <c r="V8" s="210"/>
      <c r="W8" s="210"/>
      <c r="X8" s="210"/>
      <c r="Y8" s="210"/>
      <c r="Z8" s="210"/>
      <c r="AA8" s="210"/>
      <c r="AB8" s="210"/>
      <c r="AC8" s="210"/>
      <c r="AD8" s="210"/>
      <c r="AE8" s="210"/>
      <c r="AF8" s="210"/>
      <c r="AG8" s="210"/>
      <c r="AH8" s="210"/>
      <c r="AI8" s="210"/>
      <c r="AJ8" s="197"/>
      <c r="AK8" s="197"/>
      <c r="AL8" s="197"/>
      <c r="AM8" s="205"/>
      <c r="AN8" s="205"/>
      <c r="AO8" s="205"/>
      <c r="AP8" s="196"/>
      <c r="AQ8" s="196"/>
      <c r="AR8" s="196"/>
      <c r="AS8" s="197"/>
      <c r="AT8" s="197"/>
      <c r="AU8" s="197"/>
      <c r="AV8" s="197"/>
      <c r="AW8" s="197"/>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62" t="s">
        <v>317</v>
      </c>
      <c r="B9" s="463"/>
      <c r="C9" s="463"/>
      <c r="D9" s="464"/>
      <c r="E9" s="463"/>
      <c r="F9" s="463"/>
      <c r="G9" s="464"/>
      <c r="H9" s="464"/>
      <c r="I9" s="464"/>
      <c r="J9" s="464"/>
      <c r="K9" s="464"/>
      <c r="L9" s="464"/>
      <c r="M9" s="464"/>
      <c r="N9" s="464"/>
      <c r="O9" s="464"/>
      <c r="P9" s="464"/>
      <c r="Q9" s="464"/>
      <c r="R9" s="464"/>
      <c r="S9" s="464"/>
      <c r="T9" s="464"/>
      <c r="U9" s="464"/>
      <c r="V9" s="464"/>
      <c r="W9" s="464"/>
      <c r="X9" s="464"/>
      <c r="Y9" s="464"/>
      <c r="Z9" s="464"/>
      <c r="AA9" s="464"/>
      <c r="AB9" s="464"/>
      <c r="AC9" s="464"/>
      <c r="AD9" s="464"/>
      <c r="AE9" s="464"/>
      <c r="AF9" s="1032" t="s">
        <v>703</v>
      </c>
      <c r="AG9" s="1032"/>
      <c r="AH9" s="1033"/>
      <c r="AI9" s="1033"/>
      <c r="AJ9" s="202"/>
      <c r="AK9" s="202"/>
      <c r="AL9" s="202"/>
      <c r="AM9" s="202"/>
      <c r="AN9" s="202"/>
      <c r="AO9" s="202"/>
      <c r="AP9" s="202"/>
      <c r="AQ9" s="202"/>
      <c r="AR9" s="202"/>
      <c r="AS9" s="202"/>
      <c r="AT9" s="202"/>
      <c r="AU9" s="202"/>
      <c r="AV9" s="202"/>
      <c r="AW9" s="202"/>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65"/>
      <c r="B10" s="466"/>
      <c r="C10" s="466"/>
      <c r="D10" s="466"/>
      <c r="E10" s="466"/>
      <c r="F10" s="466"/>
      <c r="G10" s="466"/>
      <c r="H10" s="466"/>
      <c r="I10" s="466"/>
      <c r="J10" s="466"/>
      <c r="K10" s="466"/>
      <c r="L10" s="466"/>
      <c r="M10" s="466"/>
      <c r="N10" s="466"/>
      <c r="O10" s="466"/>
      <c r="P10" s="466"/>
      <c r="Q10" s="466"/>
      <c r="R10" s="466"/>
      <c r="S10" s="466"/>
      <c r="T10" s="466"/>
      <c r="U10" s="466"/>
      <c r="V10" s="466"/>
      <c r="W10" s="466"/>
      <c r="X10" s="466"/>
      <c r="Y10" s="466"/>
      <c r="Z10" s="466"/>
      <c r="AA10" s="466"/>
      <c r="AB10" s="466"/>
      <c r="AC10" s="466"/>
      <c r="AD10" s="466"/>
      <c r="AE10" s="466"/>
      <c r="AF10" s="466"/>
      <c r="AG10" s="467"/>
      <c r="AH10" s="467"/>
      <c r="AI10" s="467"/>
      <c r="AJ10" s="202"/>
      <c r="AK10" s="202"/>
      <c r="AL10" s="202"/>
      <c r="AM10" s="202"/>
      <c r="AN10" s="202"/>
      <c r="AO10" s="202"/>
      <c r="AP10" s="202"/>
      <c r="AQ10" s="202"/>
      <c r="AR10" s="202"/>
      <c r="AS10" s="202"/>
      <c r="AT10" s="202"/>
      <c r="AU10" s="202"/>
      <c r="AV10" s="202"/>
      <c r="AW10" s="202"/>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68"/>
      <c r="B11" s="469"/>
      <c r="C11" s="469"/>
      <c r="D11" s="469"/>
      <c r="E11" s="469"/>
      <c r="F11" s="469"/>
      <c r="G11" s="469"/>
      <c r="H11" s="469"/>
      <c r="I11" s="469"/>
      <c r="J11" s="469"/>
      <c r="K11" s="469"/>
      <c r="L11" s="469"/>
      <c r="M11" s="469"/>
      <c r="N11" s="469"/>
      <c r="O11" s="469"/>
      <c r="P11" s="469"/>
      <c r="Q11" s="469"/>
      <c r="R11" s="469"/>
      <c r="S11" s="469"/>
      <c r="T11" s="469"/>
      <c r="U11" s="469"/>
      <c r="V11" s="469"/>
      <c r="W11" s="469"/>
      <c r="X11" s="469"/>
      <c r="Y11" s="469"/>
      <c r="Z11" s="469"/>
      <c r="AA11" s="469"/>
      <c r="AB11" s="469"/>
      <c r="AC11" s="469"/>
      <c r="AD11" s="469"/>
      <c r="AE11" s="469"/>
      <c r="AF11" s="469"/>
      <c r="AG11" s="469"/>
      <c r="AH11" s="469"/>
      <c r="AI11" s="469"/>
      <c r="AJ11" s="197"/>
      <c r="AK11" s="197"/>
      <c r="AL11" s="197"/>
      <c r="AM11" s="197"/>
      <c r="AN11" s="197"/>
      <c r="AO11" s="197"/>
      <c r="AP11" s="197"/>
      <c r="AQ11" s="197"/>
      <c r="AR11" s="197"/>
      <c r="AS11" s="197"/>
      <c r="AT11" s="197"/>
      <c r="AU11" s="197"/>
      <c r="AV11" s="197"/>
      <c r="AW11" s="197"/>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68"/>
      <c r="B12" s="469"/>
      <c r="C12" s="469"/>
      <c r="D12" s="469"/>
      <c r="E12" s="469"/>
      <c r="F12" s="469"/>
      <c r="G12" s="469"/>
      <c r="H12" s="469"/>
      <c r="I12" s="469"/>
      <c r="J12" s="469"/>
      <c r="K12" s="469"/>
      <c r="L12" s="469"/>
      <c r="M12" s="469"/>
      <c r="N12" s="469"/>
      <c r="O12" s="469"/>
      <c r="P12" s="469"/>
      <c r="Q12" s="469"/>
      <c r="R12" s="469"/>
      <c r="S12" s="469"/>
      <c r="T12" s="469"/>
      <c r="U12" s="469"/>
      <c r="V12" s="469"/>
      <c r="W12" s="469"/>
      <c r="X12" s="469"/>
      <c r="Y12" s="469"/>
      <c r="Z12" s="469"/>
      <c r="AA12" s="469"/>
      <c r="AB12" s="469"/>
      <c r="AC12" s="469"/>
      <c r="AD12" s="469"/>
      <c r="AE12" s="469"/>
      <c r="AF12" s="469"/>
      <c r="AG12" s="469"/>
      <c r="AH12" s="469"/>
      <c r="AI12" s="469"/>
      <c r="AJ12" s="177"/>
      <c r="AK12" s="177"/>
      <c r="AL12" s="177"/>
      <c r="AM12" s="177"/>
      <c r="AN12" s="177"/>
      <c r="AO12" s="177"/>
      <c r="AP12" s="177"/>
      <c r="AQ12" s="177"/>
      <c r="AR12" s="177"/>
      <c r="AS12" s="177"/>
      <c r="AT12" s="177"/>
      <c r="AU12" s="177"/>
      <c r="AV12" s="177"/>
      <c r="AW12" s="177"/>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62"/>
      <c r="B13" s="464"/>
      <c r="C13" s="464"/>
      <c r="D13" s="464"/>
      <c r="E13" s="464"/>
      <c r="F13" s="464"/>
      <c r="G13" s="464"/>
      <c r="H13" s="464"/>
      <c r="I13" s="464"/>
      <c r="J13" s="464"/>
      <c r="K13" s="464"/>
      <c r="L13" s="464"/>
      <c r="M13" s="464"/>
      <c r="N13" s="464"/>
      <c r="O13" s="464"/>
      <c r="P13" s="464"/>
      <c r="Q13" s="464"/>
      <c r="R13" s="464"/>
      <c r="S13" s="464"/>
      <c r="T13" s="464"/>
      <c r="U13" s="464"/>
      <c r="V13" s="464"/>
      <c r="W13" s="464"/>
      <c r="X13" s="464"/>
      <c r="Y13" s="464"/>
      <c r="Z13" s="464"/>
      <c r="AA13" s="464"/>
      <c r="AB13" s="464"/>
      <c r="AC13" s="464"/>
      <c r="AD13" s="464"/>
      <c r="AE13" s="464"/>
      <c r="AF13" s="1032"/>
      <c r="AG13" s="1032"/>
      <c r="AH13" s="1033"/>
      <c r="AI13" s="1033"/>
      <c r="AJ13" s="201"/>
      <c r="AK13" s="201"/>
      <c r="AL13" s="201"/>
      <c r="AM13" s="201"/>
      <c r="AN13" s="201"/>
      <c r="AO13" s="201"/>
      <c r="AP13" s="201"/>
      <c r="AQ13" s="201"/>
      <c r="AR13" s="201"/>
      <c r="AS13" s="201"/>
      <c r="AT13" s="201"/>
      <c r="AU13" s="201"/>
      <c r="AV13" s="201"/>
      <c r="AW13" s="177"/>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68"/>
      <c r="B14" s="469"/>
      <c r="C14" s="469"/>
      <c r="D14" s="469"/>
      <c r="E14" s="469"/>
      <c r="F14" s="469"/>
      <c r="G14" s="469"/>
      <c r="H14" s="469"/>
      <c r="I14" s="469"/>
      <c r="J14" s="469"/>
      <c r="K14" s="469"/>
      <c r="L14" s="469"/>
      <c r="M14" s="469"/>
      <c r="N14" s="469"/>
      <c r="O14" s="469"/>
      <c r="P14" s="469"/>
      <c r="Q14" s="469"/>
      <c r="R14" s="469"/>
      <c r="S14" s="469"/>
      <c r="T14" s="469"/>
      <c r="U14" s="469"/>
      <c r="V14" s="469"/>
      <c r="W14" s="469"/>
      <c r="X14" s="469"/>
      <c r="Y14" s="469"/>
      <c r="Z14" s="469"/>
      <c r="AA14" s="469"/>
      <c r="AB14" s="469"/>
      <c r="AC14" s="469"/>
      <c r="AD14" s="469"/>
      <c r="AE14" s="469"/>
      <c r="AF14" s="469"/>
      <c r="AG14" s="469"/>
      <c r="AH14" s="469"/>
      <c r="AI14" s="469"/>
      <c r="AJ14" s="197"/>
      <c r="AK14" s="197"/>
      <c r="AL14" s="197"/>
      <c r="AM14" s="197"/>
      <c r="AN14" s="197"/>
      <c r="AO14" s="197"/>
      <c r="AP14" s="197"/>
      <c r="AQ14" s="197"/>
      <c r="AR14" s="197"/>
      <c r="AS14" s="199"/>
      <c r="AT14" s="199"/>
      <c r="AU14" s="199"/>
      <c r="AV14" s="199"/>
      <c r="AW14" s="177"/>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68"/>
      <c r="B15" s="469"/>
      <c r="C15" s="469"/>
      <c r="D15" s="469"/>
      <c r="E15" s="469"/>
      <c r="F15" s="469"/>
      <c r="G15" s="469"/>
      <c r="H15" s="469"/>
      <c r="I15" s="469"/>
      <c r="J15" s="469"/>
      <c r="K15" s="469"/>
      <c r="L15" s="469"/>
      <c r="M15" s="469"/>
      <c r="N15" s="469"/>
      <c r="O15" s="469"/>
      <c r="P15" s="469"/>
      <c r="Q15" s="469"/>
      <c r="R15" s="469"/>
      <c r="S15" s="469"/>
      <c r="T15" s="469"/>
      <c r="U15" s="469"/>
      <c r="V15" s="469"/>
      <c r="W15" s="469"/>
      <c r="X15" s="469"/>
      <c r="Y15" s="469"/>
      <c r="Z15" s="469"/>
      <c r="AA15" s="469"/>
      <c r="AB15" s="469"/>
      <c r="AC15" s="469"/>
      <c r="AD15" s="469"/>
      <c r="AE15" s="469"/>
      <c r="AF15" s="469"/>
      <c r="AG15" s="469"/>
      <c r="AH15" s="469"/>
      <c r="AI15" s="469"/>
      <c r="AJ15" s="197"/>
      <c r="AK15" s="197"/>
      <c r="AL15" s="197"/>
      <c r="AM15" s="197"/>
      <c r="AN15" s="197"/>
      <c r="AO15" s="197"/>
      <c r="AP15" s="197"/>
      <c r="AQ15" s="197"/>
      <c r="AR15" s="197"/>
      <c r="AS15" s="198"/>
      <c r="AT15" s="198"/>
      <c r="AU15" s="198"/>
      <c r="AV15" s="198"/>
      <c r="AW15" s="177"/>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68"/>
      <c r="B16" s="469"/>
      <c r="C16" s="469"/>
      <c r="D16" s="469"/>
      <c r="E16" s="469"/>
      <c r="F16" s="469"/>
      <c r="G16" s="469"/>
      <c r="H16" s="469"/>
      <c r="I16" s="469"/>
      <c r="J16" s="469"/>
      <c r="K16" s="469"/>
      <c r="L16" s="469"/>
      <c r="M16" s="469"/>
      <c r="N16" s="469"/>
      <c r="O16" s="469"/>
      <c r="P16" s="469"/>
      <c r="Q16" s="469"/>
      <c r="R16" s="469"/>
      <c r="S16" s="469"/>
      <c r="T16" s="469"/>
      <c r="U16" s="469"/>
      <c r="V16" s="469"/>
      <c r="W16" s="469"/>
      <c r="X16" s="469"/>
      <c r="Y16" s="469"/>
      <c r="Z16" s="469"/>
      <c r="AA16" s="469"/>
      <c r="AB16" s="469"/>
      <c r="AC16" s="469"/>
      <c r="AD16" s="469"/>
      <c r="AE16" s="469"/>
      <c r="AF16" s="469"/>
      <c r="AG16" s="469"/>
      <c r="AH16" s="469"/>
      <c r="AI16" s="469"/>
      <c r="AJ16" s="197"/>
      <c r="AK16" s="197"/>
      <c r="AL16" s="197"/>
      <c r="AM16" s="197"/>
      <c r="AN16" s="197"/>
      <c r="AO16" s="197"/>
      <c r="AP16" s="197"/>
      <c r="AQ16" s="197"/>
      <c r="AR16" s="197"/>
      <c r="AS16" s="196"/>
      <c r="AT16" s="196"/>
      <c r="AU16" s="196"/>
      <c r="AV16" s="196"/>
      <c r="AW16" s="177"/>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62"/>
      <c r="B17" s="464"/>
      <c r="C17" s="464"/>
      <c r="D17" s="464"/>
      <c r="E17" s="464"/>
      <c r="F17" s="464"/>
      <c r="G17" s="464"/>
      <c r="H17" s="464"/>
      <c r="I17" s="464"/>
      <c r="J17" s="464"/>
      <c r="K17" s="464"/>
      <c r="L17" s="464"/>
      <c r="M17" s="464"/>
      <c r="N17" s="464"/>
      <c r="O17" s="464"/>
      <c r="P17" s="464"/>
      <c r="Q17" s="464"/>
      <c r="R17" s="464"/>
      <c r="S17" s="464"/>
      <c r="T17" s="464"/>
      <c r="U17" s="464"/>
      <c r="V17" s="464"/>
      <c r="W17" s="464"/>
      <c r="X17" s="464"/>
      <c r="Y17" s="464"/>
      <c r="Z17" s="464"/>
      <c r="AA17" s="464"/>
      <c r="AB17" s="464"/>
      <c r="AC17" s="464"/>
      <c r="AD17" s="464"/>
      <c r="AE17" s="464"/>
      <c r="AF17" s="1032"/>
      <c r="AG17" s="1032"/>
      <c r="AH17" s="1033"/>
      <c r="AI17" s="1033"/>
      <c r="AJ17" s="177"/>
      <c r="AK17" s="177"/>
      <c r="AL17" s="177"/>
      <c r="AM17" s="177"/>
      <c r="AN17" s="177"/>
      <c r="AO17" s="177"/>
      <c r="AP17" s="177"/>
      <c r="AQ17" s="177"/>
      <c r="AR17" s="177"/>
      <c r="AS17" s="177"/>
      <c r="AT17" s="177"/>
      <c r="AU17" s="177"/>
      <c r="AV17" s="177"/>
      <c r="AW17" s="177"/>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68"/>
      <c r="B18" s="469"/>
      <c r="C18" s="469"/>
      <c r="D18" s="469"/>
      <c r="E18" s="469"/>
      <c r="F18" s="469"/>
      <c r="G18" s="469"/>
      <c r="H18" s="469"/>
      <c r="I18" s="469"/>
      <c r="J18" s="469"/>
      <c r="K18" s="469"/>
      <c r="L18" s="469"/>
      <c r="M18" s="469"/>
      <c r="N18" s="469"/>
      <c r="O18" s="469"/>
      <c r="P18" s="469"/>
      <c r="Q18" s="469"/>
      <c r="R18" s="469"/>
      <c r="S18" s="469"/>
      <c r="T18" s="469"/>
      <c r="U18" s="469"/>
      <c r="V18" s="469"/>
      <c r="W18" s="469"/>
      <c r="X18" s="469"/>
      <c r="Y18" s="469"/>
      <c r="Z18" s="469"/>
      <c r="AA18" s="469"/>
      <c r="AB18" s="469"/>
      <c r="AC18" s="469"/>
      <c r="AD18" s="469"/>
      <c r="AE18" s="469"/>
      <c r="AF18" s="469"/>
      <c r="AG18" s="469"/>
      <c r="AH18" s="469"/>
      <c r="AI18" s="469"/>
      <c r="AJ18" s="177"/>
      <c r="AK18" s="177"/>
      <c r="AL18" s="177"/>
      <c r="AM18" s="177"/>
      <c r="AN18" s="177"/>
      <c r="AO18" s="177"/>
      <c r="AP18" s="177"/>
      <c r="AQ18" s="177"/>
      <c r="AR18" s="177"/>
      <c r="AS18" s="177"/>
      <c r="AT18" s="177"/>
      <c r="AU18" s="177"/>
      <c r="AV18" s="177"/>
      <c r="AW18" s="177"/>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68"/>
      <c r="B19" s="469"/>
      <c r="C19" s="469"/>
      <c r="D19" s="469"/>
      <c r="E19" s="469"/>
      <c r="F19" s="469"/>
      <c r="G19" s="469"/>
      <c r="H19" s="469"/>
      <c r="I19" s="469"/>
      <c r="J19" s="469"/>
      <c r="K19" s="469"/>
      <c r="L19" s="469"/>
      <c r="M19" s="469"/>
      <c r="N19" s="469"/>
      <c r="O19" s="469"/>
      <c r="P19" s="469"/>
      <c r="Q19" s="469"/>
      <c r="R19" s="469"/>
      <c r="S19" s="469"/>
      <c r="T19" s="469"/>
      <c r="U19" s="469"/>
      <c r="V19" s="469"/>
      <c r="W19" s="469"/>
      <c r="X19" s="469"/>
      <c r="Y19" s="469"/>
      <c r="Z19" s="469"/>
      <c r="AA19" s="469"/>
      <c r="AB19" s="469"/>
      <c r="AC19" s="469"/>
      <c r="AD19" s="469"/>
      <c r="AE19" s="469"/>
      <c r="AF19" s="469"/>
      <c r="AG19" s="469"/>
      <c r="AH19" s="469"/>
      <c r="AI19" s="469"/>
      <c r="AJ19" s="177"/>
      <c r="AK19" s="177"/>
      <c r="AL19" s="177"/>
      <c r="AM19" s="177"/>
      <c r="AN19" s="177"/>
      <c r="AO19" s="177"/>
      <c r="AP19" s="177"/>
      <c r="AQ19" s="177"/>
      <c r="AR19" s="177"/>
      <c r="AS19" s="177"/>
      <c r="AT19" s="177"/>
      <c r="AU19" s="177"/>
      <c r="AV19" s="177"/>
      <c r="AW19" s="177"/>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68"/>
      <c r="B20" s="469"/>
      <c r="C20" s="469"/>
      <c r="D20" s="469"/>
      <c r="E20" s="469"/>
      <c r="F20" s="469"/>
      <c r="G20" s="469"/>
      <c r="H20" s="469"/>
      <c r="I20" s="469"/>
      <c r="J20" s="469"/>
      <c r="K20" s="469"/>
      <c r="L20" s="469"/>
      <c r="M20" s="469"/>
      <c r="N20" s="469"/>
      <c r="O20" s="469"/>
      <c r="P20" s="469"/>
      <c r="Q20" s="469"/>
      <c r="R20" s="469"/>
      <c r="S20" s="469"/>
      <c r="T20" s="469"/>
      <c r="U20" s="469"/>
      <c r="V20" s="469"/>
      <c r="W20" s="469"/>
      <c r="X20" s="469"/>
      <c r="Y20" s="469"/>
      <c r="Z20" s="469"/>
      <c r="AA20" s="469"/>
      <c r="AB20" s="469"/>
      <c r="AC20" s="469"/>
      <c r="AD20" s="469"/>
      <c r="AE20" s="469"/>
      <c r="AF20" s="469"/>
      <c r="AG20" s="469"/>
      <c r="AH20" s="469"/>
      <c r="AI20" s="469"/>
      <c r="AJ20" s="177"/>
      <c r="AK20" s="177"/>
      <c r="AL20" s="177"/>
      <c r="AM20" s="177"/>
      <c r="AN20" s="177"/>
      <c r="AO20" s="177"/>
      <c r="AP20" s="177"/>
      <c r="AQ20" s="177"/>
      <c r="AR20" s="177"/>
      <c r="AS20" s="177"/>
      <c r="AT20" s="177"/>
      <c r="AU20" s="177"/>
      <c r="AV20" s="177"/>
      <c r="AW20" s="177"/>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62"/>
      <c r="B21" s="464"/>
      <c r="C21" s="464"/>
      <c r="D21" s="464"/>
      <c r="E21" s="464"/>
      <c r="F21" s="464"/>
      <c r="G21" s="464"/>
      <c r="H21" s="464"/>
      <c r="I21" s="464"/>
      <c r="J21" s="464"/>
      <c r="K21" s="464"/>
      <c r="L21" s="464"/>
      <c r="M21" s="464"/>
      <c r="N21" s="464"/>
      <c r="O21" s="464"/>
      <c r="P21" s="464"/>
      <c r="Q21" s="464"/>
      <c r="R21" s="464"/>
      <c r="S21" s="464"/>
      <c r="T21" s="464"/>
      <c r="U21" s="464"/>
      <c r="V21" s="464"/>
      <c r="W21" s="464"/>
      <c r="X21" s="464"/>
      <c r="Y21" s="464"/>
      <c r="Z21" s="464"/>
      <c r="AA21" s="464"/>
      <c r="AB21" s="464"/>
      <c r="AC21" s="464"/>
      <c r="AD21" s="464"/>
      <c r="AE21" s="464"/>
      <c r="AF21" s="1032"/>
      <c r="AG21" s="1032"/>
      <c r="AH21" s="1033"/>
      <c r="AI21" s="1033"/>
      <c r="AJ21" s="177"/>
      <c r="AK21" s="177"/>
      <c r="AL21" s="177"/>
      <c r="AM21" s="177"/>
      <c r="AN21" s="177"/>
      <c r="AO21" s="177"/>
      <c r="AP21" s="177"/>
      <c r="AQ21" s="177"/>
      <c r="AR21" s="177"/>
      <c r="AS21" s="177"/>
      <c r="AT21" s="177"/>
      <c r="AU21" s="177"/>
      <c r="AV21" s="177"/>
      <c r="AW21" s="177"/>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68"/>
      <c r="B22" s="469"/>
      <c r="C22" s="469"/>
      <c r="D22" s="469"/>
      <c r="E22" s="469"/>
      <c r="F22" s="469"/>
      <c r="G22" s="469"/>
      <c r="H22" s="469"/>
      <c r="I22" s="469"/>
      <c r="J22" s="469"/>
      <c r="K22" s="469"/>
      <c r="L22" s="469"/>
      <c r="M22" s="469"/>
      <c r="N22" s="469"/>
      <c r="O22" s="469"/>
      <c r="P22" s="469"/>
      <c r="Q22" s="469"/>
      <c r="R22" s="469"/>
      <c r="S22" s="469"/>
      <c r="T22" s="469"/>
      <c r="U22" s="469"/>
      <c r="V22" s="469"/>
      <c r="W22" s="469"/>
      <c r="X22" s="469"/>
      <c r="Y22" s="469"/>
      <c r="Z22" s="469"/>
      <c r="AA22" s="469"/>
      <c r="AB22" s="469"/>
      <c r="AC22" s="469"/>
      <c r="AD22" s="469"/>
      <c r="AE22" s="469"/>
      <c r="AF22" s="469"/>
      <c r="AG22" s="469"/>
      <c r="AH22" s="469"/>
      <c r="AI22" s="469"/>
      <c r="AJ22" s="177"/>
      <c r="AK22" s="177"/>
      <c r="AL22" s="177"/>
      <c r="AM22" s="177"/>
      <c r="AN22" s="177"/>
      <c r="AO22" s="177"/>
      <c r="AP22" s="177"/>
      <c r="AQ22" s="177"/>
      <c r="AR22" s="177"/>
      <c r="AS22" s="177"/>
      <c r="AT22" s="177"/>
      <c r="AU22" s="177"/>
      <c r="AV22" s="177"/>
      <c r="AW22" s="177"/>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68"/>
      <c r="B23" s="469"/>
      <c r="C23" s="469"/>
      <c r="D23" s="469"/>
      <c r="E23" s="469"/>
      <c r="F23" s="469"/>
      <c r="G23" s="469"/>
      <c r="H23" s="469"/>
      <c r="I23" s="469"/>
      <c r="J23" s="469"/>
      <c r="K23" s="469"/>
      <c r="L23" s="469"/>
      <c r="M23" s="469"/>
      <c r="N23" s="469"/>
      <c r="O23" s="469"/>
      <c r="P23" s="469"/>
      <c r="Q23" s="469"/>
      <c r="R23" s="469"/>
      <c r="S23" s="469"/>
      <c r="T23" s="469"/>
      <c r="U23" s="469"/>
      <c r="V23" s="469"/>
      <c r="W23" s="469"/>
      <c r="X23" s="469"/>
      <c r="Y23" s="469"/>
      <c r="Z23" s="469"/>
      <c r="AA23" s="469"/>
      <c r="AB23" s="469"/>
      <c r="AC23" s="469"/>
      <c r="AD23" s="469"/>
      <c r="AE23" s="469"/>
      <c r="AF23" s="469"/>
      <c r="AG23" s="469"/>
      <c r="AH23" s="469"/>
      <c r="AI23" s="469"/>
      <c r="AJ23" s="177"/>
      <c r="AK23" s="177"/>
      <c r="AL23" s="177"/>
      <c r="AM23" s="177"/>
      <c r="AN23" s="177"/>
      <c r="AO23" s="177"/>
      <c r="AP23" s="177"/>
      <c r="AQ23" s="177"/>
      <c r="AR23" s="177"/>
      <c r="AS23" s="177"/>
      <c r="AT23" s="177"/>
      <c r="AU23" s="177"/>
      <c r="AV23" s="177"/>
      <c r="AW23" s="177"/>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65"/>
      <c r="B24" s="466"/>
      <c r="C24" s="466"/>
      <c r="D24" s="466"/>
      <c r="E24" s="466"/>
      <c r="F24" s="466"/>
      <c r="G24" s="466"/>
      <c r="H24" s="466"/>
      <c r="I24" s="466"/>
      <c r="J24" s="466"/>
      <c r="K24" s="466"/>
      <c r="L24" s="466"/>
      <c r="M24" s="466"/>
      <c r="N24" s="466"/>
      <c r="O24" s="466"/>
      <c r="P24" s="466"/>
      <c r="Q24" s="466"/>
      <c r="R24" s="466"/>
      <c r="S24" s="466"/>
      <c r="T24" s="466"/>
      <c r="U24" s="466"/>
      <c r="V24" s="466"/>
      <c r="W24" s="466"/>
      <c r="X24" s="466"/>
      <c r="Y24" s="466"/>
      <c r="Z24" s="466"/>
      <c r="AA24" s="466"/>
      <c r="AB24" s="466"/>
      <c r="AC24" s="466"/>
      <c r="AD24" s="466"/>
      <c r="AE24" s="466"/>
      <c r="AF24" s="466"/>
      <c r="AG24" s="466"/>
      <c r="AH24" s="466"/>
      <c r="AI24" s="466"/>
      <c r="AJ24" s="177"/>
      <c r="AK24" s="177"/>
      <c r="AL24" s="177"/>
      <c r="AM24" s="177"/>
      <c r="AN24" s="177"/>
      <c r="AO24" s="177"/>
      <c r="AP24" s="177"/>
      <c r="AQ24" s="177"/>
      <c r="AR24" s="177"/>
      <c r="AS24" s="177"/>
      <c r="AT24" s="177"/>
      <c r="AU24" s="177"/>
      <c r="AV24" s="177"/>
      <c r="AW24" s="177"/>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62"/>
      <c r="B25" s="464"/>
      <c r="C25" s="464"/>
      <c r="D25" s="464"/>
      <c r="E25" s="464"/>
      <c r="F25" s="464"/>
      <c r="G25" s="464"/>
      <c r="H25" s="464"/>
      <c r="I25" s="464"/>
      <c r="J25" s="464"/>
      <c r="K25" s="464"/>
      <c r="L25" s="464"/>
      <c r="M25" s="464"/>
      <c r="N25" s="464"/>
      <c r="O25" s="464"/>
      <c r="P25" s="464"/>
      <c r="Q25" s="464"/>
      <c r="R25" s="464"/>
      <c r="S25" s="464"/>
      <c r="T25" s="464"/>
      <c r="U25" s="464"/>
      <c r="V25" s="464"/>
      <c r="W25" s="464"/>
      <c r="X25" s="464"/>
      <c r="Y25" s="464"/>
      <c r="Z25" s="464"/>
      <c r="AA25" s="464"/>
      <c r="AB25" s="464"/>
      <c r="AC25" s="464"/>
      <c r="AD25" s="464"/>
      <c r="AE25" s="464"/>
      <c r="AF25" s="1032"/>
      <c r="AG25" s="1032"/>
      <c r="AH25" s="1033"/>
      <c r="AI25" s="1033"/>
      <c r="AJ25" s="177"/>
      <c r="AK25" s="177"/>
      <c r="AL25" s="177"/>
      <c r="AM25" s="177"/>
      <c r="AN25" s="177"/>
      <c r="AO25" s="177"/>
      <c r="AP25" s="177"/>
      <c r="AQ25" s="177"/>
      <c r="AR25" s="177"/>
      <c r="AS25" s="177"/>
      <c r="AT25" s="177"/>
      <c r="AU25" s="177"/>
      <c r="AV25" s="177"/>
      <c r="AW25" s="177"/>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65"/>
      <c r="B26" s="466"/>
      <c r="C26" s="466"/>
      <c r="D26" s="466"/>
      <c r="E26" s="466"/>
      <c r="F26" s="466"/>
      <c r="G26" s="466"/>
      <c r="H26" s="466"/>
      <c r="I26" s="466"/>
      <c r="J26" s="466"/>
      <c r="K26" s="466"/>
      <c r="L26" s="466"/>
      <c r="M26" s="466"/>
      <c r="N26" s="466"/>
      <c r="O26" s="466"/>
      <c r="P26" s="466"/>
      <c r="Q26" s="466"/>
      <c r="R26" s="466"/>
      <c r="S26" s="466"/>
      <c r="T26" s="466"/>
      <c r="U26" s="466"/>
      <c r="V26" s="466"/>
      <c r="W26" s="466"/>
      <c r="X26" s="466"/>
      <c r="Y26" s="466"/>
      <c r="Z26" s="466"/>
      <c r="AA26" s="466"/>
      <c r="AB26" s="466"/>
      <c r="AC26" s="466"/>
      <c r="AD26" s="466"/>
      <c r="AE26" s="466"/>
      <c r="AF26" s="466"/>
      <c r="AG26" s="466"/>
      <c r="AH26" s="466"/>
      <c r="AI26" s="466"/>
      <c r="AJ26" s="177"/>
      <c r="AK26" s="177"/>
      <c r="AL26" s="177"/>
      <c r="AM26" s="177"/>
      <c r="AN26" s="177"/>
      <c r="AO26" s="177"/>
      <c r="AP26" s="177"/>
      <c r="AQ26" s="177"/>
      <c r="AR26" s="177"/>
      <c r="AS26" s="177"/>
      <c r="AT26" s="177"/>
      <c r="AU26" s="177"/>
      <c r="AV26" s="177"/>
      <c r="AW26" s="177"/>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65"/>
      <c r="B27" s="466"/>
      <c r="C27" s="466"/>
      <c r="D27" s="466"/>
      <c r="E27" s="466"/>
      <c r="F27" s="466"/>
      <c r="G27" s="466"/>
      <c r="H27" s="466"/>
      <c r="I27" s="466"/>
      <c r="J27" s="466"/>
      <c r="K27" s="466"/>
      <c r="L27" s="466"/>
      <c r="M27" s="466"/>
      <c r="N27" s="466"/>
      <c r="O27" s="466"/>
      <c r="P27" s="466"/>
      <c r="Q27" s="466"/>
      <c r="R27" s="466"/>
      <c r="S27" s="466"/>
      <c r="T27" s="466"/>
      <c r="U27" s="466"/>
      <c r="V27" s="466"/>
      <c r="W27" s="466"/>
      <c r="X27" s="466"/>
      <c r="Y27" s="466"/>
      <c r="Z27" s="466"/>
      <c r="AA27" s="466"/>
      <c r="AB27" s="466"/>
      <c r="AC27" s="466"/>
      <c r="AD27" s="466"/>
      <c r="AE27" s="466"/>
      <c r="AF27" s="466"/>
      <c r="AG27" s="466"/>
      <c r="AH27" s="466"/>
      <c r="AI27" s="466"/>
      <c r="AJ27" s="177"/>
      <c r="AK27" s="177"/>
      <c r="AL27" s="177"/>
      <c r="AM27" s="177"/>
      <c r="AN27" s="177"/>
      <c r="AO27" s="177"/>
      <c r="AP27" s="177"/>
      <c r="AQ27" s="177"/>
      <c r="AR27" s="177"/>
      <c r="AS27" s="177"/>
      <c r="AT27" s="177"/>
      <c r="AU27" s="177"/>
      <c r="AV27" s="177"/>
      <c r="AW27" s="177"/>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65"/>
      <c r="B28" s="466"/>
      <c r="C28" s="466"/>
      <c r="D28" s="466"/>
      <c r="E28" s="466"/>
      <c r="F28" s="466"/>
      <c r="G28" s="466"/>
      <c r="H28" s="466"/>
      <c r="I28" s="466"/>
      <c r="J28" s="466"/>
      <c r="K28" s="466"/>
      <c r="L28" s="466"/>
      <c r="M28" s="466"/>
      <c r="N28" s="466"/>
      <c r="O28" s="466"/>
      <c r="P28" s="466"/>
      <c r="Q28" s="466"/>
      <c r="R28" s="466"/>
      <c r="S28" s="466"/>
      <c r="T28" s="466"/>
      <c r="U28" s="466"/>
      <c r="V28" s="466"/>
      <c r="W28" s="466"/>
      <c r="X28" s="466"/>
      <c r="Y28" s="466"/>
      <c r="Z28" s="466"/>
      <c r="AA28" s="466"/>
      <c r="AB28" s="466"/>
      <c r="AC28" s="466"/>
      <c r="AD28" s="466"/>
      <c r="AE28" s="466"/>
      <c r="AF28" s="466"/>
      <c r="AG28" s="466"/>
      <c r="AH28" s="466"/>
      <c r="AI28" s="466"/>
      <c r="AJ28" s="177"/>
      <c r="AK28" s="177"/>
      <c r="AL28" s="177"/>
      <c r="AM28" s="177"/>
      <c r="AN28" s="177"/>
      <c r="AO28" s="177"/>
      <c r="AP28" s="177"/>
      <c r="AQ28" s="177"/>
      <c r="AR28" s="177"/>
      <c r="AS28" s="177"/>
      <c r="AT28" s="177"/>
      <c r="AU28" s="177"/>
      <c r="AV28" s="177"/>
      <c r="AW28" s="177"/>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62"/>
      <c r="B29" s="464"/>
      <c r="C29" s="464"/>
      <c r="D29" s="464"/>
      <c r="E29" s="464"/>
      <c r="F29" s="464"/>
      <c r="G29" s="464"/>
      <c r="H29" s="464"/>
      <c r="I29" s="464"/>
      <c r="J29" s="464"/>
      <c r="K29" s="464"/>
      <c r="L29" s="464"/>
      <c r="M29" s="464"/>
      <c r="N29" s="464"/>
      <c r="O29" s="464"/>
      <c r="P29" s="464"/>
      <c r="Q29" s="464"/>
      <c r="R29" s="464"/>
      <c r="S29" s="464"/>
      <c r="T29" s="464"/>
      <c r="U29" s="464"/>
      <c r="V29" s="464"/>
      <c r="W29" s="464"/>
      <c r="X29" s="464"/>
      <c r="Y29" s="464"/>
      <c r="Z29" s="464"/>
      <c r="AA29" s="464"/>
      <c r="AB29" s="464"/>
      <c r="AC29" s="464"/>
      <c r="AD29" s="464"/>
      <c r="AE29" s="464"/>
      <c r="AF29" s="1032"/>
      <c r="AG29" s="1032"/>
      <c r="AH29" s="1033"/>
      <c r="AI29" s="1033"/>
      <c r="AJ29" s="177"/>
      <c r="AK29" s="177"/>
      <c r="AL29" s="177"/>
      <c r="AM29" s="177"/>
      <c r="AN29" s="177"/>
      <c r="AO29" s="177"/>
      <c r="AP29" s="177"/>
      <c r="AQ29" s="177"/>
      <c r="AR29" s="177"/>
      <c r="AS29" s="177"/>
      <c r="AT29" s="177"/>
      <c r="AU29" s="177"/>
      <c r="AV29" s="177"/>
      <c r="AW29" s="177"/>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65"/>
      <c r="B30" s="466"/>
      <c r="C30" s="466"/>
      <c r="D30" s="466"/>
      <c r="E30" s="466"/>
      <c r="F30" s="466"/>
      <c r="G30" s="466"/>
      <c r="H30" s="466"/>
      <c r="I30" s="466"/>
      <c r="J30" s="466"/>
      <c r="K30" s="466"/>
      <c r="L30" s="466"/>
      <c r="M30" s="466"/>
      <c r="N30" s="466"/>
      <c r="O30" s="466"/>
      <c r="P30" s="466"/>
      <c r="Q30" s="466"/>
      <c r="R30" s="466"/>
      <c r="S30" s="466"/>
      <c r="T30" s="466"/>
      <c r="U30" s="466"/>
      <c r="V30" s="466"/>
      <c r="W30" s="466"/>
      <c r="X30" s="466"/>
      <c r="Y30" s="466"/>
      <c r="Z30" s="466"/>
      <c r="AA30" s="466"/>
      <c r="AB30" s="466"/>
      <c r="AC30" s="466"/>
      <c r="AD30" s="466"/>
      <c r="AE30" s="466"/>
      <c r="AF30" s="466"/>
      <c r="AG30" s="466"/>
      <c r="AH30" s="466"/>
      <c r="AI30" s="466"/>
      <c r="AJ30" s="177"/>
      <c r="AK30" s="177"/>
      <c r="AL30" s="177"/>
      <c r="AM30" s="177"/>
      <c r="AN30" s="177"/>
      <c r="AO30" s="177"/>
      <c r="AP30" s="177"/>
      <c r="AQ30" s="177"/>
      <c r="AR30" s="177"/>
      <c r="AS30" s="177"/>
      <c r="AT30" s="177"/>
      <c r="AU30" s="177"/>
      <c r="AV30" s="177"/>
      <c r="AW30" s="177"/>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65"/>
      <c r="B31" s="466"/>
      <c r="C31" s="466"/>
      <c r="D31" s="466"/>
      <c r="E31" s="466"/>
      <c r="F31" s="466"/>
      <c r="G31" s="466"/>
      <c r="H31" s="466"/>
      <c r="I31" s="466"/>
      <c r="J31" s="466"/>
      <c r="K31" s="466"/>
      <c r="L31" s="466"/>
      <c r="M31" s="466"/>
      <c r="N31" s="466"/>
      <c r="O31" s="466"/>
      <c r="P31" s="466"/>
      <c r="Q31" s="466"/>
      <c r="R31" s="466"/>
      <c r="S31" s="466"/>
      <c r="T31" s="466"/>
      <c r="U31" s="466"/>
      <c r="V31" s="466"/>
      <c r="W31" s="466"/>
      <c r="X31" s="466"/>
      <c r="Y31" s="466"/>
      <c r="Z31" s="466"/>
      <c r="AA31" s="466"/>
      <c r="AB31" s="466"/>
      <c r="AC31" s="466"/>
      <c r="AD31" s="466"/>
      <c r="AE31" s="466"/>
      <c r="AF31" s="466"/>
      <c r="AG31" s="466"/>
      <c r="AH31" s="466"/>
      <c r="AI31" s="466"/>
      <c r="AJ31" s="177"/>
      <c r="AK31" s="177"/>
      <c r="AL31" s="177"/>
      <c r="AM31" s="177"/>
      <c r="AN31" s="177"/>
      <c r="AO31" s="177"/>
      <c r="AP31" s="177"/>
      <c r="AQ31" s="177"/>
      <c r="AR31" s="177"/>
      <c r="AS31" s="177"/>
      <c r="AT31" s="177"/>
      <c r="AU31" s="177"/>
      <c r="AV31" s="177"/>
      <c r="AW31" s="177"/>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65"/>
      <c r="B32" s="466"/>
      <c r="C32" s="466"/>
      <c r="D32" s="466"/>
      <c r="E32" s="466"/>
      <c r="F32" s="466"/>
      <c r="G32" s="466"/>
      <c r="H32" s="466"/>
      <c r="I32" s="466"/>
      <c r="J32" s="466"/>
      <c r="K32" s="466"/>
      <c r="L32" s="466"/>
      <c r="M32" s="466"/>
      <c r="N32" s="466"/>
      <c r="O32" s="466"/>
      <c r="P32" s="466"/>
      <c r="Q32" s="466"/>
      <c r="R32" s="466"/>
      <c r="S32" s="466"/>
      <c r="T32" s="466"/>
      <c r="U32" s="466"/>
      <c r="V32" s="466"/>
      <c r="W32" s="466"/>
      <c r="X32" s="466"/>
      <c r="Y32" s="466"/>
      <c r="Z32" s="466"/>
      <c r="AA32" s="466"/>
      <c r="AB32" s="466"/>
      <c r="AC32" s="466"/>
      <c r="AD32" s="466"/>
      <c r="AE32" s="466"/>
      <c r="AF32" s="466"/>
      <c r="AG32" s="466"/>
      <c r="AH32" s="466"/>
      <c r="AI32" s="466"/>
      <c r="AJ32" s="177"/>
      <c r="AK32" s="177"/>
      <c r="AL32" s="177"/>
      <c r="AM32" s="177"/>
      <c r="AN32" s="177"/>
      <c r="AO32" s="177"/>
      <c r="AP32" s="177"/>
      <c r="AQ32" s="177"/>
      <c r="AR32" s="177"/>
      <c r="AS32" s="177"/>
      <c r="AT32" s="177"/>
      <c r="AU32" s="177"/>
      <c r="AV32" s="177"/>
      <c r="AW32" s="177"/>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62"/>
      <c r="B33" s="464"/>
      <c r="C33" s="464"/>
      <c r="D33" s="464"/>
      <c r="E33" s="464"/>
      <c r="F33" s="464"/>
      <c r="G33" s="464"/>
      <c r="H33" s="464"/>
      <c r="I33" s="464"/>
      <c r="J33" s="464"/>
      <c r="K33" s="464"/>
      <c r="L33" s="464"/>
      <c r="M33" s="464"/>
      <c r="N33" s="464"/>
      <c r="O33" s="464"/>
      <c r="P33" s="464"/>
      <c r="Q33" s="464"/>
      <c r="R33" s="464"/>
      <c r="S33" s="464"/>
      <c r="T33" s="464"/>
      <c r="U33" s="464"/>
      <c r="V33" s="464"/>
      <c r="W33" s="464"/>
      <c r="X33" s="464"/>
      <c r="Y33" s="464"/>
      <c r="Z33" s="464"/>
      <c r="AA33" s="464"/>
      <c r="AB33" s="464"/>
      <c r="AC33" s="464"/>
      <c r="AD33" s="464"/>
      <c r="AE33" s="464"/>
      <c r="AF33" s="1032"/>
      <c r="AG33" s="1032"/>
      <c r="AH33" s="1033"/>
      <c r="AI33" s="1033"/>
      <c r="AJ33" s="177"/>
      <c r="AK33" s="177"/>
      <c r="AL33" s="177"/>
      <c r="AM33" s="177"/>
      <c r="AN33" s="177"/>
      <c r="AO33" s="177"/>
      <c r="AP33" s="177"/>
      <c r="AQ33" s="177"/>
      <c r="AR33" s="177"/>
      <c r="AS33" s="177"/>
      <c r="AT33" s="177"/>
      <c r="AU33" s="177"/>
      <c r="AV33" s="177"/>
      <c r="AW33" s="177"/>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65"/>
      <c r="B34" s="466"/>
      <c r="C34" s="466"/>
      <c r="D34" s="466"/>
      <c r="E34" s="466"/>
      <c r="F34" s="466"/>
      <c r="G34" s="466"/>
      <c r="H34" s="466"/>
      <c r="I34" s="466"/>
      <c r="J34" s="466"/>
      <c r="K34" s="466"/>
      <c r="L34" s="466"/>
      <c r="M34" s="466"/>
      <c r="N34" s="466"/>
      <c r="O34" s="466"/>
      <c r="P34" s="466"/>
      <c r="Q34" s="466"/>
      <c r="R34" s="466"/>
      <c r="S34" s="466"/>
      <c r="T34" s="466"/>
      <c r="U34" s="466"/>
      <c r="V34" s="466"/>
      <c r="W34" s="466"/>
      <c r="X34" s="466"/>
      <c r="Y34" s="466"/>
      <c r="Z34" s="466"/>
      <c r="AA34" s="466"/>
      <c r="AB34" s="466"/>
      <c r="AC34" s="466"/>
      <c r="AD34" s="466"/>
      <c r="AE34" s="466"/>
      <c r="AF34" s="466"/>
      <c r="AG34" s="466"/>
      <c r="AH34" s="466"/>
      <c r="AI34" s="466"/>
      <c r="AJ34" s="177"/>
      <c r="AK34" s="177"/>
      <c r="AL34" s="177"/>
      <c r="AM34" s="177"/>
      <c r="AN34" s="177"/>
      <c r="AO34" s="177"/>
      <c r="AP34" s="177"/>
      <c r="AQ34" s="177"/>
      <c r="AR34" s="177"/>
      <c r="AS34" s="177"/>
      <c r="AT34" s="177"/>
      <c r="AU34" s="177"/>
      <c r="AV34" s="177"/>
      <c r="AW34" s="177"/>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65"/>
      <c r="B35" s="466"/>
      <c r="C35" s="466"/>
      <c r="D35" s="466"/>
      <c r="E35" s="466"/>
      <c r="F35" s="466"/>
      <c r="G35" s="466"/>
      <c r="H35" s="466"/>
      <c r="I35" s="466"/>
      <c r="J35" s="466"/>
      <c r="K35" s="466"/>
      <c r="L35" s="466"/>
      <c r="M35" s="466"/>
      <c r="N35" s="466"/>
      <c r="O35" s="466"/>
      <c r="P35" s="466"/>
      <c r="Q35" s="466"/>
      <c r="R35" s="466"/>
      <c r="S35" s="466"/>
      <c r="T35" s="466"/>
      <c r="U35" s="466"/>
      <c r="V35" s="466"/>
      <c r="W35" s="466"/>
      <c r="X35" s="466"/>
      <c r="Y35" s="466"/>
      <c r="Z35" s="466"/>
      <c r="AA35" s="466"/>
      <c r="AB35" s="466"/>
      <c r="AC35" s="466"/>
      <c r="AD35" s="466"/>
      <c r="AE35" s="466"/>
      <c r="AF35" s="466"/>
      <c r="AG35" s="466"/>
      <c r="AH35" s="466"/>
      <c r="AI35" s="466"/>
      <c r="AJ35" s="177"/>
      <c r="AK35" s="177"/>
      <c r="AL35" s="177"/>
      <c r="AM35" s="177"/>
      <c r="AN35" s="177"/>
      <c r="AO35" s="177"/>
      <c r="AP35" s="177"/>
      <c r="AQ35" s="177"/>
      <c r="AR35" s="177"/>
      <c r="AS35" s="177"/>
      <c r="AT35" s="177"/>
      <c r="AU35" s="177"/>
      <c r="AV35" s="177"/>
      <c r="AW35" s="177"/>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65"/>
      <c r="B36" s="466"/>
      <c r="C36" s="466"/>
      <c r="D36" s="466"/>
      <c r="E36" s="466"/>
      <c r="F36" s="466"/>
      <c r="G36" s="466"/>
      <c r="H36" s="466"/>
      <c r="I36" s="466"/>
      <c r="J36" s="466"/>
      <c r="K36" s="466"/>
      <c r="L36" s="466"/>
      <c r="M36" s="466"/>
      <c r="N36" s="466"/>
      <c r="O36" s="466"/>
      <c r="P36" s="466"/>
      <c r="Q36" s="466"/>
      <c r="R36" s="466"/>
      <c r="S36" s="466"/>
      <c r="T36" s="466"/>
      <c r="U36" s="466"/>
      <c r="V36" s="466"/>
      <c r="W36" s="466"/>
      <c r="X36" s="466"/>
      <c r="Y36" s="466"/>
      <c r="Z36" s="466"/>
      <c r="AA36" s="466"/>
      <c r="AB36" s="466"/>
      <c r="AC36" s="466"/>
      <c r="AD36" s="466"/>
      <c r="AE36" s="466"/>
      <c r="AF36" s="466"/>
      <c r="AG36" s="466"/>
      <c r="AH36" s="466"/>
      <c r="AI36" s="466"/>
      <c r="AJ36" s="177"/>
      <c r="AK36" s="177"/>
      <c r="AL36" s="177"/>
      <c r="AM36" s="177"/>
      <c r="AN36" s="177"/>
      <c r="AO36" s="177"/>
      <c r="AP36" s="177"/>
      <c r="AQ36" s="177"/>
      <c r="AR36" s="177"/>
      <c r="AS36" s="177"/>
      <c r="AT36" s="177"/>
      <c r="AU36" s="177"/>
      <c r="AV36" s="177"/>
      <c r="AW36" s="177"/>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62"/>
      <c r="B37" s="464"/>
      <c r="C37" s="464"/>
      <c r="D37" s="464"/>
      <c r="E37" s="464"/>
      <c r="F37" s="464"/>
      <c r="G37" s="464"/>
      <c r="H37" s="464"/>
      <c r="I37" s="464"/>
      <c r="J37" s="464"/>
      <c r="K37" s="464"/>
      <c r="L37" s="464"/>
      <c r="M37" s="464"/>
      <c r="N37" s="464"/>
      <c r="O37" s="464"/>
      <c r="P37" s="464"/>
      <c r="Q37" s="464"/>
      <c r="R37" s="464"/>
      <c r="S37" s="464"/>
      <c r="T37" s="464"/>
      <c r="U37" s="464"/>
      <c r="V37" s="464"/>
      <c r="W37" s="464"/>
      <c r="X37" s="464"/>
      <c r="Y37" s="464"/>
      <c r="Z37" s="464"/>
      <c r="AA37" s="464"/>
      <c r="AB37" s="464"/>
      <c r="AC37" s="464"/>
      <c r="AD37" s="464"/>
      <c r="AE37" s="464"/>
      <c r="AF37" s="1032"/>
      <c r="AG37" s="1032"/>
      <c r="AH37" s="1033"/>
      <c r="AI37" s="1033"/>
      <c r="AJ37" s="177"/>
      <c r="AK37" s="177"/>
      <c r="AL37" s="177"/>
      <c r="AM37" s="177"/>
      <c r="AN37" s="177"/>
      <c r="AO37" s="177"/>
      <c r="AP37" s="177"/>
      <c r="AQ37" s="177"/>
      <c r="AR37" s="177"/>
      <c r="AS37" s="177"/>
      <c r="AT37" s="177"/>
      <c r="AU37" s="177"/>
      <c r="AV37" s="177"/>
      <c r="AW37" s="177"/>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65"/>
      <c r="B38" s="466"/>
      <c r="C38" s="466"/>
      <c r="D38" s="466"/>
      <c r="E38" s="466"/>
      <c r="F38" s="466"/>
      <c r="G38" s="466"/>
      <c r="H38" s="466"/>
      <c r="I38" s="466"/>
      <c r="J38" s="466"/>
      <c r="K38" s="466"/>
      <c r="L38" s="466"/>
      <c r="M38" s="466"/>
      <c r="N38" s="466"/>
      <c r="O38" s="466"/>
      <c r="P38" s="466"/>
      <c r="Q38" s="466"/>
      <c r="R38" s="466"/>
      <c r="S38" s="466"/>
      <c r="T38" s="466"/>
      <c r="U38" s="466"/>
      <c r="V38" s="466"/>
      <c r="W38" s="466"/>
      <c r="X38" s="466"/>
      <c r="Y38" s="466"/>
      <c r="Z38" s="466"/>
      <c r="AA38" s="466"/>
      <c r="AB38" s="466"/>
      <c r="AC38" s="466"/>
      <c r="AD38" s="466"/>
      <c r="AE38" s="466"/>
      <c r="AF38" s="466"/>
      <c r="AG38" s="466"/>
      <c r="AH38" s="466"/>
      <c r="AI38" s="466"/>
      <c r="AJ38" s="177"/>
      <c r="AK38" s="177"/>
      <c r="AL38" s="177"/>
      <c r="AM38" s="177"/>
      <c r="AN38" s="177"/>
      <c r="AO38" s="177"/>
      <c r="AP38" s="177"/>
      <c r="AQ38" s="177"/>
      <c r="AR38" s="177"/>
      <c r="AS38" s="177"/>
      <c r="AT38" s="177"/>
      <c r="AU38" s="177"/>
      <c r="AV38" s="177"/>
      <c r="AW38" s="177"/>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65"/>
      <c r="B39" s="466"/>
      <c r="C39" s="466"/>
      <c r="D39" s="466"/>
      <c r="E39" s="466"/>
      <c r="F39" s="466"/>
      <c r="G39" s="466"/>
      <c r="H39" s="466"/>
      <c r="I39" s="466"/>
      <c r="J39" s="466"/>
      <c r="K39" s="466"/>
      <c r="L39" s="466"/>
      <c r="M39" s="466"/>
      <c r="N39" s="466"/>
      <c r="O39" s="466"/>
      <c r="P39" s="466"/>
      <c r="Q39" s="466"/>
      <c r="R39" s="466"/>
      <c r="S39" s="466"/>
      <c r="T39" s="466"/>
      <c r="U39" s="466"/>
      <c r="V39" s="466"/>
      <c r="W39" s="466"/>
      <c r="X39" s="466"/>
      <c r="Y39" s="466"/>
      <c r="Z39" s="466"/>
      <c r="AA39" s="466"/>
      <c r="AB39" s="466"/>
      <c r="AC39" s="466"/>
      <c r="AD39" s="466"/>
      <c r="AE39" s="466"/>
      <c r="AF39" s="466"/>
      <c r="AG39" s="466"/>
      <c r="AH39" s="466"/>
      <c r="AI39" s="466"/>
      <c r="AJ39" s="177"/>
      <c r="AK39" s="177"/>
      <c r="AL39" s="177"/>
      <c r="AM39" s="177"/>
      <c r="AN39" s="177"/>
      <c r="AO39" s="177"/>
      <c r="AP39" s="177"/>
      <c r="AQ39" s="177"/>
      <c r="AR39" s="177"/>
      <c r="AS39" s="177"/>
      <c r="AT39" s="177"/>
      <c r="AU39" s="177"/>
      <c r="AV39" s="177"/>
      <c r="AW39" s="177"/>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65"/>
      <c r="B40" s="466"/>
      <c r="C40" s="466"/>
      <c r="D40" s="466"/>
      <c r="E40" s="466"/>
      <c r="F40" s="466"/>
      <c r="G40" s="466"/>
      <c r="H40" s="466"/>
      <c r="I40" s="466"/>
      <c r="J40" s="466"/>
      <c r="K40" s="466"/>
      <c r="L40" s="466"/>
      <c r="M40" s="466"/>
      <c r="N40" s="466"/>
      <c r="O40" s="466"/>
      <c r="P40" s="466"/>
      <c r="Q40" s="466"/>
      <c r="R40" s="466"/>
      <c r="S40" s="466"/>
      <c r="T40" s="466"/>
      <c r="U40" s="466"/>
      <c r="V40" s="466"/>
      <c r="W40" s="466"/>
      <c r="X40" s="466"/>
      <c r="Y40" s="466"/>
      <c r="Z40" s="466"/>
      <c r="AA40" s="466"/>
      <c r="AB40" s="466"/>
      <c r="AC40" s="466"/>
      <c r="AD40" s="466"/>
      <c r="AE40" s="466"/>
      <c r="AF40" s="466"/>
      <c r="AG40" s="466"/>
      <c r="AH40" s="466"/>
      <c r="AI40" s="466"/>
      <c r="AJ40" s="177"/>
      <c r="AK40" s="177"/>
      <c r="AL40" s="177"/>
      <c r="AM40" s="177"/>
      <c r="AN40" s="177"/>
      <c r="AO40" s="177"/>
      <c r="AP40" s="177"/>
      <c r="AQ40" s="177"/>
      <c r="AR40" s="177"/>
      <c r="AS40" s="177"/>
      <c r="AT40" s="177"/>
      <c r="AU40" s="177"/>
      <c r="AV40" s="177"/>
      <c r="AW40" s="177"/>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62"/>
      <c r="B41" s="464"/>
      <c r="C41" s="464"/>
      <c r="D41" s="464"/>
      <c r="E41" s="464"/>
      <c r="F41" s="464"/>
      <c r="G41" s="464"/>
      <c r="H41" s="464"/>
      <c r="I41" s="464"/>
      <c r="J41" s="464"/>
      <c r="K41" s="464"/>
      <c r="L41" s="464"/>
      <c r="M41" s="464"/>
      <c r="N41" s="464"/>
      <c r="O41" s="464"/>
      <c r="P41" s="464"/>
      <c r="Q41" s="464"/>
      <c r="R41" s="464"/>
      <c r="S41" s="464"/>
      <c r="T41" s="464"/>
      <c r="U41" s="464"/>
      <c r="V41" s="464"/>
      <c r="W41" s="464"/>
      <c r="X41" s="464"/>
      <c r="Y41" s="464"/>
      <c r="Z41" s="464"/>
      <c r="AA41" s="464"/>
      <c r="AB41" s="464"/>
      <c r="AC41" s="464"/>
      <c r="AD41" s="464"/>
      <c r="AE41" s="464"/>
      <c r="AF41" s="1032"/>
      <c r="AG41" s="1032"/>
      <c r="AH41" s="1033"/>
      <c r="AI41" s="1033"/>
      <c r="AJ41" s="177"/>
      <c r="AK41" s="177"/>
      <c r="AL41" s="177"/>
      <c r="AM41" s="177"/>
      <c r="AN41" s="177"/>
      <c r="AO41" s="177"/>
      <c r="AP41" s="177"/>
      <c r="AQ41" s="177"/>
      <c r="AR41" s="177"/>
      <c r="AS41" s="177"/>
      <c r="AT41" s="177"/>
      <c r="AU41" s="177"/>
      <c r="AV41" s="177"/>
      <c r="AW41" s="177"/>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65"/>
      <c r="B42" s="466"/>
      <c r="C42" s="466"/>
      <c r="D42" s="466"/>
      <c r="E42" s="466"/>
      <c r="F42" s="466"/>
      <c r="G42" s="466"/>
      <c r="H42" s="466"/>
      <c r="I42" s="466"/>
      <c r="J42" s="466"/>
      <c r="K42" s="466"/>
      <c r="L42" s="466"/>
      <c r="M42" s="466"/>
      <c r="N42" s="466"/>
      <c r="O42" s="466"/>
      <c r="P42" s="466"/>
      <c r="Q42" s="466"/>
      <c r="R42" s="466"/>
      <c r="S42" s="466"/>
      <c r="T42" s="466"/>
      <c r="U42" s="466"/>
      <c r="V42" s="466"/>
      <c r="W42" s="466"/>
      <c r="X42" s="466"/>
      <c r="Y42" s="466"/>
      <c r="Z42" s="466"/>
      <c r="AA42" s="466"/>
      <c r="AB42" s="470"/>
      <c r="AC42" s="470"/>
      <c r="AD42" s="470"/>
      <c r="AE42" s="470"/>
      <c r="AF42" s="470"/>
      <c r="AG42" s="470"/>
      <c r="AH42" s="470"/>
      <c r="AI42" s="470"/>
      <c r="AJ42" s="177"/>
      <c r="AK42" s="177"/>
      <c r="AL42" s="177"/>
      <c r="AM42" s="177"/>
      <c r="AN42" s="177"/>
      <c r="AO42" s="177"/>
      <c r="AP42" s="177"/>
      <c r="AQ42" s="177"/>
      <c r="AR42" s="177"/>
      <c r="AS42" s="177"/>
      <c r="AT42" s="177"/>
      <c r="AU42" s="177"/>
      <c r="AV42" s="177"/>
      <c r="AW42" s="177"/>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68"/>
      <c r="B43" s="469"/>
      <c r="C43" s="469"/>
      <c r="D43" s="469"/>
      <c r="E43" s="469"/>
      <c r="F43" s="469"/>
      <c r="G43" s="469"/>
      <c r="H43" s="469"/>
      <c r="I43" s="469"/>
      <c r="J43" s="469"/>
      <c r="K43" s="469"/>
      <c r="L43" s="469"/>
      <c r="M43" s="469"/>
      <c r="N43" s="469"/>
      <c r="O43" s="469"/>
      <c r="P43" s="469"/>
      <c r="Q43" s="469"/>
      <c r="R43" s="469"/>
      <c r="S43" s="469"/>
      <c r="T43" s="469"/>
      <c r="U43" s="469"/>
      <c r="V43" s="469"/>
      <c r="W43" s="469"/>
      <c r="X43" s="469"/>
      <c r="Y43" s="469"/>
      <c r="Z43" s="469"/>
      <c r="AA43" s="469"/>
      <c r="AB43" s="469"/>
      <c r="AC43" s="469"/>
      <c r="AD43" s="469"/>
      <c r="AE43" s="469"/>
      <c r="AF43" s="469"/>
      <c r="AG43" s="469"/>
      <c r="AH43" s="469"/>
      <c r="AI43" s="469"/>
      <c r="AJ43" s="177"/>
      <c r="AK43" s="177"/>
      <c r="AL43" s="177"/>
      <c r="AM43" s="177"/>
      <c r="AN43" s="177"/>
      <c r="AO43" s="177"/>
      <c r="AP43" s="177"/>
      <c r="AQ43" s="177"/>
      <c r="AR43" s="177"/>
      <c r="AS43" s="177"/>
      <c r="AT43" s="177"/>
      <c r="AU43" s="177"/>
      <c r="AV43" s="177"/>
      <c r="AW43" s="177"/>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65"/>
      <c r="B44" s="466"/>
      <c r="C44" s="466"/>
      <c r="D44" s="466"/>
      <c r="E44" s="466"/>
      <c r="F44" s="466"/>
      <c r="G44" s="466"/>
      <c r="H44" s="466"/>
      <c r="I44" s="466"/>
      <c r="J44" s="466"/>
      <c r="K44" s="466"/>
      <c r="L44" s="466"/>
      <c r="M44" s="466"/>
      <c r="N44" s="466"/>
      <c r="O44" s="466"/>
      <c r="P44" s="466"/>
      <c r="Q44" s="466"/>
      <c r="R44" s="466"/>
      <c r="S44" s="466"/>
      <c r="T44" s="466"/>
      <c r="U44" s="466"/>
      <c r="V44" s="466"/>
      <c r="W44" s="466"/>
      <c r="X44" s="466"/>
      <c r="Y44" s="466"/>
      <c r="Z44" s="466"/>
      <c r="AA44" s="466"/>
      <c r="AB44" s="466"/>
      <c r="AC44" s="466"/>
      <c r="AD44" s="466"/>
      <c r="AE44" s="466"/>
      <c r="AF44" s="466"/>
      <c r="AG44" s="467"/>
      <c r="AH44" s="467"/>
      <c r="AI44" s="467"/>
      <c r="AJ44" s="177"/>
      <c r="AK44" s="177"/>
      <c r="AL44" s="177"/>
      <c r="AM44" s="177"/>
      <c r="AN44" s="177"/>
      <c r="AO44" s="177"/>
      <c r="AP44" s="177"/>
      <c r="AQ44" s="177"/>
      <c r="AR44" s="177"/>
      <c r="AS44" s="177"/>
      <c r="AT44" s="177"/>
      <c r="AU44" s="177"/>
      <c r="AV44" s="177"/>
      <c r="AW44" s="177"/>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62"/>
      <c r="B45" s="464"/>
      <c r="C45" s="464"/>
      <c r="D45" s="464"/>
      <c r="E45" s="464"/>
      <c r="F45" s="464"/>
      <c r="G45" s="464"/>
      <c r="H45" s="464"/>
      <c r="I45" s="464"/>
      <c r="J45" s="464"/>
      <c r="K45" s="464"/>
      <c r="L45" s="464"/>
      <c r="M45" s="464"/>
      <c r="N45" s="464"/>
      <c r="O45" s="464"/>
      <c r="P45" s="464"/>
      <c r="Q45" s="464"/>
      <c r="R45" s="464"/>
      <c r="S45" s="464"/>
      <c r="T45" s="464"/>
      <c r="U45" s="464"/>
      <c r="V45" s="464"/>
      <c r="W45" s="464"/>
      <c r="X45" s="464"/>
      <c r="Y45" s="464"/>
      <c r="Z45" s="464"/>
      <c r="AA45" s="464"/>
      <c r="AB45" s="464"/>
      <c r="AC45" s="464"/>
      <c r="AD45" s="464"/>
      <c r="AE45" s="464"/>
      <c r="AF45" s="1032"/>
      <c r="AG45" s="1032"/>
      <c r="AH45" s="1033"/>
      <c r="AI45" s="1033"/>
      <c r="AJ45" s="177"/>
      <c r="AK45" s="177"/>
      <c r="AL45" s="177"/>
      <c r="AM45" s="177"/>
      <c r="AN45" s="177"/>
      <c r="AO45" s="177"/>
      <c r="AP45" s="177"/>
      <c r="AQ45" s="177"/>
      <c r="AR45" s="177"/>
      <c r="AS45" s="177"/>
      <c r="AT45" s="177"/>
      <c r="AU45" s="177"/>
      <c r="AV45" s="177"/>
      <c r="AW45" s="177"/>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65"/>
      <c r="B46" s="466"/>
      <c r="C46" s="466"/>
      <c r="D46" s="466"/>
      <c r="E46" s="466"/>
      <c r="F46" s="466"/>
      <c r="G46" s="466"/>
      <c r="H46" s="466"/>
      <c r="I46" s="466"/>
      <c r="J46" s="466"/>
      <c r="K46" s="466"/>
      <c r="L46" s="466"/>
      <c r="M46" s="466"/>
      <c r="N46" s="466"/>
      <c r="O46" s="466"/>
      <c r="P46" s="466"/>
      <c r="Q46" s="466"/>
      <c r="R46" s="466"/>
      <c r="S46" s="466"/>
      <c r="T46" s="466"/>
      <c r="U46" s="466"/>
      <c r="V46" s="466"/>
      <c r="W46" s="466"/>
      <c r="X46" s="466"/>
      <c r="Y46" s="466"/>
      <c r="Z46" s="466"/>
      <c r="AA46" s="466"/>
      <c r="AB46" s="466"/>
      <c r="AC46" s="466"/>
      <c r="AD46" s="466"/>
      <c r="AE46" s="466"/>
      <c r="AF46" s="466"/>
      <c r="AG46" s="467"/>
      <c r="AH46" s="467"/>
      <c r="AI46" s="467"/>
      <c r="AJ46" s="177"/>
      <c r="AK46" s="177"/>
      <c r="AL46" s="177"/>
      <c r="AM46" s="177"/>
      <c r="AN46" s="177"/>
      <c r="AO46" s="177"/>
      <c r="AP46" s="177"/>
      <c r="AQ46" s="177"/>
      <c r="AR46" s="177"/>
      <c r="AS46" s="177"/>
      <c r="AT46" s="177"/>
      <c r="AU46" s="177"/>
      <c r="AV46" s="177"/>
      <c r="AW46" s="177"/>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68"/>
      <c r="B47" s="469"/>
      <c r="C47" s="469"/>
      <c r="D47" s="469"/>
      <c r="E47" s="469"/>
      <c r="F47" s="469"/>
      <c r="G47" s="469"/>
      <c r="H47" s="469"/>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177"/>
      <c r="AK47" s="177"/>
      <c r="AL47" s="177"/>
      <c r="AM47" s="177"/>
      <c r="AN47" s="177"/>
      <c r="AO47" s="177"/>
      <c r="AP47" s="177"/>
      <c r="AQ47" s="177"/>
      <c r="AR47" s="177"/>
      <c r="AS47" s="177"/>
      <c r="AT47" s="177"/>
      <c r="AU47" s="177"/>
      <c r="AV47" s="177"/>
      <c r="AW47" s="177"/>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65"/>
      <c r="B48" s="466"/>
      <c r="C48" s="466"/>
      <c r="D48" s="466"/>
      <c r="E48" s="466"/>
      <c r="F48" s="466"/>
      <c r="G48" s="466"/>
      <c r="H48" s="466"/>
      <c r="I48" s="466"/>
      <c r="J48" s="466"/>
      <c r="K48" s="466"/>
      <c r="L48" s="466"/>
      <c r="M48" s="466"/>
      <c r="N48" s="466"/>
      <c r="O48" s="466"/>
      <c r="P48" s="466"/>
      <c r="Q48" s="466"/>
      <c r="R48" s="466"/>
      <c r="S48" s="466"/>
      <c r="T48" s="466"/>
      <c r="U48" s="466"/>
      <c r="V48" s="466"/>
      <c r="W48" s="466"/>
      <c r="X48" s="466"/>
      <c r="Y48" s="466"/>
      <c r="Z48" s="466"/>
      <c r="AA48" s="466"/>
      <c r="AB48" s="466"/>
      <c r="AC48" s="466"/>
      <c r="AD48" s="466"/>
      <c r="AE48" s="466"/>
      <c r="AF48" s="466"/>
      <c r="AG48" s="467"/>
      <c r="AH48" s="467"/>
      <c r="AI48" s="467"/>
      <c r="AJ48" s="177"/>
      <c r="AK48" s="177"/>
      <c r="AL48" s="177"/>
      <c r="AM48" s="177"/>
      <c r="AN48" s="177"/>
      <c r="AO48" s="177"/>
      <c r="AP48" s="177"/>
      <c r="AQ48" s="177"/>
      <c r="AR48" s="177"/>
      <c r="AS48" s="177"/>
      <c r="AT48" s="177"/>
      <c r="AU48" s="177"/>
      <c r="AV48" s="177"/>
      <c r="AW48" s="177"/>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62"/>
      <c r="B49" s="464"/>
      <c r="C49" s="464"/>
      <c r="D49" s="464"/>
      <c r="E49" s="464"/>
      <c r="F49" s="464"/>
      <c r="G49" s="464"/>
      <c r="H49" s="464"/>
      <c r="I49" s="464"/>
      <c r="J49" s="464"/>
      <c r="K49" s="464"/>
      <c r="L49" s="464"/>
      <c r="M49" s="464"/>
      <c r="N49" s="464"/>
      <c r="O49" s="464"/>
      <c r="P49" s="464"/>
      <c r="Q49" s="464"/>
      <c r="R49" s="464"/>
      <c r="S49" s="464"/>
      <c r="T49" s="464"/>
      <c r="U49" s="464"/>
      <c r="V49" s="464"/>
      <c r="W49" s="464"/>
      <c r="X49" s="464"/>
      <c r="Y49" s="464"/>
      <c r="Z49" s="464"/>
      <c r="AA49" s="464"/>
      <c r="AB49" s="464"/>
      <c r="AC49" s="464"/>
      <c r="AD49" s="464"/>
      <c r="AE49" s="464"/>
      <c r="AF49" s="1032"/>
      <c r="AG49" s="1032"/>
      <c r="AH49" s="1033"/>
      <c r="AI49" s="1033"/>
      <c r="AJ49" s="177"/>
      <c r="AK49" s="177"/>
      <c r="AL49" s="177"/>
      <c r="AM49" s="177"/>
      <c r="AN49" s="177"/>
      <c r="AO49" s="177"/>
      <c r="AP49" s="177"/>
      <c r="AQ49" s="177"/>
      <c r="AR49" s="177"/>
      <c r="AS49" s="177"/>
      <c r="AT49" s="177"/>
      <c r="AU49" s="177"/>
      <c r="AV49" s="177"/>
      <c r="AW49" s="177"/>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65"/>
      <c r="B50" s="466"/>
      <c r="C50" s="466"/>
      <c r="D50" s="466"/>
      <c r="E50" s="466"/>
      <c r="F50" s="466"/>
      <c r="G50" s="466"/>
      <c r="H50" s="466"/>
      <c r="I50" s="466"/>
      <c r="J50" s="466"/>
      <c r="K50" s="466"/>
      <c r="L50" s="466"/>
      <c r="M50" s="466"/>
      <c r="N50" s="466"/>
      <c r="O50" s="466"/>
      <c r="P50" s="466"/>
      <c r="Q50" s="466"/>
      <c r="R50" s="466"/>
      <c r="S50" s="466"/>
      <c r="T50" s="466"/>
      <c r="U50" s="466"/>
      <c r="V50" s="466"/>
      <c r="W50" s="466"/>
      <c r="X50" s="466"/>
      <c r="Y50" s="466"/>
      <c r="Z50" s="466"/>
      <c r="AA50" s="466"/>
      <c r="AB50" s="466"/>
      <c r="AC50" s="466"/>
      <c r="AD50" s="466"/>
      <c r="AE50" s="466"/>
      <c r="AF50" s="466"/>
      <c r="AG50" s="467"/>
      <c r="AH50" s="467"/>
      <c r="AI50" s="467"/>
      <c r="AJ50" s="177"/>
      <c r="AK50" s="177"/>
      <c r="AL50" s="177"/>
      <c r="AM50" s="177"/>
      <c r="AN50" s="177"/>
      <c r="AO50" s="177"/>
      <c r="AP50" s="177"/>
      <c r="AQ50" s="177"/>
      <c r="AR50" s="177"/>
      <c r="AS50" s="177"/>
      <c r="AT50" s="177"/>
      <c r="AU50" s="177"/>
      <c r="AV50" s="177"/>
      <c r="AW50" s="177"/>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68"/>
      <c r="B51" s="469"/>
      <c r="C51" s="469"/>
      <c r="D51" s="469"/>
      <c r="E51" s="469"/>
      <c r="F51" s="469"/>
      <c r="G51" s="469"/>
      <c r="H51" s="469"/>
      <c r="I51" s="469"/>
      <c r="J51" s="469"/>
      <c r="K51" s="469"/>
      <c r="L51" s="469"/>
      <c r="M51" s="469"/>
      <c r="N51" s="469"/>
      <c r="O51" s="469"/>
      <c r="P51" s="469"/>
      <c r="Q51" s="469"/>
      <c r="R51" s="469"/>
      <c r="S51" s="469"/>
      <c r="T51" s="469"/>
      <c r="U51" s="469"/>
      <c r="V51" s="469"/>
      <c r="W51" s="469"/>
      <c r="X51" s="469"/>
      <c r="Y51" s="469"/>
      <c r="Z51" s="469"/>
      <c r="AA51" s="469"/>
      <c r="AB51" s="469"/>
      <c r="AC51" s="469"/>
      <c r="AD51" s="469"/>
      <c r="AE51" s="469"/>
      <c r="AF51" s="469"/>
      <c r="AG51" s="469"/>
      <c r="AH51" s="469"/>
      <c r="AI51" s="469"/>
      <c r="AJ51" s="177"/>
      <c r="AK51" s="177"/>
      <c r="AL51" s="177"/>
      <c r="AM51" s="177"/>
      <c r="AN51" s="177"/>
      <c r="AO51" s="177"/>
      <c r="AP51" s="177"/>
      <c r="AQ51" s="177"/>
      <c r="AR51" s="177"/>
      <c r="AS51" s="177"/>
      <c r="AT51" s="177"/>
      <c r="AU51" s="177"/>
      <c r="AV51" s="177"/>
      <c r="AW51" s="177"/>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65"/>
      <c r="B52" s="466"/>
      <c r="C52" s="466"/>
      <c r="D52" s="466"/>
      <c r="E52" s="466"/>
      <c r="F52" s="466"/>
      <c r="G52" s="466"/>
      <c r="H52" s="466"/>
      <c r="I52" s="466"/>
      <c r="J52" s="466"/>
      <c r="K52" s="466"/>
      <c r="L52" s="466"/>
      <c r="M52" s="466"/>
      <c r="N52" s="466"/>
      <c r="O52" s="466"/>
      <c r="P52" s="466"/>
      <c r="Q52" s="466"/>
      <c r="R52" s="466"/>
      <c r="S52" s="466"/>
      <c r="T52" s="466"/>
      <c r="U52" s="466"/>
      <c r="V52" s="466"/>
      <c r="W52" s="466"/>
      <c r="X52" s="466"/>
      <c r="Y52" s="466"/>
      <c r="Z52" s="466"/>
      <c r="AA52" s="466"/>
      <c r="AB52" s="466"/>
      <c r="AC52" s="466"/>
      <c r="AD52" s="466"/>
      <c r="AE52" s="466"/>
      <c r="AF52" s="466"/>
      <c r="AG52" s="467"/>
      <c r="AH52" s="467"/>
      <c r="AI52" s="467"/>
      <c r="AJ52" s="177"/>
      <c r="AK52" s="177"/>
      <c r="AL52" s="177"/>
      <c r="AM52" s="177"/>
      <c r="AN52" s="177"/>
      <c r="AO52" s="177"/>
      <c r="AP52" s="177"/>
      <c r="AQ52" s="177"/>
      <c r="AR52" s="177"/>
      <c r="AS52" s="177"/>
      <c r="AT52" s="177"/>
      <c r="AU52" s="177"/>
      <c r="AV52" s="177"/>
      <c r="AW52" s="177"/>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62"/>
      <c r="B53" s="464"/>
      <c r="C53" s="464"/>
      <c r="D53" s="464"/>
      <c r="E53" s="464"/>
      <c r="F53" s="464"/>
      <c r="G53" s="464"/>
      <c r="H53" s="464"/>
      <c r="I53" s="464"/>
      <c r="J53" s="464"/>
      <c r="K53" s="464"/>
      <c r="L53" s="464"/>
      <c r="M53" s="464"/>
      <c r="N53" s="464"/>
      <c r="O53" s="464"/>
      <c r="P53" s="464"/>
      <c r="Q53" s="464"/>
      <c r="R53" s="464"/>
      <c r="S53" s="464"/>
      <c r="T53" s="464"/>
      <c r="U53" s="464"/>
      <c r="V53" s="464"/>
      <c r="W53" s="464"/>
      <c r="X53" s="464"/>
      <c r="Y53" s="464"/>
      <c r="Z53" s="464"/>
      <c r="AA53" s="464"/>
      <c r="AB53" s="464"/>
      <c r="AC53" s="464"/>
      <c r="AD53" s="464"/>
      <c r="AE53" s="464"/>
      <c r="AF53" s="1032"/>
      <c r="AG53" s="1032"/>
      <c r="AH53" s="1033"/>
      <c r="AI53" s="1033"/>
      <c r="AJ53" s="177"/>
      <c r="AK53" s="177"/>
      <c r="AL53" s="177"/>
      <c r="AM53" s="177"/>
      <c r="AN53" s="177"/>
      <c r="AO53" s="177"/>
      <c r="AP53" s="177"/>
      <c r="AQ53" s="177"/>
      <c r="AR53" s="177"/>
      <c r="AS53" s="177"/>
      <c r="AT53" s="177"/>
      <c r="AU53" s="177"/>
      <c r="AV53" s="177"/>
      <c r="AW53" s="177"/>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65"/>
      <c r="B54" s="466"/>
      <c r="C54" s="466"/>
      <c r="D54" s="466"/>
      <c r="E54" s="466"/>
      <c r="F54" s="466"/>
      <c r="G54" s="466"/>
      <c r="H54" s="466"/>
      <c r="I54" s="466"/>
      <c r="J54" s="466"/>
      <c r="K54" s="466"/>
      <c r="L54" s="466"/>
      <c r="M54" s="466"/>
      <c r="N54" s="466"/>
      <c r="O54" s="466"/>
      <c r="P54" s="466"/>
      <c r="Q54" s="466"/>
      <c r="R54" s="466"/>
      <c r="S54" s="466"/>
      <c r="T54" s="466"/>
      <c r="U54" s="466"/>
      <c r="V54" s="466"/>
      <c r="W54" s="466"/>
      <c r="X54" s="466"/>
      <c r="Y54" s="466"/>
      <c r="Z54" s="466"/>
      <c r="AA54" s="466"/>
      <c r="AB54" s="466"/>
      <c r="AC54" s="466"/>
      <c r="AD54" s="466"/>
      <c r="AE54" s="466"/>
      <c r="AF54" s="466"/>
      <c r="AG54" s="467"/>
      <c r="AH54" s="467"/>
      <c r="AI54" s="467"/>
      <c r="AJ54" s="177"/>
      <c r="AK54" s="177"/>
      <c r="AL54" s="177"/>
      <c r="AM54" s="177"/>
      <c r="AN54" s="177"/>
      <c r="AO54" s="177"/>
      <c r="AP54" s="177"/>
      <c r="AQ54" s="177"/>
      <c r="AR54" s="177"/>
      <c r="AS54" s="177"/>
      <c r="AT54" s="177"/>
      <c r="AU54" s="177"/>
      <c r="AV54" s="177"/>
      <c r="AW54" s="177"/>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68"/>
      <c r="B55" s="469"/>
      <c r="C55" s="469"/>
      <c r="D55" s="469"/>
      <c r="E55" s="469"/>
      <c r="F55" s="469"/>
      <c r="G55" s="469"/>
      <c r="H55" s="469"/>
      <c r="I55" s="469"/>
      <c r="J55" s="469"/>
      <c r="K55" s="469"/>
      <c r="L55" s="469"/>
      <c r="M55" s="469"/>
      <c r="N55" s="469"/>
      <c r="O55" s="469"/>
      <c r="P55" s="469"/>
      <c r="Q55" s="469"/>
      <c r="R55" s="469"/>
      <c r="S55" s="469"/>
      <c r="T55" s="469"/>
      <c r="U55" s="469"/>
      <c r="V55" s="469"/>
      <c r="W55" s="469"/>
      <c r="X55" s="469"/>
      <c r="Y55" s="469"/>
      <c r="Z55" s="469"/>
      <c r="AA55" s="469"/>
      <c r="AB55" s="469"/>
      <c r="AC55" s="469"/>
      <c r="AD55" s="469"/>
      <c r="AE55" s="469"/>
      <c r="AF55" s="469"/>
      <c r="AG55" s="469"/>
      <c r="AH55" s="469"/>
      <c r="AI55" s="469"/>
      <c r="AJ55" s="177"/>
      <c r="AK55" s="177"/>
      <c r="AL55" s="177"/>
      <c r="AM55" s="177"/>
      <c r="AN55" s="177"/>
      <c r="AO55" s="177"/>
      <c r="AP55" s="177"/>
      <c r="AQ55" s="177"/>
      <c r="AR55" s="177"/>
      <c r="AS55" s="177"/>
      <c r="AT55" s="177"/>
      <c r="AU55" s="177"/>
      <c r="AV55" s="177"/>
      <c r="AW55" s="177"/>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65"/>
      <c r="B56" s="466"/>
      <c r="C56" s="466"/>
      <c r="D56" s="466"/>
      <c r="E56" s="466"/>
      <c r="F56" s="466"/>
      <c r="G56" s="466"/>
      <c r="H56" s="466"/>
      <c r="I56" s="466"/>
      <c r="J56" s="466"/>
      <c r="K56" s="466"/>
      <c r="L56" s="466"/>
      <c r="M56" s="466"/>
      <c r="N56" s="466"/>
      <c r="O56" s="466"/>
      <c r="P56" s="466"/>
      <c r="Q56" s="466"/>
      <c r="R56" s="466"/>
      <c r="S56" s="466"/>
      <c r="T56" s="466"/>
      <c r="U56" s="466"/>
      <c r="V56" s="466"/>
      <c r="W56" s="466"/>
      <c r="X56" s="466"/>
      <c r="Y56" s="466"/>
      <c r="Z56" s="466"/>
      <c r="AA56" s="466"/>
      <c r="AB56" s="466"/>
      <c r="AC56" s="466"/>
      <c r="AD56" s="466"/>
      <c r="AE56" s="466"/>
      <c r="AF56" s="466"/>
      <c r="AG56" s="466"/>
      <c r="AH56" s="466"/>
      <c r="AI56" s="466"/>
      <c r="AJ56" s="177"/>
      <c r="AK56" s="177"/>
      <c r="AL56" s="177"/>
      <c r="AM56" s="177"/>
      <c r="AN56" s="177"/>
      <c r="AO56" s="177"/>
      <c r="AP56" s="177"/>
      <c r="AQ56" s="177"/>
      <c r="AR56" s="177"/>
      <c r="AS56" s="177"/>
      <c r="AT56" s="177"/>
      <c r="AU56" s="177"/>
      <c r="AV56" s="177"/>
      <c r="AW56" s="177"/>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62"/>
      <c r="B57" s="464"/>
      <c r="C57" s="464"/>
      <c r="D57" s="464"/>
      <c r="E57" s="464"/>
      <c r="F57" s="464"/>
      <c r="G57" s="464"/>
      <c r="H57" s="464"/>
      <c r="I57" s="464"/>
      <c r="J57" s="464"/>
      <c r="K57" s="464"/>
      <c r="L57" s="464"/>
      <c r="M57" s="464"/>
      <c r="N57" s="464"/>
      <c r="O57" s="464"/>
      <c r="P57" s="464"/>
      <c r="Q57" s="464"/>
      <c r="R57" s="464"/>
      <c r="S57" s="464"/>
      <c r="T57" s="464"/>
      <c r="U57" s="464"/>
      <c r="V57" s="464"/>
      <c r="W57" s="464"/>
      <c r="X57" s="464"/>
      <c r="Y57" s="464"/>
      <c r="Z57" s="464"/>
      <c r="AA57" s="464"/>
      <c r="AB57" s="464"/>
      <c r="AC57" s="464"/>
      <c r="AD57" s="464"/>
      <c r="AE57" s="464"/>
      <c r="AF57" s="1032"/>
      <c r="AG57" s="1032"/>
      <c r="AH57" s="1033"/>
      <c r="AI57" s="1033"/>
      <c r="AJ57" s="177"/>
      <c r="AK57" s="177"/>
      <c r="AL57" s="177"/>
      <c r="AM57" s="177"/>
      <c r="AN57" s="177"/>
      <c r="AO57" s="177"/>
      <c r="AP57" s="177"/>
      <c r="AQ57" s="177"/>
      <c r="AR57" s="177"/>
      <c r="AS57" s="177"/>
      <c r="AT57" s="177"/>
      <c r="AU57" s="177"/>
      <c r="AV57" s="177"/>
      <c r="AW57" s="177"/>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65"/>
      <c r="B58" s="466"/>
      <c r="C58" s="466"/>
      <c r="D58" s="466"/>
      <c r="E58" s="466"/>
      <c r="F58" s="466"/>
      <c r="G58" s="466"/>
      <c r="H58" s="466"/>
      <c r="I58" s="466"/>
      <c r="J58" s="466"/>
      <c r="K58" s="466"/>
      <c r="L58" s="466"/>
      <c r="M58" s="466"/>
      <c r="N58" s="466"/>
      <c r="O58" s="466"/>
      <c r="P58" s="466"/>
      <c r="Q58" s="466"/>
      <c r="R58" s="466"/>
      <c r="S58" s="466"/>
      <c r="T58" s="466"/>
      <c r="U58" s="466"/>
      <c r="V58" s="466"/>
      <c r="W58" s="466"/>
      <c r="X58" s="466"/>
      <c r="Y58" s="466"/>
      <c r="Z58" s="466"/>
      <c r="AA58" s="466"/>
      <c r="AB58" s="466"/>
      <c r="AC58" s="466"/>
      <c r="AD58" s="466"/>
      <c r="AE58" s="466"/>
      <c r="AF58" s="466"/>
      <c r="AG58" s="466"/>
      <c r="AH58" s="466"/>
      <c r="AI58" s="466"/>
      <c r="AJ58" s="177"/>
      <c r="AK58" s="177"/>
      <c r="AL58" s="177"/>
      <c r="AM58" s="177"/>
      <c r="AN58" s="177"/>
      <c r="AO58" s="177"/>
      <c r="AP58" s="177"/>
      <c r="AQ58" s="177"/>
      <c r="AR58" s="177"/>
      <c r="AS58" s="177"/>
      <c r="AT58" s="177"/>
      <c r="AU58" s="177"/>
      <c r="AV58" s="177"/>
      <c r="AW58" s="177"/>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65"/>
      <c r="B59" s="466"/>
      <c r="C59" s="466"/>
      <c r="D59" s="466"/>
      <c r="E59" s="466"/>
      <c r="F59" s="466"/>
      <c r="G59" s="466"/>
      <c r="H59" s="466"/>
      <c r="I59" s="466"/>
      <c r="J59" s="466"/>
      <c r="K59" s="466"/>
      <c r="L59" s="466"/>
      <c r="M59" s="466"/>
      <c r="N59" s="466"/>
      <c r="O59" s="466"/>
      <c r="P59" s="466"/>
      <c r="Q59" s="466"/>
      <c r="R59" s="466"/>
      <c r="S59" s="466"/>
      <c r="T59" s="466"/>
      <c r="U59" s="466"/>
      <c r="V59" s="466"/>
      <c r="W59" s="466"/>
      <c r="X59" s="466"/>
      <c r="Y59" s="466"/>
      <c r="Z59" s="466"/>
      <c r="AA59" s="466"/>
      <c r="AB59" s="466"/>
      <c r="AC59" s="466"/>
      <c r="AD59" s="466"/>
      <c r="AE59" s="466"/>
      <c r="AF59" s="466"/>
      <c r="AG59" s="466"/>
      <c r="AH59" s="466"/>
      <c r="AI59" s="466"/>
      <c r="AJ59" s="177"/>
      <c r="AK59" s="177"/>
      <c r="AL59" s="177"/>
      <c r="AM59" s="177"/>
      <c r="AN59" s="177"/>
      <c r="AO59" s="177"/>
      <c r="AP59" s="177"/>
      <c r="AQ59" s="177"/>
      <c r="AR59" s="177"/>
      <c r="AS59" s="177"/>
      <c r="AT59" s="177"/>
      <c r="AU59" s="177"/>
      <c r="AV59" s="177"/>
      <c r="AW59" s="177"/>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65"/>
      <c r="B60" s="466"/>
      <c r="C60" s="466"/>
      <c r="D60" s="466"/>
      <c r="E60" s="466"/>
      <c r="F60" s="466"/>
      <c r="G60" s="466"/>
      <c r="H60" s="466"/>
      <c r="I60" s="466"/>
      <c r="J60" s="466"/>
      <c r="K60" s="466"/>
      <c r="L60" s="466"/>
      <c r="M60" s="466"/>
      <c r="N60" s="466"/>
      <c r="O60" s="466"/>
      <c r="P60" s="466"/>
      <c r="Q60" s="466"/>
      <c r="R60" s="466"/>
      <c r="S60" s="466"/>
      <c r="T60" s="466"/>
      <c r="U60" s="466"/>
      <c r="V60" s="466"/>
      <c r="W60" s="466"/>
      <c r="X60" s="466"/>
      <c r="Y60" s="466"/>
      <c r="Z60" s="466"/>
      <c r="AA60" s="466"/>
      <c r="AB60" s="466"/>
      <c r="AC60" s="466"/>
      <c r="AD60" s="466"/>
      <c r="AE60" s="466"/>
      <c r="AF60" s="466"/>
      <c r="AG60" s="466"/>
      <c r="AH60" s="466"/>
      <c r="AI60" s="466"/>
      <c r="AJ60" s="177"/>
      <c r="AK60" s="177"/>
      <c r="AL60" s="177"/>
      <c r="AM60" s="177"/>
      <c r="AN60" s="177"/>
      <c r="AO60" s="177"/>
      <c r="AP60" s="177"/>
      <c r="AQ60" s="177"/>
      <c r="AR60" s="177"/>
      <c r="AS60" s="177"/>
      <c r="AT60" s="177"/>
      <c r="AU60" s="177"/>
      <c r="AV60" s="177"/>
      <c r="AW60" s="177"/>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62"/>
      <c r="B61" s="464"/>
      <c r="C61" s="464"/>
      <c r="D61" s="464"/>
      <c r="E61" s="464"/>
      <c r="F61" s="464"/>
      <c r="G61" s="464"/>
      <c r="H61" s="464"/>
      <c r="I61" s="464"/>
      <c r="J61" s="464"/>
      <c r="K61" s="464"/>
      <c r="L61" s="464"/>
      <c r="M61" s="464"/>
      <c r="N61" s="464"/>
      <c r="O61" s="464"/>
      <c r="P61" s="464"/>
      <c r="Q61" s="464"/>
      <c r="R61" s="464"/>
      <c r="S61" s="464"/>
      <c r="T61" s="464"/>
      <c r="U61" s="464"/>
      <c r="V61" s="464"/>
      <c r="W61" s="464"/>
      <c r="X61" s="464"/>
      <c r="Y61" s="464"/>
      <c r="Z61" s="464"/>
      <c r="AA61" s="464"/>
      <c r="AB61" s="464"/>
      <c r="AC61" s="464"/>
      <c r="AD61" s="464"/>
      <c r="AE61" s="464"/>
      <c r="AF61" s="1032"/>
      <c r="AG61" s="1032"/>
      <c r="AH61" s="1033"/>
      <c r="AI61" s="1033"/>
      <c r="AJ61" s="177"/>
      <c r="AK61" s="177"/>
      <c r="AL61" s="177"/>
      <c r="AM61" s="177"/>
      <c r="AN61" s="177"/>
      <c r="AO61" s="177"/>
      <c r="AP61" s="177"/>
      <c r="AQ61" s="177"/>
      <c r="AR61" s="177"/>
      <c r="AS61" s="177"/>
      <c r="AT61" s="177"/>
      <c r="AU61" s="177"/>
      <c r="AV61" s="177"/>
      <c r="AW61" s="177"/>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65"/>
      <c r="B62" s="466"/>
      <c r="C62" s="466"/>
      <c r="D62" s="466"/>
      <c r="E62" s="466"/>
      <c r="F62" s="466"/>
      <c r="G62" s="466"/>
      <c r="H62" s="466"/>
      <c r="I62" s="466"/>
      <c r="J62" s="466"/>
      <c r="K62" s="466"/>
      <c r="L62" s="466"/>
      <c r="M62" s="466"/>
      <c r="N62" s="466"/>
      <c r="O62" s="466"/>
      <c r="P62" s="466"/>
      <c r="Q62" s="466"/>
      <c r="R62" s="466"/>
      <c r="S62" s="466"/>
      <c r="T62" s="466"/>
      <c r="U62" s="466"/>
      <c r="V62" s="466"/>
      <c r="W62" s="466"/>
      <c r="X62" s="466"/>
      <c r="Y62" s="466"/>
      <c r="Z62" s="466"/>
      <c r="AA62" s="466"/>
      <c r="AB62" s="466"/>
      <c r="AC62" s="466"/>
      <c r="AD62" s="466"/>
      <c r="AE62" s="466"/>
      <c r="AF62" s="466"/>
      <c r="AG62" s="466"/>
      <c r="AH62" s="466"/>
      <c r="AI62" s="466"/>
      <c r="AJ62" s="178"/>
      <c r="AK62" s="177"/>
      <c r="AL62" s="177"/>
      <c r="AM62" s="177"/>
      <c r="AN62" s="177"/>
      <c r="AO62" s="177"/>
      <c r="AP62" s="177"/>
      <c r="AQ62" s="177"/>
      <c r="AR62" s="177"/>
      <c r="AS62" s="177"/>
      <c r="AT62" s="177"/>
      <c r="AU62" s="177"/>
      <c r="AV62" s="177"/>
      <c r="AW62" s="177"/>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algorithmName="SHA-512" hashValue="dMpDt9htUUg7bliUHWRHYTn5q0jJvqGcWXo4JKcbwi9AdBXqQOkRLkDbdenf5HCXuiO6d0FATf+Rq8CtfditAg==" saltValue="Q2e/oV904wzakQSFMlObjA==" spinCount="100000"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788" priority="16">
      <formula>AND($A9&lt;&gt;"",$AH9="")</formula>
    </cfRule>
  </conditionalFormatting>
  <conditionalFormatting sqref="AH13:AI13">
    <cfRule type="expression" dxfId="1787" priority="13">
      <formula>AND($A13&lt;&gt;"",$AH13="")</formula>
    </cfRule>
  </conditionalFormatting>
  <conditionalFormatting sqref="AH17:AI17">
    <cfRule type="expression" dxfId="1786" priority="12">
      <formula>AND($A17&lt;&gt;"",$AH17="")</formula>
    </cfRule>
  </conditionalFormatting>
  <conditionalFormatting sqref="AH21:AI21">
    <cfRule type="expression" dxfId="1785" priority="11">
      <formula>AND($A21&lt;&gt;"",$AH21="")</formula>
    </cfRule>
  </conditionalFormatting>
  <conditionalFormatting sqref="AH25:AI25">
    <cfRule type="expression" dxfId="1784" priority="10">
      <formula>AND($A25&lt;&gt;"",$AH25="")</formula>
    </cfRule>
  </conditionalFormatting>
  <conditionalFormatting sqref="AH29:AI29">
    <cfRule type="expression" dxfId="1783" priority="9">
      <formula>AND($A29&lt;&gt;"",$AH29="")</formula>
    </cfRule>
  </conditionalFormatting>
  <conditionalFormatting sqref="AH33:AI33">
    <cfRule type="expression" dxfId="1782" priority="8">
      <formula>AND($A33&lt;&gt;"",$AH33="")</formula>
    </cfRule>
  </conditionalFormatting>
  <conditionalFormatting sqref="AH37:AI37">
    <cfRule type="expression" dxfId="1781" priority="7">
      <formula>AND($A37&lt;&gt;"",$AH37="")</formula>
    </cfRule>
  </conditionalFormatting>
  <conditionalFormatting sqref="AH41:AI41">
    <cfRule type="expression" dxfId="1780" priority="6">
      <formula>AND($A41&lt;&gt;"",$AH41="")</formula>
    </cfRule>
  </conditionalFormatting>
  <conditionalFormatting sqref="AH45:AI45">
    <cfRule type="expression" dxfId="1779" priority="5">
      <formula>AND($A45&lt;&gt;"",$AH45="")</formula>
    </cfRule>
  </conditionalFormatting>
  <conditionalFormatting sqref="AH49:AI49">
    <cfRule type="expression" dxfId="1778" priority="4">
      <formula>AND($A49&lt;&gt;"",$AH49="")</formula>
    </cfRule>
  </conditionalFormatting>
  <conditionalFormatting sqref="AH53:AI53">
    <cfRule type="expression" dxfId="1777" priority="3">
      <formula>AND($A53&lt;&gt;"",$AH53="")</formula>
    </cfRule>
  </conditionalFormatting>
  <conditionalFormatting sqref="AH57:AI57">
    <cfRule type="expression" dxfId="1776" priority="2">
      <formula>AND($A57&lt;&gt;"",$AH57="")</formula>
    </cfRule>
  </conditionalFormatting>
  <conditionalFormatting sqref="AH61:AI61">
    <cfRule type="expression" dxfId="1775"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301"/>
      <c r="B1" s="301"/>
      <c r="C1" s="301"/>
      <c r="D1" s="301"/>
      <c r="E1" s="301"/>
      <c r="F1" s="301"/>
      <c r="G1" s="301"/>
      <c r="H1" s="301"/>
      <c r="I1" s="301"/>
      <c r="J1" s="301"/>
      <c r="K1" s="301"/>
      <c r="L1" s="301"/>
      <c r="M1" s="301"/>
      <c r="N1" s="301"/>
      <c r="O1" s="301"/>
      <c r="P1" s="301"/>
      <c r="Q1" s="301"/>
      <c r="R1" s="301"/>
      <c r="S1" s="301"/>
      <c r="T1" s="301"/>
      <c r="U1" s="301"/>
      <c r="V1" s="301"/>
      <c r="W1" s="301"/>
      <c r="X1" s="301"/>
      <c r="Y1" s="301"/>
      <c r="Z1" s="301"/>
      <c r="AA1" s="301"/>
      <c r="AB1" s="301"/>
      <c r="AC1" s="301"/>
      <c r="AD1" s="301"/>
      <c r="AE1" s="301"/>
      <c r="AF1" s="301"/>
      <c r="AG1" s="301"/>
      <c r="AH1" s="301"/>
      <c r="AI1" s="30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038"/>
      <c r="B5" s="1038"/>
      <c r="C5" s="1038"/>
      <c r="D5" s="1038"/>
      <c r="E5" s="1038"/>
      <c r="F5" s="1038"/>
      <c r="G5" s="399"/>
      <c r="H5" s="1038"/>
      <c r="I5" s="1038"/>
      <c r="J5" s="1038"/>
      <c r="K5" s="1038"/>
      <c r="L5" s="1038"/>
      <c r="M5" s="1038"/>
      <c r="N5" s="1038"/>
      <c r="O5" s="1038"/>
      <c r="P5" s="1038"/>
      <c r="Q5" s="1038"/>
      <c r="R5" s="1038"/>
      <c r="S5" s="1038"/>
      <c r="T5" s="1038"/>
      <c r="U5" s="1038"/>
      <c r="V5" s="1038"/>
      <c r="W5" s="1038"/>
      <c r="X5" s="1038"/>
      <c r="Y5" s="1038"/>
      <c r="Z5" s="1038"/>
      <c r="AA5" s="1038"/>
      <c r="AB5" s="1038"/>
      <c r="AC5" s="1038"/>
      <c r="AD5" s="1038"/>
      <c r="AE5" s="1038"/>
      <c r="AF5" s="1038"/>
      <c r="AG5" s="1038"/>
      <c r="AH5" s="1038"/>
      <c r="AI5" s="1038"/>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036"/>
      <c r="B6" s="1037"/>
      <c r="C6" s="1037"/>
      <c r="D6" s="1037"/>
      <c r="E6" s="1037"/>
      <c r="F6" s="1037"/>
      <c r="G6" s="1037"/>
      <c r="H6" s="1037"/>
      <c r="I6" s="1037"/>
      <c r="J6" s="1037"/>
      <c r="K6" s="1037"/>
      <c r="L6" s="1037"/>
      <c r="M6" s="1037"/>
      <c r="N6" s="1037"/>
      <c r="O6" s="1037"/>
      <c r="P6" s="1037"/>
      <c r="Q6" s="1037"/>
      <c r="R6" s="1037"/>
      <c r="S6" s="1037"/>
      <c r="T6" s="1037"/>
      <c r="U6" s="1037"/>
      <c r="V6" s="1037"/>
      <c r="W6" s="1037"/>
      <c r="X6" s="1037"/>
      <c r="Y6" s="1037"/>
      <c r="Z6" s="1037"/>
      <c r="AA6" s="1037"/>
      <c r="AB6" s="1037"/>
      <c r="AC6" s="1037"/>
      <c r="AD6" s="1037"/>
      <c r="AE6" s="1037"/>
      <c r="AF6" s="1037"/>
      <c r="AG6" s="1037"/>
      <c r="AH6" s="1037"/>
      <c r="AI6" s="1037"/>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037"/>
      <c r="B7" s="1037"/>
      <c r="C7" s="1037"/>
      <c r="D7" s="1037"/>
      <c r="E7" s="1037"/>
      <c r="F7" s="1037"/>
      <c r="G7" s="1037"/>
      <c r="H7" s="1037"/>
      <c r="I7" s="1037"/>
      <c r="J7" s="1037"/>
      <c r="K7" s="1037"/>
      <c r="L7" s="1037"/>
      <c r="M7" s="1037"/>
      <c r="N7" s="1037"/>
      <c r="O7" s="1037"/>
      <c r="P7" s="1037"/>
      <c r="Q7" s="1037"/>
      <c r="R7" s="1037"/>
      <c r="S7" s="1037"/>
      <c r="T7" s="1037"/>
      <c r="U7" s="1037"/>
      <c r="V7" s="1037"/>
      <c r="W7" s="1037"/>
      <c r="X7" s="1037"/>
      <c r="Y7" s="1037"/>
      <c r="Z7" s="1037"/>
      <c r="AA7" s="1037"/>
      <c r="AB7" s="1037"/>
      <c r="AC7" s="1037"/>
      <c r="AD7" s="1037"/>
      <c r="AE7" s="1037"/>
      <c r="AF7" s="1037"/>
      <c r="AG7" s="1037"/>
      <c r="AH7" s="1037"/>
      <c r="AI7" s="1037"/>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037"/>
      <c r="B8" s="1037"/>
      <c r="C8" s="1037"/>
      <c r="D8" s="1037"/>
      <c r="E8" s="1037"/>
      <c r="F8" s="1037"/>
      <c r="G8" s="1037"/>
      <c r="H8" s="1037"/>
      <c r="I8" s="1037"/>
      <c r="J8" s="1037"/>
      <c r="K8" s="1037"/>
      <c r="L8" s="1037"/>
      <c r="M8" s="1037"/>
      <c r="N8" s="1037"/>
      <c r="O8" s="1037"/>
      <c r="P8" s="1037"/>
      <c r="Q8" s="1037"/>
      <c r="R8" s="1037"/>
      <c r="S8" s="1037"/>
      <c r="T8" s="1037"/>
      <c r="U8" s="1037"/>
      <c r="V8" s="1037"/>
      <c r="W8" s="1037"/>
      <c r="X8" s="1037"/>
      <c r="Y8" s="1037"/>
      <c r="Z8" s="1037"/>
      <c r="AA8" s="1037"/>
      <c r="AB8" s="1037"/>
      <c r="AC8" s="1037"/>
      <c r="AD8" s="1037"/>
      <c r="AE8" s="1037"/>
      <c r="AF8" s="1037"/>
      <c r="AG8" s="1037"/>
      <c r="AH8" s="1037"/>
      <c r="AI8" s="1037"/>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037"/>
      <c r="B9" s="1037"/>
      <c r="C9" s="1037"/>
      <c r="D9" s="1037"/>
      <c r="E9" s="1037"/>
      <c r="F9" s="1037"/>
      <c r="G9" s="1037"/>
      <c r="H9" s="1037"/>
      <c r="I9" s="1037"/>
      <c r="J9" s="1037"/>
      <c r="K9" s="1037"/>
      <c r="L9" s="1037"/>
      <c r="M9" s="1037"/>
      <c r="N9" s="1037"/>
      <c r="O9" s="1037"/>
      <c r="P9" s="1037"/>
      <c r="Q9" s="1037"/>
      <c r="R9" s="1037"/>
      <c r="S9" s="1037"/>
      <c r="T9" s="1037"/>
      <c r="U9" s="1037"/>
      <c r="V9" s="1037"/>
      <c r="W9" s="1037"/>
      <c r="X9" s="1037"/>
      <c r="Y9" s="1037"/>
      <c r="Z9" s="1037"/>
      <c r="AA9" s="1037"/>
      <c r="AB9" s="1037"/>
      <c r="AC9" s="1037"/>
      <c r="AD9" s="1037"/>
      <c r="AE9" s="1037"/>
      <c r="AF9" s="1037"/>
      <c r="AG9" s="1037"/>
      <c r="AH9" s="1037"/>
      <c r="AI9" s="1037"/>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037"/>
      <c r="B10" s="1037"/>
      <c r="C10" s="1037"/>
      <c r="D10" s="1037"/>
      <c r="E10" s="1037"/>
      <c r="F10" s="1037"/>
      <c r="G10" s="1037"/>
      <c r="H10" s="1037"/>
      <c r="I10" s="1037"/>
      <c r="J10" s="1037"/>
      <c r="K10" s="1037"/>
      <c r="L10" s="1037"/>
      <c r="M10" s="1037"/>
      <c r="N10" s="1037"/>
      <c r="O10" s="1037"/>
      <c r="P10" s="1037"/>
      <c r="Q10" s="1037"/>
      <c r="R10" s="1037"/>
      <c r="S10" s="1037"/>
      <c r="T10" s="1037"/>
      <c r="U10" s="1037"/>
      <c r="V10" s="1037"/>
      <c r="W10" s="1037"/>
      <c r="X10" s="1037"/>
      <c r="Y10" s="1037"/>
      <c r="Z10" s="1037"/>
      <c r="AA10" s="1037"/>
      <c r="AB10" s="1037"/>
      <c r="AC10" s="1037"/>
      <c r="AD10" s="1037"/>
      <c r="AE10" s="1037"/>
      <c r="AF10" s="1037"/>
      <c r="AG10" s="1037"/>
      <c r="AH10" s="1037"/>
      <c r="AI10" s="1037"/>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037"/>
      <c r="B11" s="1037"/>
      <c r="C11" s="1037"/>
      <c r="D11" s="1037"/>
      <c r="E11" s="1037"/>
      <c r="F11" s="1037"/>
      <c r="G11" s="1037"/>
      <c r="H11" s="1037"/>
      <c r="I11" s="1037"/>
      <c r="J11" s="1037"/>
      <c r="K11" s="1037"/>
      <c r="L11" s="1037"/>
      <c r="M11" s="1037"/>
      <c r="N11" s="1037"/>
      <c r="O11" s="1037"/>
      <c r="P11" s="1037"/>
      <c r="Q11" s="1037"/>
      <c r="R11" s="1037"/>
      <c r="S11" s="1037"/>
      <c r="T11" s="1037"/>
      <c r="U11" s="1037"/>
      <c r="V11" s="1037"/>
      <c r="W11" s="1037"/>
      <c r="X11" s="1037"/>
      <c r="Y11" s="1037"/>
      <c r="Z11" s="1037"/>
      <c r="AA11" s="1037"/>
      <c r="AB11" s="1037"/>
      <c r="AC11" s="1037"/>
      <c r="AD11" s="1037"/>
      <c r="AE11" s="1037"/>
      <c r="AF11" s="1037"/>
      <c r="AG11" s="1037"/>
      <c r="AH11" s="1037"/>
      <c r="AI11" s="1037"/>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037"/>
      <c r="B12" s="1037"/>
      <c r="C12" s="1037"/>
      <c r="D12" s="1037"/>
      <c r="E12" s="1037"/>
      <c r="F12" s="1037"/>
      <c r="G12" s="1037"/>
      <c r="H12" s="1037"/>
      <c r="I12" s="1037"/>
      <c r="J12" s="1037"/>
      <c r="K12" s="1037"/>
      <c r="L12" s="1037"/>
      <c r="M12" s="1037"/>
      <c r="N12" s="1037"/>
      <c r="O12" s="1037"/>
      <c r="P12" s="1037"/>
      <c r="Q12" s="1037"/>
      <c r="R12" s="1037"/>
      <c r="S12" s="1037"/>
      <c r="T12" s="1037"/>
      <c r="U12" s="1037"/>
      <c r="V12" s="1037"/>
      <c r="W12" s="1037"/>
      <c r="X12" s="1037"/>
      <c r="Y12" s="1037"/>
      <c r="Z12" s="1037"/>
      <c r="AA12" s="1037"/>
      <c r="AB12" s="1037"/>
      <c r="AC12" s="1037"/>
      <c r="AD12" s="1037"/>
      <c r="AE12" s="1037"/>
      <c r="AF12" s="1037"/>
      <c r="AG12" s="1037"/>
      <c r="AH12" s="1037"/>
      <c r="AI12" s="1037"/>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037"/>
      <c r="B13" s="1037"/>
      <c r="C13" s="1037"/>
      <c r="D13" s="1037"/>
      <c r="E13" s="1037"/>
      <c r="F13" s="1037"/>
      <c r="G13" s="1037"/>
      <c r="H13" s="1037"/>
      <c r="I13" s="1037"/>
      <c r="J13" s="1037"/>
      <c r="K13" s="1037"/>
      <c r="L13" s="1037"/>
      <c r="M13" s="1037"/>
      <c r="N13" s="1037"/>
      <c r="O13" s="1037"/>
      <c r="P13" s="1037"/>
      <c r="Q13" s="1037"/>
      <c r="R13" s="1037"/>
      <c r="S13" s="1037"/>
      <c r="T13" s="1037"/>
      <c r="U13" s="1037"/>
      <c r="V13" s="1037"/>
      <c r="W13" s="1037"/>
      <c r="X13" s="1037"/>
      <c r="Y13" s="1037"/>
      <c r="Z13" s="1037"/>
      <c r="AA13" s="1037"/>
      <c r="AB13" s="1037"/>
      <c r="AC13" s="1037"/>
      <c r="AD13" s="1037"/>
      <c r="AE13" s="1037"/>
      <c r="AF13" s="1037"/>
      <c r="AG13" s="1037"/>
      <c r="AH13" s="1037"/>
      <c r="AI13" s="1037"/>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037"/>
      <c r="B14" s="1037"/>
      <c r="C14" s="1037"/>
      <c r="D14" s="1037"/>
      <c r="E14" s="1037"/>
      <c r="F14" s="1037"/>
      <c r="G14" s="1037"/>
      <c r="H14" s="1037"/>
      <c r="I14" s="1037"/>
      <c r="J14" s="1037"/>
      <c r="K14" s="1037"/>
      <c r="L14" s="1037"/>
      <c r="M14" s="1037"/>
      <c r="N14" s="1037"/>
      <c r="O14" s="1037"/>
      <c r="P14" s="1037"/>
      <c r="Q14" s="1037"/>
      <c r="R14" s="1037"/>
      <c r="S14" s="1037"/>
      <c r="T14" s="1037"/>
      <c r="U14" s="1037"/>
      <c r="V14" s="1037"/>
      <c r="W14" s="1037"/>
      <c r="X14" s="1037"/>
      <c r="Y14" s="1037"/>
      <c r="Z14" s="1037"/>
      <c r="AA14" s="1037"/>
      <c r="AB14" s="1037"/>
      <c r="AC14" s="1037"/>
      <c r="AD14" s="1037"/>
      <c r="AE14" s="1037"/>
      <c r="AF14" s="1037"/>
      <c r="AG14" s="1037"/>
      <c r="AH14" s="1037"/>
      <c r="AI14" s="1037"/>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037"/>
      <c r="B15" s="1037"/>
      <c r="C15" s="1037"/>
      <c r="D15" s="1037"/>
      <c r="E15" s="1037"/>
      <c r="F15" s="1037"/>
      <c r="G15" s="1037"/>
      <c r="H15" s="1037"/>
      <c r="I15" s="1037"/>
      <c r="J15" s="1037"/>
      <c r="K15" s="1037"/>
      <c r="L15" s="1037"/>
      <c r="M15" s="1037"/>
      <c r="N15" s="1037"/>
      <c r="O15" s="1037"/>
      <c r="P15" s="1037"/>
      <c r="Q15" s="1037"/>
      <c r="R15" s="1037"/>
      <c r="S15" s="1037"/>
      <c r="T15" s="1037"/>
      <c r="U15" s="1037"/>
      <c r="V15" s="1037"/>
      <c r="W15" s="1037"/>
      <c r="X15" s="1037"/>
      <c r="Y15" s="1037"/>
      <c r="Z15" s="1037"/>
      <c r="AA15" s="1037"/>
      <c r="AB15" s="1037"/>
      <c r="AC15" s="1037"/>
      <c r="AD15" s="1037"/>
      <c r="AE15" s="1037"/>
      <c r="AF15" s="1037"/>
      <c r="AG15" s="1037"/>
      <c r="AH15" s="1037"/>
      <c r="AI15" s="1037"/>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037"/>
      <c r="B16" s="1037"/>
      <c r="C16" s="1037"/>
      <c r="D16" s="1037"/>
      <c r="E16" s="1037"/>
      <c r="F16" s="1037"/>
      <c r="G16" s="1037"/>
      <c r="H16" s="1037"/>
      <c r="I16" s="1037"/>
      <c r="J16" s="1037"/>
      <c r="K16" s="1037"/>
      <c r="L16" s="1037"/>
      <c r="M16" s="1037"/>
      <c r="N16" s="1037"/>
      <c r="O16" s="1037"/>
      <c r="P16" s="1037"/>
      <c r="Q16" s="1037"/>
      <c r="R16" s="1037"/>
      <c r="S16" s="1037"/>
      <c r="T16" s="1037"/>
      <c r="U16" s="1037"/>
      <c r="V16" s="1037"/>
      <c r="W16" s="1037"/>
      <c r="X16" s="1037"/>
      <c r="Y16" s="1037"/>
      <c r="Z16" s="1037"/>
      <c r="AA16" s="1037"/>
      <c r="AB16" s="1037"/>
      <c r="AC16" s="1037"/>
      <c r="AD16" s="1037"/>
      <c r="AE16" s="1037"/>
      <c r="AF16" s="1037"/>
      <c r="AG16" s="1037"/>
      <c r="AH16" s="1037"/>
      <c r="AI16" s="1037"/>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037"/>
      <c r="B17" s="1037"/>
      <c r="C17" s="1037"/>
      <c r="D17" s="1037"/>
      <c r="E17" s="1037"/>
      <c r="F17" s="1037"/>
      <c r="G17" s="1037"/>
      <c r="H17" s="1037"/>
      <c r="I17" s="1037"/>
      <c r="J17" s="1037"/>
      <c r="K17" s="1037"/>
      <c r="L17" s="1037"/>
      <c r="M17" s="1037"/>
      <c r="N17" s="1037"/>
      <c r="O17" s="1037"/>
      <c r="P17" s="1037"/>
      <c r="Q17" s="1037"/>
      <c r="R17" s="1037"/>
      <c r="S17" s="1037"/>
      <c r="T17" s="1037"/>
      <c r="U17" s="1037"/>
      <c r="V17" s="1037"/>
      <c r="W17" s="1037"/>
      <c r="X17" s="1037"/>
      <c r="Y17" s="1037"/>
      <c r="Z17" s="1037"/>
      <c r="AA17" s="1037"/>
      <c r="AB17" s="1037"/>
      <c r="AC17" s="1037"/>
      <c r="AD17" s="1037"/>
      <c r="AE17" s="1037"/>
      <c r="AF17" s="1037"/>
      <c r="AG17" s="1037"/>
      <c r="AH17" s="1037"/>
      <c r="AI17" s="1037"/>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037"/>
      <c r="B18" s="1037"/>
      <c r="C18" s="1037"/>
      <c r="D18" s="1037"/>
      <c r="E18" s="1037"/>
      <c r="F18" s="1037"/>
      <c r="G18" s="1037"/>
      <c r="H18" s="1037"/>
      <c r="I18" s="1037"/>
      <c r="J18" s="1037"/>
      <c r="K18" s="1037"/>
      <c r="L18" s="1037"/>
      <c r="M18" s="1037"/>
      <c r="N18" s="1037"/>
      <c r="O18" s="1037"/>
      <c r="P18" s="1037"/>
      <c r="Q18" s="1037"/>
      <c r="R18" s="1037"/>
      <c r="S18" s="1037"/>
      <c r="T18" s="1037"/>
      <c r="U18" s="1037"/>
      <c r="V18" s="1037"/>
      <c r="W18" s="1037"/>
      <c r="X18" s="1037"/>
      <c r="Y18" s="1037"/>
      <c r="Z18" s="1037"/>
      <c r="AA18" s="1037"/>
      <c r="AB18" s="1037"/>
      <c r="AC18" s="1037"/>
      <c r="AD18" s="1037"/>
      <c r="AE18" s="1037"/>
      <c r="AF18" s="1037"/>
      <c r="AG18" s="1037"/>
      <c r="AH18" s="1037"/>
      <c r="AI18" s="1037"/>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037"/>
      <c r="B19" s="1037"/>
      <c r="C19" s="1037"/>
      <c r="D19" s="1037"/>
      <c r="E19" s="1037"/>
      <c r="F19" s="1037"/>
      <c r="G19" s="1037"/>
      <c r="H19" s="1037"/>
      <c r="I19" s="1037"/>
      <c r="J19" s="1037"/>
      <c r="K19" s="1037"/>
      <c r="L19" s="1037"/>
      <c r="M19" s="1037"/>
      <c r="N19" s="1037"/>
      <c r="O19" s="1037"/>
      <c r="P19" s="1037"/>
      <c r="Q19" s="1037"/>
      <c r="R19" s="1037"/>
      <c r="S19" s="1037"/>
      <c r="T19" s="1037"/>
      <c r="U19" s="1037"/>
      <c r="V19" s="1037"/>
      <c r="W19" s="1037"/>
      <c r="X19" s="1037"/>
      <c r="Y19" s="1037"/>
      <c r="Z19" s="1037"/>
      <c r="AA19" s="1037"/>
      <c r="AB19" s="1037"/>
      <c r="AC19" s="1037"/>
      <c r="AD19" s="1037"/>
      <c r="AE19" s="1037"/>
      <c r="AF19" s="1037"/>
      <c r="AG19" s="1037"/>
      <c r="AH19" s="1037"/>
      <c r="AI19" s="1037"/>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037"/>
      <c r="B20" s="1037"/>
      <c r="C20" s="1037"/>
      <c r="D20" s="1037"/>
      <c r="E20" s="1037"/>
      <c r="F20" s="1037"/>
      <c r="G20" s="1037"/>
      <c r="H20" s="1037"/>
      <c r="I20" s="1037"/>
      <c r="J20" s="1037"/>
      <c r="K20" s="1037"/>
      <c r="L20" s="1037"/>
      <c r="M20" s="1037"/>
      <c r="N20" s="1037"/>
      <c r="O20" s="1037"/>
      <c r="P20" s="1037"/>
      <c r="Q20" s="1037"/>
      <c r="R20" s="1037"/>
      <c r="S20" s="1037"/>
      <c r="T20" s="1037"/>
      <c r="U20" s="1037"/>
      <c r="V20" s="1037"/>
      <c r="W20" s="1037"/>
      <c r="X20" s="1037"/>
      <c r="Y20" s="1037"/>
      <c r="Z20" s="1037"/>
      <c r="AA20" s="1037"/>
      <c r="AB20" s="1037"/>
      <c r="AC20" s="1037"/>
      <c r="AD20" s="1037"/>
      <c r="AE20" s="1037"/>
      <c r="AF20" s="1037"/>
      <c r="AG20" s="1037"/>
      <c r="AH20" s="1037"/>
      <c r="AI20" s="1037"/>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037"/>
      <c r="B21" s="1037"/>
      <c r="C21" s="1037"/>
      <c r="D21" s="1037"/>
      <c r="E21" s="1037"/>
      <c r="F21" s="1037"/>
      <c r="G21" s="1037"/>
      <c r="H21" s="1037"/>
      <c r="I21" s="1037"/>
      <c r="J21" s="1037"/>
      <c r="K21" s="1037"/>
      <c r="L21" s="1037"/>
      <c r="M21" s="1037"/>
      <c r="N21" s="1037"/>
      <c r="O21" s="1037"/>
      <c r="P21" s="1037"/>
      <c r="Q21" s="1037"/>
      <c r="R21" s="1037"/>
      <c r="S21" s="1037"/>
      <c r="T21" s="1037"/>
      <c r="U21" s="1037"/>
      <c r="V21" s="1037"/>
      <c r="W21" s="1037"/>
      <c r="X21" s="1037"/>
      <c r="Y21" s="1037"/>
      <c r="Z21" s="1037"/>
      <c r="AA21" s="1037"/>
      <c r="AB21" s="1037"/>
      <c r="AC21" s="1037"/>
      <c r="AD21" s="1037"/>
      <c r="AE21" s="1037"/>
      <c r="AF21" s="1037"/>
      <c r="AG21" s="1037"/>
      <c r="AH21" s="1037"/>
      <c r="AI21" s="1037"/>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037"/>
      <c r="B22" s="1037"/>
      <c r="C22" s="1037"/>
      <c r="D22" s="1037"/>
      <c r="E22" s="1037"/>
      <c r="F22" s="1037"/>
      <c r="G22" s="1037"/>
      <c r="H22" s="1037"/>
      <c r="I22" s="1037"/>
      <c r="J22" s="1037"/>
      <c r="K22" s="1037"/>
      <c r="L22" s="1037"/>
      <c r="M22" s="1037"/>
      <c r="N22" s="1037"/>
      <c r="O22" s="1037"/>
      <c r="P22" s="1037"/>
      <c r="Q22" s="1037"/>
      <c r="R22" s="1037"/>
      <c r="S22" s="1037"/>
      <c r="T22" s="1037"/>
      <c r="U22" s="1037"/>
      <c r="V22" s="1037"/>
      <c r="W22" s="1037"/>
      <c r="X22" s="1037"/>
      <c r="Y22" s="1037"/>
      <c r="Z22" s="1037"/>
      <c r="AA22" s="1037"/>
      <c r="AB22" s="1037"/>
      <c r="AC22" s="1037"/>
      <c r="AD22" s="1037"/>
      <c r="AE22" s="1037"/>
      <c r="AF22" s="1037"/>
      <c r="AG22" s="1037"/>
      <c r="AH22" s="1037"/>
      <c r="AI22" s="1037"/>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037"/>
      <c r="B23" s="1037"/>
      <c r="C23" s="1037"/>
      <c r="D23" s="1037"/>
      <c r="E23" s="1037"/>
      <c r="F23" s="1037"/>
      <c r="G23" s="1037"/>
      <c r="H23" s="1037"/>
      <c r="I23" s="1037"/>
      <c r="J23" s="1037"/>
      <c r="K23" s="1037"/>
      <c r="L23" s="1037"/>
      <c r="M23" s="1037"/>
      <c r="N23" s="1037"/>
      <c r="O23" s="1037"/>
      <c r="P23" s="1037"/>
      <c r="Q23" s="1037"/>
      <c r="R23" s="1037"/>
      <c r="S23" s="1037"/>
      <c r="T23" s="1037"/>
      <c r="U23" s="1037"/>
      <c r="V23" s="1037"/>
      <c r="W23" s="1037"/>
      <c r="X23" s="1037"/>
      <c r="Y23" s="1037"/>
      <c r="Z23" s="1037"/>
      <c r="AA23" s="1037"/>
      <c r="AB23" s="1037"/>
      <c r="AC23" s="1037"/>
      <c r="AD23" s="1037"/>
      <c r="AE23" s="1037"/>
      <c r="AF23" s="1037"/>
      <c r="AG23" s="1037"/>
      <c r="AH23" s="1037"/>
      <c r="AI23" s="1037"/>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037"/>
      <c r="B24" s="1037"/>
      <c r="C24" s="1037"/>
      <c r="D24" s="1037"/>
      <c r="E24" s="1037"/>
      <c r="F24" s="1037"/>
      <c r="G24" s="1037"/>
      <c r="H24" s="1037"/>
      <c r="I24" s="1037"/>
      <c r="J24" s="1037"/>
      <c r="K24" s="1037"/>
      <c r="L24" s="1037"/>
      <c r="M24" s="1037"/>
      <c r="N24" s="1037"/>
      <c r="O24" s="1037"/>
      <c r="P24" s="1037"/>
      <c r="Q24" s="1037"/>
      <c r="R24" s="1037"/>
      <c r="S24" s="1037"/>
      <c r="T24" s="1037"/>
      <c r="U24" s="1037"/>
      <c r="V24" s="1037"/>
      <c r="W24" s="1037"/>
      <c r="X24" s="1037"/>
      <c r="Y24" s="1037"/>
      <c r="Z24" s="1037"/>
      <c r="AA24" s="1037"/>
      <c r="AB24" s="1037"/>
      <c r="AC24" s="1037"/>
      <c r="AD24" s="1037"/>
      <c r="AE24" s="1037"/>
      <c r="AF24" s="1037"/>
      <c r="AG24" s="1037"/>
      <c r="AH24" s="1037"/>
      <c r="AI24" s="1037"/>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037"/>
      <c r="B25" s="1037"/>
      <c r="C25" s="1037"/>
      <c r="D25" s="1037"/>
      <c r="E25" s="1037"/>
      <c r="F25" s="1037"/>
      <c r="G25" s="1037"/>
      <c r="H25" s="1037"/>
      <c r="I25" s="1037"/>
      <c r="J25" s="1037"/>
      <c r="K25" s="1037"/>
      <c r="L25" s="1037"/>
      <c r="M25" s="1037"/>
      <c r="N25" s="1037"/>
      <c r="O25" s="1037"/>
      <c r="P25" s="1037"/>
      <c r="Q25" s="1037"/>
      <c r="R25" s="1037"/>
      <c r="S25" s="1037"/>
      <c r="T25" s="1037"/>
      <c r="U25" s="1037"/>
      <c r="V25" s="1037"/>
      <c r="W25" s="1037"/>
      <c r="X25" s="1037"/>
      <c r="Y25" s="1037"/>
      <c r="Z25" s="1037"/>
      <c r="AA25" s="1037"/>
      <c r="AB25" s="1037"/>
      <c r="AC25" s="1037"/>
      <c r="AD25" s="1037"/>
      <c r="AE25" s="1037"/>
      <c r="AF25" s="1037"/>
      <c r="AG25" s="1037"/>
      <c r="AH25" s="1037"/>
      <c r="AI25" s="1037"/>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037"/>
      <c r="B26" s="1037"/>
      <c r="C26" s="1037"/>
      <c r="D26" s="1037"/>
      <c r="E26" s="1037"/>
      <c r="F26" s="1037"/>
      <c r="G26" s="1037"/>
      <c r="H26" s="1037"/>
      <c r="I26" s="1037"/>
      <c r="J26" s="1037"/>
      <c r="K26" s="1037"/>
      <c r="L26" s="1037"/>
      <c r="M26" s="1037"/>
      <c r="N26" s="1037"/>
      <c r="O26" s="1037"/>
      <c r="P26" s="1037"/>
      <c r="Q26" s="1037"/>
      <c r="R26" s="1037"/>
      <c r="S26" s="1037"/>
      <c r="T26" s="1037"/>
      <c r="U26" s="1037"/>
      <c r="V26" s="1037"/>
      <c r="W26" s="1037"/>
      <c r="X26" s="1037"/>
      <c r="Y26" s="1037"/>
      <c r="Z26" s="1037"/>
      <c r="AA26" s="1037"/>
      <c r="AB26" s="1037"/>
      <c r="AC26" s="1037"/>
      <c r="AD26" s="1037"/>
      <c r="AE26" s="1037"/>
      <c r="AF26" s="1037"/>
      <c r="AG26" s="1037"/>
      <c r="AH26" s="1037"/>
      <c r="AI26" s="1037"/>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037"/>
      <c r="B27" s="1037"/>
      <c r="C27" s="1037"/>
      <c r="D27" s="1037"/>
      <c r="E27" s="1037"/>
      <c r="F27" s="1037"/>
      <c r="G27" s="1037"/>
      <c r="H27" s="1037"/>
      <c r="I27" s="1037"/>
      <c r="J27" s="1037"/>
      <c r="K27" s="1037"/>
      <c r="L27" s="1037"/>
      <c r="M27" s="1037"/>
      <c r="N27" s="1037"/>
      <c r="O27" s="1037"/>
      <c r="P27" s="1037"/>
      <c r="Q27" s="1037"/>
      <c r="R27" s="1037"/>
      <c r="S27" s="1037"/>
      <c r="T27" s="1037"/>
      <c r="U27" s="1037"/>
      <c r="V27" s="1037"/>
      <c r="W27" s="1037"/>
      <c r="X27" s="1037"/>
      <c r="Y27" s="1037"/>
      <c r="Z27" s="1037"/>
      <c r="AA27" s="1037"/>
      <c r="AB27" s="1037"/>
      <c r="AC27" s="1037"/>
      <c r="AD27" s="1037"/>
      <c r="AE27" s="1037"/>
      <c r="AF27" s="1037"/>
      <c r="AG27" s="1037"/>
      <c r="AH27" s="1037"/>
      <c r="AI27" s="1037"/>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037"/>
      <c r="B28" s="1037"/>
      <c r="C28" s="1037"/>
      <c r="D28" s="1037"/>
      <c r="E28" s="1037"/>
      <c r="F28" s="1037"/>
      <c r="G28" s="1037"/>
      <c r="H28" s="1037"/>
      <c r="I28" s="1037"/>
      <c r="J28" s="1037"/>
      <c r="K28" s="1037"/>
      <c r="L28" s="1037"/>
      <c r="M28" s="1037"/>
      <c r="N28" s="1037"/>
      <c r="O28" s="1037"/>
      <c r="P28" s="1037"/>
      <c r="Q28" s="1037"/>
      <c r="R28" s="1037"/>
      <c r="S28" s="1037"/>
      <c r="T28" s="1037"/>
      <c r="U28" s="1037"/>
      <c r="V28" s="1037"/>
      <c r="W28" s="1037"/>
      <c r="X28" s="1037"/>
      <c r="Y28" s="1037"/>
      <c r="Z28" s="1037"/>
      <c r="AA28" s="1037"/>
      <c r="AB28" s="1037"/>
      <c r="AC28" s="1037"/>
      <c r="AD28" s="1037"/>
      <c r="AE28" s="1037"/>
      <c r="AF28" s="1037"/>
      <c r="AG28" s="1037"/>
      <c r="AH28" s="1037"/>
      <c r="AI28" s="1037"/>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037"/>
      <c r="B29" s="1037"/>
      <c r="C29" s="1037"/>
      <c r="D29" s="1037"/>
      <c r="E29" s="1037"/>
      <c r="F29" s="1037"/>
      <c r="G29" s="1037"/>
      <c r="H29" s="1037"/>
      <c r="I29" s="1037"/>
      <c r="J29" s="1037"/>
      <c r="K29" s="1037"/>
      <c r="L29" s="1037"/>
      <c r="M29" s="1037"/>
      <c r="N29" s="1037"/>
      <c r="O29" s="1037"/>
      <c r="P29" s="1037"/>
      <c r="Q29" s="1037"/>
      <c r="R29" s="1037"/>
      <c r="S29" s="1037"/>
      <c r="T29" s="1037"/>
      <c r="U29" s="1037"/>
      <c r="V29" s="1037"/>
      <c r="W29" s="1037"/>
      <c r="X29" s="1037"/>
      <c r="Y29" s="1037"/>
      <c r="Z29" s="1037"/>
      <c r="AA29" s="1037"/>
      <c r="AB29" s="1037"/>
      <c r="AC29" s="1037"/>
      <c r="AD29" s="1037"/>
      <c r="AE29" s="1037"/>
      <c r="AF29" s="1037"/>
      <c r="AG29" s="1037"/>
      <c r="AH29" s="1037"/>
      <c r="AI29" s="1037"/>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037"/>
      <c r="B30" s="1037"/>
      <c r="C30" s="1037"/>
      <c r="D30" s="1037"/>
      <c r="E30" s="1037"/>
      <c r="F30" s="1037"/>
      <c r="G30" s="1037"/>
      <c r="H30" s="1037"/>
      <c r="I30" s="1037"/>
      <c r="J30" s="1037"/>
      <c r="K30" s="1037"/>
      <c r="L30" s="1037"/>
      <c r="M30" s="1037"/>
      <c r="N30" s="1037"/>
      <c r="O30" s="1037"/>
      <c r="P30" s="1037"/>
      <c r="Q30" s="1037"/>
      <c r="R30" s="1037"/>
      <c r="S30" s="1037"/>
      <c r="T30" s="1037"/>
      <c r="U30" s="1037"/>
      <c r="V30" s="1037"/>
      <c r="W30" s="1037"/>
      <c r="X30" s="1037"/>
      <c r="Y30" s="1037"/>
      <c r="Z30" s="1037"/>
      <c r="AA30" s="1037"/>
      <c r="AB30" s="1037"/>
      <c r="AC30" s="1037"/>
      <c r="AD30" s="1037"/>
      <c r="AE30" s="1037"/>
      <c r="AF30" s="1037"/>
      <c r="AG30" s="1037"/>
      <c r="AH30" s="1037"/>
      <c r="AI30" s="1037"/>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037"/>
      <c r="B31" s="1037"/>
      <c r="C31" s="1037"/>
      <c r="D31" s="1037"/>
      <c r="E31" s="1037"/>
      <c r="F31" s="1037"/>
      <c r="G31" s="1037"/>
      <c r="H31" s="1037"/>
      <c r="I31" s="1037"/>
      <c r="J31" s="1037"/>
      <c r="K31" s="1037"/>
      <c r="L31" s="1037"/>
      <c r="M31" s="1037"/>
      <c r="N31" s="1037"/>
      <c r="O31" s="1037"/>
      <c r="P31" s="1037"/>
      <c r="Q31" s="1037"/>
      <c r="R31" s="1037"/>
      <c r="S31" s="1037"/>
      <c r="T31" s="1037"/>
      <c r="U31" s="1037"/>
      <c r="V31" s="1037"/>
      <c r="W31" s="1037"/>
      <c r="X31" s="1037"/>
      <c r="Y31" s="1037"/>
      <c r="Z31" s="1037"/>
      <c r="AA31" s="1037"/>
      <c r="AB31" s="1037"/>
      <c r="AC31" s="1037"/>
      <c r="AD31" s="1037"/>
      <c r="AE31" s="1037"/>
      <c r="AF31" s="1037"/>
      <c r="AG31" s="1037"/>
      <c r="AH31" s="1037"/>
      <c r="AI31" s="1037"/>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037"/>
      <c r="B32" s="1037"/>
      <c r="C32" s="1037"/>
      <c r="D32" s="1037"/>
      <c r="E32" s="1037"/>
      <c r="F32" s="1037"/>
      <c r="G32" s="1037"/>
      <c r="H32" s="1037"/>
      <c r="I32" s="1037"/>
      <c r="J32" s="1037"/>
      <c r="K32" s="1037"/>
      <c r="L32" s="1037"/>
      <c r="M32" s="1037"/>
      <c r="N32" s="1037"/>
      <c r="O32" s="1037"/>
      <c r="P32" s="1037"/>
      <c r="Q32" s="1037"/>
      <c r="R32" s="1037"/>
      <c r="S32" s="1037"/>
      <c r="T32" s="1037"/>
      <c r="U32" s="1037"/>
      <c r="V32" s="1037"/>
      <c r="W32" s="1037"/>
      <c r="X32" s="1037"/>
      <c r="Y32" s="1037"/>
      <c r="Z32" s="1037"/>
      <c r="AA32" s="1037"/>
      <c r="AB32" s="1037"/>
      <c r="AC32" s="1037"/>
      <c r="AD32" s="1037"/>
      <c r="AE32" s="1037"/>
      <c r="AF32" s="1037"/>
      <c r="AG32" s="1037"/>
      <c r="AH32" s="1037"/>
      <c r="AI32" s="1037"/>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037"/>
      <c r="B33" s="1037"/>
      <c r="C33" s="1037"/>
      <c r="D33" s="1037"/>
      <c r="E33" s="1037"/>
      <c r="F33" s="1037"/>
      <c r="G33" s="1037"/>
      <c r="H33" s="1037"/>
      <c r="I33" s="1037"/>
      <c r="J33" s="1037"/>
      <c r="K33" s="1037"/>
      <c r="L33" s="1037"/>
      <c r="M33" s="1037"/>
      <c r="N33" s="1037"/>
      <c r="O33" s="1037"/>
      <c r="P33" s="1037"/>
      <c r="Q33" s="1037"/>
      <c r="R33" s="1037"/>
      <c r="S33" s="1037"/>
      <c r="T33" s="1037"/>
      <c r="U33" s="1037"/>
      <c r="V33" s="1037"/>
      <c r="W33" s="1037"/>
      <c r="X33" s="1037"/>
      <c r="Y33" s="1037"/>
      <c r="Z33" s="1037"/>
      <c r="AA33" s="1037"/>
      <c r="AB33" s="1037"/>
      <c r="AC33" s="1037"/>
      <c r="AD33" s="1037"/>
      <c r="AE33" s="1037"/>
      <c r="AF33" s="1037"/>
      <c r="AG33" s="1037"/>
      <c r="AH33" s="1037"/>
      <c r="AI33" s="1037"/>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35"/>
      <c r="B34" s="1035"/>
      <c r="C34" s="1035"/>
      <c r="D34" s="1035"/>
      <c r="E34" s="1035"/>
      <c r="F34" s="1035"/>
      <c r="G34" s="1035"/>
      <c r="H34" s="1035"/>
      <c r="I34" s="1035"/>
      <c r="J34" s="1035"/>
      <c r="K34" s="1035"/>
      <c r="L34" s="1035"/>
      <c r="M34" s="1035"/>
      <c r="N34" s="1035"/>
      <c r="O34" s="1035"/>
      <c r="P34" s="1035"/>
      <c r="Q34" s="1035"/>
      <c r="R34" s="1035"/>
      <c r="S34" s="1035"/>
      <c r="T34" s="1035"/>
      <c r="U34" s="1035"/>
      <c r="V34" s="1035"/>
      <c r="W34" s="1035"/>
      <c r="X34" s="1035"/>
      <c r="Y34" s="1035"/>
      <c r="Z34" s="1035"/>
      <c r="AA34" s="1035"/>
      <c r="AB34" s="1035"/>
      <c r="AC34" s="1035"/>
      <c r="AD34" s="1035"/>
      <c r="AE34" s="1035"/>
      <c r="AF34" s="1035"/>
      <c r="AG34" s="1035"/>
      <c r="AH34" s="1035"/>
      <c r="AI34" s="1035"/>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35"/>
      <c r="B35" s="1035"/>
      <c r="C35" s="1035"/>
      <c r="D35" s="1035"/>
      <c r="E35" s="1035"/>
      <c r="F35" s="1035"/>
      <c r="G35" s="1035"/>
      <c r="H35" s="1035"/>
      <c r="I35" s="1035"/>
      <c r="J35" s="1035"/>
      <c r="K35" s="1035"/>
      <c r="L35" s="1035"/>
      <c r="M35" s="1035"/>
      <c r="N35" s="1035"/>
      <c r="O35" s="1035"/>
      <c r="P35" s="1035"/>
      <c r="Q35" s="1035"/>
      <c r="R35" s="1035"/>
      <c r="S35" s="1035"/>
      <c r="T35" s="1035"/>
      <c r="U35" s="1035"/>
      <c r="V35" s="1035"/>
      <c r="W35" s="1035"/>
      <c r="X35" s="1035"/>
      <c r="Y35" s="1035"/>
      <c r="Z35" s="1035"/>
      <c r="AA35" s="1035"/>
      <c r="AB35" s="1035"/>
      <c r="AC35" s="1035"/>
      <c r="AD35" s="1035"/>
      <c r="AE35" s="1035"/>
      <c r="AF35" s="1035"/>
      <c r="AG35" s="1035"/>
      <c r="AH35" s="1035"/>
      <c r="AI35" s="1035"/>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35"/>
      <c r="B36" s="1035"/>
      <c r="C36" s="1035"/>
      <c r="D36" s="1035"/>
      <c r="E36" s="1035"/>
      <c r="F36" s="1035"/>
      <c r="G36" s="1035"/>
      <c r="H36" s="1035"/>
      <c r="I36" s="1035"/>
      <c r="J36" s="1035"/>
      <c r="K36" s="1035"/>
      <c r="L36" s="1035"/>
      <c r="M36" s="1035"/>
      <c r="N36" s="1035"/>
      <c r="O36" s="1035"/>
      <c r="P36" s="1035"/>
      <c r="Q36" s="1035"/>
      <c r="R36" s="1035"/>
      <c r="S36" s="1035"/>
      <c r="T36" s="1035"/>
      <c r="U36" s="1035"/>
      <c r="V36" s="1035"/>
      <c r="W36" s="1035"/>
      <c r="X36" s="1035"/>
      <c r="Y36" s="1035"/>
      <c r="Z36" s="1035"/>
      <c r="AA36" s="1035"/>
      <c r="AB36" s="1035"/>
      <c r="AC36" s="1035"/>
      <c r="AD36" s="1035"/>
      <c r="AE36" s="1035"/>
      <c r="AF36" s="1035"/>
      <c r="AG36" s="1035"/>
      <c r="AH36" s="1035"/>
      <c r="AI36" s="1035"/>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35"/>
      <c r="B37" s="1035"/>
      <c r="C37" s="1035"/>
      <c r="D37" s="1035"/>
      <c r="E37" s="1035"/>
      <c r="F37" s="1035"/>
      <c r="G37" s="1035"/>
      <c r="H37" s="1035"/>
      <c r="I37" s="1035"/>
      <c r="J37" s="1035"/>
      <c r="K37" s="1035"/>
      <c r="L37" s="1035"/>
      <c r="M37" s="1035"/>
      <c r="N37" s="1035"/>
      <c r="O37" s="1035"/>
      <c r="P37" s="1035"/>
      <c r="Q37" s="1035"/>
      <c r="R37" s="1035"/>
      <c r="S37" s="1035"/>
      <c r="T37" s="1035"/>
      <c r="U37" s="1035"/>
      <c r="V37" s="1035"/>
      <c r="W37" s="1035"/>
      <c r="X37" s="1035"/>
      <c r="Y37" s="1035"/>
      <c r="Z37" s="1035"/>
      <c r="AA37" s="1035"/>
      <c r="AB37" s="1035"/>
      <c r="AC37" s="1035"/>
      <c r="AD37" s="1035"/>
      <c r="AE37" s="1035"/>
      <c r="AF37" s="1035"/>
      <c r="AG37" s="1035"/>
      <c r="AH37" s="1035"/>
      <c r="AI37" s="1035"/>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35"/>
      <c r="B38" s="1035"/>
      <c r="C38" s="1035"/>
      <c r="D38" s="1035"/>
      <c r="E38" s="1035"/>
      <c r="F38" s="1035"/>
      <c r="G38" s="1035"/>
      <c r="H38" s="1035"/>
      <c r="I38" s="1035"/>
      <c r="J38" s="1035"/>
      <c r="K38" s="1035"/>
      <c r="L38" s="1035"/>
      <c r="M38" s="1035"/>
      <c r="N38" s="1035"/>
      <c r="O38" s="1035"/>
      <c r="P38" s="1035"/>
      <c r="Q38" s="1035"/>
      <c r="R38" s="1035"/>
      <c r="S38" s="1035"/>
      <c r="T38" s="1035"/>
      <c r="U38" s="1035"/>
      <c r="V38" s="1035"/>
      <c r="W38" s="1035"/>
      <c r="X38" s="1035"/>
      <c r="Y38" s="1035"/>
      <c r="Z38" s="1035"/>
      <c r="AA38" s="1035"/>
      <c r="AB38" s="1035"/>
      <c r="AC38" s="1035"/>
      <c r="AD38" s="1035"/>
      <c r="AE38" s="1035"/>
      <c r="AF38" s="1035"/>
      <c r="AG38" s="1035"/>
      <c r="AH38" s="1035"/>
      <c r="AI38" s="1035"/>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35"/>
      <c r="B39" s="1035"/>
      <c r="C39" s="1035"/>
      <c r="D39" s="1035"/>
      <c r="E39" s="1035"/>
      <c r="F39" s="1035"/>
      <c r="G39" s="1035"/>
      <c r="H39" s="1035"/>
      <c r="I39" s="1035"/>
      <c r="J39" s="1035"/>
      <c r="K39" s="1035"/>
      <c r="L39" s="1035"/>
      <c r="M39" s="1035"/>
      <c r="N39" s="1035"/>
      <c r="O39" s="1035"/>
      <c r="P39" s="1035"/>
      <c r="Q39" s="1035"/>
      <c r="R39" s="1035"/>
      <c r="S39" s="1035"/>
      <c r="T39" s="1035"/>
      <c r="U39" s="1035"/>
      <c r="V39" s="1035"/>
      <c r="W39" s="1035"/>
      <c r="X39" s="1035"/>
      <c r="Y39" s="1035"/>
      <c r="Z39" s="1035"/>
      <c r="AA39" s="1035"/>
      <c r="AB39" s="1035"/>
      <c r="AC39" s="1035"/>
      <c r="AD39" s="1035"/>
      <c r="AE39" s="1035"/>
      <c r="AF39" s="1035"/>
      <c r="AG39" s="1035"/>
      <c r="AH39" s="1035"/>
      <c r="AI39" s="1035"/>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35"/>
      <c r="B40" s="1035"/>
      <c r="C40" s="1035"/>
      <c r="D40" s="1035"/>
      <c r="E40" s="1035"/>
      <c r="F40" s="1035"/>
      <c r="G40" s="1035"/>
      <c r="H40" s="1035"/>
      <c r="I40" s="1035"/>
      <c r="J40" s="1035"/>
      <c r="K40" s="1035"/>
      <c r="L40" s="1035"/>
      <c r="M40" s="1035"/>
      <c r="N40" s="1035"/>
      <c r="O40" s="1035"/>
      <c r="P40" s="1035"/>
      <c r="Q40" s="1035"/>
      <c r="R40" s="1035"/>
      <c r="S40" s="1035"/>
      <c r="T40" s="1035"/>
      <c r="U40" s="1035"/>
      <c r="V40" s="1035"/>
      <c r="W40" s="1035"/>
      <c r="X40" s="1035"/>
      <c r="Y40" s="1035"/>
      <c r="Z40" s="1035"/>
      <c r="AA40" s="1035"/>
      <c r="AB40" s="1035"/>
      <c r="AC40" s="1035"/>
      <c r="AD40" s="1035"/>
      <c r="AE40" s="1035"/>
      <c r="AF40" s="1035"/>
      <c r="AG40" s="1035"/>
      <c r="AH40" s="1035"/>
      <c r="AI40" s="1035"/>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35"/>
      <c r="B41" s="1035"/>
      <c r="C41" s="1035"/>
      <c r="D41" s="1035"/>
      <c r="E41" s="1035"/>
      <c r="F41" s="1035"/>
      <c r="G41" s="1035"/>
      <c r="H41" s="1035"/>
      <c r="I41" s="1035"/>
      <c r="J41" s="1035"/>
      <c r="K41" s="1035"/>
      <c r="L41" s="1035"/>
      <c r="M41" s="1035"/>
      <c r="N41" s="1035"/>
      <c r="O41" s="1035"/>
      <c r="P41" s="1035"/>
      <c r="Q41" s="1035"/>
      <c r="R41" s="1035"/>
      <c r="S41" s="1035"/>
      <c r="T41" s="1035"/>
      <c r="U41" s="1035"/>
      <c r="V41" s="1035"/>
      <c r="W41" s="1035"/>
      <c r="X41" s="1035"/>
      <c r="Y41" s="1035"/>
      <c r="Z41" s="1035"/>
      <c r="AA41" s="1035"/>
      <c r="AB41" s="1035"/>
      <c r="AC41" s="1035"/>
      <c r="AD41" s="1035"/>
      <c r="AE41" s="1035"/>
      <c r="AF41" s="1035"/>
      <c r="AG41" s="1035"/>
      <c r="AH41" s="1035"/>
      <c r="AI41" s="1035"/>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35"/>
      <c r="B42" s="1035"/>
      <c r="C42" s="1035"/>
      <c r="D42" s="1035"/>
      <c r="E42" s="1035"/>
      <c r="F42" s="1035"/>
      <c r="G42" s="1035"/>
      <c r="H42" s="1035"/>
      <c r="I42" s="1035"/>
      <c r="J42" s="1035"/>
      <c r="K42" s="1035"/>
      <c r="L42" s="1035"/>
      <c r="M42" s="1035"/>
      <c r="N42" s="1035"/>
      <c r="O42" s="1035"/>
      <c r="P42" s="1035"/>
      <c r="Q42" s="1035"/>
      <c r="R42" s="1035"/>
      <c r="S42" s="1035"/>
      <c r="T42" s="1035"/>
      <c r="U42" s="1035"/>
      <c r="V42" s="1035"/>
      <c r="W42" s="1035"/>
      <c r="X42" s="1035"/>
      <c r="Y42" s="1035"/>
      <c r="Z42" s="1035"/>
      <c r="AA42" s="1035"/>
      <c r="AB42" s="1035"/>
      <c r="AC42" s="1035"/>
      <c r="AD42" s="1035"/>
      <c r="AE42" s="1035"/>
      <c r="AF42" s="1035"/>
      <c r="AG42" s="1035"/>
      <c r="AH42" s="1035"/>
      <c r="AI42" s="1035"/>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35"/>
      <c r="B43" s="1035"/>
      <c r="C43" s="1035"/>
      <c r="D43" s="1035"/>
      <c r="E43" s="1035"/>
      <c r="F43" s="1035"/>
      <c r="G43" s="1035"/>
      <c r="H43" s="1035"/>
      <c r="I43" s="1035"/>
      <c r="J43" s="1035"/>
      <c r="K43" s="1035"/>
      <c r="L43" s="1035"/>
      <c r="M43" s="1035"/>
      <c r="N43" s="1035"/>
      <c r="O43" s="1035"/>
      <c r="P43" s="1035"/>
      <c r="Q43" s="1035"/>
      <c r="R43" s="1035"/>
      <c r="S43" s="1035"/>
      <c r="T43" s="1035"/>
      <c r="U43" s="1035"/>
      <c r="V43" s="1035"/>
      <c r="W43" s="1035"/>
      <c r="X43" s="1035"/>
      <c r="Y43" s="1035"/>
      <c r="Z43" s="1035"/>
      <c r="AA43" s="1035"/>
      <c r="AB43" s="1035"/>
      <c r="AC43" s="1035"/>
      <c r="AD43" s="1035"/>
      <c r="AE43" s="1035"/>
      <c r="AF43" s="1035"/>
      <c r="AG43" s="1035"/>
      <c r="AH43" s="1035"/>
      <c r="AI43" s="1035"/>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35"/>
      <c r="B44" s="1035"/>
      <c r="C44" s="1035"/>
      <c r="D44" s="1035"/>
      <c r="E44" s="1035"/>
      <c r="F44" s="1035"/>
      <c r="G44" s="1035"/>
      <c r="H44" s="1035"/>
      <c r="I44" s="1035"/>
      <c r="J44" s="1035"/>
      <c r="K44" s="1035"/>
      <c r="L44" s="1035"/>
      <c r="M44" s="1035"/>
      <c r="N44" s="1035"/>
      <c r="O44" s="1035"/>
      <c r="P44" s="1035"/>
      <c r="Q44" s="1035"/>
      <c r="R44" s="1035"/>
      <c r="S44" s="1035"/>
      <c r="T44" s="1035"/>
      <c r="U44" s="1035"/>
      <c r="V44" s="1035"/>
      <c r="W44" s="1035"/>
      <c r="X44" s="1035"/>
      <c r="Y44" s="1035"/>
      <c r="Z44" s="1035"/>
      <c r="AA44" s="1035"/>
      <c r="AB44" s="1035"/>
      <c r="AC44" s="1035"/>
      <c r="AD44" s="1035"/>
      <c r="AE44" s="1035"/>
      <c r="AF44" s="1035"/>
      <c r="AG44" s="1035"/>
      <c r="AH44" s="1035"/>
      <c r="AI44" s="1035"/>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35"/>
      <c r="B45" s="1035"/>
      <c r="C45" s="1035"/>
      <c r="D45" s="1035"/>
      <c r="E45" s="1035"/>
      <c r="F45" s="1035"/>
      <c r="G45" s="1035"/>
      <c r="H45" s="1035"/>
      <c r="I45" s="1035"/>
      <c r="J45" s="1035"/>
      <c r="K45" s="1035"/>
      <c r="L45" s="1035"/>
      <c r="M45" s="1035"/>
      <c r="N45" s="1035"/>
      <c r="O45" s="1035"/>
      <c r="P45" s="1035"/>
      <c r="Q45" s="1035"/>
      <c r="R45" s="1035"/>
      <c r="S45" s="1035"/>
      <c r="T45" s="1035"/>
      <c r="U45" s="1035"/>
      <c r="V45" s="1035"/>
      <c r="W45" s="1035"/>
      <c r="X45" s="1035"/>
      <c r="Y45" s="1035"/>
      <c r="Z45" s="1035"/>
      <c r="AA45" s="1035"/>
      <c r="AB45" s="1035"/>
      <c r="AC45" s="1035"/>
      <c r="AD45" s="1035"/>
      <c r="AE45" s="1035"/>
      <c r="AF45" s="1035"/>
      <c r="AG45" s="1035"/>
      <c r="AH45" s="1035"/>
      <c r="AI45" s="1035"/>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35"/>
      <c r="B46" s="1035"/>
      <c r="C46" s="1035"/>
      <c r="D46" s="1035"/>
      <c r="E46" s="1035"/>
      <c r="F46" s="1035"/>
      <c r="G46" s="1035"/>
      <c r="H46" s="1035"/>
      <c r="I46" s="1035"/>
      <c r="J46" s="1035"/>
      <c r="K46" s="1035"/>
      <c r="L46" s="1035"/>
      <c r="M46" s="1035"/>
      <c r="N46" s="1035"/>
      <c r="O46" s="1035"/>
      <c r="P46" s="1035"/>
      <c r="Q46" s="1035"/>
      <c r="R46" s="1035"/>
      <c r="S46" s="1035"/>
      <c r="T46" s="1035"/>
      <c r="U46" s="1035"/>
      <c r="V46" s="1035"/>
      <c r="W46" s="1035"/>
      <c r="X46" s="1035"/>
      <c r="Y46" s="1035"/>
      <c r="Z46" s="1035"/>
      <c r="AA46" s="1035"/>
      <c r="AB46" s="1035"/>
      <c r="AC46" s="1035"/>
      <c r="AD46" s="1035"/>
      <c r="AE46" s="1035"/>
      <c r="AF46" s="1035"/>
      <c r="AG46" s="1035"/>
      <c r="AH46" s="1035"/>
      <c r="AI46" s="1035"/>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35"/>
      <c r="B47" s="1035"/>
      <c r="C47" s="1035"/>
      <c r="D47" s="1035"/>
      <c r="E47" s="1035"/>
      <c r="F47" s="1035"/>
      <c r="G47" s="1035"/>
      <c r="H47" s="1035"/>
      <c r="I47" s="1035"/>
      <c r="J47" s="1035"/>
      <c r="K47" s="1035"/>
      <c r="L47" s="1035"/>
      <c r="M47" s="1035"/>
      <c r="N47" s="1035"/>
      <c r="O47" s="1035"/>
      <c r="P47" s="1035"/>
      <c r="Q47" s="1035"/>
      <c r="R47" s="1035"/>
      <c r="S47" s="1035"/>
      <c r="T47" s="1035"/>
      <c r="U47" s="1035"/>
      <c r="V47" s="1035"/>
      <c r="W47" s="1035"/>
      <c r="X47" s="1035"/>
      <c r="Y47" s="1035"/>
      <c r="Z47" s="1035"/>
      <c r="AA47" s="1035"/>
      <c r="AB47" s="1035"/>
      <c r="AC47" s="1035"/>
      <c r="AD47" s="1035"/>
      <c r="AE47" s="1035"/>
      <c r="AF47" s="1035"/>
      <c r="AG47" s="1035"/>
      <c r="AH47" s="1035"/>
      <c r="AI47" s="1035"/>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35"/>
      <c r="B48" s="1035"/>
      <c r="C48" s="1035"/>
      <c r="D48" s="1035"/>
      <c r="E48" s="1035"/>
      <c r="F48" s="1035"/>
      <c r="G48" s="1035"/>
      <c r="H48" s="1035"/>
      <c r="I48" s="1035"/>
      <c r="J48" s="1035"/>
      <c r="K48" s="1035"/>
      <c r="L48" s="1035"/>
      <c r="M48" s="1035"/>
      <c r="N48" s="1035"/>
      <c r="O48" s="1035"/>
      <c r="P48" s="1035"/>
      <c r="Q48" s="1035"/>
      <c r="R48" s="1035"/>
      <c r="S48" s="1035"/>
      <c r="T48" s="1035"/>
      <c r="U48" s="1035"/>
      <c r="V48" s="1035"/>
      <c r="W48" s="1035"/>
      <c r="X48" s="1035"/>
      <c r="Y48" s="1035"/>
      <c r="Z48" s="1035"/>
      <c r="AA48" s="1035"/>
      <c r="AB48" s="1035"/>
      <c r="AC48" s="1035"/>
      <c r="AD48" s="1035"/>
      <c r="AE48" s="1035"/>
      <c r="AF48" s="1035"/>
      <c r="AG48" s="1035"/>
      <c r="AH48" s="1035"/>
      <c r="AI48" s="1035"/>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35"/>
      <c r="B49" s="1035"/>
      <c r="C49" s="1035"/>
      <c r="D49" s="1035"/>
      <c r="E49" s="1035"/>
      <c r="F49" s="1035"/>
      <c r="G49" s="1035"/>
      <c r="H49" s="1035"/>
      <c r="I49" s="1035"/>
      <c r="J49" s="1035"/>
      <c r="K49" s="1035"/>
      <c r="L49" s="1035"/>
      <c r="M49" s="1035"/>
      <c r="N49" s="1035"/>
      <c r="O49" s="1035"/>
      <c r="P49" s="1035"/>
      <c r="Q49" s="1035"/>
      <c r="R49" s="1035"/>
      <c r="S49" s="1035"/>
      <c r="T49" s="1035"/>
      <c r="U49" s="1035"/>
      <c r="V49" s="1035"/>
      <c r="W49" s="1035"/>
      <c r="X49" s="1035"/>
      <c r="Y49" s="1035"/>
      <c r="Z49" s="1035"/>
      <c r="AA49" s="1035"/>
      <c r="AB49" s="1035"/>
      <c r="AC49" s="1035"/>
      <c r="AD49" s="1035"/>
      <c r="AE49" s="1035"/>
      <c r="AF49" s="1035"/>
      <c r="AG49" s="1035"/>
      <c r="AH49" s="1035"/>
      <c r="AI49" s="1035"/>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35"/>
      <c r="B50" s="1035"/>
      <c r="C50" s="1035"/>
      <c r="D50" s="1035"/>
      <c r="E50" s="1035"/>
      <c r="F50" s="1035"/>
      <c r="G50" s="1035"/>
      <c r="H50" s="1035"/>
      <c r="I50" s="1035"/>
      <c r="J50" s="1035"/>
      <c r="K50" s="1035"/>
      <c r="L50" s="1035"/>
      <c r="M50" s="1035"/>
      <c r="N50" s="1035"/>
      <c r="O50" s="1035"/>
      <c r="P50" s="1035"/>
      <c r="Q50" s="1035"/>
      <c r="R50" s="1035"/>
      <c r="S50" s="1035"/>
      <c r="T50" s="1035"/>
      <c r="U50" s="1035"/>
      <c r="V50" s="1035"/>
      <c r="W50" s="1035"/>
      <c r="X50" s="1035"/>
      <c r="Y50" s="1035"/>
      <c r="Z50" s="1035"/>
      <c r="AA50" s="1035"/>
      <c r="AB50" s="1035"/>
      <c r="AC50" s="1035"/>
      <c r="AD50" s="1035"/>
      <c r="AE50" s="1035"/>
      <c r="AF50" s="1035"/>
      <c r="AG50" s="1035"/>
      <c r="AH50" s="1035"/>
      <c r="AI50" s="1035"/>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35"/>
      <c r="B51" s="1035"/>
      <c r="C51" s="1035"/>
      <c r="D51" s="1035"/>
      <c r="E51" s="1035"/>
      <c r="F51" s="1035"/>
      <c r="G51" s="1035"/>
      <c r="H51" s="1035"/>
      <c r="I51" s="1035"/>
      <c r="J51" s="1035"/>
      <c r="K51" s="1035"/>
      <c r="L51" s="1035"/>
      <c r="M51" s="1035"/>
      <c r="N51" s="1035"/>
      <c r="O51" s="1035"/>
      <c r="P51" s="1035"/>
      <c r="Q51" s="1035"/>
      <c r="R51" s="1035"/>
      <c r="S51" s="1035"/>
      <c r="T51" s="1035"/>
      <c r="U51" s="1035"/>
      <c r="V51" s="1035"/>
      <c r="W51" s="1035"/>
      <c r="X51" s="1035"/>
      <c r="Y51" s="1035"/>
      <c r="Z51" s="1035"/>
      <c r="AA51" s="1035"/>
      <c r="AB51" s="1035"/>
      <c r="AC51" s="1035"/>
      <c r="AD51" s="1035"/>
      <c r="AE51" s="1035"/>
      <c r="AF51" s="1035"/>
      <c r="AG51" s="1035"/>
      <c r="AH51" s="1035"/>
      <c r="AI51" s="1035"/>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35"/>
      <c r="B52" s="1035"/>
      <c r="C52" s="1035"/>
      <c r="D52" s="1035"/>
      <c r="E52" s="1035"/>
      <c r="F52" s="1035"/>
      <c r="G52" s="1035"/>
      <c r="H52" s="1035"/>
      <c r="I52" s="1035"/>
      <c r="J52" s="1035"/>
      <c r="K52" s="1035"/>
      <c r="L52" s="1035"/>
      <c r="M52" s="1035"/>
      <c r="N52" s="1035"/>
      <c r="O52" s="1035"/>
      <c r="P52" s="1035"/>
      <c r="Q52" s="1035"/>
      <c r="R52" s="1035"/>
      <c r="S52" s="1035"/>
      <c r="T52" s="1035"/>
      <c r="U52" s="1035"/>
      <c r="V52" s="1035"/>
      <c r="W52" s="1035"/>
      <c r="X52" s="1035"/>
      <c r="Y52" s="1035"/>
      <c r="Z52" s="1035"/>
      <c r="AA52" s="1035"/>
      <c r="AB52" s="1035"/>
      <c r="AC52" s="1035"/>
      <c r="AD52" s="1035"/>
      <c r="AE52" s="1035"/>
      <c r="AF52" s="1035"/>
      <c r="AG52" s="1035"/>
      <c r="AH52" s="1035"/>
      <c r="AI52" s="1035"/>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35"/>
      <c r="B53" s="1035"/>
      <c r="C53" s="1035"/>
      <c r="D53" s="1035"/>
      <c r="E53" s="1035"/>
      <c r="F53" s="1035"/>
      <c r="G53" s="1035"/>
      <c r="H53" s="1035"/>
      <c r="I53" s="1035"/>
      <c r="J53" s="1035"/>
      <c r="K53" s="1035"/>
      <c r="L53" s="1035"/>
      <c r="M53" s="1035"/>
      <c r="N53" s="1035"/>
      <c r="O53" s="1035"/>
      <c r="P53" s="1035"/>
      <c r="Q53" s="1035"/>
      <c r="R53" s="1035"/>
      <c r="S53" s="1035"/>
      <c r="T53" s="1035"/>
      <c r="U53" s="1035"/>
      <c r="V53" s="1035"/>
      <c r="W53" s="1035"/>
      <c r="X53" s="1035"/>
      <c r="Y53" s="1035"/>
      <c r="Z53" s="1035"/>
      <c r="AA53" s="1035"/>
      <c r="AB53" s="1035"/>
      <c r="AC53" s="1035"/>
      <c r="AD53" s="1035"/>
      <c r="AE53" s="1035"/>
      <c r="AF53" s="1035"/>
      <c r="AG53" s="1035"/>
      <c r="AH53" s="1035"/>
      <c r="AI53" s="1035"/>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35"/>
      <c r="B54" s="1035"/>
      <c r="C54" s="1035"/>
      <c r="D54" s="1035"/>
      <c r="E54" s="1035"/>
      <c r="F54" s="1035"/>
      <c r="G54" s="1035"/>
      <c r="H54" s="1035"/>
      <c r="I54" s="1035"/>
      <c r="J54" s="1035"/>
      <c r="K54" s="1035"/>
      <c r="L54" s="1035"/>
      <c r="M54" s="1035"/>
      <c r="N54" s="1035"/>
      <c r="O54" s="1035"/>
      <c r="P54" s="1035"/>
      <c r="Q54" s="1035"/>
      <c r="R54" s="1035"/>
      <c r="S54" s="1035"/>
      <c r="T54" s="1035"/>
      <c r="U54" s="1035"/>
      <c r="V54" s="1035"/>
      <c r="W54" s="1035"/>
      <c r="X54" s="1035"/>
      <c r="Y54" s="1035"/>
      <c r="Z54" s="1035"/>
      <c r="AA54" s="1035"/>
      <c r="AB54" s="1035"/>
      <c r="AC54" s="1035"/>
      <c r="AD54" s="1035"/>
      <c r="AE54" s="1035"/>
      <c r="AF54" s="1035"/>
      <c r="AG54" s="1035"/>
      <c r="AH54" s="1035"/>
      <c r="AI54" s="1035"/>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35"/>
      <c r="B55" s="1035"/>
      <c r="C55" s="1035"/>
      <c r="D55" s="1035"/>
      <c r="E55" s="1035"/>
      <c r="F55" s="1035"/>
      <c r="G55" s="1035"/>
      <c r="H55" s="1035"/>
      <c r="I55" s="1035"/>
      <c r="J55" s="1035"/>
      <c r="K55" s="1035"/>
      <c r="L55" s="1035"/>
      <c r="M55" s="1035"/>
      <c r="N55" s="1035"/>
      <c r="O55" s="1035"/>
      <c r="P55" s="1035"/>
      <c r="Q55" s="1035"/>
      <c r="R55" s="1035"/>
      <c r="S55" s="1035"/>
      <c r="T55" s="1035"/>
      <c r="U55" s="1035"/>
      <c r="V55" s="1035"/>
      <c r="W55" s="1035"/>
      <c r="X55" s="1035"/>
      <c r="Y55" s="1035"/>
      <c r="Z55" s="1035"/>
      <c r="AA55" s="1035"/>
      <c r="AB55" s="1035"/>
      <c r="AC55" s="1035"/>
      <c r="AD55" s="1035"/>
      <c r="AE55" s="1035"/>
      <c r="AF55" s="1035"/>
      <c r="AG55" s="1035"/>
      <c r="AH55" s="1035"/>
      <c r="AI55" s="1035"/>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35"/>
      <c r="B56" s="1035"/>
      <c r="C56" s="1035"/>
      <c r="D56" s="1035"/>
      <c r="E56" s="1035"/>
      <c r="F56" s="1035"/>
      <c r="G56" s="1035"/>
      <c r="H56" s="1035"/>
      <c r="I56" s="1035"/>
      <c r="J56" s="1035"/>
      <c r="K56" s="1035"/>
      <c r="L56" s="1035"/>
      <c r="M56" s="1035"/>
      <c r="N56" s="1035"/>
      <c r="O56" s="1035"/>
      <c r="P56" s="1035"/>
      <c r="Q56" s="1035"/>
      <c r="R56" s="1035"/>
      <c r="S56" s="1035"/>
      <c r="T56" s="1035"/>
      <c r="U56" s="1035"/>
      <c r="V56" s="1035"/>
      <c r="W56" s="1035"/>
      <c r="X56" s="1035"/>
      <c r="Y56" s="1035"/>
      <c r="Z56" s="1035"/>
      <c r="AA56" s="1035"/>
      <c r="AB56" s="1035"/>
      <c r="AC56" s="1035"/>
      <c r="AD56" s="1035"/>
      <c r="AE56" s="1035"/>
      <c r="AF56" s="1035"/>
      <c r="AG56" s="1035"/>
      <c r="AH56" s="1035"/>
      <c r="AI56" s="1035"/>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35"/>
      <c r="B57" s="1035"/>
      <c r="C57" s="1035"/>
      <c r="D57" s="1035"/>
      <c r="E57" s="1035"/>
      <c r="F57" s="1035"/>
      <c r="G57" s="1035"/>
      <c r="H57" s="1035"/>
      <c r="I57" s="1035"/>
      <c r="J57" s="1035"/>
      <c r="K57" s="1035"/>
      <c r="L57" s="1035"/>
      <c r="M57" s="1035"/>
      <c r="N57" s="1035"/>
      <c r="O57" s="1035"/>
      <c r="P57" s="1035"/>
      <c r="Q57" s="1035"/>
      <c r="R57" s="1035"/>
      <c r="S57" s="1035"/>
      <c r="T57" s="1035"/>
      <c r="U57" s="1035"/>
      <c r="V57" s="1035"/>
      <c r="W57" s="1035"/>
      <c r="X57" s="1035"/>
      <c r="Y57" s="1035"/>
      <c r="Z57" s="1035"/>
      <c r="AA57" s="1035"/>
      <c r="AB57" s="1035"/>
      <c r="AC57" s="1035"/>
      <c r="AD57" s="1035"/>
      <c r="AE57" s="1035"/>
      <c r="AF57" s="1035"/>
      <c r="AG57" s="1035"/>
      <c r="AH57" s="1035"/>
      <c r="AI57" s="1035"/>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35"/>
      <c r="B58" s="1035"/>
      <c r="C58" s="1035"/>
      <c r="D58" s="1035"/>
      <c r="E58" s="1035"/>
      <c r="F58" s="1035"/>
      <c r="G58" s="1035"/>
      <c r="H58" s="1035"/>
      <c r="I58" s="1035"/>
      <c r="J58" s="1035"/>
      <c r="K58" s="1035"/>
      <c r="L58" s="1035"/>
      <c r="M58" s="1035"/>
      <c r="N58" s="1035"/>
      <c r="O58" s="1035"/>
      <c r="P58" s="1035"/>
      <c r="Q58" s="1035"/>
      <c r="R58" s="1035"/>
      <c r="S58" s="1035"/>
      <c r="T58" s="1035"/>
      <c r="U58" s="1035"/>
      <c r="V58" s="1035"/>
      <c r="W58" s="1035"/>
      <c r="X58" s="1035"/>
      <c r="Y58" s="1035"/>
      <c r="Z58" s="1035"/>
      <c r="AA58" s="1035"/>
      <c r="AB58" s="1035"/>
      <c r="AC58" s="1035"/>
      <c r="AD58" s="1035"/>
      <c r="AE58" s="1035"/>
      <c r="AF58" s="1035"/>
      <c r="AG58" s="1035"/>
      <c r="AH58" s="1035"/>
      <c r="AI58" s="1035"/>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35"/>
      <c r="B59" s="1035"/>
      <c r="C59" s="1035"/>
      <c r="D59" s="1035"/>
      <c r="E59" s="1035"/>
      <c r="F59" s="1035"/>
      <c r="G59" s="1035"/>
      <c r="H59" s="1035"/>
      <c r="I59" s="1035"/>
      <c r="J59" s="1035"/>
      <c r="K59" s="1035"/>
      <c r="L59" s="1035"/>
      <c r="M59" s="1035"/>
      <c r="N59" s="1035"/>
      <c r="O59" s="1035"/>
      <c r="P59" s="1035"/>
      <c r="Q59" s="1035"/>
      <c r="R59" s="1035"/>
      <c r="S59" s="1035"/>
      <c r="T59" s="1035"/>
      <c r="U59" s="1035"/>
      <c r="V59" s="1035"/>
      <c r="W59" s="1035"/>
      <c r="X59" s="1035"/>
      <c r="Y59" s="1035"/>
      <c r="Z59" s="1035"/>
      <c r="AA59" s="1035"/>
      <c r="AB59" s="1035"/>
      <c r="AC59" s="1035"/>
      <c r="AD59" s="1035"/>
      <c r="AE59" s="1035"/>
      <c r="AF59" s="1035"/>
      <c r="AG59" s="1035"/>
      <c r="AH59" s="1035"/>
      <c r="AI59" s="1035"/>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35"/>
      <c r="B60" s="1035"/>
      <c r="C60" s="1035"/>
      <c r="D60" s="1035"/>
      <c r="E60" s="1035"/>
      <c r="F60" s="1035"/>
      <c r="G60" s="1035"/>
      <c r="H60" s="1035"/>
      <c r="I60" s="1035"/>
      <c r="J60" s="1035"/>
      <c r="K60" s="1035"/>
      <c r="L60" s="1035"/>
      <c r="M60" s="1035"/>
      <c r="N60" s="1035"/>
      <c r="O60" s="1035"/>
      <c r="P60" s="1035"/>
      <c r="Q60" s="1035"/>
      <c r="R60" s="1035"/>
      <c r="S60" s="1035"/>
      <c r="T60" s="1035"/>
      <c r="U60" s="1035"/>
      <c r="V60" s="1035"/>
      <c r="W60" s="1035"/>
      <c r="X60" s="1035"/>
      <c r="Y60" s="1035"/>
      <c r="Z60" s="1035"/>
      <c r="AA60" s="1035"/>
      <c r="AB60" s="1035"/>
      <c r="AC60" s="1035"/>
      <c r="AD60" s="1035"/>
      <c r="AE60" s="1035"/>
      <c r="AF60" s="1035"/>
      <c r="AG60" s="1035"/>
      <c r="AH60" s="1035"/>
      <c r="AI60" s="1035"/>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35"/>
      <c r="B61" s="1035"/>
      <c r="C61" s="1035"/>
      <c r="D61" s="1035"/>
      <c r="E61" s="1035"/>
      <c r="F61" s="1035"/>
      <c r="G61" s="1035"/>
      <c r="H61" s="1035"/>
      <c r="I61" s="1035"/>
      <c r="J61" s="1035"/>
      <c r="K61" s="1035"/>
      <c r="L61" s="1035"/>
      <c r="M61" s="1035"/>
      <c r="N61" s="1035"/>
      <c r="O61" s="1035"/>
      <c r="P61" s="1035"/>
      <c r="Q61" s="1035"/>
      <c r="R61" s="1035"/>
      <c r="S61" s="1035"/>
      <c r="T61" s="1035"/>
      <c r="U61" s="1035"/>
      <c r="V61" s="1035"/>
      <c r="W61" s="1035"/>
      <c r="X61" s="1035"/>
      <c r="Y61" s="1035"/>
      <c r="Z61" s="1035"/>
      <c r="AA61" s="1035"/>
      <c r="AB61" s="1035"/>
      <c r="AC61" s="1035"/>
      <c r="AD61" s="1035"/>
      <c r="AE61" s="1035"/>
      <c r="AF61" s="1035"/>
      <c r="AG61" s="1035"/>
      <c r="AH61" s="1035"/>
      <c r="AI61" s="1035"/>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35"/>
      <c r="B62" s="1035"/>
      <c r="C62" s="1035"/>
      <c r="D62" s="1035"/>
      <c r="E62" s="1035"/>
      <c r="F62" s="1035"/>
      <c r="G62" s="1035"/>
      <c r="H62" s="1035"/>
      <c r="I62" s="1035"/>
      <c r="J62" s="1035"/>
      <c r="K62" s="1035"/>
      <c r="L62" s="1035"/>
      <c r="M62" s="1035"/>
      <c r="N62" s="1035"/>
      <c r="O62" s="1035"/>
      <c r="P62" s="1035"/>
      <c r="Q62" s="1035"/>
      <c r="R62" s="1035"/>
      <c r="S62" s="1035"/>
      <c r="T62" s="1035"/>
      <c r="U62" s="1035"/>
      <c r="V62" s="1035"/>
      <c r="W62" s="1035"/>
      <c r="X62" s="1035"/>
      <c r="Y62" s="1035"/>
      <c r="Z62" s="1035"/>
      <c r="AA62" s="1035"/>
      <c r="AB62" s="1035"/>
      <c r="AC62" s="1035"/>
      <c r="AD62" s="1035"/>
      <c r="AE62" s="1035"/>
      <c r="AF62" s="1035"/>
      <c r="AG62" s="1035"/>
      <c r="AH62" s="1035"/>
      <c r="AI62" s="1035"/>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algorithmName="SHA-512" hashValue="J2eP0SID9lZCUMBuv0GisjI+6HKRNnCvgPTwlkzkWLjNKTEXnFuGhfVJ4yw5SuWiSz9CKtO8QtpjrKnj4LS63Q==" saltValue="6oEvCyENdczSWLNLliS5DQ==" spinCount="100000"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7" zoomScaleNormal="100" workbookViewId="0">
      <selection activeCell="G26" sqref="G26:K26"/>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042" t="s">
        <v>49</v>
      </c>
      <c r="AK1" s="1042"/>
      <c r="AL1" s="1042"/>
      <c r="AM1" s="1042"/>
      <c r="AN1" s="1042"/>
      <c r="AO1" s="1042"/>
      <c r="AP1" s="1042"/>
      <c r="AQ1" s="1042"/>
      <c r="AR1" s="1042"/>
      <c r="AS1" s="1042"/>
      <c r="AT1" s="1042"/>
      <c r="AU1" s="1042"/>
      <c r="AV1" s="1042"/>
      <c r="AW1" s="1042"/>
      <c r="AX1" s="1042"/>
      <c r="AY1" s="1042"/>
      <c r="AZ1" s="1042"/>
      <c r="BA1" s="1042"/>
      <c r="BB1" s="1042"/>
      <c r="BC1" s="1042"/>
      <c r="BD1" s="1042"/>
      <c r="BE1" s="1042"/>
      <c r="BF1" s="1042"/>
      <c r="BG1" s="1042"/>
      <c r="BH1" s="1042"/>
      <c r="BI1" s="1042"/>
      <c r="BJ1" s="1042"/>
      <c r="BK1" s="1042"/>
      <c r="BL1" s="1042"/>
      <c r="BM1" s="1042"/>
      <c r="BN1" s="1042"/>
      <c r="BO1" s="1042"/>
      <c r="BP1" s="1042"/>
      <c r="BQ1" s="1042"/>
      <c r="BR1" s="1042"/>
      <c r="BS1" s="1042"/>
      <c r="BT1" s="1042"/>
      <c r="BU1" s="1042"/>
      <c r="BV1" s="1042"/>
      <c r="BW1" s="1042"/>
      <c r="BX1" s="1042"/>
      <c r="BY1" s="1042"/>
      <c r="BZ1" s="1042"/>
      <c r="CA1" s="1042"/>
      <c r="CB1" s="1042"/>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102" t="s">
        <v>709</v>
      </c>
      <c r="AL3" s="1103"/>
      <c r="AM3" s="1103"/>
      <c r="AN3" s="1103"/>
      <c r="AO3" s="1103"/>
      <c r="AP3" s="1103"/>
      <c r="AQ3" s="1103"/>
      <c r="AR3" s="1103"/>
      <c r="AS3" s="1103"/>
      <c r="AT3" s="1103"/>
      <c r="AU3" s="1103"/>
      <c r="AV3" s="1103"/>
      <c r="AW3" s="1103"/>
      <c r="AX3" s="1103"/>
      <c r="AY3" s="1104"/>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48"/>
      <c r="AL4" s="949"/>
      <c r="AM4" s="949"/>
      <c r="AN4" s="949"/>
      <c r="AO4" s="950"/>
      <c r="AP4" s="956"/>
      <c r="AQ4" s="949"/>
      <c r="AR4" s="949"/>
      <c r="AS4" s="949"/>
      <c r="AT4" s="950"/>
      <c r="AU4" s="956"/>
      <c r="AV4" s="949"/>
      <c r="AW4" s="949"/>
      <c r="AX4" s="949"/>
      <c r="AY4" s="957"/>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152"/>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5"/>
      <c r="AK5" s="958"/>
      <c r="AL5" s="959"/>
      <c r="AM5" s="959"/>
      <c r="AN5" s="959"/>
      <c r="AO5" s="960"/>
      <c r="AP5" s="961"/>
      <c r="AQ5" s="959"/>
      <c r="AR5" s="959"/>
      <c r="AS5" s="959"/>
      <c r="AT5" s="960"/>
      <c r="AU5" s="961"/>
      <c r="AV5" s="959"/>
      <c r="AW5" s="959"/>
      <c r="AX5" s="959"/>
      <c r="AY5" s="962"/>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58"/>
      <c r="AL6" s="959"/>
      <c r="AM6" s="959"/>
      <c r="AN6" s="959"/>
      <c r="AO6" s="960"/>
      <c r="AP6" s="961"/>
      <c r="AQ6" s="959"/>
      <c r="AR6" s="959"/>
      <c r="AS6" s="959"/>
      <c r="AT6" s="960"/>
      <c r="AU6" s="961"/>
      <c r="AV6" s="959"/>
      <c r="AW6" s="959"/>
      <c r="AX6" s="959"/>
      <c r="AY6" s="962"/>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174" t="s">
        <v>48</v>
      </c>
      <c r="B7" s="1174"/>
      <c r="C7" s="1174"/>
      <c r="D7" s="1174"/>
      <c r="E7" s="1174"/>
      <c r="F7" s="1181"/>
      <c r="G7" s="1181"/>
      <c r="H7" s="1181"/>
      <c r="I7" s="1181"/>
      <c r="J7" s="1181"/>
      <c r="K7" s="1181"/>
      <c r="L7" s="1181"/>
      <c r="M7" s="1181"/>
      <c r="N7" s="1181"/>
      <c r="O7" s="1181"/>
      <c r="P7" s="1181"/>
      <c r="Q7" s="6"/>
      <c r="R7" s="6"/>
      <c r="S7" s="6"/>
      <c r="T7" s="1174" t="s">
        <v>47</v>
      </c>
      <c r="U7" s="1174"/>
      <c r="V7" s="1174"/>
      <c r="W7" s="1174"/>
      <c r="X7" s="1174"/>
      <c r="Y7" s="855"/>
      <c r="Z7" s="855"/>
      <c r="AA7" s="855"/>
      <c r="AB7" s="855"/>
      <c r="AC7" s="855"/>
      <c r="AD7" s="855"/>
      <c r="AE7" s="855"/>
      <c r="AF7" s="855"/>
      <c r="AG7" s="855"/>
      <c r="AH7" s="855"/>
      <c r="AI7" s="855"/>
      <c r="AJ7" s="5"/>
      <c r="AK7" s="958"/>
      <c r="AL7" s="959"/>
      <c r="AM7" s="959"/>
      <c r="AN7" s="959"/>
      <c r="AO7" s="960"/>
      <c r="AP7" s="961"/>
      <c r="AQ7" s="959"/>
      <c r="AR7" s="959"/>
      <c r="AS7" s="959"/>
      <c r="AT7" s="960"/>
      <c r="AU7" s="961"/>
      <c r="AV7" s="959"/>
      <c r="AW7" s="959"/>
      <c r="AX7" s="959"/>
      <c r="AY7" s="962"/>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58"/>
      <c r="AL8" s="959"/>
      <c r="AM8" s="959"/>
      <c r="AN8" s="959"/>
      <c r="AO8" s="960"/>
      <c r="AP8" s="961"/>
      <c r="AQ8" s="959"/>
      <c r="AR8" s="959"/>
      <c r="AS8" s="959"/>
      <c r="AT8" s="960"/>
      <c r="AU8" s="961"/>
      <c r="AV8" s="959"/>
      <c r="AW8" s="959"/>
      <c r="AX8" s="959"/>
      <c r="AY8" s="962"/>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174" t="s">
        <v>61</v>
      </c>
      <c r="B9" s="1174"/>
      <c r="C9" s="1174"/>
      <c r="D9" s="1174"/>
      <c r="E9" s="1174"/>
      <c r="F9" s="855"/>
      <c r="G9" s="855"/>
      <c r="H9" s="855"/>
      <c r="I9" s="855"/>
      <c r="J9" s="855"/>
      <c r="K9" s="855"/>
      <c r="L9" s="855"/>
      <c r="M9" s="855"/>
      <c r="N9" s="855"/>
      <c r="O9" s="855"/>
      <c r="P9" s="855"/>
      <c r="Q9" s="6"/>
      <c r="R9" s="6"/>
      <c r="S9" s="6"/>
      <c r="T9" s="1174" t="s">
        <v>46</v>
      </c>
      <c r="U9" s="1174"/>
      <c r="V9" s="1174"/>
      <c r="W9" s="1174"/>
      <c r="X9" s="1174"/>
      <c r="Y9" s="855"/>
      <c r="Z9" s="855"/>
      <c r="AA9" s="855"/>
      <c r="AB9" s="855"/>
      <c r="AC9" s="855"/>
      <c r="AD9" s="855"/>
      <c r="AE9" s="855"/>
      <c r="AF9" s="855"/>
      <c r="AG9" s="855"/>
      <c r="AH9" s="855"/>
      <c r="AI9" s="855"/>
      <c r="AJ9" s="5"/>
      <c r="AK9" s="977"/>
      <c r="AL9" s="978"/>
      <c r="AM9" s="978"/>
      <c r="AN9" s="978"/>
      <c r="AO9" s="979"/>
      <c r="AP9" s="980"/>
      <c r="AQ9" s="978"/>
      <c r="AR9" s="978"/>
      <c r="AS9" s="978"/>
      <c r="AT9" s="979"/>
      <c r="AU9" s="980"/>
      <c r="AV9" s="978"/>
      <c r="AW9" s="978"/>
      <c r="AX9" s="978"/>
      <c r="AY9" s="981"/>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084" t="s">
        <v>162</v>
      </c>
      <c r="B11" s="1085"/>
      <c r="C11" s="1085"/>
      <c r="D11" s="1085"/>
      <c r="E11" s="1085"/>
      <c r="F11" s="1085"/>
      <c r="G11" s="1085"/>
      <c r="H11" s="1085"/>
      <c r="I11" s="1085"/>
      <c r="J11" s="1085"/>
      <c r="K11" s="1085"/>
      <c r="L11" s="1085"/>
      <c r="M11" s="1085"/>
      <c r="N11" s="1085"/>
      <c r="O11" s="1085"/>
      <c r="P11" s="1086"/>
      <c r="Q11" s="6"/>
      <c r="R11" s="6"/>
      <c r="S11" s="6"/>
      <c r="T11" s="1084" t="s">
        <v>161</v>
      </c>
      <c r="U11" s="1085"/>
      <c r="V11" s="1085"/>
      <c r="W11" s="1085"/>
      <c r="X11" s="1085"/>
      <c r="Y11" s="1085"/>
      <c r="Z11" s="1085"/>
      <c r="AA11" s="1085"/>
      <c r="AB11" s="1085"/>
      <c r="AC11" s="1085"/>
      <c r="AD11" s="1085"/>
      <c r="AE11" s="1085"/>
      <c r="AF11" s="1085"/>
      <c r="AG11" s="1085"/>
      <c r="AH11" s="1085"/>
      <c r="AI11" s="1086"/>
      <c r="AJ11" s="5"/>
      <c r="AK11" s="1132" t="s">
        <v>777</v>
      </c>
      <c r="AL11" s="1133"/>
      <c r="AM11" s="1133"/>
      <c r="AN11" s="1133"/>
      <c r="AO11" s="1133"/>
      <c r="AP11" s="1133"/>
      <c r="AQ11" s="1133"/>
      <c r="AR11" s="1133"/>
      <c r="AS11" s="1133"/>
      <c r="AT11" s="1133"/>
      <c r="AU11" s="1133"/>
      <c r="AV11" s="1133"/>
      <c r="AW11" s="1133"/>
      <c r="AX11" s="1133"/>
      <c r="AY11" s="1133"/>
      <c r="AZ11" s="1133"/>
      <c r="BA11" s="1133"/>
      <c r="BB11" s="1133"/>
      <c r="BC11" s="1133"/>
      <c r="BD11" s="1133"/>
      <c r="BE11" s="1133"/>
      <c r="BF11" s="1133"/>
      <c r="BG11" s="1133"/>
      <c r="BH11" s="1133"/>
      <c r="BI11" s="1133"/>
      <c r="BJ11" s="1133"/>
      <c r="BK11" s="1133"/>
      <c r="BL11" s="1133"/>
      <c r="BM11" s="1133"/>
      <c r="BN11" s="1133"/>
      <c r="BO11" s="1134"/>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186" t="s">
        <v>114</v>
      </c>
      <c r="B12" s="1187"/>
      <c r="C12" s="1187"/>
      <c r="D12" s="1187"/>
      <c r="E12" s="1187"/>
      <c r="F12" s="1188"/>
      <c r="G12" s="1182"/>
      <c r="H12" s="1182"/>
      <c r="I12" s="1182"/>
      <c r="J12" s="1182"/>
      <c r="K12" s="1182"/>
      <c r="L12" s="1182"/>
      <c r="M12" s="1182"/>
      <c r="N12" s="1182"/>
      <c r="O12" s="1182"/>
      <c r="P12" s="1192"/>
      <c r="Q12" s="6"/>
      <c r="R12" s="6"/>
      <c r="S12" s="6"/>
      <c r="T12" s="1183" t="s">
        <v>221</v>
      </c>
      <c r="U12" s="1184"/>
      <c r="V12" s="1184"/>
      <c r="W12" s="1184"/>
      <c r="X12" s="1184"/>
      <c r="Y12" s="1185"/>
      <c r="Z12" s="1182"/>
      <c r="AA12" s="1182"/>
      <c r="AB12" s="1182"/>
      <c r="AC12" s="1182"/>
      <c r="AD12" s="1182"/>
      <c r="AE12" s="1144"/>
      <c r="AF12" s="1145"/>
      <c r="AG12" s="1145"/>
      <c r="AH12" s="1145"/>
      <c r="AI12" s="1146"/>
      <c r="AJ12" s="5"/>
      <c r="AK12" s="1061"/>
      <c r="AL12" s="1062"/>
      <c r="AM12" s="1063"/>
      <c r="AN12" s="1055" t="s">
        <v>159</v>
      </c>
      <c r="AO12" s="1055"/>
      <c r="AP12" s="1055"/>
      <c r="AQ12" s="1055" t="s">
        <v>98</v>
      </c>
      <c r="AR12" s="1055"/>
      <c r="AS12" s="1055"/>
      <c r="AT12" s="1055"/>
      <c r="AU12" s="1055"/>
      <c r="AV12" s="1055"/>
      <c r="AW12" s="1055"/>
      <c r="AX12" s="1055"/>
      <c r="AY12" s="1105"/>
      <c r="AZ12" s="1055" t="s">
        <v>158</v>
      </c>
      <c r="BA12" s="1055"/>
      <c r="BB12" s="1055"/>
      <c r="BC12" s="1055"/>
      <c r="BD12" s="1055"/>
      <c r="BE12" s="1055"/>
      <c r="BF12" s="1055"/>
      <c r="BG12" s="1055"/>
      <c r="BH12" s="1105" t="s">
        <v>157</v>
      </c>
      <c r="BI12" s="1106"/>
      <c r="BJ12" s="1106"/>
      <c r="BK12" s="1106"/>
      <c r="BL12" s="1106"/>
      <c r="BM12" s="1106"/>
      <c r="BN12" s="1106"/>
      <c r="BO12" s="1107"/>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189" t="s">
        <v>54</v>
      </c>
      <c r="B13" s="1190"/>
      <c r="C13" s="1190"/>
      <c r="D13" s="1190"/>
      <c r="E13" s="1190"/>
      <c r="F13" s="1191"/>
      <c r="G13" s="870"/>
      <c r="H13" s="870"/>
      <c r="I13" s="870"/>
      <c r="J13" s="870"/>
      <c r="K13" s="870"/>
      <c r="L13" s="870"/>
      <c r="M13" s="870"/>
      <c r="N13" s="870"/>
      <c r="O13" s="870"/>
      <c r="P13" s="871"/>
      <c r="Q13" s="6"/>
      <c r="R13" s="6"/>
      <c r="S13" s="6"/>
      <c r="T13" s="1092" t="s">
        <v>156</v>
      </c>
      <c r="U13" s="1093"/>
      <c r="V13" s="1093"/>
      <c r="W13" s="1093"/>
      <c r="X13" s="1093"/>
      <c r="Y13" s="1093"/>
      <c r="Z13" s="870"/>
      <c r="AA13" s="870"/>
      <c r="AB13" s="870"/>
      <c r="AC13" s="870"/>
      <c r="AD13" s="870"/>
      <c r="AE13" s="1071"/>
      <c r="AF13" s="1072"/>
      <c r="AG13" s="1072"/>
      <c r="AH13" s="1072"/>
      <c r="AI13" s="1073"/>
      <c r="AJ13" s="5"/>
      <c r="AK13" s="1114" t="s">
        <v>155</v>
      </c>
      <c r="AL13" s="1115"/>
      <c r="AM13" s="1115"/>
      <c r="AN13" s="876"/>
      <c r="AO13" s="876"/>
      <c r="AP13" s="876"/>
      <c r="AQ13" s="877"/>
      <c r="AR13" s="877"/>
      <c r="AS13" s="877"/>
      <c r="AT13" s="1130" t="s">
        <v>154</v>
      </c>
      <c r="AU13" s="1130"/>
      <c r="AV13" s="1130"/>
      <c r="AW13" s="1130"/>
      <c r="AX13" s="1130"/>
      <c r="AY13" s="1131"/>
      <c r="AZ13" s="1112" t="str">
        <f>IF(AN13="","",IF(100*(ABS(AN13-$AN$16)/$AN$16)&gt;10,"T1 Exceeds 10% by "&amp;ROUND(100*(ABS(AN13-$AN$16)/$AN$16)-10,1)&amp;"%",""))</f>
        <v/>
      </c>
      <c r="BA13" s="1112"/>
      <c r="BB13" s="1112"/>
      <c r="BC13" s="1112"/>
      <c r="BD13" s="1112"/>
      <c r="BE13" s="1112"/>
      <c r="BF13" s="1112"/>
      <c r="BG13" s="1112"/>
      <c r="BH13" s="1112" t="str">
        <f>IF(AQ13="","",IF(100*(ABS(AQ13-$AQ$16)/$AQ$16)&gt;2,"T1 Exceeds 2% by "&amp;ROUND(100*(ABS(AQ13-$AQ$16)/$AQ$16)-2,1)&amp;"%",""))</f>
        <v/>
      </c>
      <c r="BI13" s="1112"/>
      <c r="BJ13" s="1112"/>
      <c r="BK13" s="1112"/>
      <c r="BL13" s="1112"/>
      <c r="BM13" s="1112"/>
      <c r="BN13" s="1112"/>
      <c r="BO13" s="1113"/>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189" t="s">
        <v>153</v>
      </c>
      <c r="B14" s="1190"/>
      <c r="C14" s="1190"/>
      <c r="D14" s="1190"/>
      <c r="E14" s="1190"/>
      <c r="F14" s="1191"/>
      <c r="G14" s="870"/>
      <c r="H14" s="870"/>
      <c r="I14" s="870"/>
      <c r="J14" s="870"/>
      <c r="K14" s="870"/>
      <c r="L14" s="870"/>
      <c r="M14" s="870"/>
      <c r="N14" s="870"/>
      <c r="O14" s="870"/>
      <c r="P14" s="871"/>
      <c r="Q14" s="6"/>
      <c r="R14" s="6"/>
      <c r="S14" s="6"/>
      <c r="T14" s="1092" t="s">
        <v>891</v>
      </c>
      <c r="U14" s="1093"/>
      <c r="V14" s="1093"/>
      <c r="W14" s="1093"/>
      <c r="X14" s="1093"/>
      <c r="Y14" s="1093"/>
      <c r="Z14" s="870"/>
      <c r="AA14" s="870"/>
      <c r="AB14" s="870"/>
      <c r="AC14" s="870"/>
      <c r="AD14" s="870"/>
      <c r="AE14" s="1071"/>
      <c r="AF14" s="1072"/>
      <c r="AG14" s="1072"/>
      <c r="AH14" s="1072"/>
      <c r="AI14" s="1073"/>
      <c r="AJ14" s="5"/>
      <c r="AK14" s="1114" t="s">
        <v>51</v>
      </c>
      <c r="AL14" s="1115"/>
      <c r="AM14" s="1115"/>
      <c r="AN14" s="876"/>
      <c r="AO14" s="876"/>
      <c r="AP14" s="876"/>
      <c r="AQ14" s="877"/>
      <c r="AR14" s="877"/>
      <c r="AS14" s="877"/>
      <c r="AT14" s="877"/>
      <c r="AU14" s="877"/>
      <c r="AV14" s="877"/>
      <c r="AW14" s="877"/>
      <c r="AX14" s="877"/>
      <c r="AY14" s="900"/>
      <c r="AZ14" s="1112" t="str">
        <f>IF(AN14="","",IF(100*(ABS(AN14-$AN$16)/$AN$16)&gt;10,"T2 Exceeds 10% by "&amp;ROUND(100*(ABS(AN14-$AN$16)/$AN$16)-10,1)&amp;"%",""))</f>
        <v/>
      </c>
      <c r="BA14" s="1112"/>
      <c r="BB14" s="1112"/>
      <c r="BC14" s="1112"/>
      <c r="BD14" s="1112"/>
      <c r="BE14" s="1112"/>
      <c r="BF14" s="1112"/>
      <c r="BG14" s="1112"/>
      <c r="BH14" s="1112" t="str">
        <f>IF(AQ14="","",IF(100*(ABS(AQ14-$AQ$16)/$AQ$16)&gt;2,"T2 Exceeds 2% by "&amp;ROUND(100*(ABS(AQ14-$AQ$16)/$AQ$16)-2,1)&amp;"%",""))</f>
        <v/>
      </c>
      <c r="BI14" s="1112"/>
      <c r="BJ14" s="1112"/>
      <c r="BK14" s="1112"/>
      <c r="BL14" s="1112"/>
      <c r="BM14" s="1112"/>
      <c r="BN14" s="1112"/>
      <c r="BO14" s="1113"/>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189" t="s">
        <v>152</v>
      </c>
      <c r="B15" s="1190"/>
      <c r="C15" s="1190"/>
      <c r="D15" s="1190"/>
      <c r="E15" s="1190"/>
      <c r="F15" s="1191"/>
      <c r="G15" s="1166" t="s">
        <v>151</v>
      </c>
      <c r="H15" s="1166"/>
      <c r="I15" s="1166"/>
      <c r="J15" s="1166"/>
      <c r="K15" s="1166"/>
      <c r="L15" s="1166"/>
      <c r="M15" s="1166"/>
      <c r="N15" s="1166"/>
      <c r="O15" s="1166"/>
      <c r="P15" s="1167"/>
      <c r="Q15" s="6"/>
      <c r="R15" s="6"/>
      <c r="S15" s="6"/>
      <c r="T15" s="1092" t="s">
        <v>54</v>
      </c>
      <c r="U15" s="1093"/>
      <c r="V15" s="1093"/>
      <c r="W15" s="1093"/>
      <c r="X15" s="1093"/>
      <c r="Y15" s="1093"/>
      <c r="Z15" s="870"/>
      <c r="AA15" s="870"/>
      <c r="AB15" s="870"/>
      <c r="AC15" s="870"/>
      <c r="AD15" s="870"/>
      <c r="AE15" s="1071"/>
      <c r="AF15" s="1072"/>
      <c r="AG15" s="1072"/>
      <c r="AH15" s="1072"/>
      <c r="AI15" s="1073"/>
      <c r="AJ15" s="5"/>
      <c r="AK15" s="1114" t="s">
        <v>50</v>
      </c>
      <c r="AL15" s="1115"/>
      <c r="AM15" s="1115"/>
      <c r="AN15" s="876"/>
      <c r="AO15" s="876"/>
      <c r="AP15" s="876"/>
      <c r="AQ15" s="877"/>
      <c r="AR15" s="877"/>
      <c r="AS15" s="877"/>
      <c r="AT15" s="1130" t="s">
        <v>150</v>
      </c>
      <c r="AU15" s="1130"/>
      <c r="AV15" s="1130"/>
      <c r="AW15" s="1130"/>
      <c r="AX15" s="1130"/>
      <c r="AY15" s="1131"/>
      <c r="AZ15" s="1112" t="str">
        <f>IF(AN15="","",IF(100*(ABS(AN15-$AN$16)/$AN$16)&gt;10,"T3 Exceeds 10% by "&amp;ROUND(100*(ABS(AN15-$AN$16)/$AN$16)-10,1)&amp;"%",""))</f>
        <v/>
      </c>
      <c r="BA15" s="1112"/>
      <c r="BB15" s="1112"/>
      <c r="BC15" s="1112"/>
      <c r="BD15" s="1112"/>
      <c r="BE15" s="1112"/>
      <c r="BF15" s="1112"/>
      <c r="BG15" s="1112"/>
      <c r="BH15" s="1112" t="str">
        <f>IF(AQ15="","",IF(100*(ABS(AQ15-$AQ$16)/$AQ$16)&gt;2,"T3 Exceeds 2% by "&amp;ROUND(100*(ABS(AQ15-$AQ$16)/$AQ$16)-2,1)&amp;"%",""))</f>
        <v/>
      </c>
      <c r="BI15" s="1112"/>
      <c r="BJ15" s="1112"/>
      <c r="BK15" s="1112"/>
      <c r="BL15" s="1112"/>
      <c r="BM15" s="1112"/>
      <c r="BN15" s="1112"/>
      <c r="BO15" s="1113"/>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206" t="s">
        <v>149</v>
      </c>
      <c r="B16" s="1207"/>
      <c r="C16" s="1207"/>
      <c r="D16" s="1207"/>
      <c r="E16" s="1207"/>
      <c r="F16" s="1208"/>
      <c r="G16" s="944"/>
      <c r="H16" s="944"/>
      <c r="I16" s="944"/>
      <c r="J16" s="944"/>
      <c r="K16" s="944"/>
      <c r="L16" s="944"/>
      <c r="M16" s="944"/>
      <c r="N16" s="944"/>
      <c r="O16" s="944"/>
      <c r="P16" s="1193"/>
      <c r="Q16" s="6"/>
      <c r="R16" s="6"/>
      <c r="S16" s="6"/>
      <c r="T16" s="1092" t="s">
        <v>148</v>
      </c>
      <c r="U16" s="1093"/>
      <c r="V16" s="1093"/>
      <c r="W16" s="1093"/>
      <c r="X16" s="1093"/>
      <c r="Y16" s="1093"/>
      <c r="Z16" s="1128"/>
      <c r="AA16" s="1129"/>
      <c r="AB16" s="1129"/>
      <c r="AC16" s="1094" t="s">
        <v>72</v>
      </c>
      <c r="AD16" s="1153"/>
      <c r="AE16" s="1128"/>
      <c r="AF16" s="1129"/>
      <c r="AG16" s="1129"/>
      <c r="AH16" s="1094" t="s">
        <v>72</v>
      </c>
      <c r="AI16" s="1203"/>
      <c r="AJ16" s="5"/>
      <c r="AK16" s="1114" t="s">
        <v>147</v>
      </c>
      <c r="AL16" s="1115"/>
      <c r="AM16" s="1115"/>
      <c r="AN16" s="1194" t="str">
        <f>IFERROR(AVERAGE(AN13:AP15),"")</f>
        <v/>
      </c>
      <c r="AO16" s="1194"/>
      <c r="AP16" s="1194"/>
      <c r="AQ16" s="1110" t="str">
        <f>IFERROR(AVERAGE(AQ13:AS15),"")</f>
        <v/>
      </c>
      <c r="AR16" s="1110"/>
      <c r="AS16" s="1110"/>
      <c r="AT16" s="877"/>
      <c r="AU16" s="877"/>
      <c r="AV16" s="877"/>
      <c r="AW16" s="877"/>
      <c r="AX16" s="877"/>
      <c r="AY16" s="900"/>
      <c r="AZ16" s="1135" t="s">
        <v>146</v>
      </c>
      <c r="BA16" s="1136"/>
      <c r="BB16" s="1136"/>
      <c r="BC16" s="1136"/>
      <c r="BD16" s="1136"/>
      <c r="BE16" s="1136"/>
      <c r="BF16" s="1136"/>
      <c r="BG16" s="1136"/>
      <c r="BH16" s="1136"/>
      <c r="BI16" s="1136"/>
      <c r="BJ16" s="1136"/>
      <c r="BK16" s="1136"/>
      <c r="BL16" s="1136"/>
      <c r="BM16" s="1136"/>
      <c r="BN16" s="1136"/>
      <c r="BO16" s="1137"/>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090" t="s">
        <v>145</v>
      </c>
      <c r="U17" s="1091"/>
      <c r="V17" s="1091"/>
      <c r="W17" s="1091"/>
      <c r="X17" s="1091"/>
      <c r="Y17" s="1091"/>
      <c r="Z17" s="944"/>
      <c r="AA17" s="944"/>
      <c r="AB17" s="944"/>
      <c r="AC17" s="944"/>
      <c r="AD17" s="944"/>
      <c r="AE17" s="1176"/>
      <c r="AF17" s="1177"/>
      <c r="AG17" s="1177"/>
      <c r="AH17" s="1177"/>
      <c r="AI17" s="1178"/>
      <c r="AJ17" s="5"/>
      <c r="AK17" s="907"/>
      <c r="AL17" s="908"/>
      <c r="AM17" s="908"/>
      <c r="AN17" s="908"/>
      <c r="AO17" s="908"/>
      <c r="AP17" s="908"/>
      <c r="AQ17" s="908"/>
      <c r="AR17" s="908"/>
      <c r="AS17" s="909"/>
      <c r="AT17" s="1130" t="s">
        <v>144</v>
      </c>
      <c r="AU17" s="1130"/>
      <c r="AV17" s="1130"/>
      <c r="AW17" s="1130"/>
      <c r="AX17" s="1130"/>
      <c r="AY17" s="1131"/>
      <c r="AZ17" s="1138" t="s">
        <v>143</v>
      </c>
      <c r="BA17" s="1139"/>
      <c r="BB17" s="1139"/>
      <c r="BC17" s="1139"/>
      <c r="BD17" s="1139"/>
      <c r="BE17" s="1139"/>
      <c r="BF17" s="1139"/>
      <c r="BG17" s="1139"/>
      <c r="BH17" s="1139"/>
      <c r="BI17" s="1139"/>
      <c r="BJ17" s="1139"/>
      <c r="BK17" s="1139"/>
      <c r="BL17" s="1139"/>
      <c r="BM17" s="1139"/>
      <c r="BN17" s="1139"/>
      <c r="BO17" s="1140"/>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910"/>
      <c r="AL18" s="911"/>
      <c r="AM18" s="911"/>
      <c r="AN18" s="911"/>
      <c r="AO18" s="911"/>
      <c r="AP18" s="911"/>
      <c r="AQ18" s="911"/>
      <c r="AR18" s="911"/>
      <c r="AS18" s="912"/>
      <c r="AT18" s="901"/>
      <c r="AU18" s="902"/>
      <c r="AV18" s="902"/>
      <c r="AW18" s="902"/>
      <c r="AX18" s="902"/>
      <c r="AY18" s="903"/>
      <c r="AZ18" s="1141"/>
      <c r="BA18" s="1142"/>
      <c r="BB18" s="1142"/>
      <c r="BC18" s="1142"/>
      <c r="BD18" s="1142"/>
      <c r="BE18" s="1142"/>
      <c r="BF18" s="1142"/>
      <c r="BG18" s="1142"/>
      <c r="BH18" s="1142"/>
      <c r="BI18" s="1142"/>
      <c r="BJ18" s="1142"/>
      <c r="BK18" s="1142"/>
      <c r="BL18" s="1142"/>
      <c r="BM18" s="1142"/>
      <c r="BN18" s="1142"/>
      <c r="BO18" s="1143"/>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084" t="s">
        <v>142</v>
      </c>
      <c r="B19" s="1085"/>
      <c r="C19" s="1085"/>
      <c r="D19" s="1085"/>
      <c r="E19" s="1085"/>
      <c r="F19" s="1085"/>
      <c r="G19" s="1085"/>
      <c r="H19" s="1085"/>
      <c r="I19" s="1085"/>
      <c r="J19" s="1085"/>
      <c r="K19" s="1085"/>
      <c r="L19" s="1085"/>
      <c r="M19" s="1085"/>
      <c r="N19" s="1085"/>
      <c r="O19" s="1085"/>
      <c r="P19" s="1085"/>
      <c r="Q19" s="1085"/>
      <c r="R19" s="1085"/>
      <c r="S19" s="1085"/>
      <c r="T19" s="1085"/>
      <c r="U19" s="1085"/>
      <c r="V19" s="1086"/>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170"/>
      <c r="B20" s="1171"/>
      <c r="C20" s="1171"/>
      <c r="D20" s="1127" t="s">
        <v>29</v>
      </c>
      <c r="E20" s="1127"/>
      <c r="F20" s="1127"/>
      <c r="G20" s="1127" t="s">
        <v>30</v>
      </c>
      <c r="H20" s="1127"/>
      <c r="I20" s="1127"/>
      <c r="J20" s="1127" t="s">
        <v>31</v>
      </c>
      <c r="K20" s="1127"/>
      <c r="L20" s="1127"/>
      <c r="M20" s="1127" t="s">
        <v>32</v>
      </c>
      <c r="N20" s="1127"/>
      <c r="O20" s="1127"/>
      <c r="P20" s="1127" t="s">
        <v>33</v>
      </c>
      <c r="Q20" s="1127"/>
      <c r="R20" s="1163"/>
      <c r="S20" s="1127" t="s">
        <v>141</v>
      </c>
      <c r="T20" s="1127"/>
      <c r="U20" s="1127"/>
      <c r="V20" s="1180"/>
      <c r="W20" s="6"/>
      <c r="X20" s="6"/>
      <c r="Y20" s="6"/>
      <c r="Z20" s="6"/>
      <c r="AA20" s="6"/>
      <c r="AB20" s="6"/>
      <c r="AC20" s="6"/>
      <c r="AD20" s="6"/>
      <c r="AE20" s="6"/>
      <c r="AF20" s="6"/>
      <c r="AG20" s="6"/>
      <c r="AH20" s="6"/>
      <c r="AI20" s="6"/>
      <c r="AJ20" s="5"/>
      <c r="AK20" s="1097" t="s">
        <v>140</v>
      </c>
      <c r="AL20" s="1098"/>
      <c r="AM20" s="1098"/>
      <c r="AN20" s="1098"/>
      <c r="AO20" s="1098"/>
      <c r="AP20" s="1098"/>
      <c r="AQ20" s="1098"/>
      <c r="AR20" s="1098"/>
      <c r="AS20" s="1098"/>
      <c r="AT20" s="1098"/>
      <c r="AU20" s="1098"/>
      <c r="AV20" s="1098"/>
      <c r="AW20" s="1099"/>
      <c r="AX20" s="1204"/>
      <c r="AY20" s="1205"/>
      <c r="AZ20" s="1205"/>
      <c r="BA20" s="1205"/>
      <c r="BB20" s="5"/>
      <c r="BC20" s="1102" t="s">
        <v>139</v>
      </c>
      <c r="BD20" s="1103"/>
      <c r="BE20" s="1103"/>
      <c r="BF20" s="1103"/>
      <c r="BG20" s="1103"/>
      <c r="BH20" s="1103"/>
      <c r="BI20" s="1103"/>
      <c r="BJ20" s="1103"/>
      <c r="BK20" s="1103"/>
      <c r="BL20" s="1103"/>
      <c r="BM20" s="1103"/>
      <c r="BN20" s="1103"/>
      <c r="BO20" s="1103"/>
      <c r="BP20" s="1103"/>
      <c r="BQ20" s="1103"/>
      <c r="BR20" s="1103"/>
      <c r="BS20" s="1104"/>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092" t="s">
        <v>104</v>
      </c>
      <c r="B21" s="1093"/>
      <c r="C21" s="1093"/>
      <c r="D21" s="870"/>
      <c r="E21" s="870"/>
      <c r="F21" s="870"/>
      <c r="G21" s="898"/>
      <c r="H21" s="898"/>
      <c r="I21" s="898"/>
      <c r="J21" s="898"/>
      <c r="K21" s="898"/>
      <c r="L21" s="898"/>
      <c r="M21" s="870"/>
      <c r="N21" s="870"/>
      <c r="O21" s="870"/>
      <c r="P21" s="898"/>
      <c r="Q21" s="898"/>
      <c r="R21" s="1175"/>
      <c r="S21" s="1179"/>
      <c r="T21" s="870"/>
      <c r="U21" s="870"/>
      <c r="V21" s="871"/>
      <c r="W21" s="6"/>
      <c r="X21" s="6"/>
      <c r="Y21" s="6"/>
      <c r="Z21" s="6"/>
      <c r="AA21" s="6"/>
      <c r="AB21" s="6"/>
      <c r="AC21" s="6"/>
      <c r="AD21" s="6"/>
      <c r="AE21" s="6"/>
      <c r="AF21" s="6"/>
      <c r="AG21" s="6"/>
      <c r="AH21" s="6"/>
      <c r="AI21" s="6"/>
      <c r="AJ21" s="5"/>
      <c r="AK21" s="1100" t="s">
        <v>138</v>
      </c>
      <c r="AL21" s="1101"/>
      <c r="AM21" s="1101"/>
      <c r="AN21" s="1101"/>
      <c r="AO21" s="1101"/>
      <c r="AP21" s="1101"/>
      <c r="AQ21" s="1101"/>
      <c r="AR21" s="1101"/>
      <c r="AS21" s="1101"/>
      <c r="AT21" s="1201" t="str">
        <f>IFERROR(Z27/Z29,"")</f>
        <v/>
      </c>
      <c r="AU21" s="1201"/>
      <c r="AV21" s="1201"/>
      <c r="AW21" s="1202"/>
      <c r="AX21" s="1204"/>
      <c r="AY21" s="1205"/>
      <c r="AZ21" s="1205"/>
      <c r="BA21" s="1205"/>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090" t="s">
        <v>103</v>
      </c>
      <c r="B22" s="1091"/>
      <c r="C22" s="1091"/>
      <c r="D22" s="944"/>
      <c r="E22" s="944"/>
      <c r="F22" s="944"/>
      <c r="G22" s="1165"/>
      <c r="H22" s="1165"/>
      <c r="I22" s="1165"/>
      <c r="J22" s="1165"/>
      <c r="K22" s="1165"/>
      <c r="L22" s="1165"/>
      <c r="M22" s="944"/>
      <c r="N22" s="944"/>
      <c r="O22" s="944"/>
      <c r="P22" s="1213" t="str">
        <f>IFERROR(IF(AT18="Single Phase",((H33*AN13*AQ13)/(H37*H40))*G30,IF(AT18="Three Phase",(AQ16*AN16*AT14*AT16*1.73/746)*G30,"")),"")</f>
        <v/>
      </c>
      <c r="Q22" s="1213"/>
      <c r="R22" s="1214"/>
      <c r="S22" s="944"/>
      <c r="T22" s="944"/>
      <c r="U22" s="944"/>
      <c r="V22" s="1193"/>
      <c r="W22" s="6"/>
      <c r="X22" s="6"/>
      <c r="Y22" s="6"/>
      <c r="Z22" s="6"/>
      <c r="AA22" s="6"/>
      <c r="AB22" s="6"/>
      <c r="AC22" s="6"/>
      <c r="AD22" s="6"/>
      <c r="AE22" s="6"/>
      <c r="AF22" s="6"/>
      <c r="AG22" s="6"/>
      <c r="AH22" s="6"/>
      <c r="AI22" s="6"/>
      <c r="AJ22" s="5"/>
      <c r="AK22" s="1114" t="s">
        <v>137</v>
      </c>
      <c r="AL22" s="1115"/>
      <c r="AM22" s="1115"/>
      <c r="AN22" s="1115"/>
      <c r="AO22" s="1115"/>
      <c r="AP22" s="1115"/>
      <c r="AQ22" s="1115"/>
      <c r="AR22" s="1115"/>
      <c r="AS22" s="1115"/>
      <c r="AT22" s="1125" t="str">
        <f>IFERROR(IF((Z27*1.57)+(Z29*1.57)+(Z32*2)&lt;&gt;0,(Z27*1.57)+(Z29*1.57)+(Z32*2),""),"")</f>
        <v/>
      </c>
      <c r="AU22" s="1125"/>
      <c r="AV22" s="1126"/>
      <c r="AW22" s="52" t="s">
        <v>136</v>
      </c>
      <c r="AX22" s="1204"/>
      <c r="AY22" s="1205"/>
      <c r="AZ22" s="1205"/>
      <c r="BA22" s="1205"/>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114" t="s">
        <v>135</v>
      </c>
      <c r="AL23" s="1115"/>
      <c r="AM23" s="1115"/>
      <c r="AN23" s="1115"/>
      <c r="AO23" s="1115"/>
      <c r="AP23" s="1115"/>
      <c r="AQ23" s="1115"/>
      <c r="AR23" s="1115"/>
      <c r="AS23" s="1115"/>
      <c r="AT23" s="1110" t="str">
        <f>IFERROR(IF(OR(X40="VFD SETTING",X40="ECM SETTING"),((AF40/60)*(H36))*AT21,AT21*M36),"")</f>
        <v/>
      </c>
      <c r="AU23" s="1110"/>
      <c r="AV23" s="1110"/>
      <c r="AW23" s="1111"/>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084" t="s">
        <v>134</v>
      </c>
      <c r="B24" s="1085"/>
      <c r="C24" s="1085"/>
      <c r="D24" s="1085"/>
      <c r="E24" s="1085"/>
      <c r="F24" s="1085"/>
      <c r="G24" s="1085"/>
      <c r="H24" s="1085"/>
      <c r="I24" s="1085"/>
      <c r="J24" s="1085"/>
      <c r="K24" s="1085"/>
      <c r="L24" s="1085"/>
      <c r="M24" s="1085"/>
      <c r="N24" s="1085"/>
      <c r="O24" s="1085"/>
      <c r="P24" s="1086"/>
      <c r="Q24" s="6"/>
      <c r="R24" s="6"/>
      <c r="S24" s="1084" t="s">
        <v>133</v>
      </c>
      <c r="T24" s="1085"/>
      <c r="U24" s="1085"/>
      <c r="V24" s="1085"/>
      <c r="W24" s="1085"/>
      <c r="X24" s="1085"/>
      <c r="Y24" s="1085"/>
      <c r="Z24" s="1085"/>
      <c r="AA24" s="1085"/>
      <c r="AB24" s="1085"/>
      <c r="AC24" s="51" t="s">
        <v>116</v>
      </c>
      <c r="AD24" s="1085" t="str">
        <f>IF(G30&lt;&gt;0,G30,"")</f>
        <v/>
      </c>
      <c r="AE24" s="1085"/>
      <c r="AF24" s="1085"/>
      <c r="AG24" s="1085"/>
      <c r="AH24" s="1085"/>
      <c r="AI24" s="1086"/>
      <c r="AJ24" s="5"/>
      <c r="AK24" s="1114" t="s">
        <v>132</v>
      </c>
      <c r="AL24" s="1115"/>
      <c r="AM24" s="1115"/>
      <c r="AN24" s="1115"/>
      <c r="AO24" s="1115"/>
      <c r="AP24" s="1115"/>
      <c r="AQ24" s="1115"/>
      <c r="AR24" s="1115"/>
      <c r="AS24" s="1115"/>
      <c r="AT24" s="1233" t="str">
        <f>IFERROR(IF(((AF40/60)*(H36))*((Z27-0.5))/((Z29-0.5))&lt;&gt;0,((AF40/60)*(H36))*((Z27-0.5))/((Z29-0.5)),""),"")</f>
        <v/>
      </c>
      <c r="AU24" s="1234"/>
      <c r="AV24" s="1234"/>
      <c r="AW24" s="1235"/>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218"/>
      <c r="B25" s="1219"/>
      <c r="C25" s="1219"/>
      <c r="D25" s="1219"/>
      <c r="E25" s="1219"/>
      <c r="F25" s="1220"/>
      <c r="G25" s="1163" t="s">
        <v>131</v>
      </c>
      <c r="H25" s="1157"/>
      <c r="I25" s="1157"/>
      <c r="J25" s="1157"/>
      <c r="K25" s="1164"/>
      <c r="L25" s="1157" t="s">
        <v>130</v>
      </c>
      <c r="M25" s="1157"/>
      <c r="N25" s="1157"/>
      <c r="O25" s="1157"/>
      <c r="P25" s="1158"/>
      <c r="Q25" s="6"/>
      <c r="R25" s="6"/>
      <c r="S25" s="1170" t="s">
        <v>129</v>
      </c>
      <c r="T25" s="1171"/>
      <c r="U25" s="1171"/>
      <c r="V25" s="1171"/>
      <c r="W25" s="1171"/>
      <c r="X25" s="1171"/>
      <c r="Y25" s="1171"/>
      <c r="Z25" s="1144"/>
      <c r="AA25" s="1145"/>
      <c r="AB25" s="1145"/>
      <c r="AC25" s="1145"/>
      <c r="AD25" s="1145"/>
      <c r="AE25" s="1145"/>
      <c r="AF25" s="1145"/>
      <c r="AG25" s="1145"/>
      <c r="AH25" s="1145"/>
      <c r="AI25" s="1146"/>
      <c r="AJ25" s="5"/>
      <c r="AK25" s="1195" t="s">
        <v>128</v>
      </c>
      <c r="AL25" s="1196"/>
      <c r="AM25" s="1196"/>
      <c r="AN25" s="1196"/>
      <c r="AO25" s="1196"/>
      <c r="AP25" s="1196"/>
      <c r="AQ25" s="1196"/>
      <c r="AR25" s="1196"/>
      <c r="AS25" s="1196"/>
      <c r="AT25" s="1196"/>
      <c r="AU25" s="1196"/>
      <c r="AV25" s="1196"/>
      <c r="AW25" s="1197"/>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222" t="s">
        <v>127</v>
      </c>
      <c r="B26" s="1223"/>
      <c r="C26" s="1223"/>
      <c r="D26" s="1223"/>
      <c r="E26" s="1223"/>
      <c r="F26" s="1224"/>
      <c r="G26" s="885"/>
      <c r="H26" s="885"/>
      <c r="I26" s="885"/>
      <c r="J26" s="885"/>
      <c r="K26" s="885"/>
      <c r="L26" s="885"/>
      <c r="M26" s="885"/>
      <c r="N26" s="885"/>
      <c r="O26" s="885"/>
      <c r="P26" s="886"/>
      <c r="Q26" s="6"/>
      <c r="R26" s="6"/>
      <c r="S26" s="1154" t="s">
        <v>126</v>
      </c>
      <c r="T26" s="1155"/>
      <c r="U26" s="1155"/>
      <c r="V26" s="1155"/>
      <c r="W26" s="1155"/>
      <c r="X26" s="1155"/>
      <c r="Y26" s="1155"/>
      <c r="Z26" s="1071"/>
      <c r="AA26" s="1072"/>
      <c r="AB26" s="1072"/>
      <c r="AC26" s="1072"/>
      <c r="AD26" s="1072"/>
      <c r="AE26" s="1072"/>
      <c r="AF26" s="1072"/>
      <c r="AG26" s="1072"/>
      <c r="AH26" s="1072"/>
      <c r="AI26" s="1073"/>
      <c r="AJ26" s="5"/>
      <c r="AK26" s="1198"/>
      <c r="AL26" s="1199"/>
      <c r="AM26" s="1199"/>
      <c r="AN26" s="1199"/>
      <c r="AO26" s="1199"/>
      <c r="AP26" s="1199"/>
      <c r="AQ26" s="1199"/>
      <c r="AR26" s="1199"/>
      <c r="AS26" s="1199"/>
      <c r="AT26" s="1199"/>
      <c r="AU26" s="1199"/>
      <c r="AV26" s="1199"/>
      <c r="AW26" s="1200"/>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189" t="s">
        <v>125</v>
      </c>
      <c r="B27" s="1190"/>
      <c r="C27" s="1190"/>
      <c r="D27" s="1190"/>
      <c r="E27" s="1190"/>
      <c r="F27" s="1191"/>
      <c r="G27" s="870"/>
      <c r="H27" s="870"/>
      <c r="I27" s="870"/>
      <c r="J27" s="870"/>
      <c r="K27" s="870"/>
      <c r="L27" s="870"/>
      <c r="M27" s="870"/>
      <c r="N27" s="870"/>
      <c r="O27" s="870"/>
      <c r="P27" s="871"/>
      <c r="Q27" s="6"/>
      <c r="R27" s="6"/>
      <c r="S27" s="1092" t="s">
        <v>124</v>
      </c>
      <c r="T27" s="1093"/>
      <c r="U27" s="1093"/>
      <c r="V27" s="1093"/>
      <c r="W27" s="1093"/>
      <c r="X27" s="1093"/>
      <c r="Y27" s="1093"/>
      <c r="Z27" s="1147"/>
      <c r="AA27" s="1147"/>
      <c r="AB27" s="1147"/>
      <c r="AC27" s="1168" t="s">
        <v>119</v>
      </c>
      <c r="AD27" s="1209"/>
      <c r="AE27" s="1147"/>
      <c r="AF27" s="1147"/>
      <c r="AG27" s="1147"/>
      <c r="AH27" s="1168" t="s">
        <v>118</v>
      </c>
      <c r="AI27" s="1169"/>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206" t="s">
        <v>123</v>
      </c>
      <c r="B28" s="1207"/>
      <c r="C28" s="1207"/>
      <c r="D28" s="1207"/>
      <c r="E28" s="1207"/>
      <c r="F28" s="1208"/>
      <c r="G28" s="1159"/>
      <c r="H28" s="1160"/>
      <c r="I28" s="1160"/>
      <c r="J28" s="1215" t="s">
        <v>122</v>
      </c>
      <c r="K28" s="1217"/>
      <c r="L28" s="1159"/>
      <c r="M28" s="1160"/>
      <c r="N28" s="1160"/>
      <c r="O28" s="1215" t="s">
        <v>122</v>
      </c>
      <c r="P28" s="1216"/>
      <c r="Q28" s="6"/>
      <c r="R28" s="6"/>
      <c r="S28" s="1092" t="s">
        <v>121</v>
      </c>
      <c r="T28" s="1093"/>
      <c r="U28" s="1093"/>
      <c r="V28" s="1093"/>
      <c r="W28" s="1093"/>
      <c r="X28" s="1093"/>
      <c r="Y28" s="1093"/>
      <c r="Z28" s="1071"/>
      <c r="AA28" s="1072"/>
      <c r="AB28" s="1072"/>
      <c r="AC28" s="1072"/>
      <c r="AD28" s="1072"/>
      <c r="AE28" s="1072"/>
      <c r="AF28" s="1072"/>
      <c r="AG28" s="1072"/>
      <c r="AH28" s="1072"/>
      <c r="AI28" s="1073"/>
      <c r="AJ28" s="5"/>
      <c r="AK28" s="5"/>
      <c r="AL28" s="5"/>
      <c r="AM28" s="5"/>
      <c r="AN28" s="5"/>
      <c r="AO28" s="5"/>
      <c r="AP28" s="5"/>
      <c r="AQ28" s="5"/>
      <c r="AR28" s="5"/>
      <c r="AS28" s="5"/>
      <c r="AT28" s="5"/>
      <c r="AU28" s="5"/>
      <c r="AV28" s="1242"/>
      <c r="AW28" s="1242"/>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092" t="s">
        <v>120</v>
      </c>
      <c r="T29" s="1093"/>
      <c r="U29" s="1093"/>
      <c r="V29" s="1093"/>
      <c r="W29" s="1093"/>
      <c r="X29" s="1093"/>
      <c r="Y29" s="1093"/>
      <c r="Z29" s="1147"/>
      <c r="AA29" s="1147"/>
      <c r="AB29" s="1147"/>
      <c r="AC29" s="1168" t="s">
        <v>119</v>
      </c>
      <c r="AD29" s="1209"/>
      <c r="AE29" s="1147"/>
      <c r="AF29" s="1147"/>
      <c r="AG29" s="1147"/>
      <c r="AH29" s="1168" t="s">
        <v>118</v>
      </c>
      <c r="AI29" s="1169"/>
      <c r="AJ29" s="5"/>
      <c r="AK29" s="5"/>
      <c r="AL29" s="5"/>
      <c r="AM29" s="5"/>
      <c r="AN29" s="5"/>
      <c r="AO29" s="5"/>
      <c r="AP29" s="5"/>
      <c r="AQ29" s="5"/>
      <c r="AR29" s="5"/>
      <c r="AS29" s="5"/>
      <c r="AT29" s="5"/>
      <c r="AU29" s="5"/>
      <c r="AV29" s="565"/>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084" t="s">
        <v>117</v>
      </c>
      <c r="B30" s="1085"/>
      <c r="C30" s="1085"/>
      <c r="D30" s="1085"/>
      <c r="E30" s="1085"/>
      <c r="F30" s="51" t="s">
        <v>116</v>
      </c>
      <c r="G30" s="1211"/>
      <c r="H30" s="1211"/>
      <c r="I30" s="1211"/>
      <c r="J30" s="1211"/>
      <c r="K30" s="1211"/>
      <c r="L30" s="1211"/>
      <c r="M30" s="1211"/>
      <c r="N30" s="1211"/>
      <c r="O30" s="1211"/>
      <c r="P30" s="1211"/>
      <c r="Q30" s="1212"/>
      <c r="R30" s="6"/>
      <c r="S30" s="1092" t="s">
        <v>115</v>
      </c>
      <c r="T30" s="1093"/>
      <c r="U30" s="1093"/>
      <c r="V30" s="1093"/>
      <c r="W30" s="1093"/>
      <c r="X30" s="1093"/>
      <c r="Y30" s="1093"/>
      <c r="Z30" s="1071"/>
      <c r="AA30" s="1072"/>
      <c r="AB30" s="1072"/>
      <c r="AC30" s="1072"/>
      <c r="AD30" s="1072"/>
      <c r="AE30" s="1072"/>
      <c r="AF30" s="1072"/>
      <c r="AG30" s="1072"/>
      <c r="AH30" s="1072"/>
      <c r="AI30" s="1073"/>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170" t="s">
        <v>114</v>
      </c>
      <c r="B31" s="1171"/>
      <c r="C31" s="1171"/>
      <c r="D31" s="1171"/>
      <c r="E31" s="1171"/>
      <c r="F31" s="1171"/>
      <c r="G31" s="1171"/>
      <c r="H31" s="1182"/>
      <c r="I31" s="1182"/>
      <c r="J31" s="1182"/>
      <c r="K31" s="1182"/>
      <c r="L31" s="1182"/>
      <c r="M31" s="1182"/>
      <c r="N31" s="1182"/>
      <c r="O31" s="1182"/>
      <c r="P31" s="1182"/>
      <c r="Q31" s="1192"/>
      <c r="R31" s="6"/>
      <c r="S31" s="1092" t="s">
        <v>113</v>
      </c>
      <c r="T31" s="1093"/>
      <c r="U31" s="1093"/>
      <c r="V31" s="1093"/>
      <c r="W31" s="1093"/>
      <c r="X31" s="1093"/>
      <c r="Y31" s="1093"/>
      <c r="Z31" s="1172"/>
      <c r="AA31" s="1173"/>
      <c r="AB31" s="1173"/>
      <c r="AC31" s="1173"/>
      <c r="AD31" s="1094" t="s">
        <v>112</v>
      </c>
      <c r="AE31" s="1094"/>
      <c r="AF31" s="1150"/>
      <c r="AG31" s="1150"/>
      <c r="AH31" s="1150"/>
      <c r="AI31" s="1151"/>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092" t="s">
        <v>111</v>
      </c>
      <c r="B32" s="1093"/>
      <c r="C32" s="1093"/>
      <c r="D32" s="1093"/>
      <c r="E32" s="1093"/>
      <c r="F32" s="1093"/>
      <c r="G32" s="1093"/>
      <c r="H32" s="870"/>
      <c r="I32" s="870"/>
      <c r="J32" s="870"/>
      <c r="K32" s="870"/>
      <c r="L32" s="870"/>
      <c r="M32" s="870"/>
      <c r="N32" s="870"/>
      <c r="O32" s="870"/>
      <c r="P32" s="870"/>
      <c r="Q32" s="871"/>
      <c r="R32" s="6"/>
      <c r="S32" s="1090" t="s">
        <v>110</v>
      </c>
      <c r="T32" s="1091"/>
      <c r="U32" s="1091"/>
      <c r="V32" s="1091"/>
      <c r="W32" s="1091"/>
      <c r="X32" s="1091"/>
      <c r="Y32" s="1091"/>
      <c r="Z32" s="934"/>
      <c r="AA32" s="1156"/>
      <c r="AB32" s="1156"/>
      <c r="AC32" s="1156"/>
      <c r="AD32" s="1156"/>
      <c r="AE32" s="1148" t="s">
        <v>109</v>
      </c>
      <c r="AF32" s="1148"/>
      <c r="AG32" s="1148"/>
      <c r="AH32" s="1148"/>
      <c r="AI32" s="1149"/>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189" t="s">
        <v>108</v>
      </c>
      <c r="B33" s="1190"/>
      <c r="C33" s="1190"/>
      <c r="D33" s="1190"/>
      <c r="E33" s="1190"/>
      <c r="F33" s="1190"/>
      <c r="G33" s="1191"/>
      <c r="H33" s="898"/>
      <c r="I33" s="898"/>
      <c r="J33" s="898"/>
      <c r="K33" s="898"/>
      <c r="L33" s="898"/>
      <c r="M33" s="898"/>
      <c r="N33" s="898"/>
      <c r="O33" s="898"/>
      <c r="P33" s="898"/>
      <c r="Q33" s="899"/>
      <c r="R33" s="6"/>
      <c r="S33" s="6"/>
      <c r="T33" s="6"/>
      <c r="U33" s="6"/>
      <c r="V33" s="6"/>
      <c r="W33" s="6"/>
      <c r="X33" s="6"/>
      <c r="Y33" s="6"/>
      <c r="Z33" s="6"/>
      <c r="AA33" s="42"/>
      <c r="AB33" s="42"/>
      <c r="AC33" s="42"/>
      <c r="AD33" s="42"/>
      <c r="AE33" s="42"/>
      <c r="AF33" s="42"/>
      <c r="AG33" s="42"/>
      <c r="AH33" s="42"/>
      <c r="AI33" s="42"/>
      <c r="AJ33" s="5"/>
      <c r="AK33" s="1058" t="s">
        <v>105</v>
      </c>
      <c r="AL33" s="1059"/>
      <c r="AM33" s="1059"/>
      <c r="AN33" s="1059"/>
      <c r="AO33" s="1059"/>
      <c r="AP33" s="1059"/>
      <c r="AQ33" s="1059"/>
      <c r="AR33" s="1059"/>
      <c r="AS33" s="1059"/>
      <c r="AT33" s="1059"/>
      <c r="AU33" s="1059"/>
      <c r="AV33" s="1060"/>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092" t="s">
        <v>107</v>
      </c>
      <c r="B34" s="1093"/>
      <c r="C34" s="1093"/>
      <c r="D34" s="1093"/>
      <c r="E34" s="1093"/>
      <c r="F34" s="1093"/>
      <c r="G34" s="1093"/>
      <c r="H34" s="895"/>
      <c r="I34" s="896"/>
      <c r="J34" s="896"/>
      <c r="K34" s="896"/>
      <c r="L34" s="896"/>
      <c r="M34" s="896"/>
      <c r="N34" s="896"/>
      <c r="O34" s="896"/>
      <c r="P34" s="896"/>
      <c r="Q34" s="897"/>
      <c r="R34" s="42"/>
      <c r="S34" s="42"/>
      <c r="T34" s="42"/>
      <c r="U34" s="42"/>
      <c r="V34" s="42"/>
      <c r="W34" s="42"/>
      <c r="X34" s="42"/>
      <c r="Y34" s="42"/>
      <c r="Z34" s="1252" t="s">
        <v>106</v>
      </c>
      <c r="AA34" s="1253"/>
      <c r="AB34" s="1253"/>
      <c r="AC34" s="1253"/>
      <c r="AD34" s="1253"/>
      <c r="AE34" s="1253"/>
      <c r="AF34" s="1253"/>
      <c r="AG34" s="1253"/>
      <c r="AH34" s="1253"/>
      <c r="AI34" s="1254"/>
      <c r="AJ34" s="5"/>
      <c r="AK34" s="1116" t="str">
        <f>IF(AF35&lt;&gt;"",IF(AF35&gt;=#REF!*1.2,"Actual DP setpoint exceeds Design + 20% by "&amp;AF35-#REF!*1.2&amp;" in. w.c. If higher DP is correct create a write-up for Remarks of why.",""),"")</f>
        <v/>
      </c>
      <c r="AL34" s="1117"/>
      <c r="AM34" s="1117"/>
      <c r="AN34" s="1117"/>
      <c r="AO34" s="1117"/>
      <c r="AP34" s="1117"/>
      <c r="AQ34" s="1117"/>
      <c r="AR34" s="1117"/>
      <c r="AS34" s="1117"/>
      <c r="AT34" s="1117"/>
      <c r="AU34" s="1117"/>
      <c r="AV34" s="1118"/>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225"/>
      <c r="B35" s="1226"/>
      <c r="C35" s="1226"/>
      <c r="D35" s="1226"/>
      <c r="E35" s="1226"/>
      <c r="F35" s="1226"/>
      <c r="G35" s="1226"/>
      <c r="H35" s="1161" t="s">
        <v>104</v>
      </c>
      <c r="I35" s="1161"/>
      <c r="J35" s="1161"/>
      <c r="K35" s="1161"/>
      <c r="L35" s="1161"/>
      <c r="M35" s="1161" t="s">
        <v>103</v>
      </c>
      <c r="N35" s="1161"/>
      <c r="O35" s="1161"/>
      <c r="P35" s="1161"/>
      <c r="Q35" s="1162"/>
      <c r="R35" s="42"/>
      <c r="S35" s="42"/>
      <c r="T35" s="42"/>
      <c r="U35" s="42"/>
      <c r="V35" s="42"/>
      <c r="W35" s="42"/>
      <c r="X35" s="42"/>
      <c r="Y35" s="42"/>
      <c r="Z35" s="1266" t="s">
        <v>892</v>
      </c>
      <c r="AA35" s="1267"/>
      <c r="AB35" s="1267"/>
      <c r="AC35" s="1267"/>
      <c r="AD35" s="1267"/>
      <c r="AE35" s="1268"/>
      <c r="AF35" s="1243"/>
      <c r="AG35" s="1244"/>
      <c r="AH35" s="1074" t="s">
        <v>72</v>
      </c>
      <c r="AI35" s="1075"/>
      <c r="AJ35" s="5"/>
      <c r="AK35" s="1119"/>
      <c r="AL35" s="1120"/>
      <c r="AM35" s="1120"/>
      <c r="AN35" s="1120"/>
      <c r="AO35" s="1120"/>
      <c r="AP35" s="1120"/>
      <c r="AQ35" s="1120"/>
      <c r="AR35" s="1120"/>
      <c r="AS35" s="1120"/>
      <c r="AT35" s="1120"/>
      <c r="AU35" s="1120"/>
      <c r="AV35" s="1121"/>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x14ac:dyDescent="0.2">
      <c r="A36" s="1170" t="s">
        <v>32</v>
      </c>
      <c r="B36" s="1171"/>
      <c r="C36" s="1171"/>
      <c r="D36" s="1171"/>
      <c r="E36" s="1171"/>
      <c r="F36" s="1171"/>
      <c r="G36" s="1171"/>
      <c r="H36" s="1182"/>
      <c r="I36" s="1182"/>
      <c r="J36" s="1182"/>
      <c r="K36" s="1182"/>
      <c r="L36" s="1182"/>
      <c r="M36" s="1210"/>
      <c r="N36" s="1182"/>
      <c r="O36" s="1182"/>
      <c r="P36" s="1182"/>
      <c r="Q36" s="1192"/>
      <c r="R36" s="42"/>
      <c r="S36" s="42"/>
      <c r="T36" s="42"/>
      <c r="U36" s="42"/>
      <c r="V36" s="42"/>
      <c r="W36" s="42"/>
      <c r="X36" s="42"/>
      <c r="Y36" s="42"/>
      <c r="Z36" s="1263" t="s">
        <v>893</v>
      </c>
      <c r="AA36" s="1264"/>
      <c r="AB36" s="1264"/>
      <c r="AC36" s="1264"/>
      <c r="AD36" s="1264"/>
      <c r="AE36" s="1265"/>
      <c r="AF36" s="1175"/>
      <c r="AG36" s="1255"/>
      <c r="AH36" s="1094" t="s">
        <v>72</v>
      </c>
      <c r="AI36" s="1203"/>
      <c r="AJ36" s="5"/>
      <c r="AK36" s="1119"/>
      <c r="AL36" s="1120"/>
      <c r="AM36" s="1120"/>
      <c r="AN36" s="1120"/>
      <c r="AO36" s="1120"/>
      <c r="AP36" s="1120"/>
      <c r="AQ36" s="1120"/>
      <c r="AR36" s="1120"/>
      <c r="AS36" s="1120"/>
      <c r="AT36" s="1120"/>
      <c r="AU36" s="1120"/>
      <c r="AV36" s="112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092" t="s">
        <v>102</v>
      </c>
      <c r="B37" s="1093"/>
      <c r="C37" s="1093"/>
      <c r="D37" s="1093"/>
      <c r="E37" s="1093"/>
      <c r="F37" s="1093"/>
      <c r="G37" s="1093"/>
      <c r="H37" s="938"/>
      <c r="I37" s="938"/>
      <c r="J37" s="938"/>
      <c r="K37" s="938"/>
      <c r="L37" s="938"/>
      <c r="M37" s="1087" t="s">
        <v>99</v>
      </c>
      <c r="N37" s="1088"/>
      <c r="O37" s="1088"/>
      <c r="P37" s="1088"/>
      <c r="Q37" s="1089"/>
      <c r="R37" s="6"/>
      <c r="S37" s="6"/>
      <c r="T37" s="6"/>
      <c r="U37" s="6"/>
      <c r="V37" s="6"/>
      <c r="W37" s="6"/>
      <c r="X37" s="6"/>
      <c r="Y37" s="6"/>
      <c r="Z37" s="1260" t="s">
        <v>894</v>
      </c>
      <c r="AA37" s="1261"/>
      <c r="AB37" s="1261"/>
      <c r="AC37" s="1261"/>
      <c r="AD37" s="1261"/>
      <c r="AE37" s="1262"/>
      <c r="AF37" s="1256"/>
      <c r="AG37" s="1257"/>
      <c r="AH37" s="1258" t="s">
        <v>72</v>
      </c>
      <c r="AI37" s="1259"/>
      <c r="AJ37" s="5"/>
      <c r="AK37" s="1122"/>
      <c r="AL37" s="1123"/>
      <c r="AM37" s="1123"/>
      <c r="AN37" s="1123"/>
      <c r="AO37" s="1123"/>
      <c r="AP37" s="1123"/>
      <c r="AQ37" s="1123"/>
      <c r="AR37" s="1123"/>
      <c r="AS37" s="1123"/>
      <c r="AT37" s="1123"/>
      <c r="AU37" s="1123"/>
      <c r="AV37" s="112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092" t="s">
        <v>101</v>
      </c>
      <c r="B38" s="1093"/>
      <c r="C38" s="1093"/>
      <c r="D38" s="1093"/>
      <c r="E38" s="1093"/>
      <c r="F38" s="1093"/>
      <c r="G38" s="1093"/>
      <c r="H38" s="1087" t="s">
        <v>99</v>
      </c>
      <c r="I38" s="1088"/>
      <c r="J38" s="1088"/>
      <c r="K38" s="1088"/>
      <c r="L38" s="1088"/>
      <c r="M38" s="1088" t="str">
        <f>IF(H34&lt;&gt;"---",IF(H37*H34&lt;&gt;0,H37*H34, ""),"---")</f>
        <v/>
      </c>
      <c r="N38" s="1088"/>
      <c r="O38" s="1088"/>
      <c r="P38" s="1088"/>
      <c r="Q38" s="1089"/>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092" t="s">
        <v>100</v>
      </c>
      <c r="B39" s="1093"/>
      <c r="C39" s="1093"/>
      <c r="D39" s="1093"/>
      <c r="E39" s="1093"/>
      <c r="F39" s="1093"/>
      <c r="G39" s="1093"/>
      <c r="H39" s="1087" t="s">
        <v>99</v>
      </c>
      <c r="I39" s="1088"/>
      <c r="J39" s="1088"/>
      <c r="K39" s="1088"/>
      <c r="L39" s="1088"/>
      <c r="M39" s="1088" t="str">
        <f>IF(AT18="Single Phase",AN13,IF(AT18="Three Phase",IF(MOD(AN13,1)=0,AN13&amp;".0",AN13)&amp;", "&amp;IF(MOD(AN14,1)=0,AN14&amp;".0",AN14)&amp;", "&amp;IF(MOD(AN15,1)=0,AN15&amp;".0",AN15),""))</f>
        <v/>
      </c>
      <c r="N39" s="1088"/>
      <c r="O39" s="1088"/>
      <c r="P39" s="1088"/>
      <c r="Q39" s="1089"/>
      <c r="R39" s="6"/>
      <c r="S39" s="6"/>
      <c r="T39" s="6"/>
      <c r="U39" s="6"/>
      <c r="V39" s="6"/>
      <c r="W39" s="6"/>
      <c r="X39" s="1236" t="s">
        <v>846</v>
      </c>
      <c r="Y39" s="1237"/>
      <c r="Z39" s="1237"/>
      <c r="AA39" s="1237"/>
      <c r="AB39" s="1237"/>
      <c r="AC39" s="1237"/>
      <c r="AD39" s="1237"/>
      <c r="AE39" s="1237"/>
      <c r="AF39" s="1237"/>
      <c r="AG39" s="1237"/>
      <c r="AH39" s="1237"/>
      <c r="AI39" s="1238"/>
      <c r="AJ39" s="5"/>
      <c r="AK39" s="1043" t="s">
        <v>805</v>
      </c>
      <c r="AL39" s="1044"/>
      <c r="AM39" s="1044"/>
      <c r="AN39" s="1044"/>
      <c r="AO39" s="1044"/>
      <c r="AP39" s="1044"/>
      <c r="AQ39" s="1044"/>
      <c r="AR39" s="1044"/>
      <c r="AS39" s="1045"/>
      <c r="AT39" s="5"/>
      <c r="AU39" s="557" t="s">
        <v>453</v>
      </c>
      <c r="AV39" s="558"/>
      <c r="AW39" s="558"/>
      <c r="AX39" s="566"/>
      <c r="AY39" s="566"/>
      <c r="AZ39" s="566"/>
      <c r="BA39" s="566"/>
      <c r="BB39" s="566"/>
      <c r="BC39" s="566"/>
      <c r="BD39" s="566"/>
      <c r="BE39" s="566"/>
      <c r="BF39" s="566"/>
      <c r="BG39" s="566"/>
      <c r="BH39" s="566"/>
      <c r="BI39" s="566"/>
      <c r="BJ39" s="566"/>
      <c r="BK39" s="566"/>
      <c r="BL39" s="566"/>
      <c r="BM39" s="566"/>
      <c r="BN39" s="566"/>
      <c r="BO39" s="566"/>
      <c r="BP39" s="566"/>
      <c r="BQ39" s="566"/>
      <c r="BR39" s="566"/>
      <c r="BS39" s="566"/>
      <c r="BT39" s="566"/>
      <c r="BU39" s="566"/>
      <c r="BV39" s="566"/>
      <c r="BW39" s="566"/>
      <c r="BX39" s="566"/>
      <c r="BY39" s="566"/>
      <c r="BZ39" s="566"/>
      <c r="CA39" s="567"/>
      <c r="CB39" s="5"/>
    </row>
    <row r="40" spans="1:85" ht="12.6" customHeight="1" thickTop="1" thickBot="1" x14ac:dyDescent="0.25">
      <c r="A40" s="1090" t="s">
        <v>98</v>
      </c>
      <c r="B40" s="1091"/>
      <c r="C40" s="1091"/>
      <c r="D40" s="1091"/>
      <c r="E40" s="1091"/>
      <c r="F40" s="1091"/>
      <c r="G40" s="1091"/>
      <c r="H40" s="944"/>
      <c r="I40" s="944"/>
      <c r="J40" s="944"/>
      <c r="K40" s="944"/>
      <c r="L40" s="944"/>
      <c r="M40" s="1245" t="str">
        <f>IF(AT18="Single Phase",AQ13,IF(AT18="Three Phase",AQ13 &amp;", "&amp; AQ14 &amp; ", " &amp; AQ15,""))</f>
        <v/>
      </c>
      <c r="N40" s="1246"/>
      <c r="O40" s="1246"/>
      <c r="P40" s="1246"/>
      <c r="Q40" s="1247"/>
      <c r="R40" s="6"/>
      <c r="S40" s="6"/>
      <c r="T40" s="6"/>
      <c r="U40" s="6"/>
      <c r="V40" s="6"/>
      <c r="W40" s="6"/>
      <c r="X40" s="1239"/>
      <c r="Y40" s="1240"/>
      <c r="Z40" s="1240"/>
      <c r="AA40" s="1240"/>
      <c r="AB40" s="1240"/>
      <c r="AC40" s="1240"/>
      <c r="AD40" s="1240"/>
      <c r="AE40" s="1241"/>
      <c r="AF40" s="1248"/>
      <c r="AG40" s="1249"/>
      <c r="AH40" s="1095"/>
      <c r="AI40" s="1096"/>
      <c r="AJ40" s="5"/>
      <c r="AK40" s="1046"/>
      <c r="AL40" s="1047"/>
      <c r="AM40" s="1047"/>
      <c r="AN40" s="1047"/>
      <c r="AO40" s="1047"/>
      <c r="AP40" s="1047"/>
      <c r="AQ40" s="1047"/>
      <c r="AR40" s="1047"/>
      <c r="AS40" s="1048"/>
      <c r="AT40" s="5"/>
      <c r="AU40" s="948"/>
      <c r="AV40" s="950"/>
      <c r="AW40" s="563">
        <v>1</v>
      </c>
      <c r="AX40" s="558"/>
      <c r="AY40" s="558"/>
      <c r="AZ40" s="558"/>
      <c r="BA40" s="558"/>
      <c r="BB40" s="558"/>
      <c r="BC40" s="558"/>
      <c r="BD40" s="558"/>
      <c r="BE40" s="558"/>
      <c r="BF40" s="558"/>
      <c r="BG40" s="558"/>
      <c r="BH40" s="558"/>
      <c r="BI40" s="558"/>
      <c r="BJ40" s="558"/>
      <c r="BK40" s="558"/>
      <c r="BL40" s="558"/>
      <c r="BM40" s="558"/>
      <c r="BN40" s="558"/>
      <c r="BO40" s="558"/>
      <c r="BP40" s="558"/>
      <c r="BQ40" s="558"/>
      <c r="BR40" s="558"/>
      <c r="BS40" s="558"/>
      <c r="BT40" s="558"/>
      <c r="BU40" s="558"/>
      <c r="BV40" s="558"/>
      <c r="BW40" s="558"/>
      <c r="BX40" s="558"/>
      <c r="BY40" s="558"/>
      <c r="BZ40" s="558"/>
      <c r="CA40" s="559"/>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052" t="s">
        <v>859</v>
      </c>
      <c r="AL41" s="1053"/>
      <c r="AM41" s="1049"/>
      <c r="AN41" s="1050"/>
      <c r="AO41" s="1050"/>
      <c r="AP41" s="1050"/>
      <c r="AQ41" s="1050"/>
      <c r="AR41" s="1050"/>
      <c r="AS41" s="1051"/>
      <c r="AT41" s="5"/>
      <c r="AU41" s="1039"/>
      <c r="AV41" s="1040"/>
      <c r="AW41" s="560">
        <v>2</v>
      </c>
      <c r="AX41" s="563"/>
      <c r="AY41" s="1108" t="s">
        <v>220</v>
      </c>
      <c r="AZ41" s="1108"/>
      <c r="BA41" s="1108"/>
      <c r="BB41" s="1108"/>
      <c r="BC41" s="1108"/>
      <c r="BD41" s="1108"/>
      <c r="BE41" s="1108"/>
      <c r="BF41" s="1108"/>
      <c r="BG41" s="1108"/>
      <c r="BH41" s="1108"/>
      <c r="BI41" s="1108"/>
      <c r="BJ41" s="1108"/>
      <c r="BK41" s="1108"/>
      <c r="BL41" s="1108"/>
      <c r="BM41" s="1108"/>
      <c r="BN41" s="1108"/>
      <c r="BO41" s="1108"/>
      <c r="BP41" s="1108"/>
      <c r="BQ41" s="1108"/>
      <c r="BR41" s="1108"/>
      <c r="BS41" s="1108"/>
      <c r="BT41" s="1108"/>
      <c r="BU41" s="1108"/>
      <c r="BV41" s="1108"/>
      <c r="BW41" s="1108"/>
      <c r="BX41" s="1108"/>
      <c r="BY41" s="1108"/>
      <c r="BZ41" s="1108"/>
      <c r="CA41" s="1109"/>
      <c r="CB41" s="5"/>
    </row>
    <row r="42" spans="1:85" ht="12" customHeight="1" thickBot="1" x14ac:dyDescent="0.25">
      <c r="A42" s="1084" t="s">
        <v>97</v>
      </c>
      <c r="B42" s="1085"/>
      <c r="C42" s="1085"/>
      <c r="D42" s="1085"/>
      <c r="E42" s="1085"/>
      <c r="F42" s="1085"/>
      <c r="G42" s="1085"/>
      <c r="H42" s="1085"/>
      <c r="I42" s="1085"/>
      <c r="J42" s="1085"/>
      <c r="K42" s="1085"/>
      <c r="L42" s="1085"/>
      <c r="M42" s="1085"/>
      <c r="N42" s="1085"/>
      <c r="O42" s="1085"/>
      <c r="P42" s="1085"/>
      <c r="Q42" s="1085"/>
      <c r="R42" s="1085"/>
      <c r="S42" s="1085"/>
      <c r="T42" s="1085"/>
      <c r="U42" s="1085"/>
      <c r="V42" s="1085"/>
      <c r="W42" s="1085"/>
      <c r="X42" s="1085"/>
      <c r="Y42" s="1085"/>
      <c r="Z42" s="1085"/>
      <c r="AA42" s="1085"/>
      <c r="AB42" s="1085"/>
      <c r="AC42" s="1085"/>
      <c r="AD42" s="1085"/>
      <c r="AE42" s="1085"/>
      <c r="AF42" s="1085"/>
      <c r="AG42" s="1085"/>
      <c r="AH42" s="1085"/>
      <c r="AI42" s="1086"/>
      <c r="AJ42" s="5"/>
      <c r="AK42" s="1054" t="s">
        <v>860</v>
      </c>
      <c r="AL42" s="1055"/>
      <c r="AM42" s="1056"/>
      <c r="AN42" s="1056"/>
      <c r="AO42" s="1056"/>
      <c r="AP42" s="1056"/>
      <c r="AQ42" s="1056"/>
      <c r="AR42" s="1056"/>
      <c r="AS42" s="1057"/>
      <c r="AT42" s="5"/>
      <c r="AU42" s="1039"/>
      <c r="AV42" s="1040"/>
      <c r="AW42" s="560">
        <v>3</v>
      </c>
      <c r="AX42" s="560"/>
      <c r="AY42" s="875" t="s">
        <v>219</v>
      </c>
      <c r="AZ42" s="875"/>
      <c r="BA42" s="875"/>
      <c r="BB42" s="875"/>
      <c r="BC42" s="875"/>
      <c r="BD42" s="875"/>
      <c r="BE42" s="875"/>
      <c r="BF42" s="875"/>
      <c r="BG42" s="875"/>
      <c r="BH42" s="875"/>
      <c r="BI42" s="875"/>
      <c r="BJ42" s="875"/>
      <c r="BK42" s="875"/>
      <c r="BL42" s="875"/>
      <c r="BM42" s="875"/>
      <c r="BN42" s="875"/>
      <c r="BO42" s="875"/>
      <c r="BP42" s="875"/>
      <c r="BQ42" s="875"/>
      <c r="BR42" s="875"/>
      <c r="BS42" s="875"/>
      <c r="BT42" s="875"/>
      <c r="BU42" s="875"/>
      <c r="BV42" s="875"/>
      <c r="BW42" s="875"/>
      <c r="BX42" s="875"/>
      <c r="BY42" s="875"/>
      <c r="BZ42" s="875"/>
      <c r="CA42" s="1041"/>
      <c r="CB42" s="5"/>
    </row>
    <row r="43" spans="1:85" ht="12" customHeight="1" thickTop="1" x14ac:dyDescent="0.2">
      <c r="A43" s="1230" t="s">
        <v>96</v>
      </c>
      <c r="B43" s="1231"/>
      <c r="C43" s="1232"/>
      <c r="D43" s="1269" t="str">
        <f>IF(AM41&lt;&gt;"","A","")</f>
        <v/>
      </c>
      <c r="E43" s="1270"/>
      <c r="F43" s="1221" t="str">
        <f>IF(AM41&lt;&gt;"",AM41,"")</f>
        <v/>
      </c>
      <c r="G43" s="1082" t="str">
        <f>IF(AM41&lt;&gt;"","B","")</f>
        <v/>
      </c>
      <c r="H43" s="1083"/>
      <c r="I43" s="1076" t="str">
        <f>IF(AM42&lt;&gt;"",AM42,"")</f>
        <v/>
      </c>
      <c r="J43" s="1082" t="str">
        <f>IF(AM42&lt;&gt;"","C","")</f>
        <v/>
      </c>
      <c r="K43" s="1083"/>
      <c r="L43" s="1076" t="str">
        <f>IF(AM43&lt;&gt;"",AM43,"")</f>
        <v/>
      </c>
      <c r="M43" s="1082" t="str">
        <f>IF(AM43&lt;&gt;"","D","")</f>
        <v/>
      </c>
      <c r="N43" s="1083"/>
      <c r="O43" s="1076" t="str">
        <f>IF(AM44&lt;&gt;"",AM44,"")</f>
        <v/>
      </c>
      <c r="P43" s="1082" t="str">
        <f>IF(AM44&lt;&gt;"","E","")</f>
        <v/>
      </c>
      <c r="Q43" s="1083"/>
      <c r="R43" s="1076" t="str">
        <f>IF(AM45&lt;&gt;"",AM45,"")</f>
        <v/>
      </c>
      <c r="S43" s="1082" t="str">
        <f>IF(AM45&lt;&gt;"","F","")</f>
        <v/>
      </c>
      <c r="T43" s="1083"/>
      <c r="U43" s="1076" t="str">
        <f>IF(AM46&lt;&gt;"",AM46,"")</f>
        <v/>
      </c>
      <c r="V43" s="1082" t="str">
        <f>IF(AM46&lt;&gt;"","G","")</f>
        <v/>
      </c>
      <c r="W43" s="1083"/>
      <c r="X43" s="1076" t="str">
        <f>IF(AM47&lt;&gt;"",AM47,"")</f>
        <v/>
      </c>
      <c r="Y43" s="1082" t="str">
        <f>IF(AM47&lt;&gt;"","H","")</f>
        <v/>
      </c>
      <c r="Z43" s="1083"/>
      <c r="AA43" s="1076" t="str">
        <f>IF(AM48&lt;&gt;"",AM48,"")</f>
        <v/>
      </c>
      <c r="AB43" s="1082" t="str">
        <f>IF(AM48&lt;&gt;"","I","")</f>
        <v/>
      </c>
      <c r="AC43" s="1083"/>
      <c r="AD43" s="1076" t="str">
        <f>IF(AM49&lt;&gt;"",AM49,"")</f>
        <v/>
      </c>
      <c r="AE43" s="1082" t="str">
        <f>IF(AM49&lt;&gt;"","J","")</f>
        <v/>
      </c>
      <c r="AF43" s="1083"/>
      <c r="AG43" s="1221" t="str">
        <f>IF(AM50&lt;&gt;"",AM50,"")</f>
        <v/>
      </c>
      <c r="AH43" s="1082" t="str">
        <f>IF(AM50&lt;&gt;"","K","")</f>
        <v/>
      </c>
      <c r="AI43" s="1271"/>
      <c r="AJ43" s="5"/>
      <c r="AK43" s="1054" t="s">
        <v>861</v>
      </c>
      <c r="AL43" s="1055"/>
      <c r="AM43" s="1056"/>
      <c r="AN43" s="1056"/>
      <c r="AO43" s="1056"/>
      <c r="AP43" s="1056"/>
      <c r="AQ43" s="1056"/>
      <c r="AR43" s="1056"/>
      <c r="AS43" s="1057"/>
      <c r="AT43" s="5"/>
      <c r="AU43" s="1039"/>
      <c r="AV43" s="1040"/>
      <c r="AW43" s="560">
        <v>4</v>
      </c>
      <c r="AX43" s="560"/>
      <c r="AY43" s="875" t="s">
        <v>218</v>
      </c>
      <c r="AZ43" s="875"/>
      <c r="BA43" s="875"/>
      <c r="BB43" s="875"/>
      <c r="BC43" s="875"/>
      <c r="BD43" s="875"/>
      <c r="BE43" s="875"/>
      <c r="BF43" s="875"/>
      <c r="BG43" s="875"/>
      <c r="BH43" s="875"/>
      <c r="BI43" s="875"/>
      <c r="BJ43" s="875"/>
      <c r="BK43" s="875"/>
      <c r="BL43" s="875"/>
      <c r="BM43" s="875"/>
      <c r="BN43" s="875"/>
      <c r="BO43" s="875"/>
      <c r="BP43" s="875"/>
      <c r="BQ43" s="875"/>
      <c r="BR43" s="875"/>
      <c r="BS43" s="875"/>
      <c r="BT43" s="875"/>
      <c r="BU43" s="875"/>
      <c r="BV43" s="875"/>
      <c r="BW43" s="875"/>
      <c r="BX43" s="875"/>
      <c r="BY43" s="875"/>
      <c r="BZ43" s="875"/>
      <c r="CA43" s="1041"/>
      <c r="CB43" s="5"/>
    </row>
    <row r="44" spans="1:85" ht="12" customHeight="1" x14ac:dyDescent="0.2">
      <c r="A44" s="41"/>
      <c r="B44" s="39"/>
      <c r="C44" s="39"/>
      <c r="D44" s="1078"/>
      <c r="E44" s="1079"/>
      <c r="F44" s="1076"/>
      <c r="G44" s="1078"/>
      <c r="H44" s="1079"/>
      <c r="I44" s="1076"/>
      <c r="J44" s="1078"/>
      <c r="K44" s="1079"/>
      <c r="L44" s="1076"/>
      <c r="M44" s="1078"/>
      <c r="N44" s="1079"/>
      <c r="O44" s="1076"/>
      <c r="P44" s="1078"/>
      <c r="Q44" s="1079"/>
      <c r="R44" s="1076"/>
      <c r="S44" s="1078"/>
      <c r="T44" s="1079"/>
      <c r="U44" s="1076"/>
      <c r="V44" s="1078"/>
      <c r="W44" s="1079"/>
      <c r="X44" s="1076"/>
      <c r="Y44" s="1078"/>
      <c r="Z44" s="1079"/>
      <c r="AA44" s="1076"/>
      <c r="AB44" s="1078"/>
      <c r="AC44" s="1079"/>
      <c r="AD44" s="1076"/>
      <c r="AE44" s="1078"/>
      <c r="AF44" s="1079"/>
      <c r="AG44" s="1076"/>
      <c r="AH44" s="1078"/>
      <c r="AI44" s="1250"/>
      <c r="AJ44" s="5"/>
      <c r="AK44" s="1054" t="s">
        <v>862</v>
      </c>
      <c r="AL44" s="1055"/>
      <c r="AM44" s="1056"/>
      <c r="AN44" s="1056"/>
      <c r="AO44" s="1056"/>
      <c r="AP44" s="1056"/>
      <c r="AQ44" s="1056"/>
      <c r="AR44" s="1056"/>
      <c r="AS44" s="1057"/>
      <c r="AT44" s="5"/>
      <c r="AU44" s="1039"/>
      <c r="AV44" s="1040"/>
      <c r="AW44" s="560">
        <v>5</v>
      </c>
      <c r="AX44" s="560"/>
      <c r="AY44" s="875" t="s">
        <v>217</v>
      </c>
      <c r="AZ44" s="875"/>
      <c r="BA44" s="875"/>
      <c r="BB44" s="875"/>
      <c r="BC44" s="875"/>
      <c r="BD44" s="875"/>
      <c r="BE44" s="875"/>
      <c r="BF44" s="875"/>
      <c r="BG44" s="875"/>
      <c r="BH44" s="875"/>
      <c r="BI44" s="875"/>
      <c r="BJ44" s="875"/>
      <c r="BK44" s="875"/>
      <c r="BL44" s="875"/>
      <c r="BM44" s="875"/>
      <c r="BN44" s="875"/>
      <c r="BO44" s="875"/>
      <c r="BP44" s="875"/>
      <c r="BQ44" s="875"/>
      <c r="BR44" s="875"/>
      <c r="BS44" s="875"/>
      <c r="BT44" s="875"/>
      <c r="BU44" s="875"/>
      <c r="BV44" s="875"/>
      <c r="BW44" s="875"/>
      <c r="BX44" s="875"/>
      <c r="BY44" s="875"/>
      <c r="BZ44" s="875"/>
      <c r="CA44" s="1041"/>
      <c r="CB44" s="5"/>
    </row>
    <row r="45" spans="1:85" ht="12" customHeight="1" x14ac:dyDescent="0.2">
      <c r="A45" s="41"/>
      <c r="B45" s="39"/>
      <c r="C45" s="39"/>
      <c r="D45" s="1078"/>
      <c r="E45" s="1079"/>
      <c r="F45" s="1076"/>
      <c r="G45" s="1078"/>
      <c r="H45" s="1079"/>
      <c r="I45" s="1076"/>
      <c r="J45" s="1078"/>
      <c r="K45" s="1079"/>
      <c r="L45" s="1076"/>
      <c r="M45" s="1078"/>
      <c r="N45" s="1079"/>
      <c r="O45" s="1076"/>
      <c r="P45" s="1078"/>
      <c r="Q45" s="1079"/>
      <c r="R45" s="1076"/>
      <c r="S45" s="1078"/>
      <c r="T45" s="1079"/>
      <c r="U45" s="1076"/>
      <c r="V45" s="1078"/>
      <c r="W45" s="1079"/>
      <c r="X45" s="1076"/>
      <c r="Y45" s="1078"/>
      <c r="Z45" s="1079"/>
      <c r="AA45" s="1076"/>
      <c r="AB45" s="1078"/>
      <c r="AC45" s="1079"/>
      <c r="AD45" s="1076"/>
      <c r="AE45" s="1078"/>
      <c r="AF45" s="1079"/>
      <c r="AG45" s="1076"/>
      <c r="AH45" s="1078"/>
      <c r="AI45" s="1250"/>
      <c r="AJ45" s="5"/>
      <c r="AK45" s="1054" t="s">
        <v>863</v>
      </c>
      <c r="AL45" s="1055"/>
      <c r="AM45" s="1056"/>
      <c r="AN45" s="1056"/>
      <c r="AO45" s="1056"/>
      <c r="AP45" s="1056"/>
      <c r="AQ45" s="1056"/>
      <c r="AR45" s="1056"/>
      <c r="AS45" s="1057"/>
      <c r="AT45" s="5"/>
      <c r="AU45" s="1039"/>
      <c r="AV45" s="1040"/>
      <c r="AW45" s="560">
        <v>6</v>
      </c>
      <c r="AX45" s="560"/>
      <c r="AY45" s="875" t="s">
        <v>216</v>
      </c>
      <c r="AZ45" s="875"/>
      <c r="BA45" s="875"/>
      <c r="BB45" s="875"/>
      <c r="BC45" s="875"/>
      <c r="BD45" s="875"/>
      <c r="BE45" s="875"/>
      <c r="BF45" s="875"/>
      <c r="BG45" s="875"/>
      <c r="BH45" s="875"/>
      <c r="BI45" s="875"/>
      <c r="BJ45" s="875"/>
      <c r="BK45" s="875"/>
      <c r="BL45" s="875"/>
      <c r="BM45" s="875"/>
      <c r="BN45" s="875"/>
      <c r="BO45" s="875"/>
      <c r="BP45" s="875"/>
      <c r="BQ45" s="875"/>
      <c r="BR45" s="875"/>
      <c r="BS45" s="875"/>
      <c r="BT45" s="875"/>
      <c r="BU45" s="875"/>
      <c r="BV45" s="875"/>
      <c r="BW45" s="875"/>
      <c r="BX45" s="875"/>
      <c r="BY45" s="875"/>
      <c r="BZ45" s="875"/>
      <c r="CA45" s="1041"/>
      <c r="CB45" s="5"/>
    </row>
    <row r="46" spans="1:85" ht="12" customHeight="1" x14ac:dyDescent="0.2">
      <c r="A46" s="41"/>
      <c r="B46" s="39"/>
      <c r="C46" s="39"/>
      <c r="D46" s="1078"/>
      <c r="E46" s="1079"/>
      <c r="F46" s="1076"/>
      <c r="G46" s="1078"/>
      <c r="H46" s="1079"/>
      <c r="I46" s="1076"/>
      <c r="J46" s="1078"/>
      <c r="K46" s="1079"/>
      <c r="L46" s="1076"/>
      <c r="M46" s="1078"/>
      <c r="N46" s="1079"/>
      <c r="O46" s="1076"/>
      <c r="P46" s="1078"/>
      <c r="Q46" s="1079"/>
      <c r="R46" s="1076"/>
      <c r="S46" s="1078"/>
      <c r="T46" s="1079"/>
      <c r="U46" s="1076"/>
      <c r="V46" s="1078"/>
      <c r="W46" s="1079"/>
      <c r="X46" s="1076"/>
      <c r="Y46" s="1078"/>
      <c r="Z46" s="1079"/>
      <c r="AA46" s="1076"/>
      <c r="AB46" s="1078"/>
      <c r="AC46" s="1079"/>
      <c r="AD46" s="1076"/>
      <c r="AE46" s="1078"/>
      <c r="AF46" s="1079"/>
      <c r="AG46" s="1076"/>
      <c r="AH46" s="1078"/>
      <c r="AI46" s="1250"/>
      <c r="AJ46" s="5"/>
      <c r="AK46" s="1054" t="s">
        <v>864</v>
      </c>
      <c r="AL46" s="1055"/>
      <c r="AM46" s="1056"/>
      <c r="AN46" s="1056"/>
      <c r="AO46" s="1056"/>
      <c r="AP46" s="1056"/>
      <c r="AQ46" s="1056"/>
      <c r="AR46" s="1056"/>
      <c r="AS46" s="1057"/>
      <c r="AT46" s="5"/>
      <c r="AU46" s="1039"/>
      <c r="AV46" s="1040"/>
      <c r="AW46" s="560">
        <v>7</v>
      </c>
      <c r="AX46" s="560"/>
      <c r="AY46" s="875" t="s">
        <v>215</v>
      </c>
      <c r="AZ46" s="875"/>
      <c r="BA46" s="875"/>
      <c r="BB46" s="875"/>
      <c r="BC46" s="875"/>
      <c r="BD46" s="875"/>
      <c r="BE46" s="875"/>
      <c r="BF46" s="875"/>
      <c r="BG46" s="875"/>
      <c r="BH46" s="875"/>
      <c r="BI46" s="875"/>
      <c r="BJ46" s="875"/>
      <c r="BK46" s="875"/>
      <c r="BL46" s="875"/>
      <c r="BM46" s="875"/>
      <c r="BN46" s="875"/>
      <c r="BO46" s="875"/>
      <c r="BP46" s="875"/>
      <c r="BQ46" s="875"/>
      <c r="BR46" s="875"/>
      <c r="BS46" s="875"/>
      <c r="BT46" s="875"/>
      <c r="BU46" s="875"/>
      <c r="BV46" s="875"/>
      <c r="BW46" s="875"/>
      <c r="BX46" s="875"/>
      <c r="BY46" s="875"/>
      <c r="BZ46" s="875"/>
      <c r="CA46" s="1041"/>
      <c r="CB46" s="5"/>
    </row>
    <row r="47" spans="1:85" ht="12" customHeight="1" thickBot="1" x14ac:dyDescent="0.25">
      <c r="A47" s="1227" t="s">
        <v>95</v>
      </c>
      <c r="B47" s="1228"/>
      <c r="C47" s="1229"/>
      <c r="D47" s="1080"/>
      <c r="E47" s="1081"/>
      <c r="F47" s="1077"/>
      <c r="G47" s="1080"/>
      <c r="H47" s="1081"/>
      <c r="I47" s="1077"/>
      <c r="J47" s="1080"/>
      <c r="K47" s="1081"/>
      <c r="L47" s="1077"/>
      <c r="M47" s="1080"/>
      <c r="N47" s="1081"/>
      <c r="O47" s="1077"/>
      <c r="P47" s="1080"/>
      <c r="Q47" s="1081"/>
      <c r="R47" s="1077"/>
      <c r="S47" s="1080"/>
      <c r="T47" s="1081"/>
      <c r="U47" s="1077"/>
      <c r="V47" s="1080"/>
      <c r="W47" s="1081"/>
      <c r="X47" s="1077"/>
      <c r="Y47" s="1080"/>
      <c r="Z47" s="1081"/>
      <c r="AA47" s="1077"/>
      <c r="AB47" s="1080"/>
      <c r="AC47" s="1081"/>
      <c r="AD47" s="1077"/>
      <c r="AE47" s="1080"/>
      <c r="AF47" s="1081"/>
      <c r="AG47" s="1077"/>
      <c r="AH47" s="1080"/>
      <c r="AI47" s="1251"/>
      <c r="AJ47" s="5"/>
      <c r="AK47" s="1054" t="s">
        <v>865</v>
      </c>
      <c r="AL47" s="1055"/>
      <c r="AM47" s="1056"/>
      <c r="AN47" s="1056"/>
      <c r="AO47" s="1056"/>
      <c r="AP47" s="1056"/>
      <c r="AQ47" s="1056"/>
      <c r="AR47" s="1056"/>
      <c r="AS47" s="1057"/>
      <c r="AT47" s="5"/>
      <c r="AU47" s="1039"/>
      <c r="AV47" s="1040"/>
      <c r="AW47" s="560">
        <v>8</v>
      </c>
      <c r="AX47" s="560"/>
      <c r="AY47" s="875" t="s">
        <v>214</v>
      </c>
      <c r="AZ47" s="875"/>
      <c r="BA47" s="875"/>
      <c r="BB47" s="875"/>
      <c r="BC47" s="875"/>
      <c r="BD47" s="875"/>
      <c r="BE47" s="875"/>
      <c r="BF47" s="875"/>
      <c r="BG47" s="875"/>
      <c r="BH47" s="875"/>
      <c r="BI47" s="875"/>
      <c r="BJ47" s="875"/>
      <c r="BK47" s="875"/>
      <c r="BL47" s="875"/>
      <c r="BM47" s="875"/>
      <c r="BN47" s="875"/>
      <c r="BO47" s="875"/>
      <c r="BP47" s="875"/>
      <c r="BQ47" s="875"/>
      <c r="BR47" s="875"/>
      <c r="BS47" s="875"/>
      <c r="BT47" s="875"/>
      <c r="BU47" s="875"/>
      <c r="BV47" s="875"/>
      <c r="BW47" s="875"/>
      <c r="BX47" s="875"/>
      <c r="BY47" s="875"/>
      <c r="BZ47" s="875"/>
      <c r="CA47" s="1041"/>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054" t="s">
        <v>866</v>
      </c>
      <c r="AL48" s="1055"/>
      <c r="AM48" s="1056"/>
      <c r="AN48" s="1056"/>
      <c r="AO48" s="1056"/>
      <c r="AP48" s="1056"/>
      <c r="AQ48" s="1056"/>
      <c r="AR48" s="1056"/>
      <c r="AS48" s="1057"/>
      <c r="AT48" s="5"/>
      <c r="AU48" s="1039"/>
      <c r="AV48" s="1040"/>
      <c r="AW48" s="560">
        <v>9</v>
      </c>
      <c r="AX48" s="560"/>
      <c r="AY48" s="875" t="s">
        <v>213</v>
      </c>
      <c r="AZ48" s="875"/>
      <c r="BA48" s="875"/>
      <c r="BB48" s="875"/>
      <c r="BC48" s="875"/>
      <c r="BD48" s="875"/>
      <c r="BE48" s="875"/>
      <c r="BF48" s="875"/>
      <c r="BG48" s="875"/>
      <c r="BH48" s="875"/>
      <c r="BI48" s="875"/>
      <c r="BJ48" s="875"/>
      <c r="BK48" s="875"/>
      <c r="BL48" s="875"/>
      <c r="BM48" s="875"/>
      <c r="BN48" s="875"/>
      <c r="BO48" s="875"/>
      <c r="BP48" s="875"/>
      <c r="BQ48" s="875"/>
      <c r="BR48" s="875"/>
      <c r="BS48" s="875"/>
      <c r="BT48" s="875"/>
      <c r="BU48" s="875"/>
      <c r="BV48" s="875"/>
      <c r="BW48" s="875"/>
      <c r="BX48" s="875"/>
      <c r="BY48" s="875"/>
      <c r="BZ48" s="875"/>
      <c r="CA48" s="1041"/>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054" t="s">
        <v>867</v>
      </c>
      <c r="AL49" s="1055"/>
      <c r="AM49" s="1056"/>
      <c r="AN49" s="1056"/>
      <c r="AO49" s="1056"/>
      <c r="AP49" s="1056"/>
      <c r="AQ49" s="1056"/>
      <c r="AR49" s="1056"/>
      <c r="AS49" s="1057"/>
      <c r="AT49" s="5"/>
      <c r="AU49" s="1039"/>
      <c r="AV49" s="1040"/>
      <c r="AW49" s="560">
        <v>10</v>
      </c>
      <c r="AX49" s="560"/>
      <c r="AY49" s="875" t="s">
        <v>212</v>
      </c>
      <c r="AZ49" s="875"/>
      <c r="BA49" s="875"/>
      <c r="BB49" s="875"/>
      <c r="BC49" s="875"/>
      <c r="BD49" s="875"/>
      <c r="BE49" s="875"/>
      <c r="BF49" s="875"/>
      <c r="BG49" s="875"/>
      <c r="BH49" s="875"/>
      <c r="BI49" s="875"/>
      <c r="BJ49" s="875"/>
      <c r="BK49" s="875"/>
      <c r="BL49" s="875"/>
      <c r="BM49" s="875"/>
      <c r="BN49" s="875"/>
      <c r="BO49" s="875"/>
      <c r="BP49" s="875"/>
      <c r="BQ49" s="875"/>
      <c r="BR49" s="875"/>
      <c r="BS49" s="875"/>
      <c r="BT49" s="875"/>
      <c r="BU49" s="875"/>
      <c r="BV49" s="875"/>
      <c r="BW49" s="875"/>
      <c r="BX49" s="875"/>
      <c r="BY49" s="875"/>
      <c r="BZ49" s="875"/>
      <c r="CA49" s="1041"/>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067" t="s">
        <v>868</v>
      </c>
      <c r="AL50" s="1068"/>
      <c r="AM50" s="1069"/>
      <c r="AN50" s="1069"/>
      <c r="AO50" s="1069"/>
      <c r="AP50" s="1069"/>
      <c r="AQ50" s="1069"/>
      <c r="AR50" s="1069"/>
      <c r="AS50" s="1070"/>
      <c r="AT50" s="5"/>
      <c r="AU50" s="1039"/>
      <c r="AV50" s="1040"/>
      <c r="AW50" s="560">
        <v>11</v>
      </c>
      <c r="AX50" s="560"/>
      <c r="AY50" s="875" t="s">
        <v>211</v>
      </c>
      <c r="AZ50" s="875"/>
      <c r="BA50" s="875"/>
      <c r="BB50" s="875"/>
      <c r="BC50" s="875"/>
      <c r="BD50" s="875"/>
      <c r="BE50" s="875"/>
      <c r="BF50" s="875"/>
      <c r="BG50" s="875"/>
      <c r="BH50" s="875"/>
      <c r="BI50" s="875"/>
      <c r="BJ50" s="875"/>
      <c r="BK50" s="875"/>
      <c r="BL50" s="875"/>
      <c r="BM50" s="875"/>
      <c r="BN50" s="875"/>
      <c r="BO50" s="875"/>
      <c r="BP50" s="875"/>
      <c r="BQ50" s="875"/>
      <c r="BR50" s="875"/>
      <c r="BS50" s="875"/>
      <c r="BT50" s="875"/>
      <c r="BU50" s="875"/>
      <c r="BV50" s="875"/>
      <c r="BW50" s="875"/>
      <c r="BX50" s="875"/>
      <c r="BY50" s="875"/>
      <c r="BZ50" s="875"/>
      <c r="CA50" s="1041"/>
      <c r="CB50" s="5"/>
    </row>
    <row r="51" spans="1:80" ht="12" customHeight="1" x14ac:dyDescent="0.2">
      <c r="A51" s="35"/>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5"/>
      <c r="AK51" s="96"/>
      <c r="AL51" s="96"/>
      <c r="AM51" s="96"/>
      <c r="AN51" s="96"/>
      <c r="AO51" s="96"/>
      <c r="AP51" s="96"/>
      <c r="AQ51" s="96"/>
      <c r="AR51" s="96"/>
      <c r="AS51" s="96"/>
      <c r="AT51" s="5"/>
      <c r="AU51" s="1039"/>
      <c r="AV51" s="1040"/>
      <c r="AW51" s="560">
        <v>12</v>
      </c>
      <c r="AX51" s="560"/>
      <c r="AY51" s="875" t="s">
        <v>210</v>
      </c>
      <c r="AZ51" s="875"/>
      <c r="BA51" s="875"/>
      <c r="BB51" s="875"/>
      <c r="BC51" s="875"/>
      <c r="BD51" s="875"/>
      <c r="BE51" s="875"/>
      <c r="BF51" s="875"/>
      <c r="BG51" s="875"/>
      <c r="BH51" s="875"/>
      <c r="BI51" s="875"/>
      <c r="BJ51" s="875"/>
      <c r="BK51" s="875"/>
      <c r="BL51" s="875"/>
      <c r="BM51" s="875"/>
      <c r="BN51" s="875"/>
      <c r="BO51" s="875"/>
      <c r="BP51" s="875"/>
      <c r="BQ51" s="875"/>
      <c r="BR51" s="875"/>
      <c r="BS51" s="875"/>
      <c r="BT51" s="875"/>
      <c r="BU51" s="875"/>
      <c r="BV51" s="875"/>
      <c r="BW51" s="875"/>
      <c r="BX51" s="875"/>
      <c r="BY51" s="875"/>
      <c r="BZ51" s="875"/>
      <c r="CA51" s="1041"/>
      <c r="CB51" s="5"/>
    </row>
    <row r="52" spans="1:80" ht="12" customHeight="1" x14ac:dyDescent="0.2">
      <c r="A52" s="35"/>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5"/>
      <c r="AK52" s="96"/>
      <c r="AL52" s="96"/>
      <c r="AM52" s="96"/>
      <c r="AN52" s="96"/>
      <c r="AO52" s="96"/>
      <c r="AP52" s="96"/>
      <c r="AQ52" s="96"/>
      <c r="AR52" s="96"/>
      <c r="AS52" s="96"/>
      <c r="AT52" s="5"/>
      <c r="AU52" s="1039"/>
      <c r="AV52" s="1040"/>
      <c r="AW52" s="560">
        <v>13</v>
      </c>
      <c r="AX52" s="560"/>
      <c r="AY52" s="875" t="s">
        <v>209</v>
      </c>
      <c r="AZ52" s="875"/>
      <c r="BA52" s="875"/>
      <c r="BB52" s="875"/>
      <c r="BC52" s="875"/>
      <c r="BD52" s="875"/>
      <c r="BE52" s="875"/>
      <c r="BF52" s="875"/>
      <c r="BG52" s="875"/>
      <c r="BH52" s="875"/>
      <c r="BI52" s="875"/>
      <c r="BJ52" s="875"/>
      <c r="BK52" s="875"/>
      <c r="BL52" s="875"/>
      <c r="BM52" s="875"/>
      <c r="BN52" s="875"/>
      <c r="BO52" s="875"/>
      <c r="BP52" s="875"/>
      <c r="BQ52" s="875"/>
      <c r="BR52" s="875"/>
      <c r="BS52" s="875"/>
      <c r="BT52" s="875"/>
      <c r="BU52" s="875"/>
      <c r="BV52" s="875"/>
      <c r="BW52" s="875"/>
      <c r="BX52" s="875"/>
      <c r="BY52" s="875"/>
      <c r="BZ52" s="875"/>
      <c r="CA52" s="1041"/>
      <c r="CB52" s="5"/>
    </row>
    <row r="53" spans="1:80" ht="12" customHeight="1" x14ac:dyDescent="0.2">
      <c r="A53" s="35"/>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5"/>
      <c r="AK53" s="96"/>
      <c r="AL53" s="96"/>
      <c r="AM53" s="96"/>
      <c r="AN53" s="96"/>
      <c r="AO53" s="96"/>
      <c r="AP53" s="96"/>
      <c r="AQ53" s="96"/>
      <c r="AR53" s="96"/>
      <c r="AS53" s="96"/>
      <c r="AT53" s="5"/>
      <c r="AU53" s="1039"/>
      <c r="AV53" s="1040"/>
      <c r="AW53" s="560">
        <v>14</v>
      </c>
      <c r="AX53" s="560"/>
      <c r="AY53" s="875" t="s">
        <v>208</v>
      </c>
      <c r="AZ53" s="875"/>
      <c r="BA53" s="875"/>
      <c r="BB53" s="875"/>
      <c r="BC53" s="875"/>
      <c r="BD53" s="875"/>
      <c r="BE53" s="875"/>
      <c r="BF53" s="875"/>
      <c r="BG53" s="875"/>
      <c r="BH53" s="875"/>
      <c r="BI53" s="875"/>
      <c r="BJ53" s="875"/>
      <c r="BK53" s="875"/>
      <c r="BL53" s="875"/>
      <c r="BM53" s="875"/>
      <c r="BN53" s="875"/>
      <c r="BO53" s="875"/>
      <c r="BP53" s="875"/>
      <c r="BQ53" s="875"/>
      <c r="BR53" s="875"/>
      <c r="BS53" s="875"/>
      <c r="BT53" s="875"/>
      <c r="BU53" s="875"/>
      <c r="BV53" s="875"/>
      <c r="BW53" s="875"/>
      <c r="BX53" s="875"/>
      <c r="BY53" s="875"/>
      <c r="BZ53" s="875"/>
      <c r="CA53" s="1041"/>
      <c r="CB53" s="5"/>
    </row>
    <row r="54" spans="1:80" ht="12" customHeight="1" x14ac:dyDescent="0.2">
      <c r="A54" s="35"/>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96"/>
      <c r="AL54" s="96"/>
      <c r="AM54" s="96"/>
      <c r="AN54" s="96"/>
      <c r="AO54" s="96"/>
      <c r="AP54" s="96"/>
      <c r="AQ54" s="96"/>
      <c r="AR54" s="96"/>
      <c r="AS54" s="96"/>
      <c r="AT54" s="5"/>
      <c r="AU54" s="1039"/>
      <c r="AV54" s="1040"/>
      <c r="AW54" s="560">
        <v>15</v>
      </c>
      <c r="AX54" s="560"/>
      <c r="AY54" s="875" t="s">
        <v>207</v>
      </c>
      <c r="AZ54" s="875"/>
      <c r="BA54" s="875"/>
      <c r="BB54" s="875"/>
      <c r="BC54" s="875"/>
      <c r="BD54" s="875"/>
      <c r="BE54" s="875"/>
      <c r="BF54" s="875"/>
      <c r="BG54" s="875"/>
      <c r="BH54" s="875"/>
      <c r="BI54" s="875"/>
      <c r="BJ54" s="875"/>
      <c r="BK54" s="875"/>
      <c r="BL54" s="875"/>
      <c r="BM54" s="875"/>
      <c r="BN54" s="875"/>
      <c r="BO54" s="875"/>
      <c r="BP54" s="875"/>
      <c r="BQ54" s="875"/>
      <c r="BR54" s="875"/>
      <c r="BS54" s="875"/>
      <c r="BT54" s="875"/>
      <c r="BU54" s="875"/>
      <c r="BV54" s="875"/>
      <c r="BW54" s="875"/>
      <c r="BX54" s="875"/>
      <c r="BY54" s="875"/>
      <c r="BZ54" s="875"/>
      <c r="CA54" s="1041"/>
      <c r="CB54" s="5"/>
    </row>
    <row r="55" spans="1:80" ht="12" customHeight="1" x14ac:dyDescent="0.2">
      <c r="A55" s="35"/>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96"/>
      <c r="AL55" s="96"/>
      <c r="AM55" s="96"/>
      <c r="AN55" s="96"/>
      <c r="AO55" s="96"/>
      <c r="AP55" s="96"/>
      <c r="AQ55" s="96"/>
      <c r="AR55" s="96"/>
      <c r="AS55" s="96"/>
      <c r="AT55" s="5"/>
      <c r="AU55" s="1039"/>
      <c r="AV55" s="1040"/>
      <c r="AW55" s="560">
        <v>16</v>
      </c>
      <c r="AX55" s="560"/>
      <c r="AY55" s="875" t="s">
        <v>206</v>
      </c>
      <c r="AZ55" s="875"/>
      <c r="BA55" s="875"/>
      <c r="BB55" s="875"/>
      <c r="BC55" s="875"/>
      <c r="BD55" s="875"/>
      <c r="BE55" s="875"/>
      <c r="BF55" s="875"/>
      <c r="BG55" s="875"/>
      <c r="BH55" s="875"/>
      <c r="BI55" s="875"/>
      <c r="BJ55" s="875"/>
      <c r="BK55" s="875"/>
      <c r="BL55" s="875"/>
      <c r="BM55" s="875"/>
      <c r="BN55" s="875"/>
      <c r="BO55" s="875"/>
      <c r="BP55" s="875"/>
      <c r="BQ55" s="875"/>
      <c r="BR55" s="875"/>
      <c r="BS55" s="875"/>
      <c r="BT55" s="875"/>
      <c r="BU55" s="875"/>
      <c r="BV55" s="875"/>
      <c r="BW55" s="875"/>
      <c r="BX55" s="875"/>
      <c r="BY55" s="875"/>
      <c r="BZ55" s="875"/>
      <c r="CA55" s="1041"/>
      <c r="CB55" s="5"/>
    </row>
    <row r="56" spans="1:80" ht="12" customHeight="1" x14ac:dyDescent="0.2">
      <c r="A56" s="35"/>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96"/>
      <c r="AL56" s="96"/>
      <c r="AM56" s="96"/>
      <c r="AN56" s="96"/>
      <c r="AO56" s="96"/>
      <c r="AP56" s="96"/>
      <c r="AQ56" s="96"/>
      <c r="AR56" s="96"/>
      <c r="AS56" s="96"/>
      <c r="AT56" s="5"/>
      <c r="AU56" s="1039"/>
      <c r="AV56" s="1040"/>
      <c r="AW56" s="560">
        <v>17</v>
      </c>
      <c r="AX56" s="560"/>
      <c r="AY56" s="875" t="s">
        <v>205</v>
      </c>
      <c r="AZ56" s="875"/>
      <c r="BA56" s="875"/>
      <c r="BB56" s="875"/>
      <c r="BC56" s="875"/>
      <c r="BD56" s="875"/>
      <c r="BE56" s="875"/>
      <c r="BF56" s="875"/>
      <c r="BG56" s="875"/>
      <c r="BH56" s="875"/>
      <c r="BI56" s="875"/>
      <c r="BJ56" s="875"/>
      <c r="BK56" s="875"/>
      <c r="BL56" s="875"/>
      <c r="BM56" s="875"/>
      <c r="BN56" s="875"/>
      <c r="BO56" s="875"/>
      <c r="BP56" s="875"/>
      <c r="BQ56" s="875"/>
      <c r="BR56" s="875"/>
      <c r="BS56" s="875"/>
      <c r="BT56" s="875"/>
      <c r="BU56" s="875"/>
      <c r="BV56" s="875"/>
      <c r="BW56" s="875"/>
      <c r="BX56" s="875"/>
      <c r="BY56" s="875"/>
      <c r="BZ56" s="875"/>
      <c r="CA56" s="1041"/>
      <c r="CB56" s="5"/>
    </row>
    <row r="57" spans="1:80" ht="12" customHeight="1" x14ac:dyDescent="0.2">
      <c r="A57" s="35"/>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96"/>
      <c r="AL57" s="96"/>
      <c r="AM57" s="96"/>
      <c r="AN57" s="96"/>
      <c r="AO57" s="96"/>
      <c r="AP57" s="96"/>
      <c r="AQ57" s="96"/>
      <c r="AR57" s="96"/>
      <c r="AS57" s="96"/>
      <c r="AT57" s="5"/>
      <c r="AU57" s="1039"/>
      <c r="AV57" s="1040"/>
      <c r="AW57" s="560">
        <v>18</v>
      </c>
      <c r="AX57" s="560"/>
      <c r="AY57" s="875" t="s">
        <v>204</v>
      </c>
      <c r="AZ57" s="875"/>
      <c r="BA57" s="875"/>
      <c r="BB57" s="875"/>
      <c r="BC57" s="875"/>
      <c r="BD57" s="875"/>
      <c r="BE57" s="875"/>
      <c r="BF57" s="875"/>
      <c r="BG57" s="875"/>
      <c r="BH57" s="875"/>
      <c r="BI57" s="875"/>
      <c r="BJ57" s="875"/>
      <c r="BK57" s="875"/>
      <c r="BL57" s="875"/>
      <c r="BM57" s="875"/>
      <c r="BN57" s="875"/>
      <c r="BO57" s="875"/>
      <c r="BP57" s="875"/>
      <c r="BQ57" s="875"/>
      <c r="BR57" s="875"/>
      <c r="BS57" s="875"/>
      <c r="BT57" s="875"/>
      <c r="BU57" s="875"/>
      <c r="BV57" s="875"/>
      <c r="BW57" s="875"/>
      <c r="BX57" s="875"/>
      <c r="BY57" s="875"/>
      <c r="BZ57" s="875"/>
      <c r="CA57" s="1041"/>
      <c r="CB57" s="5"/>
    </row>
    <row r="58" spans="1:80" ht="12" customHeight="1" x14ac:dyDescent="0.2">
      <c r="A58" s="35"/>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96"/>
      <c r="AL58" s="96"/>
      <c r="AM58" s="96"/>
      <c r="AN58" s="96"/>
      <c r="AO58" s="96"/>
      <c r="AP58" s="96"/>
      <c r="AQ58" s="96"/>
      <c r="AR58" s="96"/>
      <c r="AS58" s="96"/>
      <c r="AT58" s="5"/>
      <c r="AU58" s="1039"/>
      <c r="AV58" s="1040"/>
      <c r="AW58" s="560">
        <v>19</v>
      </c>
      <c r="AX58" s="560"/>
      <c r="AY58" s="875" t="s">
        <v>203</v>
      </c>
      <c r="AZ58" s="875"/>
      <c r="BA58" s="875"/>
      <c r="BB58" s="875"/>
      <c r="BC58" s="875"/>
      <c r="BD58" s="875"/>
      <c r="BE58" s="875"/>
      <c r="BF58" s="875"/>
      <c r="BG58" s="875"/>
      <c r="BH58" s="875"/>
      <c r="BI58" s="875"/>
      <c r="BJ58" s="875"/>
      <c r="BK58" s="875"/>
      <c r="BL58" s="875"/>
      <c r="BM58" s="875"/>
      <c r="BN58" s="875"/>
      <c r="BO58" s="875"/>
      <c r="BP58" s="875"/>
      <c r="BQ58" s="875"/>
      <c r="BR58" s="875"/>
      <c r="BS58" s="875"/>
      <c r="BT58" s="875"/>
      <c r="BU58" s="875"/>
      <c r="BV58" s="875"/>
      <c r="BW58" s="875"/>
      <c r="BX58" s="875"/>
      <c r="BY58" s="875"/>
      <c r="BZ58" s="875"/>
      <c r="CA58" s="1041"/>
      <c r="CB58" s="5"/>
    </row>
    <row r="59" spans="1:80" ht="12" customHeight="1" x14ac:dyDescent="0.2">
      <c r="A59" s="35"/>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96"/>
      <c r="AL59" s="96"/>
      <c r="AM59" s="96"/>
      <c r="AN59" s="96"/>
      <c r="AO59" s="96"/>
      <c r="AP59" s="96"/>
      <c r="AQ59" s="96"/>
      <c r="AR59" s="96"/>
      <c r="AS59" s="96"/>
      <c r="AT59" s="5"/>
      <c r="AU59" s="1039"/>
      <c r="AV59" s="1040"/>
      <c r="AW59" s="560">
        <v>20</v>
      </c>
      <c r="AX59" s="560"/>
      <c r="AY59" s="875" t="s">
        <v>202</v>
      </c>
      <c r="AZ59" s="875"/>
      <c r="BA59" s="875"/>
      <c r="BB59" s="875"/>
      <c r="BC59" s="875"/>
      <c r="BD59" s="875"/>
      <c r="BE59" s="875"/>
      <c r="BF59" s="875"/>
      <c r="BG59" s="875"/>
      <c r="BH59" s="875"/>
      <c r="BI59" s="875"/>
      <c r="BJ59" s="875"/>
      <c r="BK59" s="875"/>
      <c r="BL59" s="875"/>
      <c r="BM59" s="875"/>
      <c r="BN59" s="875"/>
      <c r="BO59" s="875"/>
      <c r="BP59" s="875"/>
      <c r="BQ59" s="875"/>
      <c r="BR59" s="875"/>
      <c r="BS59" s="875"/>
      <c r="BT59" s="875"/>
      <c r="BU59" s="875"/>
      <c r="BV59" s="875"/>
      <c r="BW59" s="875"/>
      <c r="BX59" s="875"/>
      <c r="BY59" s="875"/>
      <c r="BZ59" s="875"/>
      <c r="CA59" s="1041"/>
      <c r="CB59" s="5"/>
    </row>
    <row r="60" spans="1:80" ht="12" customHeight="1" thickBot="1" x14ac:dyDescent="0.25">
      <c r="A60" s="35"/>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96"/>
      <c r="AL60" s="96"/>
      <c r="AM60" s="96"/>
      <c r="AN60" s="96"/>
      <c r="AO60" s="96"/>
      <c r="AP60" s="96"/>
      <c r="AQ60" s="96"/>
      <c r="AR60" s="96"/>
      <c r="AS60" s="96"/>
      <c r="AT60" s="5"/>
      <c r="AU60" s="561" t="s">
        <v>200</v>
      </c>
      <c r="AV60" s="562"/>
      <c r="AW60" s="562"/>
      <c r="AX60" s="564"/>
      <c r="AY60" s="1064" t="s">
        <v>201</v>
      </c>
      <c r="AZ60" s="1065"/>
      <c r="BA60" s="1065"/>
      <c r="BB60" s="1065"/>
      <c r="BC60" s="1065"/>
      <c r="BD60" s="1065"/>
      <c r="BE60" s="1065"/>
      <c r="BF60" s="1065"/>
      <c r="BG60" s="1065"/>
      <c r="BH60" s="1065"/>
      <c r="BI60" s="1065"/>
      <c r="BJ60" s="1065"/>
      <c r="BK60" s="1065"/>
      <c r="BL60" s="1065"/>
      <c r="BM60" s="1065"/>
      <c r="BN60" s="1065"/>
      <c r="BO60" s="1065"/>
      <c r="BP60" s="1065"/>
      <c r="BQ60" s="1065"/>
      <c r="BR60" s="1065"/>
      <c r="BS60" s="1065"/>
      <c r="BT60" s="1065"/>
      <c r="BU60" s="1065"/>
      <c r="BV60" s="1065"/>
      <c r="BW60" s="1065"/>
      <c r="BX60" s="1065"/>
      <c r="BY60" s="1065"/>
      <c r="BZ60" s="1065"/>
      <c r="CA60" s="1066"/>
      <c r="CB60" s="5"/>
    </row>
    <row r="61" spans="1:80" ht="12" customHeight="1" x14ac:dyDescent="0.2">
      <c r="A61" s="22"/>
      <c r="B61" s="987"/>
      <c r="C61" s="987"/>
      <c r="D61" s="987"/>
      <c r="E61" s="987"/>
      <c r="F61" s="987"/>
      <c r="G61" s="987"/>
      <c r="H61" s="987"/>
      <c r="I61" s="987"/>
      <c r="J61" s="987"/>
      <c r="K61" s="987"/>
      <c r="L61" s="987"/>
      <c r="M61" s="987"/>
      <c r="N61" s="987"/>
      <c r="O61" s="987"/>
      <c r="P61" s="987"/>
      <c r="Q61" s="987"/>
      <c r="R61" s="987"/>
      <c r="S61" s="987"/>
      <c r="T61" s="987"/>
      <c r="U61" s="987"/>
      <c r="V61" s="987"/>
      <c r="W61" s="987"/>
      <c r="X61" s="987"/>
      <c r="Y61" s="987"/>
      <c r="Z61" s="987"/>
      <c r="AA61" s="987"/>
      <c r="AB61" s="987"/>
      <c r="AC61" s="987"/>
      <c r="AD61" s="987"/>
      <c r="AE61" s="987"/>
      <c r="AF61" s="987"/>
      <c r="AG61" s="987"/>
      <c r="AH61" s="987"/>
      <c r="AI61" s="987"/>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994"/>
      <c r="F62" s="994"/>
      <c r="G62" s="994"/>
      <c r="H62" s="994"/>
      <c r="I62" s="994"/>
      <c r="J62" s="994"/>
      <c r="K62" s="994"/>
      <c r="L62" s="6"/>
      <c r="M62" s="6"/>
      <c r="N62" s="6"/>
      <c r="O62" s="6"/>
      <c r="P62" s="6"/>
      <c r="Q62" s="6" t="s">
        <v>37</v>
      </c>
      <c r="R62" s="6"/>
      <c r="S62" s="6"/>
      <c r="T62" s="6"/>
      <c r="U62" s="6"/>
      <c r="V62" s="995"/>
      <c r="W62" s="995"/>
      <c r="X62" s="995"/>
      <c r="Y62" s="995"/>
      <c r="Z62" s="995"/>
      <c r="AA62" s="995"/>
      <c r="AB62" s="995"/>
      <c r="AC62" s="995"/>
      <c r="AD62" s="995"/>
      <c r="AE62" s="995"/>
      <c r="AF62" s="995"/>
      <c r="AG62" s="995"/>
      <c r="AH62" s="995"/>
      <c r="AI62" s="995"/>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algorithmName="SHA-512" hashValue="PNMpWgjK70hjI288n6aDuco4LEtXOIYmURIu7QFq7IfatMTGlamFS+EfcO5vkAYdFIVg9F6dWl3FOFdiGRD1SQ==" saltValue="euduE+ta/GD2tXExNc9jyw==" spinCount="100000" sheet="1" objects="1" scenarios="1"/>
  <mergeCells count="325">
    <mergeCell ref="B61:AI61"/>
    <mergeCell ref="AF36:AG36"/>
    <mergeCell ref="AH36:AI36"/>
    <mergeCell ref="AF37:AG37"/>
    <mergeCell ref="AH37:AI37"/>
    <mergeCell ref="Z37:AE37"/>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58:AI58"/>
    <mergeCell ref="A47:C47"/>
    <mergeCell ref="P43:Q43"/>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9" type="noConversion"/>
  <conditionalFormatting sqref="AK34">
    <cfRule type="notContainsBlanks" dxfId="1774" priority="37">
      <formula>LEN(TRIM(AK34))&gt;0</formula>
    </cfRule>
  </conditionalFormatting>
  <conditionalFormatting sqref="F43:AG47">
    <cfRule type="containsBlanks" dxfId="1773" priority="119485">
      <formula>LEN(TRIM(F43))=0</formula>
    </cfRule>
  </conditionalFormatting>
  <conditionalFormatting sqref="D44:E47">
    <cfRule type="containsBlanks" dxfId="1772" priority="119488">
      <formula>LEN(TRIM(D44))=0</formula>
    </cfRule>
  </conditionalFormatting>
  <conditionalFormatting sqref="AH44:AI47 AE44:AF47 AB44:AC47 Y44:Z47 V44:W47 S44:T47 P44:Q47 M44:N47 J44:K47 G44:H47 D44:E47">
    <cfRule type="expression" dxfId="1771" priority="34">
      <formula>D$43&lt;&gt;""</formula>
    </cfRule>
  </conditionalFormatting>
  <conditionalFormatting sqref="D44:E47 G44:H47 J44:K47 M44:N47 P44:Q47 S44:T47 V44:W47 Y44:Z47 AB44:AC47 AE44:AF47 AH44:AI47">
    <cfRule type="notContainsBlanks" dxfId="1770" priority="1">
      <formula>LEN(TRIM(D44))&gt;0</formula>
    </cfRule>
  </conditionalFormatting>
  <conditionalFormatting sqref="F43:F47 I43:I47 L43:L47 O43:O47 R43:R47 U43:U47 X43:X47 AA43:AA47 AD43:AD47 AG43:AG47 AM41:AS50">
    <cfRule type="notContainsBlanks" dxfId="1769" priority="39">
      <formula>LEN(TRIM(F41))&gt;0</formula>
    </cfRule>
  </conditionalFormatting>
  <conditionalFormatting sqref="AZ13:BO15">
    <cfRule type="notContainsBlanks" dxfId="1768" priority="32">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7">
    <cfRule type="containsBlanks" dxfId="1767" priority="40">
      <formula>LEN(TRIM(D7))=0</formula>
    </cfRule>
  </conditionalFormatting>
  <conditionalFormatting sqref="AT22:AV22 AT21:AW21 M37:Q40 AN16:AS16 AT23:AW24">
    <cfRule type="containsText" dxfId="1766" priority="31" operator="containsText" text="CALC.">
      <formula>NOT(ISERROR(SEARCH("CALC.",M16)))</formula>
    </cfRule>
  </conditionalFormatting>
  <conditionalFormatting sqref="S26:AI32 AK21:AW23 AK25:AW26 AT24:AW24">
    <cfRule type="expression" dxfId="1765" priority="30">
      <formula>$Z$25="Direct Drive"</formula>
    </cfRule>
  </conditionalFormatting>
  <conditionalFormatting sqref="S28:Y28 S30:Y30 S27:AG27 S29:AG29 S31:AE31 S26:Y26 AK21:AS23">
    <cfRule type="expression" dxfId="1764" priority="29">
      <formula>$Z$25="Direct Drive"</formula>
    </cfRule>
  </conditionalFormatting>
  <conditionalFormatting sqref="S32:Y32">
    <cfRule type="expression" dxfId="1763" priority="28">
      <formula>$Z$25="Direct Drive"</formula>
    </cfRule>
  </conditionalFormatting>
  <conditionalFormatting sqref="Z13:AD16">
    <cfRule type="expression" dxfId="1762" priority="27">
      <formula>$Z$12="N/A"</formula>
    </cfRule>
  </conditionalFormatting>
  <conditionalFormatting sqref="Z17:AD17">
    <cfRule type="expression" dxfId="1761" priority="26">
      <formula>$Z$12="N/A"</formula>
    </cfRule>
  </conditionalFormatting>
  <conditionalFormatting sqref="AE13:AI16">
    <cfRule type="expression" dxfId="1760" priority="25">
      <formula>$AE$12="N/A"</formula>
    </cfRule>
  </conditionalFormatting>
  <conditionalFormatting sqref="AE17:AI17">
    <cfRule type="expression" dxfId="1759" priority="24">
      <formula>$AE$12="N/A"</formula>
    </cfRule>
  </conditionalFormatting>
  <conditionalFormatting sqref="Z26:AI26 AH27:AI27 Z28:AI28 AH29:AI29 Z30:AI30 AF31:AI31 AT21:AW24">
    <cfRule type="expression" dxfId="1758" priority="23">
      <formula>$Z$25="Direct Drive"</formula>
    </cfRule>
  </conditionalFormatting>
  <conditionalFormatting sqref="P22:R22">
    <cfRule type="expression" dxfId="1757" priority="9">
      <formula>$P$22&gt;$H$33</formula>
    </cfRule>
    <cfRule type="containsText" dxfId="1756" priority="22" operator="containsText" text="CALC.">
      <formula>NOT(ISERROR(SEARCH("CALC.",P22)))</formula>
    </cfRule>
  </conditionalFormatting>
  <conditionalFormatting sqref="G30">
    <cfRule type="containsBlanks" dxfId="1755" priority="21">
      <formula>LEN(TRIM(G30))=0</formula>
    </cfRule>
  </conditionalFormatting>
  <conditionalFormatting sqref="D43:E43">
    <cfRule type="containsBlanks" dxfId="1754" priority="20">
      <formula>LEN(TRIM(D43))=0</formula>
    </cfRule>
  </conditionalFormatting>
  <conditionalFormatting sqref="D43:E43">
    <cfRule type="containsBlanks" dxfId="1753" priority="19">
      <formula>LEN(TRIM(D43))=0</formula>
    </cfRule>
  </conditionalFormatting>
  <conditionalFormatting sqref="AK14:AS16 AZ12:BO18 AT12:AY16">
    <cfRule type="expression" dxfId="1752" priority="8">
      <formula>$AT$18="Single Phase"</formula>
    </cfRule>
  </conditionalFormatting>
  <conditionalFormatting sqref="AU40:AW59">
    <cfRule type="expression" dxfId="1751" priority="118773">
      <formula>NOT(ISBLANK($AU40))</formula>
    </cfRule>
  </conditionalFormatting>
  <conditionalFormatting sqref="AF40:AI40">
    <cfRule type="expression" dxfId="1750" priority="7">
      <formula>$X$40="FIXED SPEED"</formula>
    </cfRule>
  </conditionalFormatting>
  <conditionalFormatting sqref="X40">
    <cfRule type="containsBlanks" dxfId="1749" priority="6">
      <formula>LEN(TRIM(X40))=0</formula>
    </cfRule>
  </conditionalFormatting>
  <conditionalFormatting sqref="AT24:AW24">
    <cfRule type="expression" dxfId="1748" priority="119473">
      <formula>IF(#REF!&lt;&gt;"CALC.",$M$36&lt;#REF!)</formula>
    </cfRule>
  </conditionalFormatting>
  <conditionalFormatting sqref="AX41:CA60">
    <cfRule type="expression" dxfId="1747" priority="119482">
      <formula>NOT(ISBLANK($AU40))</formula>
    </cfRule>
  </conditionalFormatting>
  <conditionalFormatting sqref="AK24:AS24">
    <cfRule type="expression" dxfId="1746" priority="3">
      <formula>$Z$25="Direct Drive"</formula>
    </cfRule>
  </conditionalFormatting>
  <conditionalFormatting sqref="AK24:AS24">
    <cfRule type="expression" dxfId="1745" priority="2">
      <formula>$Z$25="Direct Drive"</formula>
    </cfRule>
  </conditionalFormatting>
  <conditionalFormatting sqref="AH43:AI47">
    <cfRule type="containsBlanks" dxfId="1744" priority="119490">
      <formula>LEN(TRIM(AH43))=0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59" t="s">
        <v>49</v>
      </c>
      <c r="AK1" s="859"/>
      <c r="AL1" s="859"/>
      <c r="AM1" s="859"/>
      <c r="AN1" s="859"/>
      <c r="AO1" s="859"/>
      <c r="AP1" s="859"/>
      <c r="AQ1" s="859"/>
      <c r="AR1" s="859"/>
      <c r="AS1" s="859"/>
      <c r="AT1" s="859"/>
      <c r="AU1" s="859"/>
      <c r="AV1" s="859"/>
      <c r="AW1" s="859"/>
      <c r="AX1" s="859"/>
      <c r="AY1" s="859"/>
      <c r="AZ1" s="859"/>
      <c r="BA1" s="859"/>
      <c r="BB1" s="859"/>
      <c r="BC1" s="859"/>
      <c r="BD1" s="859"/>
      <c r="BE1" s="859"/>
      <c r="BF1" s="859"/>
      <c r="BG1" s="859"/>
      <c r="BH1" s="859"/>
      <c r="BI1" s="859"/>
      <c r="BJ1" s="859"/>
      <c r="BK1" s="859"/>
      <c r="BL1" s="859"/>
      <c r="BM1" s="859"/>
      <c r="BN1" s="859"/>
      <c r="BO1" s="859"/>
      <c r="BP1" s="859"/>
      <c r="BQ1" s="859"/>
      <c r="BR1" s="859"/>
      <c r="BS1" s="859"/>
      <c r="BT1" s="859"/>
      <c r="BU1" s="859"/>
      <c r="BV1" s="859"/>
      <c r="BW1" s="859"/>
      <c r="BX1" s="859"/>
      <c r="BY1" s="859"/>
      <c r="BZ1" s="859"/>
      <c r="CA1" s="859"/>
      <c r="CB1" s="859"/>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673"/>
      <c r="AL2" s="673"/>
      <c r="AM2" s="673"/>
      <c r="AN2" s="673"/>
      <c r="AO2" s="673"/>
      <c r="AP2" s="673"/>
      <c r="AQ2" s="673"/>
      <c r="AR2" s="673"/>
      <c r="AS2" s="673"/>
      <c r="AT2" s="673"/>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861" t="s">
        <v>912</v>
      </c>
      <c r="AL3" s="862"/>
      <c r="AM3" s="862"/>
      <c r="AN3" s="862"/>
      <c r="AO3" s="862"/>
      <c r="AP3" s="862"/>
      <c r="AQ3" s="862"/>
      <c r="AR3" s="862"/>
      <c r="AS3" s="862"/>
      <c r="AT3" s="862"/>
      <c r="AU3" s="862"/>
      <c r="AV3" s="862"/>
      <c r="AW3" s="862"/>
      <c r="AX3" s="862"/>
      <c r="AY3" s="862"/>
      <c r="AZ3" s="862"/>
      <c r="BA3" s="862"/>
      <c r="BB3" s="862"/>
      <c r="BC3" s="862"/>
      <c r="BD3" s="862"/>
      <c r="BE3" s="862"/>
      <c r="BF3" s="862"/>
      <c r="BG3" s="862"/>
      <c r="BH3" s="862"/>
      <c r="BI3" s="862"/>
      <c r="BJ3" s="862"/>
      <c r="BK3" s="862"/>
      <c r="BL3" s="862"/>
      <c r="BM3" s="862"/>
      <c r="BN3" s="862"/>
      <c r="BO3" s="863"/>
      <c r="BP3" s="5"/>
      <c r="BQ3" s="5"/>
      <c r="BR3" s="5"/>
      <c r="BS3" s="5"/>
      <c r="BT3" s="5"/>
      <c r="BU3" s="5"/>
      <c r="BV3" s="5"/>
      <c r="BW3" s="5"/>
      <c r="BX3" s="5"/>
      <c r="BY3" s="5"/>
      <c r="BZ3" s="5"/>
      <c r="CA3" s="5"/>
      <c r="CB3" s="5"/>
    </row>
    <row r="4" spans="1:109" ht="12" customHeight="1" x14ac:dyDescent="0.2">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889"/>
      <c r="AL4" s="890"/>
      <c r="AM4" s="891"/>
      <c r="AN4" s="892" t="s">
        <v>159</v>
      </c>
      <c r="AO4" s="892"/>
      <c r="AP4" s="892"/>
      <c r="AQ4" s="892" t="s">
        <v>98</v>
      </c>
      <c r="AR4" s="892"/>
      <c r="AS4" s="892"/>
      <c r="AT4" s="892"/>
      <c r="AU4" s="892"/>
      <c r="AV4" s="892"/>
      <c r="AW4" s="892"/>
      <c r="AX4" s="892"/>
      <c r="AY4" s="864"/>
      <c r="AZ4" s="892" t="s">
        <v>158</v>
      </c>
      <c r="BA4" s="892"/>
      <c r="BB4" s="892"/>
      <c r="BC4" s="892"/>
      <c r="BD4" s="892"/>
      <c r="BE4" s="892"/>
      <c r="BF4" s="892"/>
      <c r="BG4" s="892"/>
      <c r="BH4" s="864" t="s">
        <v>157</v>
      </c>
      <c r="BI4" s="865"/>
      <c r="BJ4" s="865"/>
      <c r="BK4" s="865"/>
      <c r="BL4" s="865"/>
      <c r="BM4" s="865"/>
      <c r="BN4" s="865"/>
      <c r="BO4" s="866"/>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60"/>
      <c r="N5" s="860"/>
      <c r="O5" s="860"/>
      <c r="P5" s="860"/>
      <c r="Q5" s="860"/>
      <c r="R5" s="860"/>
      <c r="S5" s="860"/>
      <c r="T5" s="860"/>
      <c r="U5" s="860"/>
      <c r="V5" s="860"/>
      <c r="W5" s="860"/>
      <c r="X5" s="860"/>
      <c r="Y5" s="860"/>
      <c r="Z5" s="860"/>
      <c r="AA5" s="860"/>
      <c r="AB5" s="860"/>
      <c r="AC5" s="860"/>
      <c r="AD5" s="860"/>
      <c r="AE5" s="860"/>
      <c r="AF5" s="860"/>
      <c r="AG5" s="860"/>
      <c r="AH5" s="860"/>
      <c r="AI5" s="860"/>
      <c r="AJ5" s="5"/>
      <c r="AK5" s="874" t="s">
        <v>155</v>
      </c>
      <c r="AL5" s="875"/>
      <c r="AM5" s="875"/>
      <c r="AN5" s="876"/>
      <c r="AO5" s="876"/>
      <c r="AP5" s="876"/>
      <c r="AQ5" s="877"/>
      <c r="AR5" s="877"/>
      <c r="AS5" s="877"/>
      <c r="AT5" s="878" t="s">
        <v>154</v>
      </c>
      <c r="AU5" s="878"/>
      <c r="AV5" s="878"/>
      <c r="AW5" s="878"/>
      <c r="AX5" s="878"/>
      <c r="AY5" s="879"/>
      <c r="AZ5" s="880" t="str">
        <f>IF(AN5="","",IF(100*(ABS(AN5-$AN$8)/$AN$8)&gt;10,"T1 Exceeds 10% by "&amp;ROUND(100*(ABS(AN5-$AN$8)/$AN$8)-10,1)&amp;"%",""))</f>
        <v/>
      </c>
      <c r="BA5" s="880"/>
      <c r="BB5" s="880"/>
      <c r="BC5" s="880"/>
      <c r="BD5" s="880"/>
      <c r="BE5" s="880"/>
      <c r="BF5" s="880"/>
      <c r="BG5" s="880"/>
      <c r="BH5" s="880" t="str">
        <f>IF(AQ5="","",IF(100*(ABS(AQ5-$AQ$8)/$AQ$8)&gt;2,"T1 Exceeds 2% by "&amp;ROUND(100*(ABS(AQ5-$AQ$8)/$AQ$8)-2,1)&amp;"%",""))</f>
        <v/>
      </c>
      <c r="BI5" s="880"/>
      <c r="BJ5" s="880"/>
      <c r="BK5" s="880"/>
      <c r="BL5" s="880"/>
      <c r="BM5" s="880"/>
      <c r="BN5" s="880"/>
      <c r="BO5" s="881"/>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874" t="s">
        <v>51</v>
      </c>
      <c r="AL6" s="875"/>
      <c r="AM6" s="875"/>
      <c r="AN6" s="876"/>
      <c r="AO6" s="876"/>
      <c r="AP6" s="876"/>
      <c r="AQ6" s="877"/>
      <c r="AR6" s="877"/>
      <c r="AS6" s="877"/>
      <c r="AT6" s="1273"/>
      <c r="AU6" s="1273"/>
      <c r="AV6" s="1273"/>
      <c r="AW6" s="1273"/>
      <c r="AX6" s="1273"/>
      <c r="AY6" s="1274"/>
      <c r="AZ6" s="880" t="str">
        <f>IF(AN6="","",IF(100*(ABS(AN6-$AN$8)/$AN$8)&gt;10,"T2 Exceeds 10% by "&amp;ROUND(100*(ABS(AN6-$AN$8)/$AN$8)-10,1)&amp;"%",""))</f>
        <v/>
      </c>
      <c r="BA6" s="880"/>
      <c r="BB6" s="880"/>
      <c r="BC6" s="880"/>
      <c r="BD6" s="880"/>
      <c r="BE6" s="880"/>
      <c r="BF6" s="880"/>
      <c r="BG6" s="880"/>
      <c r="BH6" s="880" t="str">
        <f>IF(AQ6="","",IF(100*(ABS(AQ6-$AQ$8)/$AQ$8)&gt;2,"T2 Exceeds 2% by "&amp;ROUND(100*(ABS(AQ6-$AQ$8)/$AQ$8)-2,1)&amp;"%",""))</f>
        <v/>
      </c>
      <c r="BI6" s="880"/>
      <c r="BJ6" s="880"/>
      <c r="BK6" s="880"/>
      <c r="BL6" s="880"/>
      <c r="BM6" s="880"/>
      <c r="BN6" s="880"/>
      <c r="BO6" s="881"/>
      <c r="BP6" s="5"/>
      <c r="BQ6" s="5"/>
      <c r="BR6" s="5"/>
      <c r="BS6" s="5"/>
      <c r="BT6" s="5"/>
      <c r="BU6" s="5"/>
      <c r="BV6" s="5"/>
      <c r="BW6" s="5"/>
      <c r="BX6" s="5"/>
      <c r="BY6" s="5"/>
      <c r="BZ6" s="5"/>
      <c r="CA6" s="5"/>
      <c r="CB6" s="5"/>
    </row>
    <row r="7" spans="1:109" ht="12" customHeight="1" x14ac:dyDescent="0.2">
      <c r="A7" s="854" t="s">
        <v>48</v>
      </c>
      <c r="B7" s="854"/>
      <c r="C7" s="854"/>
      <c r="D7" s="854"/>
      <c r="E7" s="854"/>
      <c r="F7" s="1272"/>
      <c r="G7" s="1272"/>
      <c r="H7" s="1272"/>
      <c r="I7" s="1272"/>
      <c r="J7" s="1272"/>
      <c r="K7" s="1272"/>
      <c r="L7" s="1272"/>
      <c r="M7" s="1272"/>
      <c r="N7" s="1272"/>
      <c r="O7" s="1272"/>
      <c r="P7" s="1272"/>
      <c r="Q7" s="42"/>
      <c r="R7" s="42"/>
      <c r="S7" s="42"/>
      <c r="T7" s="854" t="s">
        <v>47</v>
      </c>
      <c r="U7" s="854"/>
      <c r="V7" s="854"/>
      <c r="W7" s="854"/>
      <c r="X7" s="854"/>
      <c r="Y7" s="855"/>
      <c r="Z7" s="855"/>
      <c r="AA7" s="855"/>
      <c r="AB7" s="855"/>
      <c r="AC7" s="855"/>
      <c r="AD7" s="855"/>
      <c r="AE7" s="855"/>
      <c r="AF7" s="855"/>
      <c r="AG7" s="855"/>
      <c r="AH7" s="855"/>
      <c r="AI7" s="855"/>
      <c r="AJ7" s="5"/>
      <c r="AK7" s="874" t="s">
        <v>50</v>
      </c>
      <c r="AL7" s="875"/>
      <c r="AM7" s="875"/>
      <c r="AN7" s="876"/>
      <c r="AO7" s="876"/>
      <c r="AP7" s="876"/>
      <c r="AQ7" s="877"/>
      <c r="AR7" s="877"/>
      <c r="AS7" s="877"/>
      <c r="AT7" s="878" t="s">
        <v>150</v>
      </c>
      <c r="AU7" s="878"/>
      <c r="AV7" s="878"/>
      <c r="AW7" s="878"/>
      <c r="AX7" s="878"/>
      <c r="AY7" s="879"/>
      <c r="AZ7" s="880" t="str">
        <f>IF(AN7="","",IF(100*(ABS(AN7-$AN$8)/$AN$8)&gt;10,"T3 Exceeds 10% by "&amp;ROUND(100*(ABS(AN7-$AN$8)/$AN$8)-10,1)&amp;"%",""))</f>
        <v/>
      </c>
      <c r="BA7" s="880"/>
      <c r="BB7" s="880"/>
      <c r="BC7" s="880"/>
      <c r="BD7" s="880"/>
      <c r="BE7" s="880"/>
      <c r="BF7" s="880"/>
      <c r="BG7" s="880"/>
      <c r="BH7" s="880" t="str">
        <f>IF(AQ7="","",IF(100*(ABS(AQ7-$AQ$8)/$AQ$8)&gt;2,"T3 Exceeds 2% by "&amp;ROUND(100*(ABS(AQ7-$AQ$8)/$AQ$8)-2,1)&amp;"%",""))</f>
        <v/>
      </c>
      <c r="BI7" s="880"/>
      <c r="BJ7" s="880"/>
      <c r="BK7" s="880"/>
      <c r="BL7" s="880"/>
      <c r="BM7" s="880"/>
      <c r="BN7" s="880"/>
      <c r="BO7" s="881"/>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874" t="s">
        <v>147</v>
      </c>
      <c r="AL8" s="875"/>
      <c r="AM8" s="875"/>
      <c r="AN8" s="925" t="str">
        <f>IFERROR(AVERAGE(AN5:AP7),"")</f>
        <v/>
      </c>
      <c r="AO8" s="925"/>
      <c r="AP8" s="925"/>
      <c r="AQ8" s="926" t="str">
        <f>IFERROR(AVERAGE(AQ5:AS7),"")</f>
        <v/>
      </c>
      <c r="AR8" s="926"/>
      <c r="AS8" s="926"/>
      <c r="AT8" s="1273"/>
      <c r="AU8" s="1273"/>
      <c r="AV8" s="1273"/>
      <c r="AW8" s="1273"/>
      <c r="AX8" s="1273"/>
      <c r="AY8" s="1274"/>
      <c r="AZ8" s="904" t="s">
        <v>146</v>
      </c>
      <c r="BA8" s="905"/>
      <c r="BB8" s="905"/>
      <c r="BC8" s="905"/>
      <c r="BD8" s="905"/>
      <c r="BE8" s="905"/>
      <c r="BF8" s="905"/>
      <c r="BG8" s="905"/>
      <c r="BH8" s="905"/>
      <c r="BI8" s="905"/>
      <c r="BJ8" s="905"/>
      <c r="BK8" s="905"/>
      <c r="BL8" s="905"/>
      <c r="BM8" s="905"/>
      <c r="BN8" s="905"/>
      <c r="BO8" s="906"/>
      <c r="BP8" s="5"/>
      <c r="BQ8" s="5"/>
      <c r="BR8" s="5"/>
      <c r="BS8" s="5"/>
      <c r="BT8" s="5"/>
      <c r="BU8" s="5"/>
      <c r="BV8" s="5"/>
      <c r="BW8" s="5"/>
      <c r="BX8" s="5"/>
      <c r="BY8" s="5"/>
      <c r="BZ8" s="5"/>
      <c r="CA8" s="5"/>
      <c r="CB8" s="5"/>
    </row>
    <row r="9" spans="1:109" ht="12" customHeight="1" x14ac:dyDescent="0.2">
      <c r="A9" s="854" t="s">
        <v>61</v>
      </c>
      <c r="B9" s="854"/>
      <c r="C9" s="854"/>
      <c r="D9" s="854"/>
      <c r="E9" s="854"/>
      <c r="F9" s="855"/>
      <c r="G9" s="855"/>
      <c r="H9" s="855"/>
      <c r="I9" s="855"/>
      <c r="J9" s="855"/>
      <c r="K9" s="855"/>
      <c r="L9" s="855"/>
      <c r="M9" s="855"/>
      <c r="N9" s="855"/>
      <c r="O9" s="855"/>
      <c r="P9" s="855"/>
      <c r="Q9" s="42"/>
      <c r="R9" s="42"/>
      <c r="S9" s="42"/>
      <c r="T9" s="854" t="s">
        <v>46</v>
      </c>
      <c r="U9" s="854"/>
      <c r="V9" s="854"/>
      <c r="W9" s="854"/>
      <c r="X9" s="854"/>
      <c r="Y9" s="855"/>
      <c r="Z9" s="855"/>
      <c r="AA9" s="855"/>
      <c r="AB9" s="855"/>
      <c r="AC9" s="855"/>
      <c r="AD9" s="855"/>
      <c r="AE9" s="855"/>
      <c r="AF9" s="855"/>
      <c r="AG9" s="855"/>
      <c r="AH9" s="855"/>
      <c r="AI9" s="855"/>
      <c r="AJ9" s="5"/>
      <c r="AK9" s="907"/>
      <c r="AL9" s="908"/>
      <c r="AM9" s="908"/>
      <c r="AN9" s="908"/>
      <c r="AO9" s="908"/>
      <c r="AP9" s="908"/>
      <c r="AQ9" s="908"/>
      <c r="AR9" s="908"/>
      <c r="AS9" s="909"/>
      <c r="AT9" s="878" t="s">
        <v>144</v>
      </c>
      <c r="AU9" s="878"/>
      <c r="AV9" s="878"/>
      <c r="AW9" s="878"/>
      <c r="AX9" s="878"/>
      <c r="AY9" s="879"/>
      <c r="AZ9" s="913" t="s">
        <v>143</v>
      </c>
      <c r="BA9" s="914"/>
      <c r="BB9" s="914"/>
      <c r="BC9" s="914"/>
      <c r="BD9" s="914"/>
      <c r="BE9" s="914"/>
      <c r="BF9" s="914"/>
      <c r="BG9" s="914"/>
      <c r="BH9" s="914"/>
      <c r="BI9" s="914"/>
      <c r="BJ9" s="914"/>
      <c r="BK9" s="914"/>
      <c r="BL9" s="914"/>
      <c r="BM9" s="914"/>
      <c r="BN9" s="914"/>
      <c r="BO9" s="915"/>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0"/>
      <c r="AL10" s="911"/>
      <c r="AM10" s="911"/>
      <c r="AN10" s="911"/>
      <c r="AO10" s="911"/>
      <c r="AP10" s="911"/>
      <c r="AQ10" s="911"/>
      <c r="AR10" s="911"/>
      <c r="AS10" s="912"/>
      <c r="AT10" s="901"/>
      <c r="AU10" s="902"/>
      <c r="AV10" s="902"/>
      <c r="AW10" s="902"/>
      <c r="AX10" s="902"/>
      <c r="AY10" s="903"/>
      <c r="AZ10" s="916"/>
      <c r="BA10" s="917"/>
      <c r="BB10" s="917"/>
      <c r="BC10" s="917"/>
      <c r="BD10" s="917"/>
      <c r="BE10" s="917"/>
      <c r="BF10" s="917"/>
      <c r="BG10" s="917"/>
      <c r="BH10" s="917"/>
      <c r="BI10" s="917"/>
      <c r="BJ10" s="917"/>
      <c r="BK10" s="917"/>
      <c r="BL10" s="917"/>
      <c r="BM10" s="917"/>
      <c r="BN10" s="917"/>
      <c r="BO10" s="918"/>
      <c r="BP10" s="5"/>
      <c r="BQ10" s="5"/>
      <c r="BR10" s="5"/>
      <c r="BS10" s="5"/>
      <c r="BT10" s="5"/>
      <c r="BU10" s="5"/>
      <c r="BV10" s="5"/>
      <c r="BW10" s="5"/>
      <c r="BX10" s="5"/>
      <c r="BY10" s="5"/>
      <c r="BZ10" s="5"/>
      <c r="CA10" s="5"/>
      <c r="CB10" s="5"/>
    </row>
    <row r="11" spans="1:109" ht="12.75" thickBot="1" x14ac:dyDescent="0.25">
      <c r="A11" s="856" t="s">
        <v>162</v>
      </c>
      <c r="B11" s="857"/>
      <c r="C11" s="857"/>
      <c r="D11" s="857"/>
      <c r="E11" s="857"/>
      <c r="F11" s="857"/>
      <c r="G11" s="857"/>
      <c r="H11" s="857"/>
      <c r="I11" s="857"/>
      <c r="J11" s="857"/>
      <c r="K11" s="857"/>
      <c r="L11" s="857"/>
      <c r="M11" s="857"/>
      <c r="N11" s="857"/>
      <c r="O11" s="857"/>
      <c r="P11" s="858"/>
      <c r="Q11" s="42"/>
      <c r="R11" s="42"/>
      <c r="S11" s="42"/>
      <c r="T11" s="856" t="s">
        <v>161</v>
      </c>
      <c r="U11" s="857"/>
      <c r="V11" s="857"/>
      <c r="W11" s="857"/>
      <c r="X11" s="857"/>
      <c r="Y11" s="857"/>
      <c r="Z11" s="857"/>
      <c r="AA11" s="857"/>
      <c r="AB11" s="857"/>
      <c r="AC11" s="857"/>
      <c r="AD11" s="857"/>
      <c r="AE11" s="857"/>
      <c r="AF11" s="857"/>
      <c r="AG11" s="857"/>
      <c r="AH11" s="857"/>
      <c r="AI11" s="858"/>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73"/>
      <c r="BP11" s="673"/>
      <c r="BQ11" s="673"/>
      <c r="BR11" s="5"/>
      <c r="BS11" s="5"/>
      <c r="BT11" s="5"/>
      <c r="BU11" s="5"/>
      <c r="BV11" s="5"/>
      <c r="BW11" s="5"/>
      <c r="BX11" s="5"/>
      <c r="BY11" s="5"/>
      <c r="BZ11" s="5"/>
      <c r="CA11" s="5"/>
      <c r="CB11" s="5"/>
      <c r="CL11" s="675"/>
      <c r="CM11" s="675"/>
      <c r="CN11" s="675"/>
      <c r="CO11" s="675"/>
      <c r="CP11" s="675"/>
      <c r="CQ11" s="675"/>
      <c r="CR11" s="675"/>
      <c r="CS11" s="675"/>
      <c r="CT11" s="675"/>
      <c r="CU11" s="675"/>
      <c r="CV11" s="675"/>
      <c r="CW11" s="675"/>
      <c r="CX11" s="675"/>
      <c r="CY11" s="675"/>
      <c r="CZ11" s="675"/>
      <c r="DA11" s="675"/>
      <c r="DB11" s="675"/>
      <c r="DC11" s="675"/>
      <c r="DD11" s="675"/>
    </row>
    <row r="12" spans="1:109" ht="12" customHeight="1" thickTop="1" x14ac:dyDescent="0.2">
      <c r="A12" s="1275" t="s">
        <v>114</v>
      </c>
      <c r="B12" s="1276"/>
      <c r="C12" s="1276"/>
      <c r="D12" s="1276"/>
      <c r="E12" s="1276"/>
      <c r="F12" s="1277"/>
      <c r="G12" s="1182"/>
      <c r="H12" s="1182"/>
      <c r="I12" s="1182"/>
      <c r="J12" s="1182"/>
      <c r="K12" s="1182"/>
      <c r="L12" s="1182"/>
      <c r="M12" s="1182"/>
      <c r="N12" s="1182"/>
      <c r="O12" s="1182"/>
      <c r="P12" s="1192"/>
      <c r="Q12" s="42"/>
      <c r="R12" s="42"/>
      <c r="S12" s="42"/>
      <c r="T12" s="882" t="s">
        <v>221</v>
      </c>
      <c r="U12" s="883"/>
      <c r="V12" s="883"/>
      <c r="W12" s="883"/>
      <c r="X12" s="883"/>
      <c r="Y12" s="884"/>
      <c r="Z12" s="1144"/>
      <c r="AA12" s="1145"/>
      <c r="AB12" s="1145"/>
      <c r="AC12" s="1145"/>
      <c r="AD12" s="1278"/>
      <c r="AE12" s="1144"/>
      <c r="AF12" s="1145"/>
      <c r="AG12" s="1145"/>
      <c r="AH12" s="1145"/>
      <c r="AI12" s="1146"/>
      <c r="AJ12" s="5"/>
      <c r="AK12" s="861" t="s">
        <v>913</v>
      </c>
      <c r="AL12" s="862"/>
      <c r="AM12" s="862"/>
      <c r="AN12" s="862"/>
      <c r="AO12" s="862"/>
      <c r="AP12" s="862"/>
      <c r="AQ12" s="862"/>
      <c r="AR12" s="862"/>
      <c r="AS12" s="862"/>
      <c r="AT12" s="862"/>
      <c r="AU12" s="862"/>
      <c r="AV12" s="862"/>
      <c r="AW12" s="862"/>
      <c r="AX12" s="862"/>
      <c r="AY12" s="862"/>
      <c r="AZ12" s="862"/>
      <c r="BA12" s="862"/>
      <c r="BB12" s="862"/>
      <c r="BC12" s="862"/>
      <c r="BD12" s="862"/>
      <c r="BE12" s="862"/>
      <c r="BF12" s="862"/>
      <c r="BG12" s="862"/>
      <c r="BH12" s="862"/>
      <c r="BI12" s="862"/>
      <c r="BJ12" s="862"/>
      <c r="BK12" s="862"/>
      <c r="BL12" s="862"/>
      <c r="BM12" s="862"/>
      <c r="BN12" s="862"/>
      <c r="BO12" s="863"/>
      <c r="BP12" s="5"/>
      <c r="BQ12" s="5"/>
      <c r="BR12" s="5"/>
      <c r="BS12" s="5"/>
      <c r="BT12" s="5"/>
      <c r="BU12" s="5"/>
      <c r="BV12" s="5"/>
      <c r="BW12" s="5"/>
      <c r="BX12" s="5"/>
      <c r="BY12" s="5"/>
      <c r="BZ12" s="5"/>
      <c r="CA12" s="5"/>
      <c r="CB12" s="5"/>
    </row>
    <row r="13" spans="1:109" ht="12" customHeight="1" x14ac:dyDescent="0.2">
      <c r="A13" s="867" t="s">
        <v>54</v>
      </c>
      <c r="B13" s="868"/>
      <c r="C13" s="868"/>
      <c r="D13" s="868"/>
      <c r="E13" s="868"/>
      <c r="F13" s="869"/>
      <c r="G13" s="870"/>
      <c r="H13" s="870"/>
      <c r="I13" s="870"/>
      <c r="J13" s="870"/>
      <c r="K13" s="870"/>
      <c r="L13" s="870"/>
      <c r="M13" s="870"/>
      <c r="N13" s="870"/>
      <c r="O13" s="870"/>
      <c r="P13" s="871"/>
      <c r="Q13" s="42"/>
      <c r="R13" s="42"/>
      <c r="S13" s="42"/>
      <c r="T13" s="872" t="s">
        <v>156</v>
      </c>
      <c r="U13" s="873"/>
      <c r="V13" s="873"/>
      <c r="W13" s="873"/>
      <c r="X13" s="873"/>
      <c r="Y13" s="873"/>
      <c r="Z13" s="1283"/>
      <c r="AA13" s="1284"/>
      <c r="AB13" s="1284"/>
      <c r="AC13" s="1284"/>
      <c r="AD13" s="1285"/>
      <c r="AE13" s="1283"/>
      <c r="AF13" s="1284"/>
      <c r="AG13" s="1284"/>
      <c r="AH13" s="1284"/>
      <c r="AI13" s="1286"/>
      <c r="AJ13" s="5"/>
      <c r="AK13" s="889"/>
      <c r="AL13" s="890"/>
      <c r="AM13" s="891"/>
      <c r="AN13" s="892" t="s">
        <v>159</v>
      </c>
      <c r="AO13" s="892"/>
      <c r="AP13" s="892"/>
      <c r="AQ13" s="892" t="s">
        <v>98</v>
      </c>
      <c r="AR13" s="892"/>
      <c r="AS13" s="892"/>
      <c r="AT13" s="892"/>
      <c r="AU13" s="892"/>
      <c r="AV13" s="892"/>
      <c r="AW13" s="892"/>
      <c r="AX13" s="892"/>
      <c r="AY13" s="864"/>
      <c r="AZ13" s="892" t="s">
        <v>158</v>
      </c>
      <c r="BA13" s="892"/>
      <c r="BB13" s="892"/>
      <c r="BC13" s="892"/>
      <c r="BD13" s="892"/>
      <c r="BE13" s="892"/>
      <c r="BF13" s="892"/>
      <c r="BG13" s="892"/>
      <c r="BH13" s="864" t="s">
        <v>157</v>
      </c>
      <c r="BI13" s="865"/>
      <c r="BJ13" s="865"/>
      <c r="BK13" s="865"/>
      <c r="BL13" s="865"/>
      <c r="BM13" s="865"/>
      <c r="BN13" s="865"/>
      <c r="BO13" s="866"/>
      <c r="BP13" s="5"/>
      <c r="BQ13" s="5"/>
      <c r="BR13" s="5"/>
      <c r="BS13" s="5"/>
      <c r="BT13" s="5"/>
      <c r="BU13" s="5"/>
      <c r="BV13" s="5"/>
      <c r="BW13" s="5"/>
      <c r="BX13" s="5"/>
      <c r="BY13" s="5"/>
      <c r="BZ13" s="5"/>
      <c r="CA13" s="5"/>
      <c r="CB13" s="5"/>
    </row>
    <row r="14" spans="1:109" ht="12" customHeight="1" x14ac:dyDescent="0.2">
      <c r="A14" s="867" t="s">
        <v>153</v>
      </c>
      <c r="B14" s="868"/>
      <c r="C14" s="868"/>
      <c r="D14" s="868"/>
      <c r="E14" s="868"/>
      <c r="F14" s="869"/>
      <c r="G14" s="870"/>
      <c r="H14" s="870"/>
      <c r="I14" s="870"/>
      <c r="J14" s="870"/>
      <c r="K14" s="870"/>
      <c r="L14" s="870"/>
      <c r="M14" s="870"/>
      <c r="N14" s="870"/>
      <c r="O14" s="870"/>
      <c r="P14" s="871"/>
      <c r="Q14" s="42"/>
      <c r="R14" s="42"/>
      <c r="S14" s="42"/>
      <c r="T14" s="872" t="s">
        <v>891</v>
      </c>
      <c r="U14" s="873"/>
      <c r="V14" s="873"/>
      <c r="W14" s="873"/>
      <c r="X14" s="873"/>
      <c r="Y14" s="873"/>
      <c r="Z14" s="1279"/>
      <c r="AA14" s="1280"/>
      <c r="AB14" s="1280"/>
      <c r="AC14" s="1280"/>
      <c r="AD14" s="1281"/>
      <c r="AE14" s="1279"/>
      <c r="AF14" s="1280"/>
      <c r="AG14" s="1280"/>
      <c r="AH14" s="1280"/>
      <c r="AI14" s="1282"/>
      <c r="AJ14" s="5"/>
      <c r="AK14" s="874" t="s">
        <v>155</v>
      </c>
      <c r="AL14" s="875"/>
      <c r="AM14" s="875"/>
      <c r="AN14" s="876"/>
      <c r="AO14" s="876"/>
      <c r="AP14" s="876"/>
      <c r="AQ14" s="877"/>
      <c r="AR14" s="877"/>
      <c r="AS14" s="877"/>
      <c r="AT14" s="878" t="s">
        <v>154</v>
      </c>
      <c r="AU14" s="878"/>
      <c r="AV14" s="878"/>
      <c r="AW14" s="878"/>
      <c r="AX14" s="878"/>
      <c r="AY14" s="879"/>
      <c r="AZ14" s="880" t="str">
        <f>IF(AN14="","",IF(100*(ABS(AN14-$AN$8)/$AN$8)&gt;10,"T1 Exceeds 10% by "&amp;ROUND(100*(ABS(AN14-$AN$8)/$AN$8)-10,1)&amp;"%",""))</f>
        <v/>
      </c>
      <c r="BA14" s="880"/>
      <c r="BB14" s="880"/>
      <c r="BC14" s="880"/>
      <c r="BD14" s="880"/>
      <c r="BE14" s="880"/>
      <c r="BF14" s="880"/>
      <c r="BG14" s="880"/>
      <c r="BH14" s="880"/>
      <c r="BI14" s="880"/>
      <c r="BJ14" s="880"/>
      <c r="BK14" s="880"/>
      <c r="BL14" s="880"/>
      <c r="BM14" s="880"/>
      <c r="BN14" s="880"/>
      <c r="BO14" s="881"/>
      <c r="BP14" s="5"/>
      <c r="BQ14" s="5"/>
      <c r="BR14" s="5"/>
      <c r="BS14" s="5"/>
      <c r="BT14" s="5"/>
      <c r="BU14" s="5"/>
      <c r="BV14" s="5"/>
      <c r="BW14" s="5"/>
      <c r="BX14" s="5"/>
      <c r="BY14" s="5"/>
      <c r="BZ14" s="5"/>
      <c r="CA14" s="5"/>
      <c r="CB14" s="5"/>
      <c r="CC14" s="676"/>
      <c r="CD14" s="676"/>
      <c r="CE14" s="676"/>
      <c r="CF14" s="676"/>
      <c r="CG14" s="676"/>
      <c r="CH14" s="676"/>
      <c r="CI14" s="676"/>
      <c r="CJ14" s="676"/>
      <c r="CK14" s="676"/>
      <c r="CL14" s="676"/>
      <c r="CM14" s="676"/>
      <c r="CN14" s="676"/>
      <c r="CO14" s="676"/>
      <c r="CP14" s="676"/>
      <c r="CQ14" s="676"/>
      <c r="CR14" s="676"/>
      <c r="CS14" s="676"/>
      <c r="CT14" s="676"/>
      <c r="CU14" s="676"/>
      <c r="CV14" s="676"/>
      <c r="CW14" s="676"/>
      <c r="CX14" s="676"/>
      <c r="CY14" s="676"/>
      <c r="CZ14" s="676"/>
      <c r="DA14" s="676"/>
      <c r="DB14" s="676"/>
      <c r="DC14" s="676"/>
      <c r="DD14" s="676"/>
      <c r="DE14" s="677"/>
    </row>
    <row r="15" spans="1:109" ht="12" customHeight="1" x14ac:dyDescent="0.2">
      <c r="A15" s="867" t="s">
        <v>152</v>
      </c>
      <c r="B15" s="868"/>
      <c r="C15" s="868"/>
      <c r="D15" s="868"/>
      <c r="E15" s="868"/>
      <c r="F15" s="869"/>
      <c r="G15" s="893"/>
      <c r="H15" s="893"/>
      <c r="I15" s="893"/>
      <c r="J15" s="893"/>
      <c r="K15" s="893"/>
      <c r="L15" s="893"/>
      <c r="M15" s="893"/>
      <c r="N15" s="893"/>
      <c r="O15" s="893"/>
      <c r="P15" s="894"/>
      <c r="Q15" s="42"/>
      <c r="R15" s="42"/>
      <c r="S15" s="42"/>
      <c r="T15" s="872" t="s">
        <v>54</v>
      </c>
      <c r="U15" s="873"/>
      <c r="V15" s="873"/>
      <c r="W15" s="873"/>
      <c r="X15" s="873"/>
      <c r="Y15" s="873"/>
      <c r="Z15" s="870"/>
      <c r="AA15" s="870"/>
      <c r="AB15" s="870"/>
      <c r="AC15" s="870"/>
      <c r="AD15" s="870"/>
      <c r="AE15" s="1071"/>
      <c r="AF15" s="1072"/>
      <c r="AG15" s="1072"/>
      <c r="AH15" s="1072"/>
      <c r="AI15" s="1073"/>
      <c r="AJ15" s="5"/>
      <c r="AK15" s="874" t="s">
        <v>51</v>
      </c>
      <c r="AL15" s="875"/>
      <c r="AM15" s="875"/>
      <c r="AN15" s="876"/>
      <c r="AO15" s="876"/>
      <c r="AP15" s="876"/>
      <c r="AQ15" s="877"/>
      <c r="AR15" s="877"/>
      <c r="AS15" s="877"/>
      <c r="AT15" s="1273"/>
      <c r="AU15" s="1273"/>
      <c r="AV15" s="1273"/>
      <c r="AW15" s="1273"/>
      <c r="AX15" s="1273"/>
      <c r="AY15" s="1274"/>
      <c r="AZ15" s="880" t="str">
        <f>IF(AN15="","",IF(100*(ABS(AN15-$AN$8)/$AN$8)&gt;10,"T2 Exceeds 10% by "&amp;ROUND(100*(ABS(AN15-$AN$8)/$AN$8)-10,1)&amp;"%",""))</f>
        <v/>
      </c>
      <c r="BA15" s="880"/>
      <c r="BB15" s="880"/>
      <c r="BC15" s="880"/>
      <c r="BD15" s="880"/>
      <c r="BE15" s="880"/>
      <c r="BF15" s="880"/>
      <c r="BG15" s="880"/>
      <c r="BH15" s="880" t="str">
        <f>IF(AQ15="","",IF(100*(ABS(AQ15-$AQ$8)/$AQ$8)&gt;2,"T2 Exceeds 2% by "&amp;ROUND(100*(ABS(AQ15-$AQ$8)/$AQ$8)-2,1)&amp;"%",""))</f>
        <v/>
      </c>
      <c r="BI15" s="880"/>
      <c r="BJ15" s="880"/>
      <c r="BK15" s="880"/>
      <c r="BL15" s="880"/>
      <c r="BM15" s="880"/>
      <c r="BN15" s="880"/>
      <c r="BO15" s="881"/>
      <c r="BP15" s="5"/>
      <c r="BQ15" s="5"/>
      <c r="BR15" s="5"/>
      <c r="BS15" s="5"/>
      <c r="BT15" s="5"/>
      <c r="BU15" s="5"/>
      <c r="BV15" s="5"/>
      <c r="BW15" s="5"/>
      <c r="BX15" s="5"/>
      <c r="BY15" s="5"/>
      <c r="BZ15" s="5"/>
      <c r="CA15" s="5"/>
      <c r="CB15" s="5"/>
      <c r="CC15" s="676"/>
      <c r="CD15" s="676"/>
      <c r="CE15" s="676"/>
      <c r="CF15" s="676"/>
      <c r="CG15" s="676"/>
      <c r="CH15" s="676"/>
      <c r="CI15" s="676"/>
      <c r="CJ15" s="676"/>
      <c r="CK15" s="676"/>
      <c r="CL15" s="676"/>
      <c r="CM15" s="676"/>
      <c r="CN15" s="676"/>
      <c r="CO15" s="676"/>
      <c r="CP15" s="676"/>
      <c r="CQ15" s="676"/>
      <c r="CR15" s="676"/>
      <c r="CS15" s="676"/>
      <c r="CT15" s="676"/>
      <c r="CU15" s="676"/>
      <c r="CV15" s="676"/>
      <c r="CW15" s="676"/>
      <c r="CX15" s="676"/>
      <c r="CY15" s="676"/>
      <c r="CZ15" s="676"/>
      <c r="DA15" s="676"/>
      <c r="DB15" s="676"/>
      <c r="DC15" s="676"/>
      <c r="DD15" s="676"/>
      <c r="DE15" s="677"/>
    </row>
    <row r="16" spans="1:109" ht="12" customHeight="1" thickBot="1" x14ac:dyDescent="0.25">
      <c r="A16" s="1287" t="s">
        <v>149</v>
      </c>
      <c r="B16" s="1288"/>
      <c r="C16" s="1288"/>
      <c r="D16" s="1288"/>
      <c r="E16" s="1288"/>
      <c r="F16" s="1289"/>
      <c r="G16" s="944"/>
      <c r="H16" s="944"/>
      <c r="I16" s="944"/>
      <c r="J16" s="944"/>
      <c r="K16" s="944"/>
      <c r="L16" s="944"/>
      <c r="M16" s="944"/>
      <c r="N16" s="944"/>
      <c r="O16" s="944"/>
      <c r="P16" s="1193"/>
      <c r="Q16" s="42"/>
      <c r="R16" s="42"/>
      <c r="S16" s="42"/>
      <c r="T16" s="872" t="s">
        <v>148</v>
      </c>
      <c r="U16" s="873"/>
      <c r="V16" s="873"/>
      <c r="W16" s="873"/>
      <c r="X16" s="873"/>
      <c r="Y16" s="873"/>
      <c r="Z16" s="1128"/>
      <c r="AA16" s="1129"/>
      <c r="AB16" s="1129"/>
      <c r="AC16" s="1290" t="s">
        <v>72</v>
      </c>
      <c r="AD16" s="1291"/>
      <c r="AE16" s="1128"/>
      <c r="AF16" s="1129"/>
      <c r="AG16" s="1129"/>
      <c r="AH16" s="1290" t="s">
        <v>72</v>
      </c>
      <c r="AI16" s="1293"/>
      <c r="AJ16" s="5"/>
      <c r="AK16" s="874" t="s">
        <v>50</v>
      </c>
      <c r="AL16" s="875"/>
      <c r="AM16" s="875"/>
      <c r="AN16" s="876"/>
      <c r="AO16" s="876"/>
      <c r="AP16" s="876"/>
      <c r="AQ16" s="877"/>
      <c r="AR16" s="877"/>
      <c r="AS16" s="877"/>
      <c r="AT16" s="878" t="s">
        <v>150</v>
      </c>
      <c r="AU16" s="878"/>
      <c r="AV16" s="878"/>
      <c r="AW16" s="878"/>
      <c r="AX16" s="878"/>
      <c r="AY16" s="879"/>
      <c r="AZ16" s="880" t="str">
        <f>IF(AN16="","",IF(100*(ABS(AN16-$AN$8)/$AN$8)&gt;10,"T3 Exceeds 10% by "&amp;ROUND(100*(ABS(AN16-$AN$8)/$AN$8)-10,1)&amp;"%",""))</f>
        <v/>
      </c>
      <c r="BA16" s="880"/>
      <c r="BB16" s="880"/>
      <c r="BC16" s="880"/>
      <c r="BD16" s="880"/>
      <c r="BE16" s="880"/>
      <c r="BF16" s="880"/>
      <c r="BG16" s="880"/>
      <c r="BH16" s="880" t="str">
        <f>IF(AQ16="","",IF(100*(ABS(AQ16-$AQ$8)/$AQ$8)&gt;2,"T3 Exceeds 2% by "&amp;ROUND(100*(ABS(AQ16-$AQ$8)/$AQ$8)-2,1)&amp;"%",""))</f>
        <v/>
      </c>
      <c r="BI16" s="880"/>
      <c r="BJ16" s="880"/>
      <c r="BK16" s="880"/>
      <c r="BL16" s="880"/>
      <c r="BM16" s="880"/>
      <c r="BN16" s="880"/>
      <c r="BO16" s="881"/>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19" t="s">
        <v>145</v>
      </c>
      <c r="U17" s="920"/>
      <c r="V17" s="920"/>
      <c r="W17" s="920"/>
      <c r="X17" s="920"/>
      <c r="Y17" s="920"/>
      <c r="Z17" s="1176"/>
      <c r="AA17" s="1177"/>
      <c r="AB17" s="1177"/>
      <c r="AC17" s="1177"/>
      <c r="AD17" s="1292"/>
      <c r="AE17" s="1176"/>
      <c r="AF17" s="1177"/>
      <c r="AG17" s="1177"/>
      <c r="AH17" s="1177"/>
      <c r="AI17" s="1178"/>
      <c r="AJ17" s="5"/>
      <c r="AK17" s="874" t="s">
        <v>147</v>
      </c>
      <c r="AL17" s="875"/>
      <c r="AM17" s="875"/>
      <c r="AN17" s="925" t="str">
        <f>IFERROR(AVERAGE(AN14:AP16),"")</f>
        <v/>
      </c>
      <c r="AO17" s="925"/>
      <c r="AP17" s="925"/>
      <c r="AQ17" s="926" t="str">
        <f>IFERROR(AVERAGE(AQ14:AS16),"")</f>
        <v/>
      </c>
      <c r="AR17" s="926"/>
      <c r="AS17" s="926"/>
      <c r="AT17" s="1273"/>
      <c r="AU17" s="1273"/>
      <c r="AV17" s="1273"/>
      <c r="AW17" s="1273"/>
      <c r="AX17" s="1273"/>
      <c r="AY17" s="1274"/>
      <c r="AZ17" s="904" t="s">
        <v>146</v>
      </c>
      <c r="BA17" s="905"/>
      <c r="BB17" s="905"/>
      <c r="BC17" s="905"/>
      <c r="BD17" s="905"/>
      <c r="BE17" s="905"/>
      <c r="BF17" s="905"/>
      <c r="BG17" s="905"/>
      <c r="BH17" s="905"/>
      <c r="BI17" s="905"/>
      <c r="BJ17" s="905"/>
      <c r="BK17" s="905"/>
      <c r="BL17" s="905"/>
      <c r="BM17" s="905"/>
      <c r="BN17" s="905"/>
      <c r="BO17" s="906"/>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907"/>
      <c r="AL18" s="908"/>
      <c r="AM18" s="908"/>
      <c r="AN18" s="908"/>
      <c r="AO18" s="908"/>
      <c r="AP18" s="908"/>
      <c r="AQ18" s="908"/>
      <c r="AR18" s="908"/>
      <c r="AS18" s="909"/>
      <c r="AT18" s="878" t="s">
        <v>144</v>
      </c>
      <c r="AU18" s="878"/>
      <c r="AV18" s="878"/>
      <c r="AW18" s="878"/>
      <c r="AX18" s="878"/>
      <c r="AY18" s="879"/>
      <c r="AZ18" s="913" t="s">
        <v>143</v>
      </c>
      <c r="BA18" s="914"/>
      <c r="BB18" s="914"/>
      <c r="BC18" s="914"/>
      <c r="BD18" s="914"/>
      <c r="BE18" s="914"/>
      <c r="BF18" s="914"/>
      <c r="BG18" s="914"/>
      <c r="BH18" s="914"/>
      <c r="BI18" s="914"/>
      <c r="BJ18" s="914"/>
      <c r="BK18" s="914"/>
      <c r="BL18" s="914"/>
      <c r="BM18" s="914"/>
      <c r="BN18" s="914"/>
      <c r="BO18" s="915"/>
      <c r="BP18" s="5"/>
      <c r="BQ18" s="5"/>
      <c r="BR18" s="5"/>
      <c r="BS18" s="5"/>
      <c r="BT18" s="5"/>
      <c r="BU18" s="5"/>
      <c r="BV18" s="5"/>
      <c r="BW18" s="5"/>
      <c r="BX18" s="5"/>
      <c r="BY18" s="5"/>
      <c r="BZ18" s="5"/>
      <c r="CA18" s="5"/>
      <c r="CB18" s="5"/>
      <c r="CC18" s="676"/>
      <c r="CD18" s="676"/>
      <c r="CE18" s="676"/>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thickBot="1" x14ac:dyDescent="0.25">
      <c r="A19" s="856" t="s">
        <v>142</v>
      </c>
      <c r="B19" s="857"/>
      <c r="C19" s="857"/>
      <c r="D19" s="857"/>
      <c r="E19" s="857"/>
      <c r="F19" s="857"/>
      <c r="G19" s="857"/>
      <c r="H19" s="857"/>
      <c r="I19" s="858"/>
      <c r="J19" s="42"/>
      <c r="K19" s="672"/>
      <c r="L19" s="672"/>
      <c r="M19" s="2"/>
      <c r="N19" s="856" t="s">
        <v>134</v>
      </c>
      <c r="O19" s="857"/>
      <c r="P19" s="857"/>
      <c r="Q19" s="857"/>
      <c r="R19" s="857"/>
      <c r="S19" s="857"/>
      <c r="T19" s="857"/>
      <c r="U19" s="857"/>
      <c r="V19" s="858"/>
      <c r="W19" s="678"/>
      <c r="X19" s="678"/>
      <c r="Y19" s="678"/>
      <c r="Z19" s="42"/>
      <c r="AA19" s="856" t="s">
        <v>914</v>
      </c>
      <c r="AB19" s="857"/>
      <c r="AC19" s="857"/>
      <c r="AD19" s="857"/>
      <c r="AE19" s="857"/>
      <c r="AF19" s="857"/>
      <c r="AG19" s="857"/>
      <c r="AH19" s="857"/>
      <c r="AI19" s="858"/>
      <c r="AJ19" s="5"/>
      <c r="AK19" s="910"/>
      <c r="AL19" s="911"/>
      <c r="AM19" s="911"/>
      <c r="AN19" s="911"/>
      <c r="AO19" s="911"/>
      <c r="AP19" s="911"/>
      <c r="AQ19" s="911"/>
      <c r="AR19" s="911"/>
      <c r="AS19" s="912"/>
      <c r="AT19" s="901"/>
      <c r="AU19" s="902"/>
      <c r="AV19" s="902"/>
      <c r="AW19" s="902"/>
      <c r="AX19" s="902"/>
      <c r="AY19" s="903"/>
      <c r="AZ19" s="916"/>
      <c r="BA19" s="917"/>
      <c r="BB19" s="917"/>
      <c r="BC19" s="917"/>
      <c r="BD19" s="917"/>
      <c r="BE19" s="917"/>
      <c r="BF19" s="917"/>
      <c r="BG19" s="917"/>
      <c r="BH19" s="917"/>
      <c r="BI19" s="917"/>
      <c r="BJ19" s="917"/>
      <c r="BK19" s="917"/>
      <c r="BL19" s="917"/>
      <c r="BM19" s="917"/>
      <c r="BN19" s="917"/>
      <c r="BO19" s="918"/>
      <c r="BP19" s="5"/>
      <c r="BQ19" s="5"/>
      <c r="BR19" s="5"/>
      <c r="BS19" s="5"/>
      <c r="BT19" s="5"/>
      <c r="BU19" s="5"/>
      <c r="BV19" s="5"/>
      <c r="BW19" s="5"/>
      <c r="BX19" s="5"/>
      <c r="BY19" s="5"/>
      <c r="BZ19" s="5"/>
      <c r="CA19" s="5"/>
      <c r="CB19" s="5"/>
      <c r="CC19" s="676"/>
      <c r="CD19" s="676"/>
      <c r="CE19" s="676"/>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thickTop="1" thickBot="1" x14ac:dyDescent="0.25">
      <c r="A20" s="1294"/>
      <c r="B20" s="1295"/>
      <c r="C20" s="1295"/>
      <c r="D20" s="1296" t="s">
        <v>104</v>
      </c>
      <c r="E20" s="1296"/>
      <c r="F20" s="1296"/>
      <c r="G20" s="1297" t="s">
        <v>103</v>
      </c>
      <c r="H20" s="1297"/>
      <c r="I20" s="1298"/>
      <c r="J20" s="42"/>
      <c r="K20" s="672"/>
      <c r="L20" s="672"/>
      <c r="M20" s="2"/>
      <c r="N20" s="1294"/>
      <c r="O20" s="1295"/>
      <c r="P20" s="1295"/>
      <c r="Q20" s="1296" t="s">
        <v>104</v>
      </c>
      <c r="R20" s="1296"/>
      <c r="S20" s="1296"/>
      <c r="T20" s="1297" t="s">
        <v>103</v>
      </c>
      <c r="U20" s="1297"/>
      <c r="V20" s="1298"/>
      <c r="W20" s="678"/>
      <c r="X20" s="678"/>
      <c r="Y20" s="678"/>
      <c r="Z20" s="42"/>
      <c r="AA20" s="1294"/>
      <c r="AB20" s="1295"/>
      <c r="AC20" s="1295"/>
      <c r="AD20" s="1296" t="s">
        <v>104</v>
      </c>
      <c r="AE20" s="1296"/>
      <c r="AF20" s="1296"/>
      <c r="AG20" s="1297" t="s">
        <v>103</v>
      </c>
      <c r="AH20" s="1297"/>
      <c r="AI20" s="1298"/>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76"/>
      <c r="CD20" s="676"/>
      <c r="CE20" s="676"/>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customHeight="1" thickBot="1" x14ac:dyDescent="0.25">
      <c r="A21" s="872" t="s">
        <v>29</v>
      </c>
      <c r="B21" s="873"/>
      <c r="C21" s="873"/>
      <c r="D21" s="870"/>
      <c r="E21" s="870"/>
      <c r="F21" s="870"/>
      <c r="G21" s="870"/>
      <c r="H21" s="870"/>
      <c r="I21" s="871"/>
      <c r="J21" s="42"/>
      <c r="K21" s="672"/>
      <c r="L21" s="672"/>
      <c r="M21" s="2"/>
      <c r="N21" s="872" t="s">
        <v>915</v>
      </c>
      <c r="O21" s="873"/>
      <c r="P21" s="873"/>
      <c r="Q21" s="870"/>
      <c r="R21" s="870"/>
      <c r="S21" s="870"/>
      <c r="T21" s="893">
        <f>G21</f>
        <v>0</v>
      </c>
      <c r="U21" s="893"/>
      <c r="V21" s="894"/>
      <c r="W21" s="678"/>
      <c r="X21" s="678"/>
      <c r="Y21" s="678"/>
      <c r="Z21" s="42"/>
      <c r="AA21" s="872" t="s">
        <v>29</v>
      </c>
      <c r="AB21" s="873"/>
      <c r="AC21" s="873"/>
      <c r="AD21" s="870"/>
      <c r="AE21" s="870"/>
      <c r="AF21" s="870"/>
      <c r="AG21" s="951"/>
      <c r="AH21" s="951"/>
      <c r="AI21" s="1299"/>
      <c r="AJ21" s="5"/>
      <c r="AK21" s="1300" t="s">
        <v>916</v>
      </c>
      <c r="AL21" s="1301"/>
      <c r="AM21" s="1301"/>
      <c r="AN21" s="1301"/>
      <c r="AO21" s="1301"/>
      <c r="AP21" s="1301"/>
      <c r="AQ21" s="1301"/>
      <c r="AR21" s="1301"/>
      <c r="AS21" s="1301"/>
      <c r="AT21" s="1301"/>
      <c r="AU21" s="1301"/>
      <c r="AV21" s="1301"/>
      <c r="AW21" s="1302"/>
      <c r="AX21" s="679"/>
      <c r="AY21" s="1300" t="s">
        <v>917</v>
      </c>
      <c r="AZ21" s="1301"/>
      <c r="BA21" s="1301"/>
      <c r="BB21" s="1301"/>
      <c r="BC21" s="1301"/>
      <c r="BD21" s="1301"/>
      <c r="BE21" s="1301"/>
      <c r="BF21" s="1301"/>
      <c r="BG21" s="1301"/>
      <c r="BH21" s="1301"/>
      <c r="BI21" s="1301"/>
      <c r="BJ21" s="1301"/>
      <c r="BK21" s="1302"/>
      <c r="BL21" s="5"/>
      <c r="BM21" s="5"/>
      <c r="BN21" s="5"/>
      <c r="BO21" s="5"/>
      <c r="BP21" s="5"/>
      <c r="BQ21" s="5"/>
      <c r="BR21" s="5"/>
      <c r="BS21" s="5"/>
      <c r="BT21" s="5"/>
      <c r="BU21" s="5"/>
      <c r="BV21" s="5"/>
      <c r="BW21" s="5"/>
      <c r="BX21" s="5"/>
      <c r="BY21" s="5"/>
      <c r="BZ21" s="5"/>
      <c r="CA21" s="5"/>
      <c r="CB21" s="5"/>
      <c r="CC21" s="676"/>
      <c r="CD21" s="676"/>
      <c r="CE21" s="676"/>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thickTop="1" x14ac:dyDescent="0.2">
      <c r="A22" s="872" t="s">
        <v>30</v>
      </c>
      <c r="B22" s="873"/>
      <c r="C22" s="873"/>
      <c r="D22" s="898"/>
      <c r="E22" s="898"/>
      <c r="F22" s="898"/>
      <c r="G22" s="898"/>
      <c r="H22" s="898"/>
      <c r="I22" s="899"/>
      <c r="J22" s="42"/>
      <c r="K22" s="672"/>
      <c r="L22" s="672"/>
      <c r="M22" s="2"/>
      <c r="N22" s="872" t="s">
        <v>131</v>
      </c>
      <c r="O22" s="873"/>
      <c r="P22" s="873"/>
      <c r="Q22" s="870"/>
      <c r="R22" s="870"/>
      <c r="S22" s="870"/>
      <c r="T22" s="893">
        <f>AG21</f>
        <v>0</v>
      </c>
      <c r="U22" s="893"/>
      <c r="V22" s="894"/>
      <c r="W22" s="678"/>
      <c r="X22" s="678"/>
      <c r="Y22" s="678"/>
      <c r="Z22" s="42"/>
      <c r="AA22" s="872" t="s">
        <v>30</v>
      </c>
      <c r="AB22" s="873"/>
      <c r="AC22" s="873"/>
      <c r="AD22" s="898"/>
      <c r="AE22" s="898"/>
      <c r="AF22" s="898"/>
      <c r="AG22" s="898"/>
      <c r="AH22" s="898"/>
      <c r="AI22" s="899"/>
      <c r="AJ22" s="5"/>
      <c r="AK22" s="1305" t="s">
        <v>138</v>
      </c>
      <c r="AL22" s="1108"/>
      <c r="AM22" s="1108"/>
      <c r="AN22" s="1108"/>
      <c r="AO22" s="1108"/>
      <c r="AP22" s="1108"/>
      <c r="AQ22" s="1108"/>
      <c r="AR22" s="1108"/>
      <c r="AS22" s="1108"/>
      <c r="AT22" s="1303" t="str">
        <f>IFERROR(H46/H48,"")</f>
        <v/>
      </c>
      <c r="AU22" s="1303"/>
      <c r="AV22" s="1303"/>
      <c r="AW22" s="1304"/>
      <c r="AX22" s="679"/>
      <c r="AY22" s="1305" t="s">
        <v>138</v>
      </c>
      <c r="AZ22" s="1108"/>
      <c r="BA22" s="1108"/>
      <c r="BB22" s="1108"/>
      <c r="BC22" s="1108"/>
      <c r="BD22" s="1108"/>
      <c r="BE22" s="1108"/>
      <c r="BF22" s="1108"/>
      <c r="BG22" s="1108"/>
      <c r="BH22" s="1303" t="str">
        <f>IFERROR(Z46/Z48,"")</f>
        <v/>
      </c>
      <c r="BI22" s="1303"/>
      <c r="BJ22" s="1303"/>
      <c r="BK22" s="1304"/>
      <c r="BL22" s="5"/>
      <c r="BM22" s="5"/>
      <c r="BN22" s="5"/>
      <c r="BO22" s="5"/>
      <c r="BP22" s="5"/>
      <c r="BQ22" s="5"/>
      <c r="BR22" s="5"/>
      <c r="BS22" s="5"/>
      <c r="BT22" s="5"/>
      <c r="BU22" s="5"/>
      <c r="BV22" s="5"/>
      <c r="BW22" s="5"/>
      <c r="BX22" s="5"/>
      <c r="BY22" s="5"/>
      <c r="BZ22" s="5"/>
      <c r="CA22" s="5"/>
      <c r="CB22" s="5"/>
      <c r="CC22" s="676"/>
      <c r="CD22" s="676"/>
      <c r="CE22" s="676"/>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872" t="s">
        <v>31</v>
      </c>
      <c r="B23" s="873"/>
      <c r="C23" s="873"/>
      <c r="D23" s="898"/>
      <c r="E23" s="898"/>
      <c r="F23" s="898"/>
      <c r="G23" s="898"/>
      <c r="H23" s="898"/>
      <c r="I23" s="899"/>
      <c r="J23" s="42"/>
      <c r="K23" s="672"/>
      <c r="L23" s="672"/>
      <c r="M23" s="2"/>
      <c r="N23" s="872" t="s">
        <v>130</v>
      </c>
      <c r="O23" s="873"/>
      <c r="P23" s="873"/>
      <c r="Q23" s="870"/>
      <c r="R23" s="870"/>
      <c r="S23" s="870"/>
      <c r="T23" s="893">
        <f>T21-T22</f>
        <v>0</v>
      </c>
      <c r="U23" s="893"/>
      <c r="V23" s="894"/>
      <c r="W23" s="678"/>
      <c r="X23" s="678"/>
      <c r="Y23" s="678"/>
      <c r="Z23" s="42"/>
      <c r="AA23" s="872" t="s">
        <v>31</v>
      </c>
      <c r="AB23" s="873"/>
      <c r="AC23" s="873"/>
      <c r="AD23" s="898"/>
      <c r="AE23" s="898"/>
      <c r="AF23" s="898"/>
      <c r="AG23" s="898"/>
      <c r="AH23" s="898"/>
      <c r="AI23" s="899"/>
      <c r="AJ23" s="5"/>
      <c r="AK23" s="874" t="s">
        <v>137</v>
      </c>
      <c r="AL23" s="875"/>
      <c r="AM23" s="875"/>
      <c r="AN23" s="875"/>
      <c r="AO23" s="875"/>
      <c r="AP23" s="875"/>
      <c r="AQ23" s="875"/>
      <c r="AR23" s="875"/>
      <c r="AS23" s="875"/>
      <c r="AT23" s="1306" t="str">
        <f>IFERROR(IF((H46*1.57)+(H48*1.57)+(H51*2)&lt;&gt;0,(H46*1.57)+(H48*1.57)+(H51*2),""),"")</f>
        <v/>
      </c>
      <c r="AU23" s="1306"/>
      <c r="AV23" s="1307"/>
      <c r="AW23" s="680" t="s">
        <v>136</v>
      </c>
      <c r="AX23" s="679"/>
      <c r="AY23" s="874" t="s">
        <v>137</v>
      </c>
      <c r="AZ23" s="875"/>
      <c r="BA23" s="875"/>
      <c r="BB23" s="875"/>
      <c r="BC23" s="875"/>
      <c r="BD23" s="875"/>
      <c r="BE23" s="875"/>
      <c r="BF23" s="875"/>
      <c r="BG23" s="875"/>
      <c r="BH23" s="1306" t="str">
        <f>IFERROR(IF((Z46*1.57)+(Z48*1.57)+(Z51*2)&lt;&gt;0,(Z46*1.57)+(Z48*1.57)+(Z51*2),""),"")</f>
        <v/>
      </c>
      <c r="BI23" s="1306"/>
      <c r="BJ23" s="1307"/>
      <c r="BK23" s="680" t="s">
        <v>136</v>
      </c>
      <c r="BL23" s="5"/>
      <c r="BM23" s="5"/>
      <c r="BN23" s="5"/>
      <c r="BO23" s="5"/>
      <c r="BP23" s="5"/>
      <c r="BQ23" s="5"/>
      <c r="BR23" s="5"/>
      <c r="BS23" s="5"/>
      <c r="BT23" s="5"/>
      <c r="BU23" s="5"/>
      <c r="BV23" s="5"/>
      <c r="BW23" s="5"/>
      <c r="BX23" s="5"/>
      <c r="BY23" s="5"/>
      <c r="BZ23" s="5"/>
      <c r="CA23" s="5"/>
      <c r="CB23" s="5"/>
      <c r="CC23" s="676"/>
      <c r="CD23" s="676"/>
      <c r="CE23" s="676"/>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thickBot="1" x14ac:dyDescent="0.25">
      <c r="A24" s="1308" t="s">
        <v>32</v>
      </c>
      <c r="B24" s="1309"/>
      <c r="C24" s="1309"/>
      <c r="D24" s="870"/>
      <c r="E24" s="870"/>
      <c r="F24" s="870"/>
      <c r="G24" s="870"/>
      <c r="H24" s="870"/>
      <c r="I24" s="871"/>
      <c r="J24" s="42"/>
      <c r="K24" s="672"/>
      <c r="L24" s="672"/>
      <c r="M24" s="2"/>
      <c r="N24" s="1310" t="s">
        <v>918</v>
      </c>
      <c r="O24" s="1311"/>
      <c r="P24" s="1311"/>
      <c r="Q24" s="944"/>
      <c r="R24" s="944"/>
      <c r="S24" s="944"/>
      <c r="T24" s="944"/>
      <c r="U24" s="944"/>
      <c r="V24" s="1193"/>
      <c r="W24" s="678"/>
      <c r="X24" s="678"/>
      <c r="Y24" s="678"/>
      <c r="Z24" s="42"/>
      <c r="AA24" s="1308" t="s">
        <v>32</v>
      </c>
      <c r="AB24" s="1309"/>
      <c r="AC24" s="1309"/>
      <c r="AD24" s="951"/>
      <c r="AE24" s="951"/>
      <c r="AF24" s="951"/>
      <c r="AG24" s="951"/>
      <c r="AH24" s="951"/>
      <c r="AI24" s="1299"/>
      <c r="AJ24" s="5"/>
      <c r="AK24" s="874" t="s">
        <v>135</v>
      </c>
      <c r="AL24" s="875"/>
      <c r="AM24" s="875"/>
      <c r="AN24" s="875"/>
      <c r="AO24" s="875"/>
      <c r="AP24" s="875"/>
      <c r="AQ24" s="875"/>
      <c r="AR24" s="875"/>
      <c r="AS24" s="875"/>
      <c r="AT24" s="926" t="str">
        <f>IFERROR(M37*AT22,"")</f>
        <v/>
      </c>
      <c r="AU24" s="926"/>
      <c r="AV24" s="926"/>
      <c r="AW24" s="1312"/>
      <c r="AX24" s="5"/>
      <c r="AY24" s="874" t="s">
        <v>135</v>
      </c>
      <c r="AZ24" s="875"/>
      <c r="BA24" s="875"/>
      <c r="BB24" s="875"/>
      <c r="BC24" s="875"/>
      <c r="BD24" s="875"/>
      <c r="BE24" s="875"/>
      <c r="BF24" s="875"/>
      <c r="BG24" s="875"/>
      <c r="BH24" s="926" t="str">
        <f>IFERROR(AE37*BH22,"")</f>
        <v/>
      </c>
      <c r="BI24" s="926"/>
      <c r="BJ24" s="926"/>
      <c r="BK24" s="1312"/>
      <c r="BL24" s="5"/>
      <c r="BM24" s="5"/>
      <c r="BN24" s="5"/>
      <c r="BO24" s="5"/>
      <c r="BP24" s="5"/>
      <c r="BQ24" s="5"/>
      <c r="BR24" s="5"/>
      <c r="BS24" s="5"/>
      <c r="BT24" s="5"/>
      <c r="BU24" s="5"/>
      <c r="BV24" s="5"/>
      <c r="BW24" s="5"/>
      <c r="BX24" s="5"/>
      <c r="BY24" s="5"/>
      <c r="BZ24" s="5"/>
      <c r="CA24" s="5"/>
      <c r="CB24" s="5"/>
      <c r="CC24" s="676"/>
      <c r="CD24" s="676"/>
      <c r="CE24" s="676"/>
      <c r="CO24" s="676"/>
      <c r="CP24" s="676"/>
      <c r="CQ24" s="676"/>
      <c r="CR24" s="676"/>
      <c r="CS24" s="676"/>
      <c r="CT24" s="676"/>
      <c r="CU24" s="676"/>
      <c r="CV24" s="676"/>
      <c r="CW24" s="676"/>
      <c r="CX24" s="676"/>
      <c r="CY24" s="676"/>
      <c r="CZ24" s="676"/>
      <c r="DA24" s="676"/>
      <c r="DB24" s="676"/>
      <c r="DC24" s="676"/>
      <c r="DD24" s="676"/>
      <c r="DE24" s="677"/>
    </row>
    <row r="25" spans="1:109" ht="12" customHeight="1" thickBot="1" x14ac:dyDescent="0.25">
      <c r="A25" s="1308" t="s">
        <v>33</v>
      </c>
      <c r="B25" s="1309"/>
      <c r="C25" s="1309"/>
      <c r="D25" s="898"/>
      <c r="E25" s="898"/>
      <c r="F25" s="898"/>
      <c r="G25" s="952" t="str">
        <f>IFERROR(IF(AT10="Single Phase",((H34*AN5*AQ5)/(H38*H41))*G31,IF(AT10="Three Phase",(AN8*AQ8*AT6*AT8*1.73/746)*G31,"")),"")</f>
        <v/>
      </c>
      <c r="H25" s="952"/>
      <c r="I25" s="1329"/>
      <c r="J25" s="42"/>
      <c r="K25" s="672"/>
      <c r="L25" s="672"/>
      <c r="M25" s="672"/>
      <c r="N25" s="678"/>
      <c r="O25" s="678"/>
      <c r="P25" s="678"/>
      <c r="Q25" s="678"/>
      <c r="R25" s="678"/>
      <c r="S25" s="678"/>
      <c r="T25" s="678"/>
      <c r="U25" s="678"/>
      <c r="V25" s="678"/>
      <c r="W25" s="678"/>
      <c r="X25" s="678"/>
      <c r="Y25" s="678"/>
      <c r="Z25" s="42"/>
      <c r="AA25" s="1308" t="s">
        <v>33</v>
      </c>
      <c r="AB25" s="1309"/>
      <c r="AC25" s="1309"/>
      <c r="AD25" s="898"/>
      <c r="AE25" s="898"/>
      <c r="AF25" s="898"/>
      <c r="AG25" s="952" t="str">
        <f>IFERROR(IF(AT19="Single Phase",((Z34*AN14*AQ14)/(Z38*Z41))*Y31,IF(AT19="Three Phase",(AN17*AQ17*AT15*AT17*1.73/746)*Y31,"")),"")</f>
        <v/>
      </c>
      <c r="AH25" s="952"/>
      <c r="AI25" s="1329"/>
      <c r="AJ25" s="5"/>
      <c r="AK25" s="874" t="s">
        <v>132</v>
      </c>
      <c r="AL25" s="875"/>
      <c r="AM25" s="875"/>
      <c r="AN25" s="875"/>
      <c r="AO25" s="875"/>
      <c r="AP25" s="875"/>
      <c r="AQ25" s="875"/>
      <c r="AR25" s="875"/>
      <c r="AS25" s="875"/>
      <c r="AT25" s="926" t="str">
        <f>IFERROR(IF(((H29/60)*(H37))*((H46-0.5))/((H48-0.5))&lt;&gt;0,((H29/60)*(H37))*((H46-0.5))/((H48-0.5)),""),"")</f>
        <v/>
      </c>
      <c r="AU25" s="926"/>
      <c r="AV25" s="926"/>
      <c r="AW25" s="1312"/>
      <c r="AX25" s="5"/>
      <c r="AY25" s="874" t="s">
        <v>132</v>
      </c>
      <c r="AZ25" s="875"/>
      <c r="BA25" s="875"/>
      <c r="BB25" s="875"/>
      <c r="BC25" s="875"/>
      <c r="BD25" s="875"/>
      <c r="BE25" s="875"/>
      <c r="BF25" s="875"/>
      <c r="BG25" s="875"/>
      <c r="BH25" s="926" t="str">
        <f>IFERROR(IF(((AF29/60)*(Z37))*((Z46-0.5))/((Z48-0.5))&lt;&gt;0,((AF29/60)*(Z37))*((Z46-0.5))/((Z48-0.5)),""),"")</f>
        <v/>
      </c>
      <c r="BI25" s="926"/>
      <c r="BJ25" s="926"/>
      <c r="BK25" s="1312"/>
      <c r="BL25" s="5"/>
      <c r="BM25" s="5"/>
      <c r="BN25" s="5"/>
      <c r="BO25" s="5"/>
      <c r="BP25" s="5"/>
      <c r="BQ25" s="5"/>
      <c r="BR25" s="5"/>
      <c r="BS25" s="5"/>
      <c r="BT25" s="5"/>
      <c r="BU25" s="5"/>
      <c r="BV25" s="5"/>
      <c r="BW25" s="5"/>
      <c r="BX25" s="5"/>
      <c r="BY25" s="5"/>
      <c r="BZ25" s="5"/>
      <c r="CA25" s="5"/>
      <c r="CB25" s="5"/>
      <c r="CC25" s="676"/>
      <c r="CD25" s="676"/>
      <c r="CE25" s="676"/>
      <c r="CO25" s="676"/>
      <c r="CP25" s="676"/>
      <c r="CQ25" s="676"/>
      <c r="CR25" s="676"/>
      <c r="CS25" s="676"/>
      <c r="CT25" s="676"/>
      <c r="CU25" s="676"/>
      <c r="CV25" s="676"/>
      <c r="CW25" s="676"/>
      <c r="CX25" s="676"/>
      <c r="CY25" s="676"/>
      <c r="CZ25" s="676"/>
      <c r="DA25" s="676"/>
      <c r="DB25" s="676"/>
      <c r="DC25" s="676"/>
      <c r="DD25" s="676"/>
      <c r="DE25" s="677"/>
    </row>
    <row r="26" spans="1:109" ht="12" customHeight="1" thickBot="1" x14ac:dyDescent="0.25">
      <c r="A26" s="1310" t="s">
        <v>141</v>
      </c>
      <c r="B26" s="1311"/>
      <c r="C26" s="1311"/>
      <c r="D26" s="1320"/>
      <c r="E26" s="1321"/>
      <c r="F26" s="1321"/>
      <c r="G26" s="1320"/>
      <c r="H26" s="1321"/>
      <c r="I26" s="1322"/>
      <c r="J26" s="42"/>
      <c r="K26" s="672"/>
      <c r="L26" s="672"/>
      <c r="M26" s="672"/>
      <c r="N26" s="856" t="s">
        <v>919</v>
      </c>
      <c r="O26" s="857"/>
      <c r="P26" s="857"/>
      <c r="Q26" s="857"/>
      <c r="R26" s="857"/>
      <c r="S26" s="857"/>
      <c r="T26" s="857"/>
      <c r="U26" s="857"/>
      <c r="V26" s="858"/>
      <c r="W26" s="678"/>
      <c r="X26" s="678"/>
      <c r="Y26" s="678"/>
      <c r="Z26" s="42"/>
      <c r="AA26" s="1310" t="s">
        <v>141</v>
      </c>
      <c r="AB26" s="1311"/>
      <c r="AC26" s="1311"/>
      <c r="AD26" s="1320"/>
      <c r="AE26" s="1321"/>
      <c r="AF26" s="1321"/>
      <c r="AG26" s="1320"/>
      <c r="AH26" s="1321"/>
      <c r="AI26" s="1322"/>
      <c r="AJ26" s="5"/>
      <c r="AK26" s="1323" t="s">
        <v>128</v>
      </c>
      <c r="AL26" s="1324"/>
      <c r="AM26" s="1324"/>
      <c r="AN26" s="1324"/>
      <c r="AO26" s="1324"/>
      <c r="AP26" s="1324"/>
      <c r="AQ26" s="1324"/>
      <c r="AR26" s="1324"/>
      <c r="AS26" s="1324"/>
      <c r="AT26" s="1324"/>
      <c r="AU26" s="1324"/>
      <c r="AV26" s="1324"/>
      <c r="AW26" s="1325"/>
      <c r="AX26" s="5"/>
      <c r="AY26" s="1323" t="s">
        <v>128</v>
      </c>
      <c r="AZ26" s="1324"/>
      <c r="BA26" s="1324"/>
      <c r="BB26" s="1324"/>
      <c r="BC26" s="1324"/>
      <c r="BD26" s="1324"/>
      <c r="BE26" s="1324"/>
      <c r="BF26" s="1324"/>
      <c r="BG26" s="1324"/>
      <c r="BH26" s="1324"/>
      <c r="BI26" s="1324"/>
      <c r="BJ26" s="1324"/>
      <c r="BK26" s="1325"/>
      <c r="BL26" s="5"/>
      <c r="BM26" s="5"/>
      <c r="BN26" s="5"/>
      <c r="BO26" s="5"/>
      <c r="BP26" s="5"/>
      <c r="BQ26" s="5"/>
      <c r="BR26" s="5"/>
      <c r="BS26" s="5"/>
      <c r="BT26" s="5"/>
      <c r="BU26" s="5"/>
      <c r="BV26" s="5"/>
      <c r="BW26" s="5"/>
      <c r="BX26" s="5"/>
      <c r="BY26" s="5"/>
      <c r="BZ26" s="5"/>
      <c r="CA26" s="5"/>
      <c r="CB26" s="5"/>
      <c r="CC26" s="676"/>
      <c r="CD26" s="676"/>
      <c r="CE26" s="676"/>
      <c r="CO26" s="676"/>
      <c r="CP26" s="676"/>
      <c r="CQ26" s="676"/>
      <c r="CR26" s="676"/>
      <c r="CS26" s="676"/>
      <c r="CT26" s="676"/>
      <c r="CU26" s="676"/>
      <c r="CV26" s="676"/>
      <c r="CW26" s="676"/>
      <c r="CX26" s="676"/>
      <c r="CY26" s="676"/>
      <c r="CZ26" s="676"/>
      <c r="DA26" s="676"/>
      <c r="DB26" s="676"/>
      <c r="DC26" s="676"/>
      <c r="DD26" s="676"/>
      <c r="DE26" s="677"/>
    </row>
    <row r="27" spans="1:109" ht="12" customHeight="1" thickBot="1" x14ac:dyDescent="0.25">
      <c r="A27" s="1313"/>
      <c r="B27" s="1313"/>
      <c r="C27" s="1313"/>
      <c r="D27" s="1314"/>
      <c r="E27" s="1314"/>
      <c r="F27" s="1314"/>
      <c r="G27" s="1315"/>
      <c r="H27" s="1315"/>
      <c r="I27" s="1315"/>
      <c r="J27" s="42"/>
      <c r="K27" s="672"/>
      <c r="L27" s="672"/>
      <c r="M27" s="672"/>
      <c r="N27" s="1294" t="s">
        <v>920</v>
      </c>
      <c r="O27" s="1295"/>
      <c r="P27" s="1295"/>
      <c r="Q27" s="1295"/>
      <c r="R27" s="1295"/>
      <c r="S27" s="1316"/>
      <c r="T27" s="1317"/>
      <c r="U27" s="1318" t="s">
        <v>72</v>
      </c>
      <c r="V27" s="1319"/>
      <c r="W27" s="678"/>
      <c r="X27" s="678"/>
      <c r="Y27" s="678"/>
      <c r="Z27" s="42"/>
      <c r="AA27" s="672"/>
      <c r="AB27" s="672"/>
      <c r="AC27" s="672"/>
      <c r="AD27" s="678"/>
      <c r="AE27" s="678"/>
      <c r="AF27" s="678"/>
      <c r="AG27" s="681"/>
      <c r="AH27" s="681"/>
      <c r="AI27" s="681"/>
      <c r="AJ27" s="5"/>
      <c r="AK27" s="1326"/>
      <c r="AL27" s="1327"/>
      <c r="AM27" s="1327"/>
      <c r="AN27" s="1327"/>
      <c r="AO27" s="1327"/>
      <c r="AP27" s="1327"/>
      <c r="AQ27" s="1327"/>
      <c r="AR27" s="1327"/>
      <c r="AS27" s="1327"/>
      <c r="AT27" s="1327"/>
      <c r="AU27" s="1327"/>
      <c r="AV27" s="1327"/>
      <c r="AW27" s="1328"/>
      <c r="AX27" s="5"/>
      <c r="AY27" s="1326"/>
      <c r="AZ27" s="1327"/>
      <c r="BA27" s="1327"/>
      <c r="BB27" s="1327"/>
      <c r="BC27" s="1327"/>
      <c r="BD27" s="1327"/>
      <c r="BE27" s="1327"/>
      <c r="BF27" s="1327"/>
      <c r="BG27" s="1327"/>
      <c r="BH27" s="1327"/>
      <c r="BI27" s="1327"/>
      <c r="BJ27" s="1327"/>
      <c r="BK27" s="1328"/>
      <c r="BL27" s="5"/>
      <c r="BM27" s="5"/>
      <c r="BN27" s="5"/>
      <c r="BO27" s="5"/>
      <c r="BP27" s="5"/>
      <c r="BQ27" s="5"/>
      <c r="BR27" s="5"/>
      <c r="BS27" s="5"/>
      <c r="BT27" s="5"/>
      <c r="BU27" s="5"/>
      <c r="BV27" s="5"/>
      <c r="BW27" s="5"/>
      <c r="BX27" s="5"/>
      <c r="BY27" s="5"/>
      <c r="BZ27" s="5"/>
      <c r="CA27" s="5"/>
      <c r="CB27" s="5"/>
      <c r="CC27" s="676"/>
      <c r="CD27" s="676"/>
      <c r="CE27" s="676"/>
      <c r="CO27" s="676"/>
      <c r="CP27" s="676"/>
      <c r="CQ27" s="676"/>
      <c r="CR27" s="676"/>
      <c r="CS27" s="676"/>
      <c r="CT27" s="676"/>
      <c r="CU27" s="676"/>
      <c r="CV27" s="676"/>
      <c r="CW27" s="676"/>
      <c r="CX27" s="676"/>
      <c r="CY27" s="676"/>
      <c r="CZ27" s="676"/>
      <c r="DA27" s="676"/>
      <c r="DB27" s="676"/>
      <c r="DC27" s="676"/>
      <c r="DD27" s="676"/>
      <c r="DE27" s="677"/>
    </row>
    <row r="28" spans="1:109" ht="12" customHeight="1" thickBot="1" x14ac:dyDescent="0.25">
      <c r="A28" s="953" t="s">
        <v>846</v>
      </c>
      <c r="B28" s="954"/>
      <c r="C28" s="954"/>
      <c r="D28" s="954"/>
      <c r="E28" s="954"/>
      <c r="F28" s="954"/>
      <c r="G28" s="954"/>
      <c r="H28" s="954"/>
      <c r="I28" s="954"/>
      <c r="J28" s="954"/>
      <c r="K28" s="954"/>
      <c r="L28" s="955"/>
      <c r="M28" s="672"/>
      <c r="N28" s="872" t="s">
        <v>921</v>
      </c>
      <c r="O28" s="873"/>
      <c r="P28" s="873"/>
      <c r="Q28" s="873"/>
      <c r="R28" s="873"/>
      <c r="S28" s="1175"/>
      <c r="T28" s="1255"/>
      <c r="U28" s="1290" t="s">
        <v>72</v>
      </c>
      <c r="V28" s="1293"/>
      <c r="W28" s="678"/>
      <c r="X28" s="953" t="s">
        <v>922</v>
      </c>
      <c r="Y28" s="954"/>
      <c r="Z28" s="954"/>
      <c r="AA28" s="954"/>
      <c r="AB28" s="954"/>
      <c r="AC28" s="954"/>
      <c r="AD28" s="954"/>
      <c r="AE28" s="954"/>
      <c r="AF28" s="954"/>
      <c r="AG28" s="954"/>
      <c r="AH28" s="954"/>
      <c r="AI28" s="955"/>
      <c r="AJ28" s="5"/>
      <c r="AK28" s="682"/>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76"/>
      <c r="CD28" s="676"/>
      <c r="CE28" s="676"/>
      <c r="CO28" s="676"/>
      <c r="CP28" s="676"/>
      <c r="CQ28" s="676"/>
      <c r="CR28" s="676"/>
      <c r="CS28" s="676"/>
      <c r="CT28" s="676"/>
      <c r="CU28" s="676"/>
      <c r="CV28" s="676"/>
      <c r="CW28" s="676"/>
      <c r="CX28" s="676"/>
      <c r="CY28" s="676"/>
      <c r="CZ28" s="676"/>
      <c r="DA28" s="676"/>
      <c r="DB28" s="676"/>
      <c r="DC28" s="676"/>
      <c r="DD28" s="676"/>
      <c r="DE28" s="677"/>
    </row>
    <row r="29" spans="1:109" ht="12" customHeight="1" thickTop="1" thickBot="1" x14ac:dyDescent="0.25">
      <c r="A29" s="1239" t="s">
        <v>923</v>
      </c>
      <c r="B29" s="1240"/>
      <c r="C29" s="1240"/>
      <c r="D29" s="1240"/>
      <c r="E29" s="1240"/>
      <c r="F29" s="1240"/>
      <c r="G29" s="1240"/>
      <c r="H29" s="1241"/>
      <c r="I29" s="1248"/>
      <c r="J29" s="1249"/>
      <c r="K29" s="1095"/>
      <c r="L29" s="1096"/>
      <c r="M29" s="672"/>
      <c r="N29" s="919" t="s">
        <v>103</v>
      </c>
      <c r="O29" s="920"/>
      <c r="P29" s="920"/>
      <c r="Q29" s="920"/>
      <c r="R29" s="920"/>
      <c r="S29" s="1344"/>
      <c r="T29" s="1345"/>
      <c r="U29" s="1330" t="s">
        <v>72</v>
      </c>
      <c r="V29" s="1331"/>
      <c r="W29" s="678"/>
      <c r="X29" s="1239" t="s">
        <v>454</v>
      </c>
      <c r="Y29" s="1240"/>
      <c r="Z29" s="1240"/>
      <c r="AA29" s="1240"/>
      <c r="AB29" s="1240"/>
      <c r="AC29" s="1240"/>
      <c r="AD29" s="1240"/>
      <c r="AE29" s="1241"/>
      <c r="AF29" s="1248"/>
      <c r="AG29" s="1249"/>
      <c r="AH29" s="1095"/>
      <c r="AI29" s="1096"/>
      <c r="AJ29" s="5"/>
      <c r="AK29" s="1332" t="s">
        <v>105</v>
      </c>
      <c r="AL29" s="1333"/>
      <c r="AM29" s="1333"/>
      <c r="AN29" s="1333"/>
      <c r="AO29" s="1333"/>
      <c r="AP29" s="1333"/>
      <c r="AQ29" s="1333"/>
      <c r="AR29" s="1333"/>
      <c r="AS29" s="1333"/>
      <c r="AT29" s="1333"/>
      <c r="AU29" s="1333"/>
      <c r="AV29" s="1334"/>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76"/>
      <c r="CD29" s="676"/>
      <c r="CE29" s="676"/>
      <c r="CO29" s="676"/>
      <c r="CP29" s="676"/>
      <c r="CQ29" s="676"/>
      <c r="CR29" s="676"/>
      <c r="CS29" s="676"/>
      <c r="CT29" s="676"/>
      <c r="CU29" s="676"/>
      <c r="CV29" s="676"/>
      <c r="CW29" s="676"/>
      <c r="CX29" s="676"/>
      <c r="CY29" s="676"/>
      <c r="CZ29" s="676"/>
      <c r="DA29" s="676"/>
      <c r="DB29" s="676"/>
      <c r="DC29" s="676"/>
      <c r="DD29" s="676"/>
      <c r="DE29" s="677"/>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335" t="str">
        <f>IF(S53&lt;&gt;"",IF(S53&gt;=S52*1.2,"Actual DP setpoint exceeds Design + 20% by "&amp;S53-S52*1.2&amp;" in. w.c. If higher DP is correct create a write-up for Remarks of why.",""),"")</f>
        <v/>
      </c>
      <c r="AL30" s="1336"/>
      <c r="AM30" s="1336"/>
      <c r="AN30" s="1336"/>
      <c r="AO30" s="1336"/>
      <c r="AP30" s="1336"/>
      <c r="AQ30" s="1336"/>
      <c r="AR30" s="1336"/>
      <c r="AS30" s="1336"/>
      <c r="AT30" s="1336"/>
      <c r="AU30" s="1336"/>
      <c r="AV30" s="1337"/>
      <c r="AW30" s="5"/>
      <c r="AX30" s="5"/>
      <c r="AY30" s="5"/>
      <c r="AZ30" s="5"/>
      <c r="BA30" s="5"/>
      <c r="BB30" s="5"/>
      <c r="BC30" s="5"/>
      <c r="BD30" s="5"/>
      <c r="BE30" s="5"/>
      <c r="BF30" s="5"/>
      <c r="BG30" s="5"/>
      <c r="BH30" s="5"/>
      <c r="BI30" s="5"/>
      <c r="BJ30" s="5"/>
      <c r="BK30" s="5"/>
      <c r="BL30" s="5"/>
      <c r="BM30" s="5"/>
      <c r="BN30" s="5"/>
      <c r="BO30" s="673"/>
      <c r="BP30" s="673"/>
      <c r="BQ30" s="673"/>
      <c r="BR30" s="673"/>
      <c r="BS30" s="673"/>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thickBot="1" x14ac:dyDescent="0.25">
      <c r="A31" s="856" t="s">
        <v>117</v>
      </c>
      <c r="B31" s="857"/>
      <c r="C31" s="857"/>
      <c r="D31" s="857"/>
      <c r="E31" s="857"/>
      <c r="F31" s="683" t="s">
        <v>116</v>
      </c>
      <c r="G31" s="1211"/>
      <c r="H31" s="1211"/>
      <c r="I31" s="1211"/>
      <c r="J31" s="1211"/>
      <c r="K31" s="1211"/>
      <c r="L31" s="1211"/>
      <c r="M31" s="1211"/>
      <c r="N31" s="1211"/>
      <c r="O31" s="1211"/>
      <c r="P31" s="1211"/>
      <c r="Q31" s="1212"/>
      <c r="R31" s="42"/>
      <c r="S31" s="856" t="s">
        <v>117</v>
      </c>
      <c r="T31" s="857"/>
      <c r="U31" s="857"/>
      <c r="V31" s="857"/>
      <c r="W31" s="857"/>
      <c r="X31" s="683" t="s">
        <v>116</v>
      </c>
      <c r="Y31" s="1211"/>
      <c r="Z31" s="1211"/>
      <c r="AA31" s="1211"/>
      <c r="AB31" s="1211"/>
      <c r="AC31" s="1211"/>
      <c r="AD31" s="1211"/>
      <c r="AE31" s="1211"/>
      <c r="AF31" s="1211"/>
      <c r="AG31" s="1211"/>
      <c r="AH31" s="1211"/>
      <c r="AI31" s="1212"/>
      <c r="AJ31" s="5"/>
      <c r="AK31" s="1338"/>
      <c r="AL31" s="1339"/>
      <c r="AM31" s="1339"/>
      <c r="AN31" s="1339"/>
      <c r="AO31" s="1339"/>
      <c r="AP31" s="1339"/>
      <c r="AQ31" s="1339"/>
      <c r="AR31" s="1339"/>
      <c r="AS31" s="1339"/>
      <c r="AT31" s="1339"/>
      <c r="AU31" s="1339"/>
      <c r="AV31" s="1340"/>
      <c r="AW31" s="5"/>
      <c r="AX31" s="5"/>
      <c r="AY31" s="5"/>
      <c r="AZ31" s="5"/>
      <c r="BA31" s="5"/>
      <c r="BB31" s="5"/>
      <c r="BC31" s="5"/>
      <c r="BD31" s="5"/>
      <c r="BE31" s="5"/>
      <c r="BF31" s="5"/>
      <c r="BG31" s="5"/>
      <c r="BH31" s="5"/>
      <c r="BI31" s="5"/>
      <c r="BJ31" s="5"/>
      <c r="BK31" s="5"/>
      <c r="BL31" s="5"/>
      <c r="BM31" s="5"/>
      <c r="BN31" s="5"/>
      <c r="BO31" s="673"/>
      <c r="BP31" s="673"/>
      <c r="BQ31" s="673"/>
      <c r="BR31" s="673"/>
      <c r="BS31" s="673"/>
      <c r="BT31" s="5"/>
      <c r="BU31" s="5"/>
      <c r="BV31" s="5"/>
      <c r="BW31" s="5"/>
      <c r="BX31" s="5"/>
      <c r="BY31" s="5"/>
      <c r="BZ31" s="5"/>
      <c r="CA31" s="5"/>
      <c r="CB31" s="5"/>
      <c r="CC31" s="676"/>
      <c r="CD31" s="676"/>
      <c r="CE31" s="676"/>
      <c r="CF31" s="676"/>
      <c r="CG31" s="676"/>
      <c r="CH31" s="676"/>
      <c r="CI31" s="676"/>
      <c r="CJ31" s="676"/>
      <c r="CK31" s="676"/>
      <c r="CL31" s="676"/>
      <c r="CM31" s="676"/>
      <c r="CN31" s="676"/>
      <c r="CO31" s="676"/>
      <c r="CP31" s="676"/>
      <c r="CQ31" s="676"/>
      <c r="CR31" s="676"/>
      <c r="CS31" s="676"/>
      <c r="CT31" s="676"/>
      <c r="CU31" s="676"/>
      <c r="CV31" s="676"/>
      <c r="CW31" s="676"/>
      <c r="CX31" s="676"/>
      <c r="CY31" s="676"/>
      <c r="CZ31" s="676"/>
      <c r="DA31" s="676"/>
      <c r="DB31" s="676"/>
      <c r="DC31" s="676"/>
      <c r="DD31" s="676"/>
      <c r="DE31" s="677"/>
    </row>
    <row r="32" spans="1:109" ht="12.75" thickTop="1" x14ac:dyDescent="0.2">
      <c r="A32" s="1294" t="s">
        <v>114</v>
      </c>
      <c r="B32" s="1295"/>
      <c r="C32" s="1295"/>
      <c r="D32" s="1295"/>
      <c r="E32" s="1295"/>
      <c r="F32" s="1295"/>
      <c r="G32" s="1295"/>
      <c r="H32" s="1182"/>
      <c r="I32" s="1182"/>
      <c r="J32" s="1182"/>
      <c r="K32" s="1182"/>
      <c r="L32" s="1182"/>
      <c r="M32" s="1182"/>
      <c r="N32" s="1182"/>
      <c r="O32" s="1182"/>
      <c r="P32" s="1182"/>
      <c r="Q32" s="1192"/>
      <c r="R32" s="42"/>
      <c r="S32" s="1294" t="s">
        <v>114</v>
      </c>
      <c r="T32" s="1295"/>
      <c r="U32" s="1295"/>
      <c r="V32" s="1295"/>
      <c r="W32" s="1295"/>
      <c r="X32" s="1295"/>
      <c r="Y32" s="1295"/>
      <c r="Z32" s="1182"/>
      <c r="AA32" s="1182"/>
      <c r="AB32" s="1182"/>
      <c r="AC32" s="1182"/>
      <c r="AD32" s="1182"/>
      <c r="AE32" s="1182"/>
      <c r="AF32" s="1182"/>
      <c r="AG32" s="1182"/>
      <c r="AH32" s="1182"/>
      <c r="AI32" s="1192"/>
      <c r="AJ32" s="5"/>
      <c r="AK32" s="1338"/>
      <c r="AL32" s="1339"/>
      <c r="AM32" s="1339"/>
      <c r="AN32" s="1339"/>
      <c r="AO32" s="1339"/>
      <c r="AP32" s="1339"/>
      <c r="AQ32" s="1339"/>
      <c r="AR32" s="1339"/>
      <c r="AS32" s="1339"/>
      <c r="AT32" s="1339"/>
      <c r="AU32" s="1339"/>
      <c r="AV32" s="1340"/>
      <c r="AW32" s="5"/>
      <c r="AX32" s="5"/>
      <c r="AY32" s="5"/>
      <c r="AZ32" s="5"/>
      <c r="BA32" s="5"/>
      <c r="BB32" s="5"/>
      <c r="BC32" s="5"/>
      <c r="BD32" s="5"/>
      <c r="BE32" s="5"/>
      <c r="BF32" s="5"/>
      <c r="BG32" s="5"/>
      <c r="BH32" s="5"/>
      <c r="BI32" s="5"/>
      <c r="BJ32" s="5"/>
      <c r="BK32" s="5"/>
      <c r="BL32" s="5"/>
      <c r="BM32" s="5"/>
      <c r="BN32" s="5"/>
      <c r="BO32" s="673"/>
      <c r="BP32" s="673"/>
      <c r="BQ32" s="673"/>
      <c r="BR32" s="673"/>
      <c r="BS32" s="673"/>
      <c r="BT32" s="5"/>
      <c r="BU32" s="5"/>
      <c r="BV32" s="5"/>
      <c r="BW32" s="5"/>
      <c r="BX32" s="5"/>
      <c r="BY32" s="5"/>
      <c r="BZ32" s="5"/>
      <c r="CA32" s="5"/>
      <c r="CB32" s="5"/>
      <c r="CC32" s="676"/>
      <c r="CD32" s="676"/>
      <c r="CE32" s="676"/>
      <c r="CF32" s="676"/>
      <c r="CG32" s="676"/>
      <c r="CH32" s="676"/>
      <c r="CI32" s="676"/>
      <c r="CJ32" s="676"/>
      <c r="CK32" s="676"/>
      <c r="CL32" s="676"/>
      <c r="CM32" s="676"/>
      <c r="CN32" s="676"/>
      <c r="CO32" s="676"/>
      <c r="CP32" s="676"/>
      <c r="CQ32" s="676"/>
      <c r="CR32" s="676"/>
      <c r="CS32" s="676"/>
      <c r="CT32" s="676"/>
      <c r="CU32" s="676"/>
      <c r="CV32" s="676"/>
      <c r="CW32" s="676"/>
      <c r="CX32" s="676"/>
      <c r="CY32" s="676"/>
      <c r="CZ32" s="676"/>
      <c r="DA32" s="676"/>
      <c r="DB32" s="676"/>
      <c r="DC32" s="676"/>
      <c r="DD32" s="676"/>
      <c r="DE32" s="677"/>
    </row>
    <row r="33" spans="1:85" ht="12" customHeight="1" thickBot="1" x14ac:dyDescent="0.25">
      <c r="A33" s="872" t="s">
        <v>111</v>
      </c>
      <c r="B33" s="873"/>
      <c r="C33" s="873"/>
      <c r="D33" s="873"/>
      <c r="E33" s="873"/>
      <c r="F33" s="873"/>
      <c r="G33" s="873"/>
      <c r="H33" s="870"/>
      <c r="I33" s="870"/>
      <c r="J33" s="870"/>
      <c r="K33" s="870"/>
      <c r="L33" s="870"/>
      <c r="M33" s="870"/>
      <c r="N33" s="870"/>
      <c r="O33" s="870"/>
      <c r="P33" s="870"/>
      <c r="Q33" s="871"/>
      <c r="R33" s="42"/>
      <c r="S33" s="872" t="s">
        <v>111</v>
      </c>
      <c r="T33" s="873"/>
      <c r="U33" s="873"/>
      <c r="V33" s="873"/>
      <c r="W33" s="873"/>
      <c r="X33" s="873"/>
      <c r="Y33" s="873"/>
      <c r="Z33" s="870"/>
      <c r="AA33" s="870"/>
      <c r="AB33" s="870"/>
      <c r="AC33" s="870"/>
      <c r="AD33" s="870"/>
      <c r="AE33" s="870"/>
      <c r="AF33" s="870"/>
      <c r="AG33" s="870"/>
      <c r="AH33" s="870"/>
      <c r="AI33" s="871"/>
      <c r="AJ33" s="5"/>
      <c r="AK33" s="1341"/>
      <c r="AL33" s="1342"/>
      <c r="AM33" s="1342"/>
      <c r="AN33" s="1342"/>
      <c r="AO33" s="1342"/>
      <c r="AP33" s="1342"/>
      <c r="AQ33" s="1342"/>
      <c r="AR33" s="1342"/>
      <c r="AS33" s="1342"/>
      <c r="AT33" s="1342"/>
      <c r="AU33" s="1342"/>
      <c r="AV33" s="1343"/>
      <c r="AW33" s="5"/>
      <c r="AX33" s="5"/>
      <c r="AY33" s="5"/>
      <c r="AZ33" s="5"/>
      <c r="BA33" s="5"/>
      <c r="BB33" s="5"/>
      <c r="BC33" s="5"/>
      <c r="BD33" s="5"/>
      <c r="BE33" s="5"/>
      <c r="BF33" s="5"/>
      <c r="BG33" s="5"/>
      <c r="BH33" s="5"/>
      <c r="BI33" s="5"/>
      <c r="BJ33" s="5"/>
      <c r="BK33" s="5"/>
      <c r="BL33" s="5"/>
      <c r="BM33" s="5"/>
      <c r="BN33" s="5"/>
      <c r="BO33" s="673"/>
      <c r="BP33" s="673"/>
      <c r="BQ33" s="673"/>
      <c r="BR33" s="673"/>
      <c r="BS33" s="673"/>
      <c r="BT33" s="5"/>
      <c r="BU33" s="5"/>
      <c r="BV33" s="5"/>
      <c r="BW33" s="5"/>
      <c r="BX33" s="5"/>
      <c r="BY33" s="5"/>
      <c r="BZ33" s="5"/>
      <c r="CA33" s="5"/>
      <c r="CB33" s="5"/>
      <c r="CC33" s="676"/>
      <c r="CD33" s="676"/>
      <c r="CE33" s="676"/>
      <c r="CF33" s="676"/>
      <c r="CG33" s="676"/>
    </row>
    <row r="34" spans="1:85" ht="12" customHeight="1" thickBot="1" x14ac:dyDescent="0.25">
      <c r="A34" s="867" t="s">
        <v>108</v>
      </c>
      <c r="B34" s="868"/>
      <c r="C34" s="868"/>
      <c r="D34" s="868"/>
      <c r="E34" s="868"/>
      <c r="F34" s="868"/>
      <c r="G34" s="869"/>
      <c r="H34" s="898"/>
      <c r="I34" s="898"/>
      <c r="J34" s="898"/>
      <c r="K34" s="898"/>
      <c r="L34" s="898"/>
      <c r="M34" s="898"/>
      <c r="N34" s="898"/>
      <c r="O34" s="898"/>
      <c r="P34" s="898"/>
      <c r="Q34" s="899"/>
      <c r="R34" s="42"/>
      <c r="S34" s="867" t="s">
        <v>108</v>
      </c>
      <c r="T34" s="868"/>
      <c r="U34" s="868"/>
      <c r="V34" s="868"/>
      <c r="W34" s="868"/>
      <c r="X34" s="868"/>
      <c r="Y34" s="869"/>
      <c r="Z34" s="898"/>
      <c r="AA34" s="898"/>
      <c r="AB34" s="898"/>
      <c r="AC34" s="898"/>
      <c r="AD34" s="898"/>
      <c r="AE34" s="898"/>
      <c r="AF34" s="898"/>
      <c r="AG34" s="898"/>
      <c r="AH34" s="898"/>
      <c r="AI34" s="899"/>
      <c r="AJ34" s="5"/>
      <c r="AK34" s="682"/>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73"/>
      <c r="BP34" s="673"/>
      <c r="BQ34" s="673"/>
      <c r="BR34" s="673"/>
      <c r="BS34" s="673"/>
      <c r="BT34" s="5"/>
      <c r="BU34" s="5"/>
      <c r="BV34" s="5"/>
      <c r="BW34" s="5"/>
      <c r="BX34" s="5"/>
      <c r="BY34" s="5"/>
      <c r="BZ34" s="5"/>
      <c r="CA34" s="5"/>
      <c r="CB34" s="5"/>
      <c r="CC34" s="676"/>
      <c r="CD34" s="676"/>
      <c r="CE34" s="676"/>
      <c r="CF34" s="676"/>
      <c r="CG34" s="676"/>
    </row>
    <row r="35" spans="1:85" ht="12" customHeight="1" thickBot="1" x14ac:dyDescent="0.25">
      <c r="A35" s="872" t="s">
        <v>107</v>
      </c>
      <c r="B35" s="873"/>
      <c r="C35" s="873"/>
      <c r="D35" s="873"/>
      <c r="E35" s="873"/>
      <c r="F35" s="873"/>
      <c r="G35" s="873"/>
      <c r="H35" s="895"/>
      <c r="I35" s="896"/>
      <c r="J35" s="896"/>
      <c r="K35" s="896"/>
      <c r="L35" s="896"/>
      <c r="M35" s="896"/>
      <c r="N35" s="896"/>
      <c r="O35" s="896"/>
      <c r="P35" s="896"/>
      <c r="Q35" s="897"/>
      <c r="R35" s="42"/>
      <c r="S35" s="872" t="s">
        <v>107</v>
      </c>
      <c r="T35" s="873"/>
      <c r="U35" s="873"/>
      <c r="V35" s="873"/>
      <c r="W35" s="873"/>
      <c r="X35" s="873"/>
      <c r="Y35" s="873"/>
      <c r="Z35" s="895"/>
      <c r="AA35" s="896"/>
      <c r="AB35" s="896"/>
      <c r="AC35" s="896"/>
      <c r="AD35" s="896"/>
      <c r="AE35" s="896"/>
      <c r="AF35" s="896"/>
      <c r="AG35" s="896"/>
      <c r="AH35" s="896"/>
      <c r="AI35" s="897"/>
      <c r="AJ35" s="5"/>
      <c r="AK35" s="939" t="s">
        <v>453</v>
      </c>
      <c r="AL35" s="940"/>
      <c r="AM35" s="940"/>
      <c r="AN35" s="940"/>
      <c r="AO35" s="940"/>
      <c r="AP35" s="940"/>
      <c r="AQ35" s="940"/>
      <c r="AR35" s="940"/>
      <c r="AS35" s="940"/>
      <c r="AT35" s="940"/>
      <c r="AU35" s="940"/>
      <c r="AV35" s="940"/>
      <c r="AW35" s="940"/>
      <c r="AX35" s="940"/>
      <c r="AY35" s="940"/>
      <c r="AZ35" s="940"/>
      <c r="BA35" s="940"/>
      <c r="BB35" s="940"/>
      <c r="BC35" s="940"/>
      <c r="BD35" s="940"/>
      <c r="BE35" s="940"/>
      <c r="BF35" s="940"/>
      <c r="BG35" s="940"/>
      <c r="BH35" s="940"/>
      <c r="BI35" s="940"/>
      <c r="BJ35" s="940"/>
      <c r="BK35" s="940"/>
      <c r="BL35" s="940"/>
      <c r="BM35" s="940"/>
      <c r="BN35" s="940"/>
      <c r="BO35" s="940"/>
      <c r="BP35" s="940"/>
      <c r="BQ35" s="941"/>
      <c r="BR35" s="673"/>
      <c r="BS35" s="673"/>
      <c r="BT35" s="5"/>
      <c r="BU35" s="5"/>
      <c r="BV35" s="5"/>
      <c r="BW35" s="5"/>
      <c r="BX35" s="5"/>
      <c r="BY35" s="5"/>
      <c r="BZ35" s="5"/>
      <c r="CA35" s="5"/>
      <c r="CB35" s="5"/>
      <c r="CC35" s="676"/>
      <c r="CD35" s="676"/>
      <c r="CE35" s="676"/>
      <c r="CF35" s="676"/>
      <c r="CG35" s="676"/>
    </row>
    <row r="36" spans="1:85" ht="12" customHeight="1" thickTop="1" thickBot="1" x14ac:dyDescent="0.25">
      <c r="A36" s="921"/>
      <c r="B36" s="922"/>
      <c r="C36" s="922"/>
      <c r="D36" s="922"/>
      <c r="E36" s="922"/>
      <c r="F36" s="922"/>
      <c r="G36" s="922"/>
      <c r="H36" s="923" t="s">
        <v>104</v>
      </c>
      <c r="I36" s="923"/>
      <c r="J36" s="923"/>
      <c r="K36" s="923"/>
      <c r="L36" s="923"/>
      <c r="M36" s="923" t="s">
        <v>103</v>
      </c>
      <c r="N36" s="923"/>
      <c r="O36" s="923"/>
      <c r="P36" s="923"/>
      <c r="Q36" s="924"/>
      <c r="R36" s="42"/>
      <c r="S36" s="921"/>
      <c r="T36" s="922"/>
      <c r="U36" s="922"/>
      <c r="V36" s="922"/>
      <c r="W36" s="922"/>
      <c r="X36" s="922"/>
      <c r="Y36" s="922"/>
      <c r="Z36" s="923" t="s">
        <v>104</v>
      </c>
      <c r="AA36" s="923"/>
      <c r="AB36" s="923"/>
      <c r="AC36" s="923"/>
      <c r="AD36" s="923"/>
      <c r="AE36" s="923" t="s">
        <v>103</v>
      </c>
      <c r="AF36" s="923"/>
      <c r="AG36" s="923"/>
      <c r="AH36" s="923"/>
      <c r="AI36" s="924"/>
      <c r="AJ36" s="5"/>
      <c r="AK36" s="948"/>
      <c r="AL36" s="950"/>
      <c r="AM36" s="1346">
        <v>1</v>
      </c>
      <c r="AN36" s="1346"/>
      <c r="AO36" s="1108" t="s">
        <v>220</v>
      </c>
      <c r="AP36" s="1108"/>
      <c r="AQ36" s="1108"/>
      <c r="AR36" s="1108"/>
      <c r="AS36" s="1108"/>
      <c r="AT36" s="1108"/>
      <c r="AU36" s="1108"/>
      <c r="AV36" s="1108"/>
      <c r="AW36" s="1108"/>
      <c r="AX36" s="1108"/>
      <c r="AY36" s="1108"/>
      <c r="AZ36" s="1108"/>
      <c r="BA36" s="1108"/>
      <c r="BB36" s="1108"/>
      <c r="BC36" s="1108"/>
      <c r="BD36" s="1108"/>
      <c r="BE36" s="1108"/>
      <c r="BF36" s="1108"/>
      <c r="BG36" s="1108"/>
      <c r="BH36" s="1108"/>
      <c r="BI36" s="1108"/>
      <c r="BJ36" s="1108"/>
      <c r="BK36" s="1108"/>
      <c r="BL36" s="1108"/>
      <c r="BM36" s="1108"/>
      <c r="BN36" s="1108"/>
      <c r="BO36" s="1108"/>
      <c r="BP36" s="1108"/>
      <c r="BQ36" s="1109"/>
      <c r="BR36" s="5"/>
      <c r="BS36" s="5"/>
      <c r="BT36" s="5"/>
      <c r="BU36" s="5"/>
      <c r="BV36" s="5"/>
      <c r="BW36" s="5"/>
      <c r="BX36" s="5"/>
      <c r="BY36" s="5"/>
      <c r="BZ36" s="5"/>
      <c r="CA36" s="5"/>
      <c r="CB36" s="5"/>
    </row>
    <row r="37" spans="1:85" ht="12.75" customHeight="1" thickTop="1" x14ac:dyDescent="0.2">
      <c r="A37" s="1294" t="s">
        <v>32</v>
      </c>
      <c r="B37" s="1295"/>
      <c r="C37" s="1295"/>
      <c r="D37" s="1295"/>
      <c r="E37" s="1295"/>
      <c r="F37" s="1295"/>
      <c r="G37" s="1295"/>
      <c r="H37" s="1210"/>
      <c r="I37" s="1182"/>
      <c r="J37" s="1182"/>
      <c r="K37" s="1182"/>
      <c r="L37" s="1192"/>
      <c r="M37" s="1210"/>
      <c r="N37" s="1182"/>
      <c r="O37" s="1182"/>
      <c r="P37" s="1182"/>
      <c r="Q37" s="1192"/>
      <c r="R37" s="42"/>
      <c r="S37" s="1294" t="s">
        <v>32</v>
      </c>
      <c r="T37" s="1295"/>
      <c r="U37" s="1295"/>
      <c r="V37" s="1295"/>
      <c r="W37" s="1295"/>
      <c r="X37" s="1295"/>
      <c r="Y37" s="1295"/>
      <c r="Z37" s="1182"/>
      <c r="AA37" s="1182"/>
      <c r="AB37" s="1182"/>
      <c r="AC37" s="1182"/>
      <c r="AD37" s="1182"/>
      <c r="AE37" s="1210"/>
      <c r="AF37" s="1182"/>
      <c r="AG37" s="1182"/>
      <c r="AH37" s="1182"/>
      <c r="AI37" s="1192"/>
      <c r="AJ37" s="5"/>
      <c r="AK37" s="1039"/>
      <c r="AL37" s="1040"/>
      <c r="AM37" s="892">
        <v>2</v>
      </c>
      <c r="AN37" s="892"/>
      <c r="AO37" s="875" t="s">
        <v>219</v>
      </c>
      <c r="AP37" s="875"/>
      <c r="AQ37" s="875"/>
      <c r="AR37" s="875"/>
      <c r="AS37" s="875"/>
      <c r="AT37" s="875"/>
      <c r="AU37" s="875"/>
      <c r="AV37" s="875"/>
      <c r="AW37" s="875"/>
      <c r="AX37" s="875"/>
      <c r="AY37" s="875"/>
      <c r="AZ37" s="875"/>
      <c r="BA37" s="875"/>
      <c r="BB37" s="875"/>
      <c r="BC37" s="875"/>
      <c r="BD37" s="875"/>
      <c r="BE37" s="875"/>
      <c r="BF37" s="875"/>
      <c r="BG37" s="875"/>
      <c r="BH37" s="875"/>
      <c r="BI37" s="875"/>
      <c r="BJ37" s="875"/>
      <c r="BK37" s="875"/>
      <c r="BL37" s="875"/>
      <c r="BM37" s="875"/>
      <c r="BN37" s="875"/>
      <c r="BO37" s="875"/>
      <c r="BP37" s="875"/>
      <c r="BQ37" s="1041"/>
      <c r="BR37" s="5"/>
      <c r="BS37" s="5"/>
      <c r="BT37" s="5"/>
      <c r="BU37" s="5"/>
      <c r="BV37" s="5"/>
      <c r="BW37" s="5"/>
      <c r="BX37" s="5"/>
      <c r="BY37" s="5"/>
      <c r="BZ37" s="5"/>
      <c r="CA37" s="5"/>
      <c r="CB37" s="5"/>
    </row>
    <row r="38" spans="1:85" ht="12.75" customHeight="1" x14ac:dyDescent="0.2">
      <c r="A38" s="872" t="s">
        <v>102</v>
      </c>
      <c r="B38" s="873"/>
      <c r="C38" s="873"/>
      <c r="D38" s="873"/>
      <c r="E38" s="873"/>
      <c r="F38" s="873"/>
      <c r="G38" s="873"/>
      <c r="H38" s="938"/>
      <c r="I38" s="938"/>
      <c r="J38" s="938"/>
      <c r="K38" s="938"/>
      <c r="L38" s="938"/>
      <c r="M38" s="927" t="s">
        <v>99</v>
      </c>
      <c r="N38" s="928"/>
      <c r="O38" s="928"/>
      <c r="P38" s="928"/>
      <c r="Q38" s="929"/>
      <c r="R38" s="42"/>
      <c r="S38" s="872" t="s">
        <v>102</v>
      </c>
      <c r="T38" s="873"/>
      <c r="U38" s="873"/>
      <c r="V38" s="873"/>
      <c r="W38" s="873"/>
      <c r="X38" s="873"/>
      <c r="Y38" s="873"/>
      <c r="Z38" s="938"/>
      <c r="AA38" s="938"/>
      <c r="AB38" s="938"/>
      <c r="AC38" s="938"/>
      <c r="AD38" s="938"/>
      <c r="AE38" s="927" t="s">
        <v>99</v>
      </c>
      <c r="AF38" s="928"/>
      <c r="AG38" s="928"/>
      <c r="AH38" s="928"/>
      <c r="AI38" s="929"/>
      <c r="AJ38" s="5"/>
      <c r="AK38" s="1039"/>
      <c r="AL38" s="1040"/>
      <c r="AM38" s="892">
        <v>3</v>
      </c>
      <c r="AN38" s="892"/>
      <c r="AO38" s="875" t="s">
        <v>218</v>
      </c>
      <c r="AP38" s="875"/>
      <c r="AQ38" s="875"/>
      <c r="AR38" s="875"/>
      <c r="AS38" s="875"/>
      <c r="AT38" s="875"/>
      <c r="AU38" s="875"/>
      <c r="AV38" s="875"/>
      <c r="AW38" s="875"/>
      <c r="AX38" s="875"/>
      <c r="AY38" s="875"/>
      <c r="AZ38" s="875"/>
      <c r="BA38" s="875"/>
      <c r="BB38" s="875"/>
      <c r="BC38" s="875"/>
      <c r="BD38" s="875"/>
      <c r="BE38" s="875"/>
      <c r="BF38" s="875"/>
      <c r="BG38" s="875"/>
      <c r="BH38" s="875"/>
      <c r="BI38" s="875"/>
      <c r="BJ38" s="875"/>
      <c r="BK38" s="875"/>
      <c r="BL38" s="875"/>
      <c r="BM38" s="875"/>
      <c r="BN38" s="875"/>
      <c r="BO38" s="875"/>
      <c r="BP38" s="875"/>
      <c r="BQ38" s="1041"/>
      <c r="BR38" s="5"/>
      <c r="BS38" s="5"/>
      <c r="BT38" s="5"/>
      <c r="BU38" s="5"/>
      <c r="BV38" s="5"/>
      <c r="BW38" s="5"/>
      <c r="BX38" s="5"/>
      <c r="BY38" s="5"/>
      <c r="BZ38" s="5"/>
      <c r="CA38" s="5"/>
      <c r="CB38" s="5"/>
    </row>
    <row r="39" spans="1:85" ht="12" customHeight="1" x14ac:dyDescent="0.2">
      <c r="A39" s="872" t="s">
        <v>101</v>
      </c>
      <c r="B39" s="873"/>
      <c r="C39" s="873"/>
      <c r="D39" s="873"/>
      <c r="E39" s="873"/>
      <c r="F39" s="873"/>
      <c r="G39" s="873"/>
      <c r="H39" s="927" t="s">
        <v>99</v>
      </c>
      <c r="I39" s="928"/>
      <c r="J39" s="928"/>
      <c r="K39" s="928"/>
      <c r="L39" s="928"/>
      <c r="M39" s="928" t="str">
        <f>IF(H35&lt;&gt;"---",IF(H38*H35&lt;&gt;0,H38*H35, ""),"---")</f>
        <v/>
      </c>
      <c r="N39" s="928"/>
      <c r="O39" s="928"/>
      <c r="P39" s="928"/>
      <c r="Q39" s="929"/>
      <c r="R39" s="42"/>
      <c r="S39" s="872" t="s">
        <v>101</v>
      </c>
      <c r="T39" s="873"/>
      <c r="U39" s="873"/>
      <c r="V39" s="873"/>
      <c r="W39" s="873"/>
      <c r="X39" s="873"/>
      <c r="Y39" s="873"/>
      <c r="Z39" s="927" t="s">
        <v>99</v>
      </c>
      <c r="AA39" s="928"/>
      <c r="AB39" s="928"/>
      <c r="AC39" s="928"/>
      <c r="AD39" s="928"/>
      <c r="AE39" s="928" t="str">
        <f>IF(Z35&lt;&gt;"---",IF(Z38*Z35&lt;&gt;0,Z38*Z35, ""),"---")</f>
        <v/>
      </c>
      <c r="AF39" s="928"/>
      <c r="AG39" s="928"/>
      <c r="AH39" s="928"/>
      <c r="AI39" s="929"/>
      <c r="AJ39" s="5"/>
      <c r="AK39" s="1039"/>
      <c r="AL39" s="1040"/>
      <c r="AM39" s="892">
        <v>4</v>
      </c>
      <c r="AN39" s="892"/>
      <c r="AO39" s="875" t="s">
        <v>217</v>
      </c>
      <c r="AP39" s="875"/>
      <c r="AQ39" s="875"/>
      <c r="AR39" s="875"/>
      <c r="AS39" s="875"/>
      <c r="AT39" s="875"/>
      <c r="AU39" s="875"/>
      <c r="AV39" s="875"/>
      <c r="AW39" s="875"/>
      <c r="AX39" s="875"/>
      <c r="AY39" s="875"/>
      <c r="AZ39" s="875"/>
      <c r="BA39" s="875"/>
      <c r="BB39" s="875"/>
      <c r="BC39" s="875"/>
      <c r="BD39" s="875"/>
      <c r="BE39" s="875"/>
      <c r="BF39" s="875"/>
      <c r="BG39" s="875"/>
      <c r="BH39" s="875"/>
      <c r="BI39" s="875"/>
      <c r="BJ39" s="875"/>
      <c r="BK39" s="875"/>
      <c r="BL39" s="875"/>
      <c r="BM39" s="875"/>
      <c r="BN39" s="875"/>
      <c r="BO39" s="875"/>
      <c r="BP39" s="875"/>
      <c r="BQ39" s="1041"/>
      <c r="BR39" s="5"/>
      <c r="BS39" s="5"/>
      <c r="BT39" s="5"/>
      <c r="BU39" s="5"/>
      <c r="BV39" s="5"/>
      <c r="BW39" s="5"/>
      <c r="BX39" s="5"/>
      <c r="BY39" s="5"/>
      <c r="BZ39" s="5"/>
      <c r="CA39" s="5"/>
      <c r="CB39" s="5"/>
    </row>
    <row r="40" spans="1:85" ht="12" x14ac:dyDescent="0.2">
      <c r="A40" s="872" t="s">
        <v>100</v>
      </c>
      <c r="B40" s="873"/>
      <c r="C40" s="873"/>
      <c r="D40" s="873"/>
      <c r="E40" s="873"/>
      <c r="F40" s="873"/>
      <c r="G40" s="873"/>
      <c r="H40" s="927" t="s">
        <v>99</v>
      </c>
      <c r="I40" s="928"/>
      <c r="J40" s="928"/>
      <c r="K40" s="928"/>
      <c r="L40" s="928"/>
      <c r="M40" s="928" t="str">
        <f>IF(AT10="Single Phase",AN5,IF(AT10="Three Phase",IF(MOD(AN5,1)=0,AN5&amp;".0",AN5)&amp;", "&amp;IF(MOD(AN6,1)=0,AN6&amp;".0",AN6)&amp;", "&amp;IF(MOD(AN7,1)=0,AN7&amp;".0",AN7),""))</f>
        <v/>
      </c>
      <c r="N40" s="928"/>
      <c r="O40" s="928"/>
      <c r="P40" s="928"/>
      <c r="Q40" s="929"/>
      <c r="R40" s="42"/>
      <c r="S40" s="872" t="s">
        <v>100</v>
      </c>
      <c r="T40" s="873"/>
      <c r="U40" s="873"/>
      <c r="V40" s="873"/>
      <c r="W40" s="873"/>
      <c r="X40" s="873"/>
      <c r="Y40" s="873"/>
      <c r="Z40" s="927" t="s">
        <v>99</v>
      </c>
      <c r="AA40" s="928"/>
      <c r="AB40" s="928"/>
      <c r="AC40" s="928"/>
      <c r="AD40" s="928"/>
      <c r="AE40" s="928" t="str">
        <f>IF(AT19="Single Phase",AN14,IF(AT19="Three Phase",IF(MOD(AN14,1)=0,AN14&amp;".0",AN14)&amp;", "&amp;IF(MOD(AN15,1)=0,AN15&amp;".0",AN15)&amp;", "&amp;IF(MOD(AN16,1)=0,AN16&amp;".0",AN16),""))</f>
        <v/>
      </c>
      <c r="AF40" s="928"/>
      <c r="AG40" s="928"/>
      <c r="AH40" s="928"/>
      <c r="AI40" s="929"/>
      <c r="AJ40" s="5"/>
      <c r="AK40" s="1039"/>
      <c r="AL40" s="1040"/>
      <c r="AM40" s="892">
        <v>5</v>
      </c>
      <c r="AN40" s="892"/>
      <c r="AO40" s="875" t="s">
        <v>216</v>
      </c>
      <c r="AP40" s="875"/>
      <c r="AQ40" s="875"/>
      <c r="AR40" s="875"/>
      <c r="AS40" s="875"/>
      <c r="AT40" s="875"/>
      <c r="AU40" s="875"/>
      <c r="AV40" s="875"/>
      <c r="AW40" s="875"/>
      <c r="AX40" s="875"/>
      <c r="AY40" s="875"/>
      <c r="AZ40" s="875"/>
      <c r="BA40" s="875"/>
      <c r="BB40" s="875"/>
      <c r="BC40" s="875"/>
      <c r="BD40" s="875"/>
      <c r="BE40" s="875"/>
      <c r="BF40" s="875"/>
      <c r="BG40" s="875"/>
      <c r="BH40" s="875"/>
      <c r="BI40" s="875"/>
      <c r="BJ40" s="875"/>
      <c r="BK40" s="875"/>
      <c r="BL40" s="875"/>
      <c r="BM40" s="875"/>
      <c r="BN40" s="875"/>
      <c r="BO40" s="875"/>
      <c r="BP40" s="875"/>
      <c r="BQ40" s="1041"/>
      <c r="BR40" s="684"/>
      <c r="BS40" s="684"/>
      <c r="BT40" s="684"/>
      <c r="BU40" s="684"/>
      <c r="BV40" s="684"/>
      <c r="BW40" s="684"/>
      <c r="BX40" s="684"/>
      <c r="BY40" s="684"/>
      <c r="BZ40" s="684"/>
      <c r="CA40" s="684"/>
      <c r="CB40" s="5"/>
    </row>
    <row r="41" spans="1:85" ht="12.75" thickBot="1" x14ac:dyDescent="0.25">
      <c r="A41" s="919" t="s">
        <v>98</v>
      </c>
      <c r="B41" s="920"/>
      <c r="C41" s="920"/>
      <c r="D41" s="920"/>
      <c r="E41" s="920"/>
      <c r="F41" s="920"/>
      <c r="G41" s="920"/>
      <c r="H41" s="1347"/>
      <c r="I41" s="1347"/>
      <c r="J41" s="1347"/>
      <c r="K41" s="1347"/>
      <c r="L41" s="1347"/>
      <c r="M41" s="1348" t="str">
        <f>IF(AT10="Single Phase",AQ5,IF(AT10="Three Phase",AQ5 &amp;", " &amp;AQ6 &amp; ", " &amp;AQ7,""))</f>
        <v/>
      </c>
      <c r="N41" s="1349"/>
      <c r="O41" s="1349"/>
      <c r="P41" s="1349"/>
      <c r="Q41" s="1350"/>
      <c r="R41" s="42"/>
      <c r="S41" s="919" t="s">
        <v>98</v>
      </c>
      <c r="T41" s="920"/>
      <c r="U41" s="920"/>
      <c r="V41" s="920"/>
      <c r="W41" s="920"/>
      <c r="X41" s="920"/>
      <c r="Y41" s="920"/>
      <c r="Z41" s="944"/>
      <c r="AA41" s="944"/>
      <c r="AB41" s="944"/>
      <c r="AC41" s="944"/>
      <c r="AD41" s="944"/>
      <c r="AE41" s="1348" t="str">
        <f>IF(AT19="Single Phase",AQ14,IF(AT19="Three Phase",AQ14 &amp;", " &amp;AQ15 &amp; ", " &amp;AQ16,""))</f>
        <v/>
      </c>
      <c r="AF41" s="1349"/>
      <c r="AG41" s="1349"/>
      <c r="AH41" s="1349"/>
      <c r="AI41" s="1350"/>
      <c r="AJ41" s="5"/>
      <c r="AK41" s="1039"/>
      <c r="AL41" s="1040"/>
      <c r="AM41" s="892">
        <v>6</v>
      </c>
      <c r="AN41" s="892"/>
      <c r="AO41" s="875" t="s">
        <v>215</v>
      </c>
      <c r="AP41" s="875"/>
      <c r="AQ41" s="875"/>
      <c r="AR41" s="875"/>
      <c r="AS41" s="875"/>
      <c r="AT41" s="875"/>
      <c r="AU41" s="875"/>
      <c r="AV41" s="875"/>
      <c r="AW41" s="875"/>
      <c r="AX41" s="875"/>
      <c r="AY41" s="875"/>
      <c r="AZ41" s="875"/>
      <c r="BA41" s="875"/>
      <c r="BB41" s="875"/>
      <c r="BC41" s="875"/>
      <c r="BD41" s="875"/>
      <c r="BE41" s="875"/>
      <c r="BF41" s="875"/>
      <c r="BG41" s="875"/>
      <c r="BH41" s="875"/>
      <c r="BI41" s="875"/>
      <c r="BJ41" s="875"/>
      <c r="BK41" s="875"/>
      <c r="BL41" s="875"/>
      <c r="BM41" s="875"/>
      <c r="BN41" s="875"/>
      <c r="BO41" s="875"/>
      <c r="BP41" s="875"/>
      <c r="BQ41" s="1041"/>
      <c r="BR41" s="673"/>
      <c r="BS41" s="673"/>
      <c r="BT41" s="673"/>
      <c r="BU41" s="673"/>
      <c r="BV41" s="673"/>
      <c r="BW41" s="673"/>
      <c r="BX41" s="673"/>
      <c r="BY41" s="673"/>
      <c r="BZ41" s="673"/>
      <c r="CA41" s="673"/>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039"/>
      <c r="AL42" s="1040"/>
      <c r="AM42" s="892">
        <v>7</v>
      </c>
      <c r="AN42" s="892"/>
      <c r="AO42" s="875" t="s">
        <v>214</v>
      </c>
      <c r="AP42" s="875"/>
      <c r="AQ42" s="875"/>
      <c r="AR42" s="875"/>
      <c r="AS42" s="875"/>
      <c r="AT42" s="875"/>
      <c r="AU42" s="875"/>
      <c r="AV42" s="875"/>
      <c r="AW42" s="875"/>
      <c r="AX42" s="875"/>
      <c r="AY42" s="875"/>
      <c r="AZ42" s="875"/>
      <c r="BA42" s="875"/>
      <c r="BB42" s="875"/>
      <c r="BC42" s="875"/>
      <c r="BD42" s="875"/>
      <c r="BE42" s="875"/>
      <c r="BF42" s="875"/>
      <c r="BG42" s="875"/>
      <c r="BH42" s="875"/>
      <c r="BI42" s="875"/>
      <c r="BJ42" s="875"/>
      <c r="BK42" s="875"/>
      <c r="BL42" s="875"/>
      <c r="BM42" s="875"/>
      <c r="BN42" s="875"/>
      <c r="BO42" s="875"/>
      <c r="BP42" s="875"/>
      <c r="BQ42" s="1041"/>
      <c r="BR42" s="673"/>
      <c r="BS42" s="673"/>
      <c r="BT42" s="673"/>
      <c r="BU42" s="673"/>
      <c r="BV42" s="673"/>
      <c r="BW42" s="673"/>
      <c r="BX42" s="673"/>
      <c r="BY42" s="673"/>
      <c r="BZ42" s="673"/>
      <c r="CA42" s="673"/>
      <c r="CB42" s="5"/>
    </row>
    <row r="43" spans="1:85" ht="12" customHeight="1" thickBot="1" x14ac:dyDescent="0.25">
      <c r="A43" s="856" t="s">
        <v>133</v>
      </c>
      <c r="B43" s="857"/>
      <c r="C43" s="857"/>
      <c r="D43" s="857"/>
      <c r="E43" s="857"/>
      <c r="F43" s="857"/>
      <c r="G43" s="857"/>
      <c r="H43" s="857"/>
      <c r="I43" s="857"/>
      <c r="J43" s="857"/>
      <c r="K43" s="683" t="s">
        <v>116</v>
      </c>
      <c r="L43" s="857" t="str">
        <f>IF(G31&lt;&gt;0,G31,"")</f>
        <v/>
      </c>
      <c r="M43" s="857"/>
      <c r="N43" s="857"/>
      <c r="O43" s="857"/>
      <c r="P43" s="857"/>
      <c r="Q43" s="858"/>
      <c r="R43" s="42"/>
      <c r="S43" s="856" t="s">
        <v>133</v>
      </c>
      <c r="T43" s="857"/>
      <c r="U43" s="857"/>
      <c r="V43" s="857"/>
      <c r="W43" s="857"/>
      <c r="X43" s="857"/>
      <c r="Y43" s="857"/>
      <c r="Z43" s="857"/>
      <c r="AA43" s="857"/>
      <c r="AB43" s="857"/>
      <c r="AC43" s="683" t="s">
        <v>116</v>
      </c>
      <c r="AD43" s="857" t="str">
        <f>IF(Y31&lt;&gt;0,Y31,"")</f>
        <v/>
      </c>
      <c r="AE43" s="857"/>
      <c r="AF43" s="857"/>
      <c r="AG43" s="857"/>
      <c r="AH43" s="857"/>
      <c r="AI43" s="858"/>
      <c r="AJ43" s="5"/>
      <c r="AK43" s="1039"/>
      <c r="AL43" s="1040"/>
      <c r="AM43" s="892">
        <v>8</v>
      </c>
      <c r="AN43" s="892"/>
      <c r="AO43" s="875" t="s">
        <v>213</v>
      </c>
      <c r="AP43" s="875"/>
      <c r="AQ43" s="875"/>
      <c r="AR43" s="875"/>
      <c r="AS43" s="875"/>
      <c r="AT43" s="875"/>
      <c r="AU43" s="875"/>
      <c r="AV43" s="875"/>
      <c r="AW43" s="875"/>
      <c r="AX43" s="875"/>
      <c r="AY43" s="875"/>
      <c r="AZ43" s="875"/>
      <c r="BA43" s="875"/>
      <c r="BB43" s="875"/>
      <c r="BC43" s="875"/>
      <c r="BD43" s="875"/>
      <c r="BE43" s="875"/>
      <c r="BF43" s="875"/>
      <c r="BG43" s="875"/>
      <c r="BH43" s="875"/>
      <c r="BI43" s="875"/>
      <c r="BJ43" s="875"/>
      <c r="BK43" s="875"/>
      <c r="BL43" s="875"/>
      <c r="BM43" s="875"/>
      <c r="BN43" s="875"/>
      <c r="BO43" s="875"/>
      <c r="BP43" s="875"/>
      <c r="BQ43" s="1041"/>
      <c r="BR43" s="673"/>
      <c r="BS43" s="673"/>
      <c r="BT43" s="673"/>
      <c r="BU43" s="673"/>
      <c r="BV43" s="673"/>
      <c r="BW43" s="673"/>
      <c r="BX43" s="673"/>
      <c r="BY43" s="673"/>
      <c r="BZ43" s="673"/>
      <c r="CA43" s="673"/>
      <c r="CB43" s="5"/>
    </row>
    <row r="44" spans="1:85" ht="12" customHeight="1" thickTop="1" x14ac:dyDescent="0.2">
      <c r="A44" s="1294" t="s">
        <v>129</v>
      </c>
      <c r="B44" s="1295"/>
      <c r="C44" s="1295"/>
      <c r="D44" s="1295"/>
      <c r="E44" s="1295"/>
      <c r="F44" s="1295"/>
      <c r="G44" s="1295"/>
      <c r="H44" s="1144"/>
      <c r="I44" s="1145"/>
      <c r="J44" s="1145"/>
      <c r="K44" s="1145"/>
      <c r="L44" s="1145"/>
      <c r="M44" s="1145"/>
      <c r="N44" s="1145"/>
      <c r="O44" s="1145"/>
      <c r="P44" s="1145"/>
      <c r="Q44" s="1146"/>
      <c r="R44" s="42"/>
      <c r="S44" s="1294" t="s">
        <v>129</v>
      </c>
      <c r="T44" s="1295"/>
      <c r="U44" s="1295"/>
      <c r="V44" s="1295"/>
      <c r="W44" s="1295"/>
      <c r="X44" s="1295"/>
      <c r="Y44" s="1295"/>
      <c r="Z44" s="1144"/>
      <c r="AA44" s="1145"/>
      <c r="AB44" s="1145"/>
      <c r="AC44" s="1145"/>
      <c r="AD44" s="1145"/>
      <c r="AE44" s="1145"/>
      <c r="AF44" s="1145"/>
      <c r="AG44" s="1145"/>
      <c r="AH44" s="1145"/>
      <c r="AI44" s="1146"/>
      <c r="AJ44" s="5"/>
      <c r="AK44" s="1039"/>
      <c r="AL44" s="1040"/>
      <c r="AM44" s="892">
        <v>9</v>
      </c>
      <c r="AN44" s="892"/>
      <c r="AO44" s="875" t="s">
        <v>212</v>
      </c>
      <c r="AP44" s="875"/>
      <c r="AQ44" s="875"/>
      <c r="AR44" s="875"/>
      <c r="AS44" s="875"/>
      <c r="AT44" s="875"/>
      <c r="AU44" s="875"/>
      <c r="AV44" s="875"/>
      <c r="AW44" s="875"/>
      <c r="AX44" s="875"/>
      <c r="AY44" s="875"/>
      <c r="AZ44" s="875"/>
      <c r="BA44" s="875"/>
      <c r="BB44" s="875"/>
      <c r="BC44" s="875"/>
      <c r="BD44" s="875"/>
      <c r="BE44" s="875"/>
      <c r="BF44" s="875"/>
      <c r="BG44" s="875"/>
      <c r="BH44" s="875"/>
      <c r="BI44" s="875"/>
      <c r="BJ44" s="875"/>
      <c r="BK44" s="875"/>
      <c r="BL44" s="875"/>
      <c r="BM44" s="875"/>
      <c r="BN44" s="875"/>
      <c r="BO44" s="875"/>
      <c r="BP44" s="875"/>
      <c r="BQ44" s="1041"/>
      <c r="BR44" s="673"/>
      <c r="BS44" s="673"/>
      <c r="BT44" s="673"/>
      <c r="BU44" s="673"/>
      <c r="BV44" s="673"/>
      <c r="BW44" s="673"/>
      <c r="BX44" s="673"/>
      <c r="BY44" s="673"/>
      <c r="BZ44" s="673"/>
      <c r="CA44" s="673"/>
      <c r="CB44" s="5"/>
    </row>
    <row r="45" spans="1:85" ht="12" customHeight="1" x14ac:dyDescent="0.2">
      <c r="A45" s="887" t="s">
        <v>126</v>
      </c>
      <c r="B45" s="888"/>
      <c r="C45" s="888"/>
      <c r="D45" s="888"/>
      <c r="E45" s="888"/>
      <c r="F45" s="888"/>
      <c r="G45" s="888"/>
      <c r="H45" s="1071"/>
      <c r="I45" s="1072"/>
      <c r="J45" s="1072"/>
      <c r="K45" s="1072"/>
      <c r="L45" s="1072"/>
      <c r="M45" s="1072"/>
      <c r="N45" s="1072"/>
      <c r="O45" s="1072"/>
      <c r="P45" s="1072"/>
      <c r="Q45" s="1073"/>
      <c r="R45" s="42"/>
      <c r="S45" s="887" t="s">
        <v>126</v>
      </c>
      <c r="T45" s="888"/>
      <c r="U45" s="888"/>
      <c r="V45" s="888"/>
      <c r="W45" s="888"/>
      <c r="X45" s="888"/>
      <c r="Y45" s="888"/>
      <c r="Z45" s="1071"/>
      <c r="AA45" s="1072"/>
      <c r="AB45" s="1072"/>
      <c r="AC45" s="1072"/>
      <c r="AD45" s="1072"/>
      <c r="AE45" s="1072"/>
      <c r="AF45" s="1072"/>
      <c r="AG45" s="1072"/>
      <c r="AH45" s="1072"/>
      <c r="AI45" s="1073"/>
      <c r="AJ45" s="5"/>
      <c r="AK45" s="1039"/>
      <c r="AL45" s="1040"/>
      <c r="AM45" s="892">
        <v>10</v>
      </c>
      <c r="AN45" s="892"/>
      <c r="AO45" s="875" t="s">
        <v>211</v>
      </c>
      <c r="AP45" s="875"/>
      <c r="AQ45" s="875"/>
      <c r="AR45" s="875"/>
      <c r="AS45" s="875"/>
      <c r="AT45" s="875"/>
      <c r="AU45" s="875"/>
      <c r="AV45" s="875"/>
      <c r="AW45" s="875"/>
      <c r="AX45" s="875"/>
      <c r="AY45" s="875"/>
      <c r="AZ45" s="875"/>
      <c r="BA45" s="875"/>
      <c r="BB45" s="875"/>
      <c r="BC45" s="875"/>
      <c r="BD45" s="875"/>
      <c r="BE45" s="875"/>
      <c r="BF45" s="875"/>
      <c r="BG45" s="875"/>
      <c r="BH45" s="875"/>
      <c r="BI45" s="875"/>
      <c r="BJ45" s="875"/>
      <c r="BK45" s="875"/>
      <c r="BL45" s="875"/>
      <c r="BM45" s="875"/>
      <c r="BN45" s="875"/>
      <c r="BO45" s="875"/>
      <c r="BP45" s="875"/>
      <c r="BQ45" s="1041"/>
      <c r="BR45" s="673"/>
      <c r="BS45" s="673"/>
      <c r="BT45" s="673"/>
      <c r="BU45" s="673"/>
      <c r="BV45" s="673"/>
      <c r="BW45" s="673"/>
      <c r="BX45" s="673"/>
      <c r="BY45" s="673"/>
      <c r="BZ45" s="673"/>
      <c r="CA45" s="673"/>
      <c r="CB45" s="5"/>
    </row>
    <row r="46" spans="1:85" ht="12" customHeight="1" x14ac:dyDescent="0.2">
      <c r="A46" s="872" t="s">
        <v>124</v>
      </c>
      <c r="B46" s="873"/>
      <c r="C46" s="873"/>
      <c r="D46" s="873"/>
      <c r="E46" s="873"/>
      <c r="F46" s="873"/>
      <c r="G46" s="873"/>
      <c r="H46" s="1147"/>
      <c r="I46" s="1147"/>
      <c r="J46" s="1147"/>
      <c r="K46" s="1351" t="s">
        <v>119</v>
      </c>
      <c r="L46" s="1352"/>
      <c r="M46" s="1147"/>
      <c r="N46" s="1147"/>
      <c r="O46" s="1147"/>
      <c r="P46" s="1351" t="s">
        <v>118</v>
      </c>
      <c r="Q46" s="1353"/>
      <c r="R46" s="42"/>
      <c r="S46" s="872" t="s">
        <v>124</v>
      </c>
      <c r="T46" s="873"/>
      <c r="U46" s="873"/>
      <c r="V46" s="873"/>
      <c r="W46" s="873"/>
      <c r="X46" s="873"/>
      <c r="Y46" s="873"/>
      <c r="Z46" s="1147"/>
      <c r="AA46" s="1147"/>
      <c r="AB46" s="1147"/>
      <c r="AC46" s="1351" t="s">
        <v>119</v>
      </c>
      <c r="AD46" s="1352"/>
      <c r="AE46" s="1147"/>
      <c r="AF46" s="1147"/>
      <c r="AG46" s="1147"/>
      <c r="AH46" s="1351" t="s">
        <v>118</v>
      </c>
      <c r="AI46" s="1353"/>
      <c r="AJ46" s="5"/>
      <c r="AK46" s="1039"/>
      <c r="AL46" s="1040"/>
      <c r="AM46" s="892">
        <v>11</v>
      </c>
      <c r="AN46" s="892"/>
      <c r="AO46" s="875" t="s">
        <v>210</v>
      </c>
      <c r="AP46" s="875"/>
      <c r="AQ46" s="875"/>
      <c r="AR46" s="875"/>
      <c r="AS46" s="875"/>
      <c r="AT46" s="875"/>
      <c r="AU46" s="875"/>
      <c r="AV46" s="875"/>
      <c r="AW46" s="875"/>
      <c r="AX46" s="875"/>
      <c r="AY46" s="875"/>
      <c r="AZ46" s="875"/>
      <c r="BA46" s="875"/>
      <c r="BB46" s="875"/>
      <c r="BC46" s="875"/>
      <c r="BD46" s="875"/>
      <c r="BE46" s="875"/>
      <c r="BF46" s="875"/>
      <c r="BG46" s="875"/>
      <c r="BH46" s="875"/>
      <c r="BI46" s="875"/>
      <c r="BJ46" s="875"/>
      <c r="BK46" s="875"/>
      <c r="BL46" s="875"/>
      <c r="BM46" s="875"/>
      <c r="BN46" s="875"/>
      <c r="BO46" s="875"/>
      <c r="BP46" s="875"/>
      <c r="BQ46" s="1041"/>
      <c r="BR46" s="673"/>
      <c r="BS46" s="673"/>
      <c r="BT46" s="673"/>
      <c r="BU46" s="673"/>
      <c r="BV46" s="673"/>
      <c r="BW46" s="673"/>
      <c r="BX46" s="673"/>
      <c r="BY46" s="673"/>
      <c r="BZ46" s="673"/>
      <c r="CA46" s="673"/>
      <c r="CB46" s="5"/>
    </row>
    <row r="47" spans="1:85" ht="12" customHeight="1" x14ac:dyDescent="0.2">
      <c r="A47" s="872" t="s">
        <v>121</v>
      </c>
      <c r="B47" s="873"/>
      <c r="C47" s="873"/>
      <c r="D47" s="873"/>
      <c r="E47" s="873"/>
      <c r="F47" s="873"/>
      <c r="G47" s="873"/>
      <c r="H47" s="1071"/>
      <c r="I47" s="1072"/>
      <c r="J47" s="1072"/>
      <c r="K47" s="1072"/>
      <c r="L47" s="1072"/>
      <c r="M47" s="1072"/>
      <c r="N47" s="1072"/>
      <c r="O47" s="1072"/>
      <c r="P47" s="1072"/>
      <c r="Q47" s="1073"/>
      <c r="R47" s="42"/>
      <c r="S47" s="872" t="s">
        <v>121</v>
      </c>
      <c r="T47" s="873"/>
      <c r="U47" s="873"/>
      <c r="V47" s="873"/>
      <c r="W47" s="873"/>
      <c r="X47" s="873"/>
      <c r="Y47" s="873"/>
      <c r="Z47" s="1071"/>
      <c r="AA47" s="1072"/>
      <c r="AB47" s="1072"/>
      <c r="AC47" s="1072"/>
      <c r="AD47" s="1072"/>
      <c r="AE47" s="1072"/>
      <c r="AF47" s="1072"/>
      <c r="AG47" s="1072"/>
      <c r="AH47" s="1072"/>
      <c r="AI47" s="1073"/>
      <c r="AJ47" s="5"/>
      <c r="AK47" s="1039"/>
      <c r="AL47" s="1040"/>
      <c r="AM47" s="892">
        <v>12</v>
      </c>
      <c r="AN47" s="892"/>
      <c r="AO47" s="875" t="s">
        <v>209</v>
      </c>
      <c r="AP47" s="875"/>
      <c r="AQ47" s="875"/>
      <c r="AR47" s="875"/>
      <c r="AS47" s="875"/>
      <c r="AT47" s="875"/>
      <c r="AU47" s="875"/>
      <c r="AV47" s="875"/>
      <c r="AW47" s="875"/>
      <c r="AX47" s="875"/>
      <c r="AY47" s="875"/>
      <c r="AZ47" s="875"/>
      <c r="BA47" s="875"/>
      <c r="BB47" s="875"/>
      <c r="BC47" s="875"/>
      <c r="BD47" s="875"/>
      <c r="BE47" s="875"/>
      <c r="BF47" s="875"/>
      <c r="BG47" s="875"/>
      <c r="BH47" s="875"/>
      <c r="BI47" s="875"/>
      <c r="BJ47" s="875"/>
      <c r="BK47" s="875"/>
      <c r="BL47" s="875"/>
      <c r="BM47" s="875"/>
      <c r="BN47" s="875"/>
      <c r="BO47" s="875"/>
      <c r="BP47" s="875"/>
      <c r="BQ47" s="1041"/>
      <c r="BR47" s="673"/>
      <c r="BS47" s="673"/>
      <c r="BT47" s="673"/>
      <c r="BU47" s="673"/>
      <c r="BV47" s="673"/>
      <c r="BW47" s="673"/>
      <c r="BX47" s="673"/>
      <c r="BY47" s="673"/>
      <c r="BZ47" s="673"/>
      <c r="CA47" s="673"/>
      <c r="CB47" s="5"/>
    </row>
    <row r="48" spans="1:85" ht="12" customHeight="1" x14ac:dyDescent="0.2">
      <c r="A48" s="872" t="s">
        <v>120</v>
      </c>
      <c r="B48" s="873"/>
      <c r="C48" s="873"/>
      <c r="D48" s="873"/>
      <c r="E48" s="873"/>
      <c r="F48" s="873"/>
      <c r="G48" s="873"/>
      <c r="H48" s="1147"/>
      <c r="I48" s="1147"/>
      <c r="J48" s="1147"/>
      <c r="K48" s="1351" t="s">
        <v>119</v>
      </c>
      <c r="L48" s="1352"/>
      <c r="M48" s="1147"/>
      <c r="N48" s="1147"/>
      <c r="O48" s="1147"/>
      <c r="P48" s="1351" t="s">
        <v>118</v>
      </c>
      <c r="Q48" s="1353"/>
      <c r="R48" s="42"/>
      <c r="S48" s="872" t="s">
        <v>120</v>
      </c>
      <c r="T48" s="873"/>
      <c r="U48" s="873"/>
      <c r="V48" s="873"/>
      <c r="W48" s="873"/>
      <c r="X48" s="873"/>
      <c r="Y48" s="873"/>
      <c r="Z48" s="1147"/>
      <c r="AA48" s="1147"/>
      <c r="AB48" s="1147"/>
      <c r="AC48" s="1351" t="s">
        <v>119</v>
      </c>
      <c r="AD48" s="1352"/>
      <c r="AE48" s="1147"/>
      <c r="AF48" s="1147"/>
      <c r="AG48" s="1147"/>
      <c r="AH48" s="1351" t="s">
        <v>118</v>
      </c>
      <c r="AI48" s="1353"/>
      <c r="AJ48" s="5"/>
      <c r="AK48" s="1039"/>
      <c r="AL48" s="1040"/>
      <c r="AM48" s="892">
        <v>13</v>
      </c>
      <c r="AN48" s="892"/>
      <c r="AO48" s="875" t="s">
        <v>208</v>
      </c>
      <c r="AP48" s="875"/>
      <c r="AQ48" s="875"/>
      <c r="AR48" s="875"/>
      <c r="AS48" s="875"/>
      <c r="AT48" s="875"/>
      <c r="AU48" s="875"/>
      <c r="AV48" s="875"/>
      <c r="AW48" s="875"/>
      <c r="AX48" s="875"/>
      <c r="AY48" s="875"/>
      <c r="AZ48" s="875"/>
      <c r="BA48" s="875"/>
      <c r="BB48" s="875"/>
      <c r="BC48" s="875"/>
      <c r="BD48" s="875"/>
      <c r="BE48" s="875"/>
      <c r="BF48" s="875"/>
      <c r="BG48" s="875"/>
      <c r="BH48" s="875"/>
      <c r="BI48" s="875"/>
      <c r="BJ48" s="875"/>
      <c r="BK48" s="875"/>
      <c r="BL48" s="875"/>
      <c r="BM48" s="875"/>
      <c r="BN48" s="875"/>
      <c r="BO48" s="875"/>
      <c r="BP48" s="875"/>
      <c r="BQ48" s="1041"/>
      <c r="BR48" s="673"/>
      <c r="BS48" s="673"/>
      <c r="BT48" s="673"/>
      <c r="BU48" s="673"/>
      <c r="BV48" s="673"/>
      <c r="BW48" s="673"/>
      <c r="BX48" s="673"/>
      <c r="BY48" s="673"/>
      <c r="BZ48" s="673"/>
      <c r="CA48" s="673"/>
      <c r="CB48" s="5"/>
    </row>
    <row r="49" spans="1:80" ht="12" customHeight="1" x14ac:dyDescent="0.2">
      <c r="A49" s="872" t="s">
        <v>115</v>
      </c>
      <c r="B49" s="873"/>
      <c r="C49" s="873"/>
      <c r="D49" s="873"/>
      <c r="E49" s="873"/>
      <c r="F49" s="873"/>
      <c r="G49" s="873"/>
      <c r="H49" s="1071"/>
      <c r="I49" s="1072"/>
      <c r="J49" s="1072"/>
      <c r="K49" s="1072"/>
      <c r="L49" s="1072"/>
      <c r="M49" s="1072"/>
      <c r="N49" s="1072"/>
      <c r="O49" s="1072"/>
      <c r="P49" s="1072"/>
      <c r="Q49" s="1073"/>
      <c r="R49" s="42"/>
      <c r="S49" s="872" t="s">
        <v>115</v>
      </c>
      <c r="T49" s="873"/>
      <c r="U49" s="873"/>
      <c r="V49" s="873"/>
      <c r="W49" s="873"/>
      <c r="X49" s="873"/>
      <c r="Y49" s="873"/>
      <c r="Z49" s="1071"/>
      <c r="AA49" s="1072"/>
      <c r="AB49" s="1072"/>
      <c r="AC49" s="1072"/>
      <c r="AD49" s="1072"/>
      <c r="AE49" s="1072"/>
      <c r="AF49" s="1072"/>
      <c r="AG49" s="1072"/>
      <c r="AH49" s="1072"/>
      <c r="AI49" s="1073"/>
      <c r="AJ49" s="5"/>
      <c r="AK49" s="1039"/>
      <c r="AL49" s="1040"/>
      <c r="AM49" s="892">
        <v>14</v>
      </c>
      <c r="AN49" s="892"/>
      <c r="AO49" s="875" t="s">
        <v>207</v>
      </c>
      <c r="AP49" s="875"/>
      <c r="AQ49" s="875"/>
      <c r="AR49" s="875"/>
      <c r="AS49" s="875"/>
      <c r="AT49" s="875"/>
      <c r="AU49" s="875"/>
      <c r="AV49" s="875"/>
      <c r="AW49" s="875"/>
      <c r="AX49" s="875"/>
      <c r="AY49" s="875"/>
      <c r="AZ49" s="875"/>
      <c r="BA49" s="875"/>
      <c r="BB49" s="875"/>
      <c r="BC49" s="875"/>
      <c r="BD49" s="875"/>
      <c r="BE49" s="875"/>
      <c r="BF49" s="875"/>
      <c r="BG49" s="875"/>
      <c r="BH49" s="875"/>
      <c r="BI49" s="875"/>
      <c r="BJ49" s="875"/>
      <c r="BK49" s="875"/>
      <c r="BL49" s="875"/>
      <c r="BM49" s="875"/>
      <c r="BN49" s="875"/>
      <c r="BO49" s="875"/>
      <c r="BP49" s="875"/>
      <c r="BQ49" s="1041"/>
      <c r="BR49" s="673"/>
      <c r="BS49" s="673"/>
      <c r="BT49" s="673"/>
      <c r="BU49" s="673"/>
      <c r="BV49" s="673"/>
      <c r="BW49" s="673"/>
      <c r="BX49" s="673"/>
      <c r="BY49" s="673"/>
      <c r="BZ49" s="673"/>
      <c r="CA49" s="673"/>
      <c r="CB49" s="5"/>
    </row>
    <row r="50" spans="1:80" ht="12" customHeight="1" x14ac:dyDescent="0.2">
      <c r="A50" s="872" t="s">
        <v>113</v>
      </c>
      <c r="B50" s="873"/>
      <c r="C50" s="873"/>
      <c r="D50" s="873"/>
      <c r="E50" s="873"/>
      <c r="F50" s="873"/>
      <c r="G50" s="873"/>
      <c r="H50" s="1172"/>
      <c r="I50" s="1173"/>
      <c r="J50" s="1173"/>
      <c r="K50" s="1173"/>
      <c r="L50" s="1290" t="s">
        <v>112</v>
      </c>
      <c r="M50" s="1290"/>
      <c r="N50" s="1354"/>
      <c r="O50" s="1354"/>
      <c r="P50" s="1354"/>
      <c r="Q50" s="1355"/>
      <c r="R50" s="42"/>
      <c r="S50" s="872" t="s">
        <v>113</v>
      </c>
      <c r="T50" s="873"/>
      <c r="U50" s="873"/>
      <c r="V50" s="873"/>
      <c r="W50" s="873"/>
      <c r="X50" s="873"/>
      <c r="Y50" s="873"/>
      <c r="Z50" s="1172"/>
      <c r="AA50" s="1173"/>
      <c r="AB50" s="1173"/>
      <c r="AC50" s="1173"/>
      <c r="AD50" s="1290" t="s">
        <v>112</v>
      </c>
      <c r="AE50" s="1290"/>
      <c r="AF50" s="1150"/>
      <c r="AG50" s="1150"/>
      <c r="AH50" s="1150"/>
      <c r="AI50" s="1151"/>
      <c r="AJ50" s="5"/>
      <c r="AK50" s="1039"/>
      <c r="AL50" s="1040"/>
      <c r="AM50" s="892">
        <v>15</v>
      </c>
      <c r="AN50" s="892"/>
      <c r="AO50" s="875" t="s">
        <v>206</v>
      </c>
      <c r="AP50" s="875"/>
      <c r="AQ50" s="875"/>
      <c r="AR50" s="875"/>
      <c r="AS50" s="875"/>
      <c r="AT50" s="875"/>
      <c r="AU50" s="875"/>
      <c r="AV50" s="875"/>
      <c r="AW50" s="875"/>
      <c r="AX50" s="875"/>
      <c r="AY50" s="875"/>
      <c r="AZ50" s="875"/>
      <c r="BA50" s="875"/>
      <c r="BB50" s="875"/>
      <c r="BC50" s="875"/>
      <c r="BD50" s="875"/>
      <c r="BE50" s="875"/>
      <c r="BF50" s="875"/>
      <c r="BG50" s="875"/>
      <c r="BH50" s="875"/>
      <c r="BI50" s="875"/>
      <c r="BJ50" s="875"/>
      <c r="BK50" s="875"/>
      <c r="BL50" s="875"/>
      <c r="BM50" s="875"/>
      <c r="BN50" s="875"/>
      <c r="BO50" s="875"/>
      <c r="BP50" s="875"/>
      <c r="BQ50" s="1041"/>
      <c r="BR50" s="673"/>
      <c r="BS50" s="673"/>
      <c r="BT50" s="673"/>
      <c r="BU50" s="673"/>
      <c r="BV50" s="673"/>
      <c r="BW50" s="673"/>
      <c r="BX50" s="673"/>
      <c r="BY50" s="673"/>
      <c r="BZ50" s="673"/>
      <c r="CA50" s="673"/>
      <c r="CB50" s="5"/>
    </row>
    <row r="51" spans="1:80" ht="12" customHeight="1" thickBot="1" x14ac:dyDescent="0.25">
      <c r="A51" s="919" t="s">
        <v>110</v>
      </c>
      <c r="B51" s="920"/>
      <c r="C51" s="920"/>
      <c r="D51" s="920"/>
      <c r="E51" s="920"/>
      <c r="F51" s="920"/>
      <c r="G51" s="920"/>
      <c r="H51" s="934"/>
      <c r="I51" s="1156"/>
      <c r="J51" s="1156"/>
      <c r="K51" s="1156"/>
      <c r="L51" s="1156"/>
      <c r="M51" s="992" t="s">
        <v>109</v>
      </c>
      <c r="N51" s="992"/>
      <c r="O51" s="992"/>
      <c r="P51" s="992"/>
      <c r="Q51" s="993"/>
      <c r="R51" s="42"/>
      <c r="S51" s="919" t="s">
        <v>110</v>
      </c>
      <c r="T51" s="920"/>
      <c r="U51" s="920"/>
      <c r="V51" s="920"/>
      <c r="W51" s="920"/>
      <c r="X51" s="920"/>
      <c r="Y51" s="920"/>
      <c r="Z51" s="934"/>
      <c r="AA51" s="1156"/>
      <c r="AB51" s="1156"/>
      <c r="AC51" s="1156"/>
      <c r="AD51" s="1156"/>
      <c r="AE51" s="992" t="s">
        <v>109</v>
      </c>
      <c r="AF51" s="992"/>
      <c r="AG51" s="992"/>
      <c r="AH51" s="992"/>
      <c r="AI51" s="993"/>
      <c r="AJ51" s="5"/>
      <c r="AK51" s="1039"/>
      <c r="AL51" s="1040"/>
      <c r="AM51" s="892">
        <v>16</v>
      </c>
      <c r="AN51" s="892"/>
      <c r="AO51" s="875" t="s">
        <v>205</v>
      </c>
      <c r="AP51" s="875"/>
      <c r="AQ51" s="875"/>
      <c r="AR51" s="875"/>
      <c r="AS51" s="875"/>
      <c r="AT51" s="875"/>
      <c r="AU51" s="875"/>
      <c r="AV51" s="875"/>
      <c r="AW51" s="875"/>
      <c r="AX51" s="875"/>
      <c r="AY51" s="875"/>
      <c r="AZ51" s="875"/>
      <c r="BA51" s="875"/>
      <c r="BB51" s="875"/>
      <c r="BC51" s="875"/>
      <c r="BD51" s="875"/>
      <c r="BE51" s="875"/>
      <c r="BF51" s="875"/>
      <c r="BG51" s="875"/>
      <c r="BH51" s="875"/>
      <c r="BI51" s="875"/>
      <c r="BJ51" s="875"/>
      <c r="BK51" s="875"/>
      <c r="BL51" s="875"/>
      <c r="BM51" s="875"/>
      <c r="BN51" s="875"/>
      <c r="BO51" s="875"/>
      <c r="BP51" s="875"/>
      <c r="BQ51" s="1041"/>
      <c r="BR51" s="673"/>
      <c r="BS51" s="673"/>
      <c r="BT51" s="673"/>
      <c r="BU51" s="673"/>
      <c r="BV51" s="673"/>
      <c r="BW51" s="673"/>
      <c r="BX51" s="673"/>
      <c r="BY51" s="673"/>
      <c r="BZ51" s="673"/>
      <c r="CA51" s="673"/>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039"/>
      <c r="AL52" s="1040"/>
      <c r="AM52" s="892">
        <v>17</v>
      </c>
      <c r="AN52" s="892"/>
      <c r="AO52" s="875" t="s">
        <v>204</v>
      </c>
      <c r="AP52" s="875"/>
      <c r="AQ52" s="875"/>
      <c r="AR52" s="875"/>
      <c r="AS52" s="875"/>
      <c r="AT52" s="875"/>
      <c r="AU52" s="875"/>
      <c r="AV52" s="875"/>
      <c r="AW52" s="875"/>
      <c r="AX52" s="875"/>
      <c r="AY52" s="875"/>
      <c r="AZ52" s="875"/>
      <c r="BA52" s="875"/>
      <c r="BB52" s="875"/>
      <c r="BC52" s="875"/>
      <c r="BD52" s="875"/>
      <c r="BE52" s="875"/>
      <c r="BF52" s="875"/>
      <c r="BG52" s="875"/>
      <c r="BH52" s="875"/>
      <c r="BI52" s="875"/>
      <c r="BJ52" s="875"/>
      <c r="BK52" s="875"/>
      <c r="BL52" s="875"/>
      <c r="BM52" s="875"/>
      <c r="BN52" s="875"/>
      <c r="BO52" s="875"/>
      <c r="BP52" s="875"/>
      <c r="BQ52" s="1041"/>
      <c r="BR52" s="673"/>
      <c r="BS52" s="673"/>
      <c r="BT52" s="673"/>
      <c r="BU52" s="673"/>
      <c r="BV52" s="673"/>
      <c r="BW52" s="673"/>
      <c r="BX52" s="673"/>
      <c r="BY52" s="673"/>
      <c r="BZ52" s="673"/>
      <c r="CA52" s="673"/>
      <c r="CB52" s="5"/>
    </row>
    <row r="53" spans="1:80" ht="12" customHeight="1" x14ac:dyDescent="0.2">
      <c r="A53" s="685"/>
      <c r="B53" s="42" t="s">
        <v>39</v>
      </c>
      <c r="C53" s="593"/>
      <c r="D53" s="593"/>
      <c r="E53" s="593"/>
      <c r="F53" s="593"/>
      <c r="G53" s="593"/>
      <c r="H53" s="593"/>
      <c r="I53" s="593"/>
      <c r="J53" s="593"/>
      <c r="K53" s="593"/>
      <c r="L53" s="593"/>
      <c r="M53" s="593"/>
      <c r="N53" s="593"/>
      <c r="O53" s="593"/>
      <c r="P53" s="593"/>
      <c r="Q53" s="593"/>
      <c r="R53" s="593"/>
      <c r="S53" s="593"/>
      <c r="T53" s="593"/>
      <c r="U53" s="593"/>
      <c r="V53" s="593"/>
      <c r="W53" s="593"/>
      <c r="X53" s="593"/>
      <c r="Y53" s="593"/>
      <c r="Z53" s="593"/>
      <c r="AA53" s="593"/>
      <c r="AB53" s="593"/>
      <c r="AC53" s="593"/>
      <c r="AD53" s="593"/>
      <c r="AE53" s="593"/>
      <c r="AF53" s="593"/>
      <c r="AG53" s="593"/>
      <c r="AH53" s="593"/>
      <c r="AI53" s="593"/>
      <c r="AJ53" s="5"/>
      <c r="AK53" s="1039"/>
      <c r="AL53" s="1040"/>
      <c r="AM53" s="892">
        <v>18</v>
      </c>
      <c r="AN53" s="892"/>
      <c r="AO53" s="875" t="s">
        <v>203</v>
      </c>
      <c r="AP53" s="875"/>
      <c r="AQ53" s="875"/>
      <c r="AR53" s="875"/>
      <c r="AS53" s="875"/>
      <c r="AT53" s="875"/>
      <c r="AU53" s="875"/>
      <c r="AV53" s="875"/>
      <c r="AW53" s="875"/>
      <c r="AX53" s="875"/>
      <c r="AY53" s="875"/>
      <c r="AZ53" s="875"/>
      <c r="BA53" s="875"/>
      <c r="BB53" s="875"/>
      <c r="BC53" s="875"/>
      <c r="BD53" s="875"/>
      <c r="BE53" s="875"/>
      <c r="BF53" s="875"/>
      <c r="BG53" s="875"/>
      <c r="BH53" s="875"/>
      <c r="BI53" s="875"/>
      <c r="BJ53" s="875"/>
      <c r="BK53" s="875"/>
      <c r="BL53" s="875"/>
      <c r="BM53" s="875"/>
      <c r="BN53" s="875"/>
      <c r="BO53" s="875"/>
      <c r="BP53" s="875"/>
      <c r="BQ53" s="1041"/>
      <c r="BR53" s="673"/>
      <c r="BS53" s="673"/>
      <c r="BT53" s="673"/>
      <c r="BU53" s="673"/>
      <c r="BV53" s="673"/>
      <c r="BW53" s="673"/>
      <c r="BX53" s="673"/>
      <c r="BY53" s="673"/>
      <c r="BZ53" s="673"/>
      <c r="CA53" s="673"/>
      <c r="CB53" s="5"/>
    </row>
    <row r="54" spans="1:80" ht="12" customHeight="1" x14ac:dyDescent="0.2">
      <c r="A54" s="35"/>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1039"/>
      <c r="AL54" s="1040"/>
      <c r="AM54" s="892">
        <v>19</v>
      </c>
      <c r="AN54" s="892"/>
      <c r="AO54" s="875" t="s">
        <v>202</v>
      </c>
      <c r="AP54" s="875"/>
      <c r="AQ54" s="875"/>
      <c r="AR54" s="875"/>
      <c r="AS54" s="875"/>
      <c r="AT54" s="875"/>
      <c r="AU54" s="875"/>
      <c r="AV54" s="875"/>
      <c r="AW54" s="875"/>
      <c r="AX54" s="875"/>
      <c r="AY54" s="875"/>
      <c r="AZ54" s="875"/>
      <c r="BA54" s="875"/>
      <c r="BB54" s="875"/>
      <c r="BC54" s="875"/>
      <c r="BD54" s="875"/>
      <c r="BE54" s="875"/>
      <c r="BF54" s="875"/>
      <c r="BG54" s="875"/>
      <c r="BH54" s="875"/>
      <c r="BI54" s="875"/>
      <c r="BJ54" s="875"/>
      <c r="BK54" s="875"/>
      <c r="BL54" s="875"/>
      <c r="BM54" s="875"/>
      <c r="BN54" s="875"/>
      <c r="BO54" s="875"/>
      <c r="BP54" s="875"/>
      <c r="BQ54" s="1041"/>
      <c r="BR54" s="673"/>
      <c r="BS54" s="673"/>
      <c r="BT54" s="673"/>
      <c r="BU54" s="673"/>
      <c r="BV54" s="673"/>
      <c r="BW54" s="673"/>
      <c r="BX54" s="673"/>
      <c r="BY54" s="673"/>
      <c r="BZ54" s="673"/>
      <c r="CA54" s="673"/>
      <c r="CB54" s="5"/>
    </row>
    <row r="55" spans="1:80" ht="12" customHeight="1" x14ac:dyDescent="0.2">
      <c r="A55" s="35"/>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1039"/>
      <c r="AL55" s="1040"/>
      <c r="AM55" s="892">
        <v>20</v>
      </c>
      <c r="AN55" s="892"/>
      <c r="AO55" s="875" t="s">
        <v>201</v>
      </c>
      <c r="AP55" s="875"/>
      <c r="AQ55" s="875"/>
      <c r="AR55" s="875"/>
      <c r="AS55" s="875"/>
      <c r="AT55" s="875"/>
      <c r="AU55" s="875"/>
      <c r="AV55" s="875"/>
      <c r="AW55" s="875"/>
      <c r="AX55" s="875"/>
      <c r="AY55" s="875"/>
      <c r="AZ55" s="875"/>
      <c r="BA55" s="875"/>
      <c r="BB55" s="875"/>
      <c r="BC55" s="875"/>
      <c r="BD55" s="875"/>
      <c r="BE55" s="875"/>
      <c r="BF55" s="875"/>
      <c r="BG55" s="875"/>
      <c r="BH55" s="875"/>
      <c r="BI55" s="875"/>
      <c r="BJ55" s="875"/>
      <c r="BK55" s="875"/>
      <c r="BL55" s="875"/>
      <c r="BM55" s="875"/>
      <c r="BN55" s="875"/>
      <c r="BO55" s="875"/>
      <c r="BP55" s="875"/>
      <c r="BQ55" s="1041"/>
      <c r="BR55" s="673"/>
      <c r="BS55" s="673"/>
      <c r="BT55" s="673"/>
      <c r="BU55" s="673"/>
      <c r="BV55" s="673"/>
      <c r="BW55" s="673"/>
      <c r="BX55" s="673"/>
      <c r="BY55" s="673"/>
      <c r="BZ55" s="673"/>
      <c r="CA55" s="673"/>
      <c r="CB55" s="5"/>
    </row>
    <row r="56" spans="1:80" ht="12" customHeight="1" thickBot="1" x14ac:dyDescent="0.25">
      <c r="A56" s="35"/>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1357" t="s">
        <v>200</v>
      </c>
      <c r="AL56" s="1065"/>
      <c r="AM56" s="1065"/>
      <c r="AN56" s="1065"/>
      <c r="AO56" s="1065"/>
      <c r="AP56" s="1065"/>
      <c r="AQ56" s="1065"/>
      <c r="AR56" s="1065"/>
      <c r="AS56" s="1065"/>
      <c r="AT56" s="1065"/>
      <c r="AU56" s="1065"/>
      <c r="AV56" s="1065"/>
      <c r="AW56" s="1065"/>
      <c r="AX56" s="1065"/>
      <c r="AY56" s="1065"/>
      <c r="AZ56" s="1065"/>
      <c r="BA56" s="1065"/>
      <c r="BB56" s="1065"/>
      <c r="BC56" s="1065"/>
      <c r="BD56" s="1065"/>
      <c r="BE56" s="1065"/>
      <c r="BF56" s="1065"/>
      <c r="BG56" s="1065"/>
      <c r="BH56" s="1065"/>
      <c r="BI56" s="1065"/>
      <c r="BJ56" s="1065"/>
      <c r="BK56" s="1065"/>
      <c r="BL56" s="1065"/>
      <c r="BM56" s="1065"/>
      <c r="BN56" s="1065"/>
      <c r="BO56" s="1065"/>
      <c r="BP56" s="1065"/>
      <c r="BQ56" s="1066"/>
      <c r="BR56" s="673"/>
      <c r="BS56" s="673"/>
      <c r="BT56" s="673"/>
      <c r="BU56" s="673"/>
      <c r="BV56" s="673"/>
      <c r="BW56" s="673"/>
      <c r="BX56" s="673"/>
      <c r="BY56" s="673"/>
      <c r="BZ56" s="673"/>
      <c r="CA56" s="673"/>
      <c r="CB56" s="5"/>
    </row>
    <row r="57" spans="1:80" ht="12" customHeight="1" x14ac:dyDescent="0.2">
      <c r="A57" s="35"/>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73"/>
      <c r="BP57" s="673"/>
      <c r="BQ57" s="673"/>
      <c r="BR57" s="673"/>
      <c r="BS57" s="673"/>
      <c r="BT57" s="673"/>
      <c r="BU57" s="673"/>
      <c r="BV57" s="673"/>
      <c r="BW57" s="673"/>
      <c r="BX57" s="673"/>
      <c r="BY57" s="673"/>
      <c r="BZ57" s="673"/>
      <c r="CA57" s="673"/>
      <c r="CB57" s="5"/>
    </row>
    <row r="58" spans="1:80" ht="12" customHeight="1" x14ac:dyDescent="0.2">
      <c r="A58" s="35"/>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35"/>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35"/>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1356"/>
      <c r="C61" s="1356"/>
      <c r="D61" s="1356"/>
      <c r="E61" s="1356"/>
      <c r="F61" s="1356"/>
      <c r="G61" s="1356"/>
      <c r="H61" s="1356"/>
      <c r="I61" s="1356"/>
      <c r="J61" s="1356"/>
      <c r="K61" s="1356"/>
      <c r="L61" s="1356"/>
      <c r="M61" s="1356"/>
      <c r="N61" s="1356"/>
      <c r="O61" s="1356"/>
      <c r="P61" s="1356"/>
      <c r="Q61" s="1356"/>
      <c r="R61" s="1356"/>
      <c r="S61" s="1356"/>
      <c r="T61" s="1356"/>
      <c r="U61" s="1356"/>
      <c r="V61" s="1356"/>
      <c r="W61" s="1356"/>
      <c r="X61" s="1356"/>
      <c r="Y61" s="1356"/>
      <c r="Z61" s="1356"/>
      <c r="AA61" s="1356"/>
      <c r="AB61" s="1356"/>
      <c r="AC61" s="1356"/>
      <c r="AD61" s="1356"/>
      <c r="AE61" s="1356"/>
      <c r="AF61" s="1356"/>
      <c r="AG61" s="1356"/>
      <c r="AH61" s="1356"/>
      <c r="AI61" s="1356"/>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94"/>
      <c r="F62" s="994"/>
      <c r="G62" s="994"/>
      <c r="H62" s="994"/>
      <c r="I62" s="994"/>
      <c r="J62" s="994"/>
      <c r="K62" s="994"/>
      <c r="L62" s="42"/>
      <c r="M62" s="42"/>
      <c r="N62" s="42"/>
      <c r="O62" s="42"/>
      <c r="P62" s="42"/>
      <c r="Q62" s="42" t="s">
        <v>37</v>
      </c>
      <c r="R62" s="42"/>
      <c r="S62" s="42"/>
      <c r="T62" s="42"/>
      <c r="U62" s="42"/>
      <c r="V62" s="995"/>
      <c r="W62" s="995"/>
      <c r="X62" s="995"/>
      <c r="Y62" s="995"/>
      <c r="Z62" s="995"/>
      <c r="AA62" s="995"/>
      <c r="AB62" s="995"/>
      <c r="AC62" s="995"/>
      <c r="AD62" s="995"/>
      <c r="AE62" s="995"/>
      <c r="AF62" s="995"/>
      <c r="AG62" s="995"/>
      <c r="AH62" s="995"/>
      <c r="AI62" s="9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algorithmName="SHA-512" hashValue="+KqtZqDRGgHymjbk2xl+4JC4lkmnPzMvBgrrBjajC83fUKZGIEJ7k7jeGUlq/urWOE/8UYtzLIubFD1eTYC4VA==" saltValue="gl1N/75T/s6/NlQpkgwQsw==" spinCount="100000"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743" priority="90">
      <formula>LEN(TRIM(E7))=0</formula>
    </cfRule>
  </conditionalFormatting>
  <conditionalFormatting sqref="M38:Q41">
    <cfRule type="containsText" dxfId="1742" priority="89" operator="containsText" text="CALC.">
      <formula>NOT(ISERROR(SEARCH("CALC.",M38)))</formula>
    </cfRule>
  </conditionalFormatting>
  <conditionalFormatting sqref="A45:Q51">
    <cfRule type="expression" dxfId="1741" priority="88">
      <formula>$H$44="Direct Drive"</formula>
    </cfRule>
  </conditionalFormatting>
  <conditionalFormatting sqref="A47:G47 A49:G49 A46:O46 A48:O48 A50:M50 A45:G45">
    <cfRule type="expression" dxfId="1740" priority="87">
      <formula>$H$44="Direct Drive"</formula>
    </cfRule>
  </conditionalFormatting>
  <conditionalFormatting sqref="A51:G51">
    <cfRule type="expression" dxfId="1739" priority="86">
      <formula>$H$44="Direct Drive"</formula>
    </cfRule>
  </conditionalFormatting>
  <conditionalFormatting sqref="H45:Q45 P46:Q46 H47:Q47 P48:Q48 H49:Q49 N50:Q50">
    <cfRule type="expression" dxfId="1738" priority="85">
      <formula>$H$44="Direct Drive"</formula>
    </cfRule>
  </conditionalFormatting>
  <conditionalFormatting sqref="G31">
    <cfRule type="containsBlanks" dxfId="1737" priority="84">
      <formula>LEN(TRIM(G31))=0</formula>
    </cfRule>
  </conditionalFormatting>
  <conditionalFormatting sqref="Z41:AD41 Z38:AD38 Z37:AI37 Z32:AI35 Z51:AD51 AF50:AI50 Z50:AC50 Z49:AI49 Z47:AI47 Z46:AB46 AE46:AG46 AE48:AG48 Z48:AB48 Z44:AI45">
    <cfRule type="containsBlanks" dxfId="1736" priority="83">
      <formula>LEN(TRIM(Z32))=0</formula>
    </cfRule>
  </conditionalFormatting>
  <conditionalFormatting sqref="AE38:AI39">
    <cfRule type="containsText" dxfId="1735" priority="82" operator="containsText" text="CALC.">
      <formula>NOT(ISERROR(SEARCH("CALC.",AE38)))</formula>
    </cfRule>
  </conditionalFormatting>
  <conditionalFormatting sqref="S47:Y47 S49:Y49 S46:AG46 S48:AG48 S50:AE50 S45:Y45">
    <cfRule type="expression" dxfId="1734" priority="80">
      <formula>$Z$44="Direct Drive"</formula>
    </cfRule>
  </conditionalFormatting>
  <conditionalFormatting sqref="Z45:AI45 AH46:AI46 Z47:AI47 AH48:AI48 Z49:AI49 AF50:AI50">
    <cfRule type="expression" dxfId="1733" priority="78">
      <formula>$Z$44="Direct Drive"</formula>
    </cfRule>
  </conditionalFormatting>
  <conditionalFormatting sqref="Y31">
    <cfRule type="containsBlanks" dxfId="1732" priority="77">
      <formula>LEN(TRIM(Y31))=0</formula>
    </cfRule>
  </conditionalFormatting>
  <conditionalFormatting sqref="S51:Y51">
    <cfRule type="expression" dxfId="1731" priority="79">
      <formula>$Z$44="Direct Drive"</formula>
    </cfRule>
  </conditionalFormatting>
  <conditionalFormatting sqref="S45:AI51">
    <cfRule type="expression" dxfId="1730" priority="81">
      <formula>$Z$44="Direct Drive"</formula>
    </cfRule>
  </conditionalFormatting>
  <conditionalFormatting sqref="S29:T29">
    <cfRule type="containsBlanks" dxfId="1729" priority="75">
      <formula>LEN(TRIM(S29))=0</formula>
    </cfRule>
  </conditionalFormatting>
  <conditionalFormatting sqref="S27:T28">
    <cfRule type="containsBlanks" dxfId="1728" priority="76">
      <formula>LEN(TRIM(S27))=0</formula>
    </cfRule>
  </conditionalFormatting>
  <conditionalFormatting sqref="G25:I25">
    <cfRule type="expression" dxfId="1727" priority="73">
      <formula>$P$22&gt;$H$33</formula>
    </cfRule>
    <cfRule type="containsText" dxfId="1726" priority="74" operator="containsText" text="CALC.">
      <formula>NOT(ISERROR(SEARCH("CALC.",G25)))</formula>
    </cfRule>
  </conditionalFormatting>
  <conditionalFormatting sqref="AG25:AI25">
    <cfRule type="expression" dxfId="1725" priority="71">
      <formula>$P$22&gt;$H$33</formula>
    </cfRule>
    <cfRule type="containsText" dxfId="1724" priority="72" operator="containsText" text="CALC.">
      <formula>NOT(ISERROR(SEARCH("CALC.",AG25)))</formula>
    </cfRule>
  </conditionalFormatting>
  <conditionalFormatting sqref="AZ5:BO7">
    <cfRule type="notContainsBlanks" dxfId="1723" priority="70">
      <formula>LEN(TRIM(AZ5))&gt;0</formula>
    </cfRule>
  </conditionalFormatting>
  <conditionalFormatting sqref="AN5:AS7 AT6 AT8 AT10">
    <cfRule type="containsBlanks" dxfId="1722" priority="69">
      <formula>LEN(TRIM(AN5))=0</formula>
    </cfRule>
  </conditionalFormatting>
  <conditionalFormatting sqref="AN8:AS8">
    <cfRule type="containsText" dxfId="1721" priority="68" operator="containsText" text="CALC.">
      <formula>NOT(ISERROR(SEARCH("CALC.",AN8)))</formula>
    </cfRule>
  </conditionalFormatting>
  <conditionalFormatting sqref="AK6:AS8 AZ4:BO10 AT4:AY8">
    <cfRule type="expression" dxfId="1720" priority="67">
      <formula>$AT$10="Single Phase"</formula>
    </cfRule>
  </conditionalFormatting>
  <conditionalFormatting sqref="AT25:AW25">
    <cfRule type="expression" dxfId="1719" priority="66">
      <formula>IF($AT$24&lt;&gt;"CALC.",$M$36&lt;$AT$24)</formula>
    </cfRule>
  </conditionalFormatting>
  <conditionalFormatting sqref="AT24:AW25 AT23:AV23 AT22:AW22">
    <cfRule type="containsText" dxfId="1718" priority="65" operator="containsText" text="CALC.">
      <formula>NOT(ISERROR(SEARCH("CALC.",AT22)))</formula>
    </cfRule>
  </conditionalFormatting>
  <conditionalFormatting sqref="AK22:AW27">
    <cfRule type="expression" dxfId="1717" priority="64">
      <formula>$Z$25="Direct Drive"</formula>
    </cfRule>
  </conditionalFormatting>
  <conditionalFormatting sqref="AK22:AS25">
    <cfRule type="expression" dxfId="1716" priority="63">
      <formula>$Z$25="Direct Drive"</formula>
    </cfRule>
  </conditionalFormatting>
  <conditionalFormatting sqref="AT22:AW25">
    <cfRule type="expression" dxfId="1715" priority="62">
      <formula>$Z$25="Direct Drive"</formula>
    </cfRule>
  </conditionalFormatting>
  <conditionalFormatting sqref="AZ14:BO16">
    <cfRule type="notContainsBlanks" dxfId="1714" priority="61">
      <formula>LEN(TRIM(AZ14))&gt;0</formula>
    </cfRule>
  </conditionalFormatting>
  <conditionalFormatting sqref="AN14:AS16 AT19">
    <cfRule type="containsBlanks" dxfId="1713" priority="60">
      <formula>LEN(TRIM(AN14))=0</formula>
    </cfRule>
  </conditionalFormatting>
  <conditionalFormatting sqref="AN17:AS17">
    <cfRule type="containsText" dxfId="1712" priority="59" operator="containsText" text="CALC.">
      <formula>NOT(ISERROR(SEARCH("CALC.",AN17)))</formula>
    </cfRule>
  </conditionalFormatting>
  <conditionalFormatting sqref="AK15:AS17 AZ13:BO19 AT13:AY14 AT16:AY16">
    <cfRule type="expression" dxfId="1711" priority="58">
      <formula>$AT$19="Single Phase"</formula>
    </cfRule>
  </conditionalFormatting>
  <conditionalFormatting sqref="BH22:BK25">
    <cfRule type="expression" dxfId="1710" priority="53">
      <formula>$Z$25="Direct Drive"</formula>
    </cfRule>
  </conditionalFormatting>
  <conditionalFormatting sqref="BH25:BK25">
    <cfRule type="expression" dxfId="1709" priority="57">
      <formula>IF($AT$24&lt;&gt;"CALC.",$M$36&lt;$AT$24)</formula>
    </cfRule>
  </conditionalFormatting>
  <conditionalFormatting sqref="BH24:BK25 BH23:BJ23 BH22:BK22">
    <cfRule type="containsText" dxfId="1708" priority="56" operator="containsText" text="CALC.">
      <formula>NOT(ISERROR(SEARCH("CALC.",BH22)))</formula>
    </cfRule>
  </conditionalFormatting>
  <conditionalFormatting sqref="AY22:BK27">
    <cfRule type="expression" dxfId="1707" priority="55">
      <formula>$Z$25="Direct Drive"</formula>
    </cfRule>
  </conditionalFormatting>
  <conditionalFormatting sqref="AY22:BG25">
    <cfRule type="expression" dxfId="1706" priority="54">
      <formula>$Z$25="Direct Drive"</formula>
    </cfRule>
  </conditionalFormatting>
  <conditionalFormatting sqref="AK30">
    <cfRule type="notContainsBlanks" dxfId="1705" priority="52">
      <formula>LEN(TRIM(AK30))&gt;0</formula>
    </cfRule>
  </conditionalFormatting>
  <conditionalFormatting sqref="AK36:BQ55">
    <cfRule type="expression" dxfId="1704" priority="51">
      <formula>NOT(ISBLANK($AU36))</formula>
    </cfRule>
  </conditionalFormatting>
  <conditionalFormatting sqref="AE40:AI41">
    <cfRule type="containsText" dxfId="1703" priority="50" operator="containsText" text="CALC.">
      <formula>NOT(ISERROR(SEARCH("CALC.",AE40)))</formula>
    </cfRule>
  </conditionalFormatting>
  <conditionalFormatting sqref="Z17:AI17 AE16:AG16 AE12:AI14 Z16:AB16 Z13:AD14 Z12">
    <cfRule type="containsBlanks" dxfId="1702" priority="49">
      <formula>LEN(TRIM(Z12))=0</formula>
    </cfRule>
  </conditionalFormatting>
  <conditionalFormatting sqref="Z13:AD14 Z16:AD16">
    <cfRule type="expression" dxfId="1701" priority="48">
      <formula>$Z$12="N/A"</formula>
    </cfRule>
  </conditionalFormatting>
  <conditionalFormatting sqref="Z17:AD17">
    <cfRule type="expression" dxfId="1700" priority="47">
      <formula>$Z$12="N/A"</formula>
    </cfRule>
  </conditionalFormatting>
  <conditionalFormatting sqref="AE13:AI14 AE16:AI16">
    <cfRule type="expression" dxfId="1699" priority="46">
      <formula>$AE$12="N/A"</formula>
    </cfRule>
  </conditionalFormatting>
  <conditionalFormatting sqref="AE17:AI17">
    <cfRule type="expression" dxfId="1698" priority="45">
      <formula>$AE$12="N/A"</formula>
    </cfRule>
  </conditionalFormatting>
  <conditionalFormatting sqref="D26">
    <cfRule type="containsBlanks" dxfId="1697" priority="44">
      <formula>LEN(TRIM(D26))=0</formula>
    </cfRule>
  </conditionalFormatting>
  <conditionalFormatting sqref="G26">
    <cfRule type="containsBlanks" dxfId="1696" priority="43">
      <formula>LEN(TRIM(G26))=0</formula>
    </cfRule>
  </conditionalFormatting>
  <conditionalFormatting sqref="AD26">
    <cfRule type="containsBlanks" dxfId="1695" priority="42">
      <formula>LEN(TRIM(AD26))=0</formula>
    </cfRule>
  </conditionalFormatting>
  <conditionalFormatting sqref="AG26">
    <cfRule type="containsBlanks" dxfId="1694" priority="41">
      <formula>LEN(TRIM(AG26))=0</formula>
    </cfRule>
  </conditionalFormatting>
  <conditionalFormatting sqref="D21:F21">
    <cfRule type="containsBlanks" dxfId="1693" priority="40">
      <formula>LEN(TRIM(D21))=0</formula>
    </cfRule>
  </conditionalFormatting>
  <conditionalFormatting sqref="G21:I21">
    <cfRule type="containsBlanks" dxfId="1692" priority="39">
      <formula>LEN(TRIM(G21))=0</formula>
    </cfRule>
  </conditionalFormatting>
  <conditionalFormatting sqref="D22:F22">
    <cfRule type="containsBlanks" dxfId="1691" priority="38">
      <formula>LEN(TRIM(D22))=0</formula>
    </cfRule>
  </conditionalFormatting>
  <conditionalFormatting sqref="G22:I22">
    <cfRule type="containsBlanks" dxfId="1690" priority="37">
      <formula>LEN(TRIM(G22))=0</formula>
    </cfRule>
  </conditionalFormatting>
  <conditionalFormatting sqref="D23:F23">
    <cfRule type="containsBlanks" dxfId="1689" priority="36">
      <formula>LEN(TRIM(D23))=0</formula>
    </cfRule>
  </conditionalFormatting>
  <conditionalFormatting sqref="G23:I23">
    <cfRule type="containsBlanks" dxfId="1688" priority="35">
      <formula>LEN(TRIM(G23))=0</formula>
    </cfRule>
  </conditionalFormatting>
  <conditionalFormatting sqref="D24:F24">
    <cfRule type="containsBlanks" dxfId="1687" priority="34">
      <formula>LEN(TRIM(D24))=0</formula>
    </cfRule>
  </conditionalFormatting>
  <conditionalFormatting sqref="G24:I24">
    <cfRule type="containsBlanks" dxfId="1686" priority="33">
      <formula>LEN(TRIM(G24))=0</formula>
    </cfRule>
  </conditionalFormatting>
  <conditionalFormatting sqref="D25:F25">
    <cfRule type="containsBlanks" dxfId="1685" priority="32">
      <formula>LEN(TRIM(D25))=0</formula>
    </cfRule>
  </conditionalFormatting>
  <conditionalFormatting sqref="AD21:AF21">
    <cfRule type="containsBlanks" dxfId="1684" priority="31">
      <formula>LEN(TRIM(AD21))=0</formula>
    </cfRule>
  </conditionalFormatting>
  <conditionalFormatting sqref="AG21:AI21">
    <cfRule type="containsBlanks" dxfId="1683" priority="30">
      <formula>LEN(TRIM(AG21))=0</formula>
    </cfRule>
  </conditionalFormatting>
  <conditionalFormatting sqref="AD22:AF22">
    <cfRule type="containsBlanks" dxfId="1682" priority="29">
      <formula>LEN(TRIM(AD22))=0</formula>
    </cfRule>
  </conditionalFormatting>
  <conditionalFormatting sqref="AG22:AI22">
    <cfRule type="containsBlanks" dxfId="1681" priority="28">
      <formula>LEN(TRIM(AG22))=0</formula>
    </cfRule>
  </conditionalFormatting>
  <conditionalFormatting sqref="AD23:AF23">
    <cfRule type="containsBlanks" dxfId="1680" priority="27">
      <formula>LEN(TRIM(AD23))=0</formula>
    </cfRule>
  </conditionalFormatting>
  <conditionalFormatting sqref="AG23:AI23">
    <cfRule type="containsBlanks" dxfId="1679" priority="26">
      <formula>LEN(TRIM(AG23))=0</formula>
    </cfRule>
  </conditionalFormatting>
  <conditionalFormatting sqref="AD24:AF24">
    <cfRule type="containsBlanks" dxfId="1678" priority="25">
      <formula>LEN(TRIM(AD24))=0</formula>
    </cfRule>
  </conditionalFormatting>
  <conditionalFormatting sqref="AG24:AI24">
    <cfRule type="containsBlanks" dxfId="1677" priority="24">
      <formula>LEN(TRIM(AG24))=0</formula>
    </cfRule>
  </conditionalFormatting>
  <conditionalFormatting sqref="AD25:AF25">
    <cfRule type="containsBlanks" dxfId="1676" priority="23">
      <formula>LEN(TRIM(AD25))=0</formula>
    </cfRule>
  </conditionalFormatting>
  <conditionalFormatting sqref="Q21:S21">
    <cfRule type="containsBlanks" dxfId="1675" priority="22">
      <formula>LEN(TRIM(Q21))=0</formula>
    </cfRule>
  </conditionalFormatting>
  <conditionalFormatting sqref="T21:V21">
    <cfRule type="containsBlanks" dxfId="1674" priority="21">
      <formula>LEN(TRIM(T21))=0</formula>
    </cfRule>
  </conditionalFormatting>
  <conditionalFormatting sqref="Q22:S22">
    <cfRule type="containsBlanks" dxfId="1673" priority="20">
      <formula>LEN(TRIM(Q22))=0</formula>
    </cfRule>
  </conditionalFormatting>
  <conditionalFormatting sqref="T22:V22">
    <cfRule type="containsBlanks" dxfId="1672" priority="19">
      <formula>LEN(TRIM(T22))=0</formula>
    </cfRule>
  </conditionalFormatting>
  <conditionalFormatting sqref="Q23:S23">
    <cfRule type="containsBlanks" dxfId="1671" priority="18">
      <formula>LEN(TRIM(Q23))=0</formula>
    </cfRule>
  </conditionalFormatting>
  <conditionalFormatting sqref="T23:V23">
    <cfRule type="containsBlanks" dxfId="1670" priority="17">
      <formula>LEN(TRIM(T23))=0</formula>
    </cfRule>
  </conditionalFormatting>
  <conditionalFormatting sqref="Q24:S24">
    <cfRule type="containsBlanks" dxfId="1669" priority="16">
      <formula>LEN(TRIM(Q24))=0</formula>
    </cfRule>
  </conditionalFormatting>
  <conditionalFormatting sqref="T24:V24">
    <cfRule type="containsBlanks" dxfId="1668" priority="15">
      <formula>LEN(TRIM(T24))=0</formula>
    </cfRule>
  </conditionalFormatting>
  <conditionalFormatting sqref="Z15:AI15">
    <cfRule type="containsBlanks" dxfId="1667" priority="14">
      <formula>LEN(TRIM(Z15))=0</formula>
    </cfRule>
  </conditionalFormatting>
  <conditionalFormatting sqref="Z15:AD15">
    <cfRule type="expression" dxfId="1666" priority="13">
      <formula>$Z$12="N/A"</formula>
    </cfRule>
  </conditionalFormatting>
  <conditionalFormatting sqref="AE15:AI15">
    <cfRule type="expression" dxfId="1665" priority="12">
      <formula>$AE$12="N/A"</formula>
    </cfRule>
  </conditionalFormatting>
  <conditionalFormatting sqref="G15:P15">
    <cfRule type="containsBlanks" dxfId="1664" priority="11">
      <formula>LEN(TRIM(G15))=0</formula>
    </cfRule>
  </conditionalFormatting>
  <conditionalFormatting sqref="AF29:AH29">
    <cfRule type="containsBlanks" dxfId="1663" priority="10">
      <formula>LEN(TRIM(AF29))=0</formula>
    </cfRule>
  </conditionalFormatting>
  <conditionalFormatting sqref="AF29:AI29">
    <cfRule type="expression" dxfId="1662" priority="9">
      <formula>$X$29="FIXED SPEED"</formula>
    </cfRule>
  </conditionalFormatting>
  <conditionalFormatting sqref="X29">
    <cfRule type="containsBlanks" dxfId="1661" priority="8">
      <formula>LEN(TRIM(X29))=0</formula>
    </cfRule>
  </conditionalFormatting>
  <conditionalFormatting sqref="I29:K29">
    <cfRule type="containsBlanks" dxfId="1660" priority="7">
      <formula>LEN(TRIM(I29))=0</formula>
    </cfRule>
  </conditionalFormatting>
  <conditionalFormatting sqref="I29:L29">
    <cfRule type="expression" dxfId="1659" priority="6">
      <formula>$A$29="FIXED SPEED"</formula>
    </cfRule>
  </conditionalFormatting>
  <conditionalFormatting sqref="A29">
    <cfRule type="containsBlanks" dxfId="1658" priority="5">
      <formula>LEN(TRIM(A29))=0</formula>
    </cfRule>
  </conditionalFormatting>
  <conditionalFormatting sqref="AT15">
    <cfRule type="containsBlanks" dxfId="1657" priority="4">
      <formula>LEN(TRIM(AT15))=0</formula>
    </cfRule>
  </conditionalFormatting>
  <conditionalFormatting sqref="AT15:AY15">
    <cfRule type="expression" dxfId="1656" priority="3">
      <formula>$AT$10="Single Phase"</formula>
    </cfRule>
  </conditionalFormatting>
  <conditionalFormatting sqref="AT17">
    <cfRule type="containsBlanks" dxfId="1655" priority="2">
      <formula>LEN(TRIM(AT17))=0</formula>
    </cfRule>
  </conditionalFormatting>
  <conditionalFormatting sqref="AT17:AY17">
    <cfRule type="expression" dxfId="1654" priority="1">
      <formula>$AT$10="Single Phase"</formula>
    </cfRule>
  </conditionalFormatting>
  <dataValidations disablePrompts="1"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84"/>
      <c r="AK1" s="684"/>
      <c r="AL1" s="684"/>
      <c r="AM1" s="684"/>
      <c r="AN1" s="684"/>
      <c r="AO1" s="684"/>
      <c r="AP1" s="684"/>
      <c r="AQ1" s="684"/>
      <c r="AR1" s="684"/>
      <c r="AS1" s="684"/>
      <c r="AT1" s="684"/>
      <c r="AU1" s="684"/>
      <c r="AV1" s="684"/>
      <c r="AW1" s="684"/>
      <c r="AX1" s="684"/>
      <c r="AY1" s="684"/>
      <c r="AZ1" s="684"/>
      <c r="BA1" s="684"/>
      <c r="BB1" s="684"/>
      <c r="BC1" s="684"/>
      <c r="BD1" s="684"/>
      <c r="BE1" s="684"/>
      <c r="BF1" s="684"/>
      <c r="BG1" s="684"/>
      <c r="BH1" s="684"/>
      <c r="BI1" s="684"/>
      <c r="BJ1" s="684"/>
      <c r="BK1" s="684"/>
      <c r="BL1" s="684"/>
      <c r="BM1" s="684"/>
      <c r="BN1" s="684"/>
      <c r="BO1" s="684"/>
      <c r="BP1" s="684"/>
      <c r="BQ1" s="684"/>
      <c r="BR1" s="684"/>
      <c r="BS1" s="684"/>
      <c r="BT1" s="684"/>
      <c r="BU1" s="684"/>
      <c r="BV1" s="684"/>
      <c r="BW1" s="684"/>
      <c r="BX1" s="684"/>
      <c r="BY1" s="684"/>
      <c r="BZ1" s="684"/>
      <c r="CA1" s="684"/>
      <c r="CB1" s="684"/>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859" t="s">
        <v>49</v>
      </c>
      <c r="AK2" s="859"/>
      <c r="AL2" s="859"/>
      <c r="AM2" s="859"/>
      <c r="AN2" s="859"/>
      <c r="AO2" s="859"/>
      <c r="AP2" s="859"/>
      <c r="AQ2" s="859"/>
      <c r="AR2" s="859"/>
      <c r="AS2" s="859"/>
      <c r="AT2" s="859"/>
      <c r="AU2" s="859"/>
      <c r="AV2" s="859"/>
      <c r="AW2" s="859"/>
      <c r="AX2" s="859"/>
      <c r="AY2" s="859"/>
      <c r="AZ2" s="859"/>
      <c r="BA2" s="859"/>
      <c r="BB2" s="859"/>
      <c r="BC2" s="859"/>
      <c r="BD2" s="859"/>
      <c r="BE2" s="859"/>
      <c r="BF2" s="859"/>
      <c r="BG2" s="859"/>
      <c r="BH2" s="859"/>
      <c r="BI2" s="859"/>
      <c r="BJ2" s="859"/>
      <c r="BK2" s="859"/>
      <c r="BL2" s="859"/>
      <c r="BM2" s="859"/>
      <c r="BN2" s="859"/>
      <c r="BO2" s="859"/>
      <c r="BP2" s="859"/>
      <c r="BQ2" s="859"/>
      <c r="BR2" s="859"/>
      <c r="BS2" s="859"/>
      <c r="BT2" s="859"/>
      <c r="BU2" s="859"/>
      <c r="BV2" s="859"/>
      <c r="BW2" s="859"/>
      <c r="BX2" s="859"/>
      <c r="BY2" s="859"/>
      <c r="BZ2" s="859"/>
      <c r="CA2" s="859"/>
      <c r="CB2" s="859"/>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86"/>
      <c r="AL3" s="686"/>
      <c r="AM3" s="686"/>
      <c r="AN3" s="686"/>
      <c r="AO3" s="686"/>
      <c r="AP3" s="686"/>
      <c r="AQ3" s="686"/>
      <c r="AR3" s="686"/>
      <c r="AS3" s="686"/>
      <c r="AT3" s="686"/>
      <c r="AU3" s="5"/>
      <c r="AV3" s="684"/>
      <c r="AW3" s="684"/>
      <c r="AX3" s="684"/>
      <c r="AY3" s="684"/>
      <c r="AZ3" s="684"/>
      <c r="BA3" s="684"/>
      <c r="BB3" s="684"/>
      <c r="BC3" s="684"/>
      <c r="BD3" s="684"/>
      <c r="BE3" s="684"/>
      <c r="BF3" s="684"/>
      <c r="BG3" s="684"/>
      <c r="BH3" s="684"/>
      <c r="BI3" s="684"/>
      <c r="BJ3" s="684"/>
      <c r="BK3" s="5"/>
      <c r="BL3" s="5"/>
      <c r="BM3" s="5"/>
      <c r="BN3" s="5"/>
      <c r="BO3" s="5"/>
      <c r="BP3" s="5"/>
      <c r="BQ3" s="5"/>
      <c r="BR3" s="5"/>
      <c r="BS3" s="5"/>
      <c r="BT3" s="5"/>
      <c r="BU3" s="5"/>
      <c r="BV3" s="5"/>
      <c r="BW3" s="5"/>
      <c r="BX3" s="5"/>
      <c r="BY3" s="5"/>
      <c r="BZ3" s="5"/>
      <c r="CA3" s="5"/>
      <c r="CB3" s="5"/>
    </row>
    <row r="4" spans="1:109" ht="12" customHeight="1" thickBot="1" x14ac:dyDescent="0.25">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7"/>
      <c r="AQ4" s="687"/>
      <c r="AR4" s="687"/>
      <c r="AS4" s="687"/>
      <c r="AT4" s="687"/>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60"/>
      <c r="N5" s="860"/>
      <c r="O5" s="860"/>
      <c r="P5" s="860"/>
      <c r="Q5" s="860"/>
      <c r="R5" s="860"/>
      <c r="S5" s="860"/>
      <c r="T5" s="860"/>
      <c r="U5" s="860"/>
      <c r="V5" s="860"/>
      <c r="W5" s="860"/>
      <c r="X5" s="860"/>
      <c r="Y5" s="860"/>
      <c r="Z5" s="860"/>
      <c r="AA5" s="860"/>
      <c r="AB5" s="860"/>
      <c r="AC5" s="860"/>
      <c r="AD5" s="860"/>
      <c r="AE5" s="860"/>
      <c r="AF5" s="860"/>
      <c r="AG5" s="860"/>
      <c r="AH5" s="860"/>
      <c r="AI5" s="860"/>
      <c r="AJ5" s="5"/>
      <c r="AK5" s="1358" t="s">
        <v>805</v>
      </c>
      <c r="AL5" s="1359"/>
      <c r="AM5" s="1359"/>
      <c r="AN5" s="1359"/>
      <c r="AO5" s="1359"/>
      <c r="AP5" s="1359"/>
      <c r="AQ5" s="1359"/>
      <c r="AR5" s="1359"/>
      <c r="AS5" s="1360"/>
      <c r="AT5" s="687"/>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93"/>
      <c r="B6" s="593"/>
      <c r="C6" s="593"/>
      <c r="D6" s="593"/>
      <c r="E6" s="593"/>
      <c r="F6" s="593"/>
      <c r="G6" s="593"/>
      <c r="H6" s="593"/>
      <c r="I6" s="593"/>
      <c r="J6" s="593"/>
      <c r="K6" s="593"/>
      <c r="L6" s="593"/>
      <c r="M6" s="593"/>
      <c r="N6" s="593"/>
      <c r="O6" s="593"/>
      <c r="P6" s="593"/>
      <c r="Q6" s="593"/>
      <c r="R6" s="593"/>
      <c r="S6" s="593"/>
      <c r="T6" s="593"/>
      <c r="U6" s="593"/>
      <c r="V6" s="593"/>
      <c r="W6" s="593"/>
      <c r="X6" s="593"/>
      <c r="Y6" s="593"/>
      <c r="Z6" s="593"/>
      <c r="AA6" s="593"/>
      <c r="AB6" s="593"/>
      <c r="AC6" s="593"/>
      <c r="AD6" s="593"/>
      <c r="AE6" s="593"/>
      <c r="AF6" s="593"/>
      <c r="AG6" s="593"/>
      <c r="AH6" s="593"/>
      <c r="AI6" s="593"/>
      <c r="AJ6" s="5"/>
      <c r="AK6" s="1361"/>
      <c r="AL6" s="1362"/>
      <c r="AM6" s="1362"/>
      <c r="AN6" s="1362"/>
      <c r="AO6" s="1362"/>
      <c r="AP6" s="1362"/>
      <c r="AQ6" s="1362"/>
      <c r="AR6" s="1362"/>
      <c r="AS6" s="1363"/>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93"/>
      <c r="B7" s="593"/>
      <c r="C7" s="593"/>
      <c r="D7" s="593"/>
      <c r="E7" s="593"/>
      <c r="F7" s="593"/>
      <c r="G7" s="593"/>
      <c r="H7" s="593"/>
      <c r="I7" s="593"/>
      <c r="J7" s="593"/>
      <c r="K7" s="593"/>
      <c r="L7" s="593"/>
      <c r="M7" s="593"/>
      <c r="N7" s="593"/>
      <c r="O7" s="593"/>
      <c r="P7" s="593"/>
      <c r="Q7" s="593"/>
      <c r="R7" s="593"/>
      <c r="S7" s="593"/>
      <c r="T7" s="593"/>
      <c r="U7" s="593"/>
      <c r="V7" s="593"/>
      <c r="W7" s="593"/>
      <c r="X7" s="593"/>
      <c r="Y7" s="593"/>
      <c r="Z7" s="593"/>
      <c r="AA7" s="593"/>
      <c r="AB7" s="593"/>
      <c r="AC7" s="593"/>
      <c r="AD7" s="593"/>
      <c r="AE7" s="593"/>
      <c r="AF7" s="593"/>
      <c r="AG7" s="593"/>
      <c r="AH7" s="593"/>
      <c r="AI7" s="593"/>
      <c r="AJ7" s="5"/>
      <c r="AK7" s="1364" t="s">
        <v>859</v>
      </c>
      <c r="AL7" s="1346"/>
      <c r="AM7" s="1049"/>
      <c r="AN7" s="1050"/>
      <c r="AO7" s="1050"/>
      <c r="AP7" s="1050"/>
      <c r="AQ7" s="1050"/>
      <c r="AR7" s="1050"/>
      <c r="AS7" s="1051"/>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56" t="s">
        <v>97</v>
      </c>
      <c r="B8" s="857"/>
      <c r="C8" s="857"/>
      <c r="D8" s="857"/>
      <c r="E8" s="857"/>
      <c r="F8" s="857"/>
      <c r="G8" s="857"/>
      <c r="H8" s="857"/>
      <c r="I8" s="857"/>
      <c r="J8" s="857"/>
      <c r="K8" s="857"/>
      <c r="L8" s="857"/>
      <c r="M8" s="857"/>
      <c r="N8" s="857"/>
      <c r="O8" s="857"/>
      <c r="P8" s="857"/>
      <c r="Q8" s="857"/>
      <c r="R8" s="857"/>
      <c r="S8" s="857"/>
      <c r="T8" s="857"/>
      <c r="U8" s="857"/>
      <c r="V8" s="857"/>
      <c r="W8" s="857"/>
      <c r="X8" s="857"/>
      <c r="Y8" s="857"/>
      <c r="Z8" s="857"/>
      <c r="AA8" s="857"/>
      <c r="AB8" s="857"/>
      <c r="AC8" s="857"/>
      <c r="AD8" s="857"/>
      <c r="AE8" s="857"/>
      <c r="AF8" s="857"/>
      <c r="AG8" s="857"/>
      <c r="AH8" s="857"/>
      <c r="AI8" s="858"/>
      <c r="AJ8" s="5"/>
      <c r="AK8" s="1365" t="s">
        <v>860</v>
      </c>
      <c r="AL8" s="892"/>
      <c r="AM8" s="1056"/>
      <c r="AN8" s="1056"/>
      <c r="AO8" s="1056"/>
      <c r="AP8" s="1056"/>
      <c r="AQ8" s="1056"/>
      <c r="AR8" s="1056"/>
      <c r="AS8" s="1057"/>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66" t="s">
        <v>96</v>
      </c>
      <c r="B9" s="1367"/>
      <c r="C9" s="1368"/>
      <c r="D9" s="1369" t="str">
        <f>IF(AM7&lt;&gt;"","A","")</f>
        <v/>
      </c>
      <c r="E9" s="1370"/>
      <c r="F9" s="1371" t="str">
        <f>IF(AM7&lt;&gt;"",AM7,"")</f>
        <v/>
      </c>
      <c r="G9" s="1374" t="str">
        <f>IF(AM7&lt;&gt;"","B","")</f>
        <v/>
      </c>
      <c r="H9" s="1375"/>
      <c r="I9" s="1372" t="str">
        <f>IF(AM8&lt;&gt;"",AM8,"")</f>
        <v/>
      </c>
      <c r="J9" s="1374" t="str">
        <f>IF(AM8&lt;&gt;"","C","")</f>
        <v/>
      </c>
      <c r="K9" s="1375"/>
      <c r="L9" s="1372" t="str">
        <f>IF(AM9&lt;&gt;"",AM9,"")</f>
        <v/>
      </c>
      <c r="M9" s="1374" t="str">
        <f>IF(AM9&lt;&gt;"","D","")</f>
        <v/>
      </c>
      <c r="N9" s="1375"/>
      <c r="O9" s="1372" t="str">
        <f>IF(AM10&lt;&gt;"",AM10,"")</f>
        <v/>
      </c>
      <c r="P9" s="1374" t="str">
        <f>IF(AM10&lt;&gt;"","E","")</f>
        <v/>
      </c>
      <c r="Q9" s="1375"/>
      <c r="R9" s="1372" t="str">
        <f>IF(AM11&lt;&gt;"",AM11,"")</f>
        <v/>
      </c>
      <c r="S9" s="1374" t="str">
        <f>IF(AM11&lt;&gt;"","F","")</f>
        <v/>
      </c>
      <c r="T9" s="1375"/>
      <c r="U9" s="1372" t="str">
        <f>IF(AM12&lt;&gt;"",AM12,"")</f>
        <v/>
      </c>
      <c r="V9" s="1374" t="str">
        <f>IF(AM12&lt;&gt;"","G","")</f>
        <v/>
      </c>
      <c r="W9" s="1375"/>
      <c r="X9" s="1372" t="str">
        <f>IF(AM13&lt;&gt;"",AM13,"")</f>
        <v/>
      </c>
      <c r="Y9" s="1374" t="str">
        <f>IF(AM13&lt;&gt;"","H","")</f>
        <v/>
      </c>
      <c r="Z9" s="1375"/>
      <c r="AA9" s="1372" t="str">
        <f>IF(AM14&lt;&gt;"",AM14,"")</f>
        <v/>
      </c>
      <c r="AB9" s="1374" t="str">
        <f>IF(AM14&lt;&gt;"","I","")</f>
        <v/>
      </c>
      <c r="AC9" s="1375"/>
      <c r="AD9" s="1372" t="str">
        <f>IF(AM15&lt;&gt;"",AM15,"")</f>
        <v/>
      </c>
      <c r="AE9" s="1374" t="str">
        <f>IF(AM15&lt;&gt;"","J","")</f>
        <v/>
      </c>
      <c r="AF9" s="1375"/>
      <c r="AG9" s="1371" t="str">
        <f>IF(AM16&lt;&gt;"",AM16,"")</f>
        <v/>
      </c>
      <c r="AH9" s="1374" t="str">
        <f>IF(AM16&lt;&gt;"","K","")</f>
        <v/>
      </c>
      <c r="AI9" s="1381"/>
      <c r="AJ9" s="5"/>
      <c r="AK9" s="1365" t="s">
        <v>861</v>
      </c>
      <c r="AL9" s="892"/>
      <c r="AM9" s="1056"/>
      <c r="AN9" s="1056"/>
      <c r="AO9" s="1056"/>
      <c r="AP9" s="1056"/>
      <c r="AQ9" s="1056"/>
      <c r="AR9" s="1056"/>
      <c r="AS9" s="1057"/>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3"/>
      <c r="B10" s="688"/>
      <c r="C10" s="688"/>
      <c r="D10" s="1078"/>
      <c r="E10" s="1079"/>
      <c r="F10" s="1372"/>
      <c r="G10" s="1078"/>
      <c r="H10" s="1079"/>
      <c r="I10" s="1372"/>
      <c r="J10" s="1078"/>
      <c r="K10" s="1079"/>
      <c r="L10" s="1372"/>
      <c r="M10" s="1078"/>
      <c r="N10" s="1079"/>
      <c r="O10" s="1372"/>
      <c r="P10" s="1078"/>
      <c r="Q10" s="1079"/>
      <c r="R10" s="1372"/>
      <c r="S10" s="1078"/>
      <c r="T10" s="1079"/>
      <c r="U10" s="1372"/>
      <c r="V10" s="1078"/>
      <c r="W10" s="1079"/>
      <c r="X10" s="1372"/>
      <c r="Y10" s="1078"/>
      <c r="Z10" s="1079"/>
      <c r="AA10" s="1372"/>
      <c r="AB10" s="1078"/>
      <c r="AC10" s="1079"/>
      <c r="AD10" s="1372"/>
      <c r="AE10" s="1078"/>
      <c r="AF10" s="1079"/>
      <c r="AG10" s="1372"/>
      <c r="AH10" s="1078"/>
      <c r="AI10" s="1250"/>
      <c r="AJ10" s="5"/>
      <c r="AK10" s="1365" t="s">
        <v>862</v>
      </c>
      <c r="AL10" s="892"/>
      <c r="AM10" s="1056"/>
      <c r="AN10" s="1056"/>
      <c r="AO10" s="1056"/>
      <c r="AP10" s="1056"/>
      <c r="AQ10" s="1056"/>
      <c r="AR10" s="1056"/>
      <c r="AS10" s="1057"/>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3"/>
      <c r="B11" s="688"/>
      <c r="C11" s="688"/>
      <c r="D11" s="1078"/>
      <c r="E11" s="1079"/>
      <c r="F11" s="1372"/>
      <c r="G11" s="1078"/>
      <c r="H11" s="1079"/>
      <c r="I11" s="1372"/>
      <c r="J11" s="1078"/>
      <c r="K11" s="1079"/>
      <c r="L11" s="1372"/>
      <c r="M11" s="1078"/>
      <c r="N11" s="1079"/>
      <c r="O11" s="1372"/>
      <c r="P11" s="1078"/>
      <c r="Q11" s="1079"/>
      <c r="R11" s="1372"/>
      <c r="S11" s="1078"/>
      <c r="T11" s="1079"/>
      <c r="U11" s="1372"/>
      <c r="V11" s="1078"/>
      <c r="W11" s="1079"/>
      <c r="X11" s="1372"/>
      <c r="Y11" s="1078"/>
      <c r="Z11" s="1079"/>
      <c r="AA11" s="1372"/>
      <c r="AB11" s="1078"/>
      <c r="AC11" s="1079"/>
      <c r="AD11" s="1372"/>
      <c r="AE11" s="1078"/>
      <c r="AF11" s="1079"/>
      <c r="AG11" s="1372"/>
      <c r="AH11" s="1078"/>
      <c r="AI11" s="1250"/>
      <c r="AJ11" s="5"/>
      <c r="AK11" s="1365" t="s">
        <v>863</v>
      </c>
      <c r="AL11" s="892"/>
      <c r="AM11" s="1056"/>
      <c r="AN11" s="1056"/>
      <c r="AO11" s="1056"/>
      <c r="AP11" s="1056"/>
      <c r="AQ11" s="1056"/>
      <c r="AR11" s="1056"/>
      <c r="AS11" s="1057"/>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3"/>
      <c r="B12" s="688"/>
      <c r="C12" s="688"/>
      <c r="D12" s="1078"/>
      <c r="E12" s="1079"/>
      <c r="F12" s="1372"/>
      <c r="G12" s="1078"/>
      <c r="H12" s="1079"/>
      <c r="I12" s="1372"/>
      <c r="J12" s="1078"/>
      <c r="K12" s="1079"/>
      <c r="L12" s="1372"/>
      <c r="M12" s="1078"/>
      <c r="N12" s="1079"/>
      <c r="O12" s="1372"/>
      <c r="P12" s="1078"/>
      <c r="Q12" s="1079"/>
      <c r="R12" s="1372"/>
      <c r="S12" s="1078"/>
      <c r="T12" s="1079"/>
      <c r="U12" s="1372"/>
      <c r="V12" s="1078"/>
      <c r="W12" s="1079"/>
      <c r="X12" s="1372"/>
      <c r="Y12" s="1078"/>
      <c r="Z12" s="1079"/>
      <c r="AA12" s="1372"/>
      <c r="AB12" s="1078"/>
      <c r="AC12" s="1079"/>
      <c r="AD12" s="1372"/>
      <c r="AE12" s="1078"/>
      <c r="AF12" s="1079"/>
      <c r="AG12" s="1372"/>
      <c r="AH12" s="1078"/>
      <c r="AI12" s="1250"/>
      <c r="AJ12" s="5"/>
      <c r="AK12" s="1365" t="s">
        <v>864</v>
      </c>
      <c r="AL12" s="892"/>
      <c r="AM12" s="1056"/>
      <c r="AN12" s="1056"/>
      <c r="AO12" s="1056"/>
      <c r="AP12" s="1056"/>
      <c r="AQ12" s="1056"/>
      <c r="AR12" s="1056"/>
      <c r="AS12" s="1057"/>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378" t="s">
        <v>95</v>
      </c>
      <c r="B13" s="1379"/>
      <c r="C13" s="1380"/>
      <c r="D13" s="1080"/>
      <c r="E13" s="1081"/>
      <c r="F13" s="1373"/>
      <c r="G13" s="1080"/>
      <c r="H13" s="1081"/>
      <c r="I13" s="1373"/>
      <c r="J13" s="1080"/>
      <c r="K13" s="1081"/>
      <c r="L13" s="1373"/>
      <c r="M13" s="1080"/>
      <c r="N13" s="1081"/>
      <c r="O13" s="1373"/>
      <c r="P13" s="1080"/>
      <c r="Q13" s="1081"/>
      <c r="R13" s="1373"/>
      <c r="S13" s="1080"/>
      <c r="T13" s="1081"/>
      <c r="U13" s="1373"/>
      <c r="V13" s="1080"/>
      <c r="W13" s="1081"/>
      <c r="X13" s="1373"/>
      <c r="Y13" s="1080"/>
      <c r="Z13" s="1081"/>
      <c r="AA13" s="1373"/>
      <c r="AB13" s="1080"/>
      <c r="AC13" s="1081"/>
      <c r="AD13" s="1373"/>
      <c r="AE13" s="1080"/>
      <c r="AF13" s="1081"/>
      <c r="AG13" s="1373"/>
      <c r="AH13" s="1080"/>
      <c r="AI13" s="1251"/>
      <c r="AJ13" s="5"/>
      <c r="AK13" s="1365" t="s">
        <v>865</v>
      </c>
      <c r="AL13" s="892"/>
      <c r="AM13" s="1056"/>
      <c r="AN13" s="1056"/>
      <c r="AO13" s="1056"/>
      <c r="AP13" s="1056"/>
      <c r="AQ13" s="1056"/>
      <c r="AR13" s="1056"/>
      <c r="AS13" s="1057"/>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5"/>
      <c r="BQ13" s="5"/>
      <c r="BR13" s="5"/>
      <c r="BS13" s="5"/>
      <c r="BT13" s="5"/>
      <c r="BU13" s="5"/>
      <c r="BV13" s="5"/>
      <c r="BW13" s="5"/>
      <c r="BX13" s="5"/>
      <c r="BY13" s="5"/>
      <c r="BZ13" s="5"/>
      <c r="CA13" s="5"/>
      <c r="CB13" s="5"/>
      <c r="CL13" s="675"/>
      <c r="CM13" s="675"/>
      <c r="CN13" s="675"/>
      <c r="CO13" s="675"/>
      <c r="CP13" s="675"/>
      <c r="CQ13" s="675"/>
      <c r="CR13" s="675"/>
      <c r="CS13" s="675"/>
      <c r="CT13" s="675"/>
      <c r="CU13" s="675"/>
      <c r="CV13" s="675"/>
      <c r="CW13" s="675"/>
      <c r="CX13" s="675"/>
      <c r="CY13" s="675"/>
      <c r="CZ13" s="675"/>
      <c r="DA13" s="675"/>
      <c r="DB13" s="675"/>
      <c r="DC13" s="675"/>
      <c r="DD13" s="675"/>
    </row>
    <row r="14" spans="1:109" ht="12" customHeight="1" x14ac:dyDescent="0.2">
      <c r="A14" s="619"/>
      <c r="B14" s="619"/>
      <c r="C14" s="619"/>
      <c r="D14" s="619"/>
      <c r="E14" s="619"/>
      <c r="F14" s="619"/>
      <c r="G14" s="619"/>
      <c r="H14" s="619"/>
      <c r="I14" s="619"/>
      <c r="J14" s="619"/>
      <c r="K14" s="619"/>
      <c r="L14" s="619"/>
      <c r="M14" s="619"/>
      <c r="N14" s="619"/>
      <c r="O14" s="619"/>
      <c r="P14" s="619"/>
      <c r="Q14" s="619"/>
      <c r="R14" s="619"/>
      <c r="S14" s="619"/>
      <c r="T14" s="619"/>
      <c r="U14" s="619"/>
      <c r="V14" s="619"/>
      <c r="W14" s="619"/>
      <c r="X14" s="619"/>
      <c r="Y14" s="619"/>
      <c r="Z14" s="619"/>
      <c r="AA14" s="619"/>
      <c r="AB14" s="619"/>
      <c r="AC14" s="619"/>
      <c r="AD14" s="619"/>
      <c r="AE14" s="619"/>
      <c r="AF14" s="619"/>
      <c r="AG14" s="619"/>
      <c r="AH14" s="619"/>
      <c r="AI14" s="619"/>
      <c r="AJ14" s="5"/>
      <c r="AK14" s="1365" t="s">
        <v>866</v>
      </c>
      <c r="AL14" s="892"/>
      <c r="AM14" s="1056"/>
      <c r="AN14" s="1056"/>
      <c r="AO14" s="1056"/>
      <c r="AP14" s="1056"/>
      <c r="AQ14" s="1056"/>
      <c r="AR14" s="1056"/>
      <c r="AS14" s="1057"/>
      <c r="AT14" s="673"/>
      <c r="AU14" s="673"/>
      <c r="AV14" s="673"/>
      <c r="AW14" s="673"/>
      <c r="AX14" s="673"/>
      <c r="AY14" s="673"/>
      <c r="AZ14" s="673"/>
      <c r="BA14" s="673"/>
      <c r="BB14" s="673"/>
      <c r="BC14" s="673"/>
      <c r="BD14" s="673"/>
      <c r="BE14" s="673"/>
      <c r="BF14" s="673"/>
      <c r="BG14" s="673"/>
      <c r="BH14" s="673"/>
      <c r="BI14" s="673"/>
      <c r="BJ14" s="673"/>
      <c r="BK14" s="673"/>
      <c r="BL14" s="673"/>
      <c r="BM14" s="673"/>
      <c r="BN14" s="673"/>
      <c r="BO14" s="673"/>
      <c r="BP14" s="5"/>
      <c r="BQ14" s="5"/>
      <c r="BR14" s="5"/>
      <c r="BS14" s="5"/>
      <c r="BT14" s="5"/>
      <c r="BU14" s="5"/>
      <c r="BV14" s="5"/>
      <c r="BW14" s="5"/>
      <c r="BX14" s="5"/>
      <c r="BY14" s="5"/>
      <c r="BZ14" s="5"/>
      <c r="CA14" s="5"/>
      <c r="CB14" s="5"/>
    </row>
    <row r="15" spans="1:109" ht="12" customHeight="1" x14ac:dyDescent="0.2">
      <c r="A15" s="631"/>
      <c r="B15" s="42" t="s">
        <v>39</v>
      </c>
      <c r="C15" s="631"/>
      <c r="D15" s="631"/>
      <c r="E15" s="631"/>
      <c r="F15" s="631"/>
      <c r="G15" s="631"/>
      <c r="H15" s="631"/>
      <c r="I15" s="631"/>
      <c r="J15" s="631"/>
      <c r="K15" s="631"/>
      <c r="L15" s="631"/>
      <c r="M15" s="631"/>
      <c r="N15" s="631"/>
      <c r="O15" s="631"/>
      <c r="P15" s="631"/>
      <c r="Q15" s="631"/>
      <c r="R15" s="631"/>
      <c r="S15" s="631"/>
      <c r="T15" s="631"/>
      <c r="U15" s="631"/>
      <c r="V15" s="631"/>
      <c r="W15" s="631"/>
      <c r="X15" s="631"/>
      <c r="Y15" s="631"/>
      <c r="Z15" s="631"/>
      <c r="AA15" s="631"/>
      <c r="AB15" s="631"/>
      <c r="AC15" s="631"/>
      <c r="AD15" s="631"/>
      <c r="AE15" s="631"/>
      <c r="AF15" s="631"/>
      <c r="AG15" s="631"/>
      <c r="AH15" s="631"/>
      <c r="AI15" s="631"/>
      <c r="AJ15" s="5"/>
      <c r="AK15" s="1365" t="s">
        <v>867</v>
      </c>
      <c r="AL15" s="892"/>
      <c r="AM15" s="1056"/>
      <c r="AN15" s="1056"/>
      <c r="AO15" s="1056"/>
      <c r="AP15" s="1056"/>
      <c r="AQ15" s="1056"/>
      <c r="AR15" s="1056"/>
      <c r="AS15" s="1057"/>
      <c r="AT15" s="684"/>
      <c r="AU15" s="684"/>
      <c r="AV15" s="684"/>
      <c r="AW15" s="684"/>
      <c r="AX15" s="684"/>
      <c r="AY15" s="684"/>
      <c r="AZ15" s="689"/>
      <c r="BA15" s="689"/>
      <c r="BB15" s="689"/>
      <c r="BC15" s="689"/>
      <c r="BD15" s="689"/>
      <c r="BE15" s="689"/>
      <c r="BF15" s="689"/>
      <c r="BG15" s="689"/>
      <c r="BH15" s="689"/>
      <c r="BI15" s="689"/>
      <c r="BJ15" s="689"/>
      <c r="BK15" s="689"/>
      <c r="BL15" s="689"/>
      <c r="BM15" s="689"/>
      <c r="BN15" s="689"/>
      <c r="BO15" s="689"/>
      <c r="BP15" s="5"/>
      <c r="BQ15" s="5"/>
      <c r="BR15" s="5"/>
      <c r="BS15" s="5"/>
      <c r="BT15" s="5"/>
      <c r="BU15" s="5"/>
      <c r="BV15" s="5"/>
      <c r="BW15" s="5"/>
      <c r="BX15" s="5"/>
      <c r="BY15" s="5"/>
      <c r="BZ15" s="5"/>
      <c r="CA15" s="5"/>
      <c r="CB15" s="5"/>
    </row>
    <row r="16" spans="1:109" ht="12" customHeight="1" thickBot="1" x14ac:dyDescent="0.25">
      <c r="A16" s="23"/>
      <c r="B16" s="987"/>
      <c r="C16" s="987"/>
      <c r="D16" s="987"/>
      <c r="E16" s="987"/>
      <c r="F16" s="987"/>
      <c r="G16" s="987"/>
      <c r="H16" s="987"/>
      <c r="I16" s="987"/>
      <c r="J16" s="987"/>
      <c r="K16" s="987"/>
      <c r="L16" s="987"/>
      <c r="M16" s="987"/>
      <c r="N16" s="987"/>
      <c r="O16" s="987"/>
      <c r="P16" s="987"/>
      <c r="Q16" s="987"/>
      <c r="R16" s="987"/>
      <c r="S16" s="987"/>
      <c r="T16" s="987"/>
      <c r="U16" s="987"/>
      <c r="V16" s="987"/>
      <c r="W16" s="987"/>
      <c r="X16" s="987"/>
      <c r="Y16" s="987"/>
      <c r="Z16" s="987"/>
      <c r="AA16" s="987"/>
      <c r="AB16" s="987"/>
      <c r="AC16" s="987"/>
      <c r="AD16" s="987"/>
      <c r="AE16" s="987"/>
      <c r="AF16" s="987"/>
      <c r="AG16" s="987"/>
      <c r="AH16" s="987"/>
      <c r="AI16" s="987"/>
      <c r="AJ16" s="5"/>
      <c r="AK16" s="1376" t="s">
        <v>868</v>
      </c>
      <c r="AL16" s="1377"/>
      <c r="AM16" s="1069"/>
      <c r="AN16" s="1069"/>
      <c r="AO16" s="1069"/>
      <c r="AP16" s="1069"/>
      <c r="AQ16" s="1069"/>
      <c r="AR16" s="1069"/>
      <c r="AS16" s="1070"/>
      <c r="AT16" s="690"/>
      <c r="AU16" s="690"/>
      <c r="AV16" s="690"/>
      <c r="AW16" s="690"/>
      <c r="AX16" s="690"/>
      <c r="AY16" s="690"/>
      <c r="AZ16" s="689"/>
      <c r="BA16" s="689"/>
      <c r="BB16" s="689"/>
      <c r="BC16" s="689"/>
      <c r="BD16" s="689"/>
      <c r="BE16" s="689"/>
      <c r="BF16" s="689"/>
      <c r="BG16" s="689"/>
      <c r="BH16" s="689"/>
      <c r="BI16" s="689"/>
      <c r="BJ16" s="689"/>
      <c r="BK16" s="689"/>
      <c r="BL16" s="689"/>
      <c r="BM16" s="689"/>
      <c r="BN16" s="689"/>
      <c r="BO16" s="689"/>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x14ac:dyDescent="0.2">
      <c r="A17" s="23"/>
      <c r="B17" s="987"/>
      <c r="C17" s="987"/>
      <c r="D17" s="987"/>
      <c r="E17" s="987"/>
      <c r="F17" s="987"/>
      <c r="G17" s="987"/>
      <c r="H17" s="987"/>
      <c r="I17" s="987"/>
      <c r="J17" s="987"/>
      <c r="K17" s="987"/>
      <c r="L17" s="987"/>
      <c r="M17" s="987"/>
      <c r="N17" s="987"/>
      <c r="O17" s="987"/>
      <c r="P17" s="987"/>
      <c r="Q17" s="987"/>
      <c r="R17" s="987"/>
      <c r="S17" s="987"/>
      <c r="T17" s="987"/>
      <c r="U17" s="987"/>
      <c r="V17" s="987"/>
      <c r="W17" s="987"/>
      <c r="X17" s="987"/>
      <c r="Y17" s="987"/>
      <c r="Z17" s="987"/>
      <c r="AA17" s="987"/>
      <c r="AB17" s="987"/>
      <c r="AC17" s="987"/>
      <c r="AD17" s="987"/>
      <c r="AE17" s="987"/>
      <c r="AF17" s="987"/>
      <c r="AG17" s="987"/>
      <c r="AH17" s="987"/>
      <c r="AI17" s="987"/>
      <c r="AJ17" s="5"/>
      <c r="AK17" s="1382"/>
      <c r="AL17" s="1382"/>
      <c r="AM17" s="5"/>
      <c r="AN17" s="5"/>
      <c r="AO17" s="5"/>
      <c r="AP17" s="687"/>
      <c r="AQ17" s="687"/>
      <c r="AR17" s="687"/>
      <c r="AS17" s="687"/>
      <c r="AT17" s="684"/>
      <c r="AU17" s="684"/>
      <c r="AV17" s="684"/>
      <c r="AW17" s="684"/>
      <c r="AX17" s="684"/>
      <c r="AY17" s="684"/>
      <c r="AZ17" s="689"/>
      <c r="BA17" s="689"/>
      <c r="BB17" s="689"/>
      <c r="BC17" s="689"/>
      <c r="BD17" s="689"/>
      <c r="BE17" s="689"/>
      <c r="BF17" s="689"/>
      <c r="BG17" s="689"/>
      <c r="BH17" s="689"/>
      <c r="BI17" s="689"/>
      <c r="BJ17" s="689"/>
      <c r="BK17" s="689"/>
      <c r="BL17" s="689"/>
      <c r="BM17" s="689"/>
      <c r="BN17" s="689"/>
      <c r="BO17" s="689"/>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x14ac:dyDescent="0.2">
      <c r="A18" s="23"/>
      <c r="B18" s="987"/>
      <c r="C18" s="987"/>
      <c r="D18" s="987"/>
      <c r="E18" s="987"/>
      <c r="F18" s="987"/>
      <c r="G18" s="987"/>
      <c r="H18" s="987"/>
      <c r="I18" s="987"/>
      <c r="J18" s="987"/>
      <c r="K18" s="987"/>
      <c r="L18" s="987"/>
      <c r="M18" s="987"/>
      <c r="N18" s="987"/>
      <c r="O18" s="987"/>
      <c r="P18" s="987"/>
      <c r="Q18" s="987"/>
      <c r="R18" s="987"/>
      <c r="S18" s="987"/>
      <c r="T18" s="987"/>
      <c r="U18" s="987"/>
      <c r="V18" s="987"/>
      <c r="W18" s="987"/>
      <c r="X18" s="987"/>
      <c r="Y18" s="987"/>
      <c r="Z18" s="987"/>
      <c r="AA18" s="987"/>
      <c r="AB18" s="987"/>
      <c r="AC18" s="987"/>
      <c r="AD18" s="987"/>
      <c r="AE18" s="987"/>
      <c r="AF18" s="987"/>
      <c r="AG18" s="987"/>
      <c r="AH18" s="987"/>
      <c r="AI18" s="987"/>
      <c r="AJ18" s="5"/>
      <c r="AK18" s="5"/>
      <c r="AL18" s="5"/>
      <c r="AM18" s="5"/>
      <c r="AN18" s="5"/>
      <c r="AO18" s="5"/>
      <c r="AP18" s="687"/>
      <c r="AQ18" s="687"/>
      <c r="AR18" s="687"/>
      <c r="AS18" s="687"/>
      <c r="AT18" s="690"/>
      <c r="AU18" s="690"/>
      <c r="AV18" s="690"/>
      <c r="AW18" s="690"/>
      <c r="AX18" s="690"/>
      <c r="AY18" s="690"/>
      <c r="AZ18" s="691"/>
      <c r="BA18" s="691"/>
      <c r="BB18" s="691"/>
      <c r="BC18" s="691"/>
      <c r="BD18" s="691"/>
      <c r="BE18" s="691"/>
      <c r="BF18" s="691"/>
      <c r="BG18" s="691"/>
      <c r="BH18" s="691"/>
      <c r="BI18" s="691"/>
      <c r="BJ18" s="691"/>
      <c r="BK18" s="691"/>
      <c r="BL18" s="691"/>
      <c r="BM18" s="691"/>
      <c r="BN18" s="691"/>
      <c r="BO18" s="691"/>
      <c r="BP18" s="5"/>
      <c r="BQ18" s="5"/>
      <c r="BR18" s="5"/>
      <c r="BS18" s="5"/>
      <c r="BT18" s="5"/>
      <c r="BU18" s="5"/>
      <c r="BV18" s="5"/>
      <c r="BW18" s="5"/>
      <c r="BX18" s="5"/>
      <c r="BY18" s="5"/>
      <c r="BZ18" s="5"/>
      <c r="CA18" s="5"/>
      <c r="CB18" s="5"/>
      <c r="CC18" s="676"/>
      <c r="CD18" s="676"/>
      <c r="CE18" s="676"/>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x14ac:dyDescent="0.2">
      <c r="A19" s="23"/>
      <c r="B19" s="987"/>
      <c r="C19" s="987"/>
      <c r="D19" s="987"/>
      <c r="E19" s="987"/>
      <c r="F19" s="987"/>
      <c r="G19" s="987"/>
      <c r="H19" s="987"/>
      <c r="I19" s="987"/>
      <c r="J19" s="987"/>
      <c r="K19" s="987"/>
      <c r="L19" s="987"/>
      <c r="M19" s="987"/>
      <c r="N19" s="987"/>
      <c r="O19" s="987"/>
      <c r="P19" s="987"/>
      <c r="Q19" s="987"/>
      <c r="R19" s="987"/>
      <c r="S19" s="987"/>
      <c r="T19" s="987"/>
      <c r="U19" s="987"/>
      <c r="V19" s="987"/>
      <c r="W19" s="987"/>
      <c r="X19" s="987"/>
      <c r="Y19" s="987"/>
      <c r="Z19" s="987"/>
      <c r="AA19" s="987"/>
      <c r="AB19" s="987"/>
      <c r="AC19" s="987"/>
      <c r="AD19" s="987"/>
      <c r="AE19" s="987"/>
      <c r="AF19" s="987"/>
      <c r="AG19" s="987"/>
      <c r="AH19" s="987"/>
      <c r="AI19" s="987"/>
      <c r="AJ19" s="5"/>
      <c r="AK19" s="5"/>
      <c r="AL19" s="5"/>
      <c r="AM19" s="5"/>
      <c r="AN19" s="5"/>
      <c r="AO19" s="5"/>
      <c r="AP19" s="687"/>
      <c r="AQ19" s="687"/>
      <c r="AR19" s="687"/>
      <c r="AS19" s="687"/>
      <c r="AT19" s="684"/>
      <c r="AU19" s="684"/>
      <c r="AV19" s="684"/>
      <c r="AW19" s="684"/>
      <c r="AX19" s="684"/>
      <c r="AY19" s="684"/>
      <c r="AZ19" s="691"/>
      <c r="BA19" s="691"/>
      <c r="BB19" s="691"/>
      <c r="BC19" s="691"/>
      <c r="BD19" s="691"/>
      <c r="BE19" s="691"/>
      <c r="BF19" s="691"/>
      <c r="BG19" s="691"/>
      <c r="BH19" s="691"/>
      <c r="BI19" s="691"/>
      <c r="BJ19" s="691"/>
      <c r="BK19" s="691"/>
      <c r="BL19" s="691"/>
      <c r="BM19" s="691"/>
      <c r="BN19" s="691"/>
      <c r="BO19" s="691"/>
      <c r="BP19" s="5"/>
      <c r="BQ19" s="5"/>
      <c r="BR19" s="5"/>
      <c r="BS19" s="5"/>
      <c r="BT19" s="5"/>
      <c r="BU19" s="5"/>
      <c r="BV19" s="5"/>
      <c r="BW19" s="5"/>
      <c r="BX19" s="5"/>
      <c r="BY19" s="5"/>
      <c r="BZ19" s="5"/>
      <c r="CA19" s="5"/>
      <c r="CB19" s="5"/>
      <c r="CC19" s="676"/>
      <c r="CD19" s="676"/>
      <c r="CE19" s="676"/>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x14ac:dyDescent="0.2">
      <c r="A20" s="23"/>
      <c r="B20" s="987"/>
      <c r="C20" s="987"/>
      <c r="D20" s="987"/>
      <c r="E20" s="987"/>
      <c r="F20" s="987"/>
      <c r="G20" s="987"/>
      <c r="H20" s="987"/>
      <c r="I20" s="987"/>
      <c r="J20" s="987"/>
      <c r="K20" s="987"/>
      <c r="L20" s="987"/>
      <c r="M20" s="987"/>
      <c r="N20" s="987"/>
      <c r="O20" s="987"/>
      <c r="P20" s="987"/>
      <c r="Q20" s="987"/>
      <c r="R20" s="987"/>
      <c r="S20" s="987"/>
      <c r="T20" s="987"/>
      <c r="U20" s="987"/>
      <c r="V20" s="987"/>
      <c r="W20" s="987"/>
      <c r="X20" s="987"/>
      <c r="Y20" s="987"/>
      <c r="Z20" s="987"/>
      <c r="AA20" s="987"/>
      <c r="AB20" s="987"/>
      <c r="AC20" s="987"/>
      <c r="AD20" s="987"/>
      <c r="AE20" s="987"/>
      <c r="AF20" s="987"/>
      <c r="AG20" s="987"/>
      <c r="AH20" s="987"/>
      <c r="AI20" s="987"/>
      <c r="AJ20" s="5"/>
      <c r="AK20" s="692"/>
      <c r="AL20" s="692"/>
      <c r="AM20" s="692"/>
      <c r="AN20" s="692"/>
      <c r="AO20" s="692"/>
      <c r="AP20" s="692"/>
      <c r="AQ20" s="692"/>
      <c r="AR20" s="692"/>
      <c r="AS20" s="692"/>
      <c r="AT20" s="690"/>
      <c r="AU20" s="690"/>
      <c r="AV20" s="690"/>
      <c r="AW20" s="690"/>
      <c r="AX20" s="690"/>
      <c r="AY20" s="690"/>
      <c r="AZ20" s="691"/>
      <c r="BA20" s="691"/>
      <c r="BB20" s="691"/>
      <c r="BC20" s="691"/>
      <c r="BD20" s="691"/>
      <c r="BE20" s="691"/>
      <c r="BF20" s="691"/>
      <c r="BG20" s="691"/>
      <c r="BH20" s="691"/>
      <c r="BI20" s="691"/>
      <c r="BJ20" s="691"/>
      <c r="BK20" s="691"/>
      <c r="BL20" s="691"/>
      <c r="BM20" s="691"/>
      <c r="BN20" s="691"/>
      <c r="BO20" s="691"/>
      <c r="BP20" s="5"/>
      <c r="BQ20" s="5"/>
      <c r="BR20" s="5"/>
      <c r="BS20" s="5"/>
      <c r="BT20" s="5"/>
      <c r="BU20" s="5"/>
      <c r="BV20" s="5"/>
      <c r="BW20" s="5"/>
      <c r="BX20" s="5"/>
      <c r="BY20" s="5"/>
      <c r="BZ20" s="5"/>
      <c r="CA20" s="5"/>
      <c r="CB20" s="5"/>
      <c r="CC20" s="676"/>
      <c r="CD20" s="676"/>
      <c r="CE20" s="676"/>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x14ac:dyDescent="0.2">
      <c r="A21" s="23"/>
      <c r="B21" s="987"/>
      <c r="C21" s="987"/>
      <c r="D21" s="987"/>
      <c r="E21" s="987"/>
      <c r="F21" s="987"/>
      <c r="G21" s="987"/>
      <c r="H21" s="987"/>
      <c r="I21" s="987"/>
      <c r="J21" s="987"/>
      <c r="K21" s="987"/>
      <c r="L21" s="987"/>
      <c r="M21" s="987"/>
      <c r="N21" s="987"/>
      <c r="O21" s="987"/>
      <c r="P21" s="987"/>
      <c r="Q21" s="987"/>
      <c r="R21" s="987"/>
      <c r="S21" s="987"/>
      <c r="T21" s="987"/>
      <c r="U21" s="987"/>
      <c r="V21" s="987"/>
      <c r="W21" s="987"/>
      <c r="X21" s="987"/>
      <c r="Y21" s="987"/>
      <c r="Z21" s="987"/>
      <c r="AA21" s="987"/>
      <c r="AB21" s="987"/>
      <c r="AC21" s="987"/>
      <c r="AD21" s="987"/>
      <c r="AE21" s="987"/>
      <c r="AF21" s="987"/>
      <c r="AG21" s="987"/>
      <c r="AH21" s="987"/>
      <c r="AI21" s="987"/>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76"/>
      <c r="CD21" s="676"/>
      <c r="CE21" s="676"/>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x14ac:dyDescent="0.2">
      <c r="A22" s="23"/>
      <c r="B22" s="987"/>
      <c r="C22" s="987"/>
      <c r="D22" s="987"/>
      <c r="E22" s="987"/>
      <c r="F22" s="987"/>
      <c r="G22" s="987"/>
      <c r="H22" s="987"/>
      <c r="I22" s="987"/>
      <c r="J22" s="987"/>
      <c r="K22" s="987"/>
      <c r="L22" s="987"/>
      <c r="M22" s="987"/>
      <c r="N22" s="987"/>
      <c r="O22" s="987"/>
      <c r="P22" s="987"/>
      <c r="Q22" s="987"/>
      <c r="R22" s="987"/>
      <c r="S22" s="987"/>
      <c r="T22" s="987"/>
      <c r="U22" s="987"/>
      <c r="V22" s="987"/>
      <c r="W22" s="987"/>
      <c r="X22" s="987"/>
      <c r="Y22" s="987"/>
      <c r="Z22" s="987"/>
      <c r="AA22" s="987"/>
      <c r="AB22" s="987"/>
      <c r="AC22" s="987"/>
      <c r="AD22" s="987"/>
      <c r="AE22" s="987"/>
      <c r="AF22" s="987"/>
      <c r="AG22" s="987"/>
      <c r="AH22" s="987"/>
      <c r="AI22" s="987"/>
      <c r="AJ22" s="5"/>
      <c r="AK22" s="684"/>
      <c r="AL22" s="684"/>
      <c r="AM22" s="684"/>
      <c r="AN22" s="684"/>
      <c r="AO22" s="684"/>
      <c r="AP22" s="684"/>
      <c r="AQ22" s="684"/>
      <c r="AR22" s="684"/>
      <c r="AS22" s="684"/>
      <c r="AT22" s="684"/>
      <c r="AU22" s="684"/>
      <c r="AV22" s="684"/>
      <c r="AW22" s="684"/>
      <c r="AX22" s="679"/>
      <c r="AY22" s="679"/>
      <c r="AZ22" s="679"/>
      <c r="BA22" s="679"/>
      <c r="BB22" s="5"/>
      <c r="BC22" s="684"/>
      <c r="BD22" s="684"/>
      <c r="BE22" s="684"/>
      <c r="BF22" s="684"/>
      <c r="BG22" s="684"/>
      <c r="BH22" s="684"/>
      <c r="BI22" s="684"/>
      <c r="BJ22" s="684"/>
      <c r="BK22" s="684"/>
      <c r="BL22" s="684"/>
      <c r="BM22" s="684"/>
      <c r="BN22" s="684"/>
      <c r="BO22" s="684"/>
      <c r="BP22" s="684"/>
      <c r="BQ22" s="684"/>
      <c r="BR22" s="684"/>
      <c r="BS22" s="684"/>
      <c r="BT22" s="5"/>
      <c r="BU22" s="5"/>
      <c r="BV22" s="5"/>
      <c r="BW22" s="5"/>
      <c r="BX22" s="5"/>
      <c r="BY22" s="5"/>
      <c r="BZ22" s="5"/>
      <c r="CA22" s="5"/>
      <c r="CB22" s="5"/>
      <c r="CC22" s="676"/>
      <c r="CD22" s="676"/>
      <c r="CE22" s="676"/>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23"/>
      <c r="B23" s="987"/>
      <c r="C23" s="987"/>
      <c r="D23" s="987"/>
      <c r="E23" s="987"/>
      <c r="F23" s="987"/>
      <c r="G23" s="987"/>
      <c r="H23" s="987"/>
      <c r="I23" s="987"/>
      <c r="J23" s="987"/>
      <c r="K23" s="987"/>
      <c r="L23" s="987"/>
      <c r="M23" s="987"/>
      <c r="N23" s="987"/>
      <c r="O23" s="987"/>
      <c r="P23" s="987"/>
      <c r="Q23" s="987"/>
      <c r="R23" s="987"/>
      <c r="S23" s="987"/>
      <c r="T23" s="987"/>
      <c r="U23" s="987"/>
      <c r="V23" s="987"/>
      <c r="W23" s="987"/>
      <c r="X23" s="987"/>
      <c r="Y23" s="987"/>
      <c r="Z23" s="987"/>
      <c r="AA23" s="987"/>
      <c r="AB23" s="987"/>
      <c r="AC23" s="987"/>
      <c r="AD23" s="987"/>
      <c r="AE23" s="987"/>
      <c r="AF23" s="987"/>
      <c r="AG23" s="987"/>
      <c r="AH23" s="987"/>
      <c r="AI23" s="987"/>
      <c r="AJ23" s="5"/>
      <c r="AK23" s="673"/>
      <c r="AL23" s="673"/>
      <c r="AM23" s="673"/>
      <c r="AN23" s="673"/>
      <c r="AO23" s="673"/>
      <c r="AP23" s="684"/>
      <c r="AQ23" s="684"/>
      <c r="AR23" s="684"/>
      <c r="AS23" s="684"/>
      <c r="AT23" s="684"/>
      <c r="AU23" s="684"/>
      <c r="AV23" s="684"/>
      <c r="AW23" s="684"/>
      <c r="AX23" s="679"/>
      <c r="AY23" s="679"/>
      <c r="AZ23" s="679"/>
      <c r="BA23" s="679"/>
      <c r="BB23" s="5"/>
      <c r="BC23" s="684"/>
      <c r="BD23" s="684"/>
      <c r="BE23" s="684"/>
      <c r="BF23" s="684"/>
      <c r="BG23" s="684"/>
      <c r="BH23" s="684"/>
      <c r="BI23" s="684"/>
      <c r="BJ23" s="684"/>
      <c r="BK23" s="684"/>
      <c r="BL23" s="684"/>
      <c r="BM23" s="684"/>
      <c r="BN23" s="684"/>
      <c r="BO23" s="684"/>
      <c r="BP23" s="684"/>
      <c r="BQ23" s="684"/>
      <c r="BR23" s="684"/>
      <c r="BS23" s="684"/>
      <c r="BT23" s="5"/>
      <c r="BU23" s="5"/>
      <c r="BV23" s="5"/>
      <c r="BW23" s="5"/>
      <c r="BX23" s="5"/>
      <c r="BY23" s="5"/>
      <c r="BZ23" s="5"/>
      <c r="CA23" s="5"/>
      <c r="CB23" s="5"/>
      <c r="CC23" s="676"/>
      <c r="CD23" s="676"/>
      <c r="CE23" s="676"/>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x14ac:dyDescent="0.2">
      <c r="A24" s="23"/>
      <c r="B24" s="987"/>
      <c r="C24" s="987"/>
      <c r="D24" s="987"/>
      <c r="E24" s="987"/>
      <c r="F24" s="987"/>
      <c r="G24" s="987"/>
      <c r="H24" s="987"/>
      <c r="I24" s="987"/>
      <c r="J24" s="987"/>
      <c r="K24" s="987"/>
      <c r="L24" s="987"/>
      <c r="M24" s="987"/>
      <c r="N24" s="987"/>
      <c r="O24" s="987"/>
      <c r="P24" s="987"/>
      <c r="Q24" s="987"/>
      <c r="R24" s="987"/>
      <c r="S24" s="987"/>
      <c r="T24" s="987"/>
      <c r="U24" s="987"/>
      <c r="V24" s="987"/>
      <c r="W24" s="987"/>
      <c r="X24" s="987"/>
      <c r="Y24" s="987"/>
      <c r="Z24" s="987"/>
      <c r="AA24" s="987"/>
      <c r="AB24" s="987"/>
      <c r="AC24" s="987"/>
      <c r="AD24" s="987"/>
      <c r="AE24" s="987"/>
      <c r="AF24" s="987"/>
      <c r="AG24" s="987"/>
      <c r="AH24" s="987"/>
      <c r="AI24" s="987"/>
      <c r="AJ24" s="5"/>
      <c r="AK24" s="673"/>
      <c r="AL24" s="673"/>
      <c r="AM24" s="673"/>
      <c r="AN24" s="673"/>
      <c r="AO24" s="673"/>
      <c r="AP24" s="684"/>
      <c r="AQ24" s="684"/>
      <c r="AR24" s="684"/>
      <c r="AS24" s="684"/>
      <c r="AT24" s="684"/>
      <c r="AU24" s="684"/>
      <c r="AV24" s="684"/>
      <c r="AW24" s="684"/>
      <c r="AX24" s="679"/>
      <c r="AY24" s="679"/>
      <c r="AZ24" s="679"/>
      <c r="BA24" s="679"/>
      <c r="BB24" s="5"/>
      <c r="BC24" s="684"/>
      <c r="BD24" s="684"/>
      <c r="BE24" s="684"/>
      <c r="BF24" s="684"/>
      <c r="BG24" s="684"/>
      <c r="BH24" s="684"/>
      <c r="BI24" s="684"/>
      <c r="BJ24" s="684"/>
      <c r="BK24" s="684"/>
      <c r="BL24" s="684"/>
      <c r="BM24" s="684"/>
      <c r="BN24" s="684"/>
      <c r="BO24" s="684"/>
      <c r="BP24" s="684"/>
      <c r="BQ24" s="684"/>
      <c r="BR24" s="684"/>
      <c r="BS24" s="684"/>
      <c r="BT24" s="5"/>
      <c r="BU24" s="5"/>
      <c r="BV24" s="5"/>
      <c r="BW24" s="5"/>
      <c r="BX24" s="5"/>
      <c r="BY24" s="5"/>
      <c r="BZ24" s="5"/>
      <c r="CA24" s="5"/>
      <c r="CB24" s="5"/>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c r="DA24" s="676"/>
      <c r="DB24" s="676"/>
      <c r="DC24" s="676"/>
      <c r="DD24" s="676"/>
      <c r="DE24" s="677"/>
    </row>
    <row r="25" spans="1:109" ht="12" customHeight="1" x14ac:dyDescent="0.2">
      <c r="A25" s="23"/>
      <c r="B25" s="987"/>
      <c r="C25" s="987"/>
      <c r="D25" s="987"/>
      <c r="E25" s="987"/>
      <c r="F25" s="987"/>
      <c r="G25" s="987"/>
      <c r="H25" s="987"/>
      <c r="I25" s="987"/>
      <c r="J25" s="987"/>
      <c r="K25" s="987"/>
      <c r="L25" s="987"/>
      <c r="M25" s="987"/>
      <c r="N25" s="987"/>
      <c r="O25" s="987"/>
      <c r="P25" s="987"/>
      <c r="Q25" s="987"/>
      <c r="R25" s="987"/>
      <c r="S25" s="987"/>
      <c r="T25" s="987"/>
      <c r="U25" s="987"/>
      <c r="V25" s="987"/>
      <c r="W25" s="987"/>
      <c r="X25" s="987"/>
      <c r="Y25" s="987"/>
      <c r="Z25" s="987"/>
      <c r="AA25" s="987"/>
      <c r="AB25" s="987"/>
      <c r="AC25" s="987"/>
      <c r="AD25" s="987"/>
      <c r="AE25" s="987"/>
      <c r="AF25" s="987"/>
      <c r="AG25" s="987"/>
      <c r="AH25" s="987"/>
      <c r="AI25" s="987"/>
      <c r="AJ25" s="5"/>
      <c r="AK25" s="673"/>
      <c r="AL25" s="673"/>
      <c r="AM25" s="673"/>
      <c r="AN25" s="673"/>
      <c r="AO25" s="673"/>
      <c r="AP25" s="684"/>
      <c r="AQ25" s="684"/>
      <c r="AR25" s="684"/>
      <c r="AS25" s="684"/>
      <c r="AT25" s="684"/>
      <c r="AU25" s="684"/>
      <c r="AV25" s="684"/>
      <c r="AW25" s="684"/>
      <c r="AX25" s="679"/>
      <c r="AY25" s="679"/>
      <c r="AZ25" s="679"/>
      <c r="BA25" s="679"/>
      <c r="BB25" s="5"/>
      <c r="BC25" s="684"/>
      <c r="BD25" s="684"/>
      <c r="BE25" s="684"/>
      <c r="BF25" s="684"/>
      <c r="BG25" s="684"/>
      <c r="BH25" s="684"/>
      <c r="BI25" s="684"/>
      <c r="BJ25" s="684"/>
      <c r="BK25" s="684"/>
      <c r="BL25" s="684"/>
      <c r="BM25" s="684"/>
      <c r="BN25" s="684"/>
      <c r="BO25" s="684"/>
      <c r="BP25" s="684"/>
      <c r="BQ25" s="684"/>
      <c r="BR25" s="684"/>
      <c r="BS25" s="684"/>
      <c r="BT25" s="5"/>
      <c r="BU25" s="5"/>
      <c r="BV25" s="5"/>
      <c r="BW25" s="5"/>
      <c r="BX25" s="5"/>
      <c r="BY25" s="5"/>
      <c r="BZ25" s="5"/>
      <c r="CA25" s="5"/>
      <c r="CB25" s="5"/>
      <c r="CC25" s="676"/>
      <c r="CD25" s="676"/>
      <c r="CE25" s="676"/>
      <c r="CF25" s="676"/>
      <c r="CG25" s="676"/>
      <c r="CH25" s="676"/>
      <c r="CI25" s="676"/>
      <c r="CJ25" s="676"/>
      <c r="CK25" s="676"/>
      <c r="CL25" s="676"/>
      <c r="CM25" s="676"/>
      <c r="CN25" s="676"/>
      <c r="CO25" s="676"/>
      <c r="CP25" s="676"/>
      <c r="CQ25" s="676"/>
      <c r="CR25" s="676"/>
      <c r="CS25" s="676"/>
      <c r="CT25" s="676"/>
      <c r="CU25" s="676"/>
      <c r="CV25" s="676"/>
      <c r="CW25" s="676"/>
      <c r="CX25" s="676"/>
      <c r="CY25" s="676"/>
      <c r="CZ25" s="676"/>
      <c r="DA25" s="676"/>
      <c r="DB25" s="676"/>
      <c r="DC25" s="676"/>
      <c r="DD25" s="676"/>
      <c r="DE25" s="677"/>
    </row>
    <row r="26" spans="1:109" ht="12.75" customHeight="1" x14ac:dyDescent="0.2">
      <c r="A26" s="23"/>
      <c r="B26" s="987"/>
      <c r="C26" s="987"/>
      <c r="D26" s="987"/>
      <c r="E26" s="987"/>
      <c r="F26" s="987"/>
      <c r="G26" s="987"/>
      <c r="H26" s="987"/>
      <c r="I26" s="987"/>
      <c r="J26" s="987"/>
      <c r="K26" s="987"/>
      <c r="L26" s="987"/>
      <c r="M26" s="987"/>
      <c r="N26" s="987"/>
      <c r="O26" s="987"/>
      <c r="P26" s="987"/>
      <c r="Q26" s="987"/>
      <c r="R26" s="987"/>
      <c r="S26" s="987"/>
      <c r="T26" s="987"/>
      <c r="U26" s="987"/>
      <c r="V26" s="987"/>
      <c r="W26" s="987"/>
      <c r="X26" s="987"/>
      <c r="Y26" s="987"/>
      <c r="Z26" s="987"/>
      <c r="AA26" s="987"/>
      <c r="AB26" s="987"/>
      <c r="AC26" s="987"/>
      <c r="AD26" s="987"/>
      <c r="AE26" s="987"/>
      <c r="AF26" s="987"/>
      <c r="AG26" s="987"/>
      <c r="AH26" s="987"/>
      <c r="AI26" s="987"/>
      <c r="AJ26" s="5"/>
      <c r="AK26" s="673"/>
      <c r="AL26" s="673"/>
      <c r="AM26" s="673"/>
      <c r="AN26" s="673"/>
      <c r="AO26" s="673"/>
      <c r="AP26" s="684"/>
      <c r="AQ26" s="684"/>
      <c r="AR26" s="684"/>
      <c r="AS26" s="684"/>
      <c r="AT26" s="684"/>
      <c r="AU26" s="684"/>
      <c r="AV26" s="684"/>
      <c r="AW26" s="684"/>
      <c r="AX26" s="679"/>
      <c r="AY26" s="679"/>
      <c r="AZ26" s="679"/>
      <c r="BA26" s="679"/>
      <c r="BB26" s="5"/>
      <c r="BC26" s="684"/>
      <c r="BD26" s="684"/>
      <c r="BE26" s="684"/>
      <c r="BF26" s="684"/>
      <c r="BG26" s="684"/>
      <c r="BH26" s="684"/>
      <c r="BI26" s="684"/>
      <c r="BJ26" s="684"/>
      <c r="BK26" s="684"/>
      <c r="BL26" s="684"/>
      <c r="BM26" s="684"/>
      <c r="BN26" s="684"/>
      <c r="BO26" s="684"/>
      <c r="BP26" s="684"/>
      <c r="BQ26" s="684"/>
      <c r="BR26" s="684"/>
      <c r="BS26" s="684"/>
      <c r="BT26" s="5"/>
      <c r="BU26" s="5"/>
      <c r="BV26" s="5"/>
      <c r="BW26" s="5"/>
      <c r="BX26" s="5"/>
      <c r="BY26" s="5"/>
      <c r="BZ26" s="5"/>
      <c r="CA26" s="5"/>
      <c r="CB26" s="5"/>
      <c r="CC26" s="676"/>
      <c r="CD26" s="676"/>
      <c r="CE26" s="676"/>
      <c r="CF26" s="676"/>
      <c r="CG26" s="676"/>
      <c r="CH26" s="676"/>
      <c r="CI26" s="676"/>
      <c r="CJ26" s="676"/>
      <c r="CK26" s="676"/>
      <c r="CL26" s="676"/>
      <c r="CM26" s="676"/>
      <c r="CN26" s="676"/>
      <c r="CO26" s="676"/>
      <c r="CP26" s="676"/>
      <c r="CQ26" s="676"/>
      <c r="CR26" s="676"/>
      <c r="CS26" s="676"/>
      <c r="CT26" s="676"/>
      <c r="CU26" s="676"/>
      <c r="CV26" s="676"/>
      <c r="CW26" s="676"/>
      <c r="CX26" s="676"/>
      <c r="CY26" s="676"/>
      <c r="CZ26" s="676"/>
      <c r="DA26" s="676"/>
      <c r="DB26" s="676"/>
      <c r="DC26" s="676"/>
      <c r="DD26" s="676"/>
      <c r="DE26" s="677"/>
    </row>
    <row r="27" spans="1:109" ht="12" customHeight="1" x14ac:dyDescent="0.2">
      <c r="A27" s="23"/>
      <c r="B27" s="987"/>
      <c r="C27" s="987"/>
      <c r="D27" s="987"/>
      <c r="E27" s="987"/>
      <c r="F27" s="987"/>
      <c r="G27" s="987"/>
      <c r="H27" s="987"/>
      <c r="I27" s="987"/>
      <c r="J27" s="987"/>
      <c r="K27" s="987"/>
      <c r="L27" s="987"/>
      <c r="M27" s="987"/>
      <c r="N27" s="987"/>
      <c r="O27" s="987"/>
      <c r="P27" s="987"/>
      <c r="Q27" s="987"/>
      <c r="R27" s="987"/>
      <c r="S27" s="987"/>
      <c r="T27" s="987"/>
      <c r="U27" s="987"/>
      <c r="V27" s="987"/>
      <c r="W27" s="987"/>
      <c r="X27" s="987"/>
      <c r="Y27" s="987"/>
      <c r="Z27" s="987"/>
      <c r="AA27" s="987"/>
      <c r="AB27" s="987"/>
      <c r="AC27" s="987"/>
      <c r="AD27" s="987"/>
      <c r="AE27" s="987"/>
      <c r="AF27" s="987"/>
      <c r="AG27" s="987"/>
      <c r="AH27" s="987"/>
      <c r="AI27" s="987"/>
      <c r="AJ27" s="5"/>
      <c r="AK27" s="691"/>
      <c r="AL27" s="691"/>
      <c r="AM27" s="691"/>
      <c r="AN27" s="691"/>
      <c r="AO27" s="691"/>
      <c r="AP27" s="684"/>
      <c r="AQ27" s="684"/>
      <c r="AR27" s="684"/>
      <c r="AS27" s="684"/>
      <c r="AT27" s="684"/>
      <c r="AU27" s="684"/>
      <c r="AV27" s="684"/>
      <c r="AW27" s="684"/>
      <c r="AX27" s="679"/>
      <c r="AY27" s="679"/>
      <c r="AZ27" s="679"/>
      <c r="BA27" s="679"/>
      <c r="BB27" s="5"/>
      <c r="BC27" s="684"/>
      <c r="BD27" s="684"/>
      <c r="BE27" s="684"/>
      <c r="BF27" s="684"/>
      <c r="BG27" s="684"/>
      <c r="BH27" s="684"/>
      <c r="BI27" s="684"/>
      <c r="BJ27" s="684"/>
      <c r="BK27" s="684"/>
      <c r="BL27" s="684"/>
      <c r="BM27" s="684"/>
      <c r="BN27" s="684"/>
      <c r="BO27" s="684"/>
      <c r="BP27" s="684"/>
      <c r="BQ27" s="684"/>
      <c r="BR27" s="684"/>
      <c r="BS27" s="684"/>
      <c r="BT27" s="5"/>
      <c r="BU27" s="5"/>
      <c r="BV27" s="5"/>
      <c r="BW27" s="5"/>
      <c r="BX27" s="5"/>
      <c r="BY27" s="5"/>
      <c r="BZ27" s="5"/>
      <c r="CA27" s="5"/>
      <c r="CB27" s="5"/>
      <c r="CC27" s="676"/>
      <c r="CD27" s="676"/>
      <c r="CE27" s="676"/>
      <c r="CF27" s="676"/>
      <c r="CG27" s="676"/>
      <c r="CH27" s="676"/>
      <c r="CI27" s="676"/>
      <c r="CJ27" s="676"/>
      <c r="CK27" s="676"/>
      <c r="CL27" s="676"/>
      <c r="CM27" s="676"/>
      <c r="CN27" s="676"/>
      <c r="CO27" s="676"/>
      <c r="CP27" s="676"/>
      <c r="CQ27" s="676"/>
      <c r="CR27" s="676"/>
      <c r="CS27" s="676"/>
      <c r="CT27" s="676"/>
      <c r="CU27" s="676"/>
      <c r="CV27" s="676"/>
      <c r="CW27" s="676"/>
      <c r="CX27" s="676"/>
      <c r="CY27" s="676"/>
      <c r="CZ27" s="676"/>
      <c r="DA27" s="676"/>
      <c r="DB27" s="676"/>
      <c r="DC27" s="676"/>
      <c r="DD27" s="676"/>
      <c r="DE27" s="677"/>
    </row>
    <row r="28" spans="1:109" ht="12" customHeight="1" x14ac:dyDescent="0.2">
      <c r="A28" s="23"/>
      <c r="B28" s="987"/>
      <c r="C28" s="987"/>
      <c r="D28" s="987"/>
      <c r="E28" s="987"/>
      <c r="F28" s="987"/>
      <c r="G28" s="987"/>
      <c r="H28" s="987"/>
      <c r="I28" s="987"/>
      <c r="J28" s="987"/>
      <c r="K28" s="987"/>
      <c r="L28" s="987"/>
      <c r="M28" s="987"/>
      <c r="N28" s="987"/>
      <c r="O28" s="987"/>
      <c r="P28" s="987"/>
      <c r="Q28" s="987"/>
      <c r="R28" s="987"/>
      <c r="S28" s="987"/>
      <c r="T28" s="987"/>
      <c r="U28" s="987"/>
      <c r="V28" s="987"/>
      <c r="W28" s="987"/>
      <c r="X28" s="987"/>
      <c r="Y28" s="987"/>
      <c r="Z28" s="987"/>
      <c r="AA28" s="987"/>
      <c r="AB28" s="987"/>
      <c r="AC28" s="987"/>
      <c r="AD28" s="987"/>
      <c r="AE28" s="987"/>
      <c r="AF28" s="987"/>
      <c r="AG28" s="987"/>
      <c r="AH28" s="987"/>
      <c r="AI28" s="987"/>
      <c r="AJ28" s="5"/>
      <c r="AK28" s="5"/>
      <c r="AL28" s="5"/>
      <c r="AM28" s="5"/>
      <c r="AN28" s="5"/>
      <c r="AO28" s="5"/>
      <c r="AP28" s="684"/>
      <c r="AQ28" s="684"/>
      <c r="AR28" s="684"/>
      <c r="AS28" s="684"/>
      <c r="AT28" s="684"/>
      <c r="AU28" s="684"/>
      <c r="AV28" s="684"/>
      <c r="AW28" s="684"/>
      <c r="AX28" s="679"/>
      <c r="AY28" s="679"/>
      <c r="AZ28" s="679"/>
      <c r="BA28" s="679"/>
      <c r="BB28" s="5"/>
      <c r="BC28" s="684"/>
      <c r="BD28" s="684"/>
      <c r="BE28" s="684"/>
      <c r="BF28" s="684"/>
      <c r="BG28" s="684"/>
      <c r="BH28" s="684"/>
      <c r="BI28" s="684"/>
      <c r="BJ28" s="684"/>
      <c r="BK28" s="684"/>
      <c r="BL28" s="684"/>
      <c r="BM28" s="684"/>
      <c r="BN28" s="684"/>
      <c r="BO28" s="684"/>
      <c r="BP28" s="684"/>
      <c r="BQ28" s="684"/>
      <c r="BR28" s="684"/>
      <c r="BS28" s="684"/>
      <c r="BT28" s="5"/>
      <c r="BU28" s="5"/>
      <c r="BV28" s="5"/>
      <c r="BW28" s="5"/>
      <c r="BX28" s="5"/>
      <c r="BY28" s="5"/>
      <c r="BZ28" s="5"/>
      <c r="CA28" s="5"/>
      <c r="CB28" s="5"/>
      <c r="CC28" s="676"/>
      <c r="CD28" s="676"/>
      <c r="CE28" s="676"/>
      <c r="CF28" s="676"/>
      <c r="CG28" s="676"/>
      <c r="CH28" s="676"/>
      <c r="CI28" s="676"/>
      <c r="CJ28" s="676"/>
      <c r="CK28" s="676"/>
      <c r="CL28" s="676"/>
      <c r="CM28" s="676"/>
      <c r="CN28" s="676"/>
      <c r="CO28" s="676"/>
      <c r="CP28" s="676"/>
      <c r="CQ28" s="676"/>
      <c r="CR28" s="676"/>
      <c r="CS28" s="676"/>
      <c r="CT28" s="676"/>
      <c r="CU28" s="676"/>
      <c r="CV28" s="676"/>
      <c r="CW28" s="676"/>
      <c r="CX28" s="676"/>
      <c r="CY28" s="676"/>
      <c r="CZ28" s="676"/>
      <c r="DA28" s="676"/>
      <c r="DB28" s="676"/>
      <c r="DC28" s="676"/>
      <c r="DD28" s="676"/>
      <c r="DE28" s="677"/>
    </row>
    <row r="29" spans="1:109" ht="12" customHeight="1" x14ac:dyDescent="0.2">
      <c r="A29" s="23"/>
      <c r="B29" s="987"/>
      <c r="C29" s="987"/>
      <c r="D29" s="987"/>
      <c r="E29" s="987"/>
      <c r="F29" s="987"/>
      <c r="G29" s="987"/>
      <c r="H29" s="987"/>
      <c r="I29" s="987"/>
      <c r="J29" s="987"/>
      <c r="K29" s="987"/>
      <c r="L29" s="987"/>
      <c r="M29" s="987"/>
      <c r="N29" s="987"/>
      <c r="O29" s="987"/>
      <c r="P29" s="987"/>
      <c r="Q29" s="987"/>
      <c r="R29" s="987"/>
      <c r="S29" s="987"/>
      <c r="T29" s="987"/>
      <c r="U29" s="987"/>
      <c r="V29" s="987"/>
      <c r="W29" s="987"/>
      <c r="X29" s="987"/>
      <c r="Y29" s="987"/>
      <c r="Z29" s="987"/>
      <c r="AA29" s="987"/>
      <c r="AB29" s="987"/>
      <c r="AC29" s="987"/>
      <c r="AD29" s="987"/>
      <c r="AE29" s="987"/>
      <c r="AF29" s="987"/>
      <c r="AG29" s="987"/>
      <c r="AH29" s="987"/>
      <c r="AI29" s="987"/>
      <c r="AJ29" s="5"/>
      <c r="AK29" s="5"/>
      <c r="AL29" s="5"/>
      <c r="AM29" s="5"/>
      <c r="AN29" s="5"/>
      <c r="AO29" s="5"/>
      <c r="AP29" s="684"/>
      <c r="AQ29" s="684"/>
      <c r="AR29" s="684"/>
      <c r="AS29" s="684"/>
      <c r="AT29" s="684"/>
      <c r="AU29" s="684"/>
      <c r="AV29" s="684"/>
      <c r="AW29" s="684"/>
      <c r="AX29" s="679"/>
      <c r="AY29" s="679"/>
      <c r="AZ29" s="679"/>
      <c r="BA29" s="679"/>
      <c r="BB29" s="5"/>
      <c r="BC29" s="684"/>
      <c r="BD29" s="684"/>
      <c r="BE29" s="684"/>
      <c r="BF29" s="684"/>
      <c r="BG29" s="684"/>
      <c r="BH29" s="684"/>
      <c r="BI29" s="684"/>
      <c r="BJ29" s="684"/>
      <c r="BK29" s="684"/>
      <c r="BL29" s="684"/>
      <c r="BM29" s="684"/>
      <c r="BN29" s="684"/>
      <c r="BO29" s="684"/>
      <c r="BP29" s="684"/>
      <c r="BQ29" s="684"/>
      <c r="BR29" s="684"/>
      <c r="BS29" s="684"/>
      <c r="BT29" s="5"/>
      <c r="BU29" s="5"/>
      <c r="BV29" s="5"/>
      <c r="BW29" s="5"/>
      <c r="BX29" s="5"/>
      <c r="BY29" s="5"/>
      <c r="BZ29" s="5"/>
      <c r="CA29" s="5"/>
      <c r="CB29" s="5"/>
      <c r="CC29" s="676"/>
      <c r="CD29" s="676"/>
      <c r="CE29" s="676"/>
      <c r="CF29" s="676"/>
      <c r="CG29" s="676"/>
      <c r="CH29" s="676"/>
      <c r="CI29" s="676"/>
      <c r="CJ29" s="676"/>
      <c r="CK29" s="676"/>
      <c r="CL29" s="676"/>
      <c r="CM29" s="676"/>
      <c r="CN29" s="676"/>
      <c r="CO29" s="676"/>
      <c r="CP29" s="676"/>
      <c r="CQ29" s="676"/>
      <c r="CR29" s="676"/>
      <c r="CS29" s="676"/>
      <c r="CT29" s="676"/>
      <c r="CU29" s="676"/>
      <c r="CV29" s="676"/>
      <c r="CW29" s="676"/>
      <c r="CX29" s="676"/>
      <c r="CY29" s="676"/>
      <c r="CZ29" s="676"/>
      <c r="DA29" s="676"/>
      <c r="DB29" s="676"/>
      <c r="DC29" s="676"/>
      <c r="DD29" s="676"/>
      <c r="DE29" s="677"/>
    </row>
    <row r="30" spans="1:109" ht="12" x14ac:dyDescent="0.2">
      <c r="A30" s="23"/>
      <c r="B30" s="987"/>
      <c r="C30" s="987"/>
      <c r="D30" s="987"/>
      <c r="E30" s="987"/>
      <c r="F30" s="987"/>
      <c r="G30" s="987"/>
      <c r="H30" s="987"/>
      <c r="I30" s="987"/>
      <c r="J30" s="987"/>
      <c r="K30" s="987"/>
      <c r="L30" s="987"/>
      <c r="M30" s="987"/>
      <c r="N30" s="987"/>
      <c r="O30" s="987"/>
      <c r="P30" s="987"/>
      <c r="Q30" s="987"/>
      <c r="R30" s="987"/>
      <c r="S30" s="987"/>
      <c r="T30" s="987"/>
      <c r="U30" s="987"/>
      <c r="V30" s="987"/>
      <c r="W30" s="987"/>
      <c r="X30" s="987"/>
      <c r="Y30" s="987"/>
      <c r="Z30" s="987"/>
      <c r="AA30" s="987"/>
      <c r="AB30" s="987"/>
      <c r="AC30" s="987"/>
      <c r="AD30" s="987"/>
      <c r="AE30" s="987"/>
      <c r="AF30" s="987"/>
      <c r="AG30" s="987"/>
      <c r="AH30" s="987"/>
      <c r="AI30" s="987"/>
      <c r="AJ30" s="5"/>
      <c r="AK30" s="5"/>
      <c r="AL30" s="5"/>
      <c r="AM30" s="5"/>
      <c r="AN30" s="5"/>
      <c r="AO30" s="5"/>
      <c r="AP30" s="684"/>
      <c r="AQ30" s="684"/>
      <c r="AR30" s="684"/>
      <c r="AS30" s="684"/>
      <c r="AT30" s="684"/>
      <c r="AU30" s="684"/>
      <c r="AV30" s="684"/>
      <c r="AW30" s="684"/>
      <c r="AX30" s="679"/>
      <c r="AY30" s="679"/>
      <c r="AZ30" s="679"/>
      <c r="BA30" s="679"/>
      <c r="BB30" s="5"/>
      <c r="BC30" s="684"/>
      <c r="BD30" s="684"/>
      <c r="BE30" s="684"/>
      <c r="BF30" s="684"/>
      <c r="BG30" s="684"/>
      <c r="BH30" s="684"/>
      <c r="BI30" s="684"/>
      <c r="BJ30" s="684"/>
      <c r="BK30" s="684"/>
      <c r="BL30" s="684"/>
      <c r="BM30" s="684"/>
      <c r="BN30" s="684"/>
      <c r="BO30" s="684"/>
      <c r="BP30" s="684"/>
      <c r="BQ30" s="684"/>
      <c r="BR30" s="684"/>
      <c r="BS30" s="684"/>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x14ac:dyDescent="0.2">
      <c r="A31" s="23"/>
      <c r="B31" s="987"/>
      <c r="C31" s="987"/>
      <c r="D31" s="987"/>
      <c r="E31" s="987"/>
      <c r="F31" s="987"/>
      <c r="G31" s="987"/>
      <c r="H31" s="987"/>
      <c r="I31" s="987"/>
      <c r="J31" s="987"/>
      <c r="K31" s="987"/>
      <c r="L31" s="987"/>
      <c r="M31" s="987"/>
      <c r="N31" s="987"/>
      <c r="O31" s="987"/>
      <c r="P31" s="987"/>
      <c r="Q31" s="987"/>
      <c r="R31" s="987"/>
      <c r="S31" s="987"/>
      <c r="T31" s="987"/>
      <c r="U31" s="987"/>
      <c r="V31" s="987"/>
      <c r="W31" s="987"/>
      <c r="X31" s="987"/>
      <c r="Y31" s="987"/>
      <c r="Z31" s="987"/>
      <c r="AA31" s="987"/>
      <c r="AB31" s="987"/>
      <c r="AC31" s="987"/>
      <c r="AD31" s="987"/>
      <c r="AE31" s="987"/>
      <c r="AF31" s="987"/>
      <c r="AG31" s="987"/>
      <c r="AH31" s="987"/>
      <c r="AI31" s="987"/>
      <c r="AJ31" s="5"/>
      <c r="AK31" s="5"/>
      <c r="AL31" s="5"/>
      <c r="AM31" s="5"/>
      <c r="AN31" s="5"/>
      <c r="AO31" s="5"/>
      <c r="AP31" s="684"/>
      <c r="AQ31" s="684"/>
      <c r="AR31" s="684"/>
      <c r="AS31" s="684"/>
      <c r="AT31" s="684"/>
      <c r="AU31" s="684"/>
      <c r="AV31" s="684"/>
      <c r="AW31" s="684"/>
      <c r="AX31" s="679"/>
      <c r="AY31" s="679"/>
      <c r="AZ31" s="679"/>
      <c r="BA31" s="679"/>
      <c r="BB31" s="5"/>
      <c r="BC31" s="684"/>
      <c r="BD31" s="684"/>
      <c r="BE31" s="684"/>
      <c r="BF31" s="684"/>
      <c r="BG31" s="684"/>
      <c r="BH31" s="684"/>
      <c r="BI31" s="684"/>
      <c r="BJ31" s="684"/>
      <c r="BK31" s="684"/>
      <c r="BL31" s="684"/>
      <c r="BM31" s="684"/>
      <c r="BN31" s="684"/>
      <c r="BO31" s="684"/>
      <c r="BP31" s="684"/>
      <c r="BQ31" s="684"/>
      <c r="BR31" s="684"/>
      <c r="BS31" s="684"/>
      <c r="BT31" s="5"/>
      <c r="BU31" s="5"/>
      <c r="BV31" s="5"/>
      <c r="BW31" s="5"/>
      <c r="BX31" s="5"/>
      <c r="BY31" s="5"/>
      <c r="BZ31" s="5"/>
      <c r="CA31" s="5"/>
      <c r="CB31" s="5"/>
      <c r="CC31" s="676"/>
      <c r="CD31" s="676"/>
      <c r="CE31" s="676"/>
      <c r="CF31" s="676"/>
      <c r="CG31" s="676"/>
    </row>
    <row r="32" spans="1:109" ht="12" x14ac:dyDescent="0.2">
      <c r="A32" s="23"/>
      <c r="B32" s="987"/>
      <c r="C32" s="987"/>
      <c r="D32" s="987"/>
      <c r="E32" s="987"/>
      <c r="F32" s="987"/>
      <c r="G32" s="987"/>
      <c r="H32" s="987"/>
      <c r="I32" s="987"/>
      <c r="J32" s="987"/>
      <c r="K32" s="987"/>
      <c r="L32" s="987"/>
      <c r="M32" s="987"/>
      <c r="N32" s="987"/>
      <c r="O32" s="987"/>
      <c r="P32" s="987"/>
      <c r="Q32" s="987"/>
      <c r="R32" s="987"/>
      <c r="S32" s="987"/>
      <c r="T32" s="987"/>
      <c r="U32" s="987"/>
      <c r="V32" s="987"/>
      <c r="W32" s="987"/>
      <c r="X32" s="987"/>
      <c r="Y32" s="987"/>
      <c r="Z32" s="987"/>
      <c r="AA32" s="987"/>
      <c r="AB32" s="987"/>
      <c r="AC32" s="987"/>
      <c r="AD32" s="987"/>
      <c r="AE32" s="987"/>
      <c r="AF32" s="987"/>
      <c r="AG32" s="987"/>
      <c r="AH32" s="987"/>
      <c r="AI32" s="987"/>
      <c r="AJ32" s="5"/>
      <c r="AK32" s="693"/>
      <c r="AL32" s="693"/>
      <c r="AM32" s="693"/>
      <c r="AN32" s="693"/>
      <c r="AO32" s="693"/>
      <c r="AP32" s="693"/>
      <c r="AQ32" s="693"/>
      <c r="AR32" s="693"/>
      <c r="AS32" s="693"/>
      <c r="AT32" s="693"/>
      <c r="AU32" s="693"/>
      <c r="AV32" s="693"/>
      <c r="AW32" s="5"/>
      <c r="AX32" s="5"/>
      <c r="AY32" s="5"/>
      <c r="AZ32" s="5"/>
      <c r="BA32" s="5"/>
      <c r="BB32" s="5"/>
      <c r="BC32" s="673"/>
      <c r="BD32" s="673"/>
      <c r="BE32" s="673"/>
      <c r="BF32" s="673"/>
      <c r="BG32" s="673"/>
      <c r="BH32" s="673"/>
      <c r="BI32" s="673"/>
      <c r="BJ32" s="673"/>
      <c r="BK32" s="673"/>
      <c r="BL32" s="673"/>
      <c r="BM32" s="673"/>
      <c r="BN32" s="673"/>
      <c r="BO32" s="673"/>
      <c r="BP32" s="673"/>
      <c r="BQ32" s="673"/>
      <c r="BR32" s="673"/>
      <c r="BS32" s="673"/>
      <c r="BT32" s="5"/>
      <c r="BU32" s="5"/>
      <c r="BV32" s="5"/>
      <c r="BW32" s="5"/>
      <c r="BX32" s="5"/>
      <c r="BY32" s="5"/>
      <c r="BZ32" s="5"/>
      <c r="CA32" s="5"/>
      <c r="CB32" s="5"/>
    </row>
    <row r="33" spans="1:80" ht="12.75" customHeight="1" x14ac:dyDescent="0.2">
      <c r="A33" s="23"/>
      <c r="B33" s="987"/>
      <c r="C33" s="987"/>
      <c r="D33" s="987"/>
      <c r="E33" s="987"/>
      <c r="F33" s="987"/>
      <c r="G33" s="987"/>
      <c r="H33" s="987"/>
      <c r="I33" s="987"/>
      <c r="J33" s="987"/>
      <c r="K33" s="987"/>
      <c r="L33" s="987"/>
      <c r="M33" s="987"/>
      <c r="N33" s="987"/>
      <c r="O33" s="987"/>
      <c r="P33" s="987"/>
      <c r="Q33" s="987"/>
      <c r="R33" s="987"/>
      <c r="S33" s="987"/>
      <c r="T33" s="987"/>
      <c r="U33" s="987"/>
      <c r="V33" s="987"/>
      <c r="W33" s="987"/>
      <c r="X33" s="987"/>
      <c r="Y33" s="987"/>
      <c r="Z33" s="987"/>
      <c r="AA33" s="987"/>
      <c r="AB33" s="987"/>
      <c r="AC33" s="987"/>
      <c r="AD33" s="987"/>
      <c r="AE33" s="987"/>
      <c r="AF33" s="987"/>
      <c r="AG33" s="987"/>
      <c r="AH33" s="987"/>
      <c r="AI33" s="987"/>
      <c r="AJ33" s="5"/>
      <c r="AK33" s="682"/>
      <c r="AL33" s="682"/>
      <c r="AM33" s="682"/>
      <c r="AN33" s="682"/>
      <c r="AO33" s="682"/>
      <c r="AP33" s="682"/>
      <c r="AQ33" s="682"/>
      <c r="AR33" s="682"/>
      <c r="AS33" s="682"/>
      <c r="AT33" s="682"/>
      <c r="AU33" s="682"/>
      <c r="AV33" s="682"/>
      <c r="AW33" s="5"/>
      <c r="AX33" s="5"/>
      <c r="AY33" s="5"/>
      <c r="AZ33" s="5"/>
      <c r="BA33" s="5"/>
      <c r="BB33" s="5"/>
      <c r="BC33" s="673"/>
      <c r="BD33" s="673"/>
      <c r="BE33" s="673"/>
      <c r="BF33" s="673"/>
      <c r="BG33" s="673"/>
      <c r="BH33" s="673"/>
      <c r="BI33" s="673"/>
      <c r="BJ33" s="673"/>
      <c r="BK33" s="673"/>
      <c r="BL33" s="673"/>
      <c r="BM33" s="673"/>
      <c r="BN33" s="673"/>
      <c r="BO33" s="673"/>
      <c r="BP33" s="673"/>
      <c r="BQ33" s="673"/>
      <c r="BR33" s="673"/>
      <c r="BS33" s="673"/>
      <c r="BT33" s="5"/>
      <c r="BU33" s="5"/>
      <c r="BV33" s="5"/>
      <c r="BW33" s="5"/>
      <c r="BX33" s="5"/>
      <c r="BY33" s="5"/>
      <c r="BZ33" s="5"/>
      <c r="CA33" s="5"/>
      <c r="CB33" s="5"/>
    </row>
    <row r="34" spans="1:80" ht="12.75" customHeight="1" x14ac:dyDescent="0.2">
      <c r="A34" s="23"/>
      <c r="B34" s="987"/>
      <c r="C34" s="987"/>
      <c r="D34" s="987"/>
      <c r="E34" s="987"/>
      <c r="F34" s="987"/>
      <c r="G34" s="987"/>
      <c r="H34" s="987"/>
      <c r="I34" s="987"/>
      <c r="J34" s="987"/>
      <c r="K34" s="987"/>
      <c r="L34" s="987"/>
      <c r="M34" s="987"/>
      <c r="N34" s="987"/>
      <c r="O34" s="987"/>
      <c r="P34" s="987"/>
      <c r="Q34" s="987"/>
      <c r="R34" s="987"/>
      <c r="S34" s="987"/>
      <c r="T34" s="987"/>
      <c r="U34" s="987"/>
      <c r="V34" s="987"/>
      <c r="W34" s="987"/>
      <c r="X34" s="987"/>
      <c r="Y34" s="987"/>
      <c r="Z34" s="987"/>
      <c r="AA34" s="987"/>
      <c r="AB34" s="987"/>
      <c r="AC34" s="987"/>
      <c r="AD34" s="987"/>
      <c r="AE34" s="987"/>
      <c r="AF34" s="987"/>
      <c r="AG34" s="987"/>
      <c r="AH34" s="987"/>
      <c r="AI34" s="987"/>
      <c r="AJ34" s="5"/>
      <c r="AK34" s="682"/>
      <c r="AL34" s="682"/>
      <c r="AM34" s="682"/>
      <c r="AN34" s="682"/>
      <c r="AO34" s="682"/>
      <c r="AP34" s="682"/>
      <c r="AQ34" s="682"/>
      <c r="AR34" s="682"/>
      <c r="AS34" s="682"/>
      <c r="AT34" s="682"/>
      <c r="AU34" s="682"/>
      <c r="AV34" s="68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987"/>
      <c r="AF35" s="987"/>
      <c r="AG35" s="987"/>
      <c r="AH35" s="987"/>
      <c r="AI35" s="987"/>
      <c r="AJ35" s="5"/>
      <c r="AK35" s="682"/>
      <c r="AL35" s="682"/>
      <c r="AM35" s="682"/>
      <c r="AN35" s="682"/>
      <c r="AO35" s="682"/>
      <c r="AP35" s="682"/>
      <c r="AQ35" s="682"/>
      <c r="AR35" s="682"/>
      <c r="AS35" s="682"/>
      <c r="AT35" s="682"/>
      <c r="AU35" s="682"/>
      <c r="AV35" s="68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987"/>
      <c r="AF36" s="987"/>
      <c r="AG36" s="987"/>
      <c r="AH36" s="987"/>
      <c r="AI36" s="987"/>
      <c r="AJ36" s="5"/>
      <c r="AK36" s="682"/>
      <c r="AL36" s="682"/>
      <c r="AM36" s="682"/>
      <c r="AN36" s="682"/>
      <c r="AO36" s="682"/>
      <c r="AP36" s="682"/>
      <c r="AQ36" s="682"/>
      <c r="AR36" s="682"/>
      <c r="AS36" s="682"/>
      <c r="AT36" s="682"/>
      <c r="AU36" s="682"/>
      <c r="AV36" s="68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987"/>
      <c r="AF37" s="987"/>
      <c r="AG37" s="987"/>
      <c r="AH37" s="987"/>
      <c r="AI37" s="987"/>
      <c r="AJ37" s="5"/>
      <c r="AK37" s="5"/>
      <c r="AL37" s="5"/>
      <c r="AM37" s="682"/>
      <c r="AN37" s="682"/>
      <c r="AO37" s="682"/>
      <c r="AP37" s="682"/>
      <c r="AQ37" s="682"/>
      <c r="AR37" s="682"/>
      <c r="AS37" s="682"/>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987"/>
      <c r="AF38" s="987"/>
      <c r="AG38" s="987"/>
      <c r="AH38" s="987"/>
      <c r="AI38" s="987"/>
      <c r="AJ38" s="5"/>
      <c r="AK38" s="694"/>
      <c r="AL38" s="684"/>
      <c r="AM38" s="682"/>
      <c r="AN38" s="682"/>
      <c r="AO38" s="682"/>
      <c r="AP38" s="682"/>
      <c r="AQ38" s="682"/>
      <c r="AR38" s="682"/>
      <c r="AS38" s="682"/>
      <c r="AT38" s="5"/>
      <c r="AU38" s="684"/>
      <c r="AV38" s="684"/>
      <c r="AW38" s="684"/>
      <c r="AX38" s="684"/>
      <c r="AY38" s="684"/>
      <c r="AZ38" s="684"/>
      <c r="BA38" s="684"/>
      <c r="BB38" s="684"/>
      <c r="BC38" s="684"/>
      <c r="BD38" s="684"/>
      <c r="BE38" s="684"/>
      <c r="BF38" s="684"/>
      <c r="BG38" s="684"/>
      <c r="BH38" s="684"/>
      <c r="BI38" s="684"/>
      <c r="BJ38" s="684"/>
      <c r="BK38" s="684"/>
      <c r="BL38" s="684"/>
      <c r="BM38" s="684"/>
      <c r="BN38" s="684"/>
      <c r="BO38" s="684"/>
      <c r="BP38" s="684"/>
      <c r="BQ38" s="684"/>
      <c r="BR38" s="684"/>
      <c r="BS38" s="684"/>
      <c r="BT38" s="684"/>
      <c r="BU38" s="684"/>
      <c r="BV38" s="684"/>
      <c r="BW38" s="684"/>
      <c r="BX38" s="684"/>
      <c r="BY38" s="684"/>
      <c r="BZ38" s="684"/>
      <c r="CA38" s="684"/>
      <c r="CB38" s="5"/>
    </row>
    <row r="39" spans="1:80" ht="12" customHeight="1" x14ac:dyDescent="0.2">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987"/>
      <c r="AF39" s="987"/>
      <c r="AG39" s="987"/>
      <c r="AH39" s="987"/>
      <c r="AI39" s="987"/>
      <c r="AJ39" s="5"/>
      <c r="AK39" s="684"/>
      <c r="AL39" s="684"/>
      <c r="AM39" s="682"/>
      <c r="AN39" s="682"/>
      <c r="AO39" s="682"/>
      <c r="AP39" s="682"/>
      <c r="AQ39" s="682"/>
      <c r="AR39" s="682"/>
      <c r="AS39" s="682"/>
      <c r="AT39" s="5"/>
      <c r="AU39" s="5"/>
      <c r="AV39" s="5"/>
      <c r="AW39" s="673"/>
      <c r="AX39" s="673"/>
      <c r="AY39" s="673"/>
      <c r="AZ39" s="673"/>
      <c r="BA39" s="673"/>
      <c r="BB39" s="673"/>
      <c r="BC39" s="673"/>
      <c r="BD39" s="673"/>
      <c r="BE39" s="673"/>
      <c r="BF39" s="673"/>
      <c r="BG39" s="673"/>
      <c r="BH39" s="673"/>
      <c r="BI39" s="673"/>
      <c r="BJ39" s="673"/>
      <c r="BK39" s="673"/>
      <c r="BL39" s="673"/>
      <c r="BM39" s="673"/>
      <c r="BN39" s="673"/>
      <c r="BO39" s="673"/>
      <c r="BP39" s="673"/>
      <c r="BQ39" s="673"/>
      <c r="BR39" s="673"/>
      <c r="BS39" s="673"/>
      <c r="BT39" s="673"/>
      <c r="BU39" s="673"/>
      <c r="BV39" s="673"/>
      <c r="BW39" s="673"/>
      <c r="BX39" s="673"/>
      <c r="BY39" s="673"/>
      <c r="BZ39" s="673"/>
      <c r="CA39" s="673"/>
      <c r="CB39" s="5"/>
    </row>
    <row r="40" spans="1:80" ht="12" customHeight="1" x14ac:dyDescent="0.2">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987"/>
      <c r="AF40" s="987"/>
      <c r="AG40" s="987"/>
      <c r="AH40" s="987"/>
      <c r="AI40" s="987"/>
      <c r="AJ40" s="5"/>
      <c r="AK40" s="673"/>
      <c r="AL40" s="673"/>
      <c r="AM40" s="682"/>
      <c r="AN40" s="682"/>
      <c r="AO40" s="682"/>
      <c r="AP40" s="682"/>
      <c r="AQ40" s="682"/>
      <c r="AR40" s="682"/>
      <c r="AS40" s="682"/>
      <c r="AT40" s="5"/>
      <c r="AU40" s="5"/>
      <c r="AV40" s="5"/>
      <c r="AW40" s="673"/>
      <c r="AX40" s="673"/>
      <c r="AY40" s="673"/>
      <c r="AZ40" s="673"/>
      <c r="BA40" s="673"/>
      <c r="BB40" s="673"/>
      <c r="BC40" s="673"/>
      <c r="BD40" s="673"/>
      <c r="BE40" s="673"/>
      <c r="BF40" s="673"/>
      <c r="BG40" s="673"/>
      <c r="BH40" s="673"/>
      <c r="BI40" s="673"/>
      <c r="BJ40" s="673"/>
      <c r="BK40" s="673"/>
      <c r="BL40" s="673"/>
      <c r="BM40" s="673"/>
      <c r="BN40" s="673"/>
      <c r="BO40" s="673"/>
      <c r="BP40" s="673"/>
      <c r="BQ40" s="673"/>
      <c r="BR40" s="673"/>
      <c r="BS40" s="673"/>
      <c r="BT40" s="673"/>
      <c r="BU40" s="673"/>
      <c r="BV40" s="673"/>
      <c r="BW40" s="673"/>
      <c r="BX40" s="673"/>
      <c r="BY40" s="673"/>
      <c r="BZ40" s="673"/>
      <c r="CA40" s="673"/>
      <c r="CB40" s="5"/>
    </row>
    <row r="41" spans="1:80" ht="12" customHeight="1" x14ac:dyDescent="0.2">
      <c r="A41" s="23"/>
      <c r="B41" s="987"/>
      <c r="C41" s="987"/>
      <c r="D41" s="987"/>
      <c r="E41" s="987"/>
      <c r="F41" s="987"/>
      <c r="G41" s="987"/>
      <c r="H41" s="987"/>
      <c r="I41" s="987"/>
      <c r="J41" s="987"/>
      <c r="K41" s="987"/>
      <c r="L41" s="987"/>
      <c r="M41" s="987"/>
      <c r="N41" s="987"/>
      <c r="O41" s="987"/>
      <c r="P41" s="987"/>
      <c r="Q41" s="987"/>
      <c r="R41" s="987"/>
      <c r="S41" s="987"/>
      <c r="T41" s="987"/>
      <c r="U41" s="987"/>
      <c r="V41" s="987"/>
      <c r="W41" s="987"/>
      <c r="X41" s="987"/>
      <c r="Y41" s="987"/>
      <c r="Z41" s="987"/>
      <c r="AA41" s="987"/>
      <c r="AB41" s="987"/>
      <c r="AC41" s="987"/>
      <c r="AD41" s="987"/>
      <c r="AE41" s="987"/>
      <c r="AF41" s="987"/>
      <c r="AG41" s="987"/>
      <c r="AH41" s="987"/>
      <c r="AI41" s="987"/>
      <c r="AJ41" s="5"/>
      <c r="AK41" s="673"/>
      <c r="AL41" s="673"/>
      <c r="AM41" s="682"/>
      <c r="AN41" s="682"/>
      <c r="AO41" s="682"/>
      <c r="AP41" s="682"/>
      <c r="AQ41" s="682"/>
      <c r="AR41" s="682"/>
      <c r="AS41" s="682"/>
      <c r="AT41" s="5"/>
      <c r="AU41" s="5"/>
      <c r="AV41" s="5"/>
      <c r="AW41" s="673"/>
      <c r="AX41" s="673"/>
      <c r="AY41" s="673"/>
      <c r="AZ41" s="673"/>
      <c r="BA41" s="673"/>
      <c r="BB41" s="673"/>
      <c r="BC41" s="673"/>
      <c r="BD41" s="673"/>
      <c r="BE41" s="673"/>
      <c r="BF41" s="673"/>
      <c r="BG41" s="673"/>
      <c r="BH41" s="673"/>
      <c r="BI41" s="673"/>
      <c r="BJ41" s="673"/>
      <c r="BK41" s="673"/>
      <c r="BL41" s="673"/>
      <c r="BM41" s="673"/>
      <c r="BN41" s="673"/>
      <c r="BO41" s="673"/>
      <c r="BP41" s="673"/>
      <c r="BQ41" s="673"/>
      <c r="BR41" s="673"/>
      <c r="BS41" s="673"/>
      <c r="BT41" s="673"/>
      <c r="BU41" s="673"/>
      <c r="BV41" s="673"/>
      <c r="BW41" s="673"/>
      <c r="BX41" s="673"/>
      <c r="BY41" s="673"/>
      <c r="BZ41" s="673"/>
      <c r="CA41" s="673"/>
      <c r="CB41" s="5"/>
    </row>
    <row r="42" spans="1:80" ht="12" customHeight="1" x14ac:dyDescent="0.2">
      <c r="A42" s="23"/>
      <c r="B42" s="987"/>
      <c r="C42" s="987"/>
      <c r="D42" s="987"/>
      <c r="E42" s="987"/>
      <c r="F42" s="987"/>
      <c r="G42" s="987"/>
      <c r="H42" s="987"/>
      <c r="I42" s="987"/>
      <c r="J42" s="987"/>
      <c r="K42" s="987"/>
      <c r="L42" s="987"/>
      <c r="M42" s="987"/>
      <c r="N42" s="987"/>
      <c r="O42" s="987"/>
      <c r="P42" s="987"/>
      <c r="Q42" s="987"/>
      <c r="R42" s="987"/>
      <c r="S42" s="987"/>
      <c r="T42" s="987"/>
      <c r="U42" s="987"/>
      <c r="V42" s="987"/>
      <c r="W42" s="987"/>
      <c r="X42" s="987"/>
      <c r="Y42" s="987"/>
      <c r="Z42" s="987"/>
      <c r="AA42" s="987"/>
      <c r="AB42" s="987"/>
      <c r="AC42" s="987"/>
      <c r="AD42" s="987"/>
      <c r="AE42" s="987"/>
      <c r="AF42" s="987"/>
      <c r="AG42" s="987"/>
      <c r="AH42" s="987"/>
      <c r="AI42" s="987"/>
      <c r="AJ42" s="5"/>
      <c r="AK42" s="673"/>
      <c r="AL42" s="673"/>
      <c r="AM42" s="682"/>
      <c r="AN42" s="682"/>
      <c r="AO42" s="682"/>
      <c r="AP42" s="682"/>
      <c r="AQ42" s="682"/>
      <c r="AR42" s="682"/>
      <c r="AS42" s="682"/>
      <c r="AT42" s="5"/>
      <c r="AU42" s="5"/>
      <c r="AV42" s="5"/>
      <c r="AW42" s="673"/>
      <c r="AX42" s="673"/>
      <c r="AY42" s="673"/>
      <c r="AZ42" s="673"/>
      <c r="BA42" s="673"/>
      <c r="BB42" s="673"/>
      <c r="BC42" s="673"/>
      <c r="BD42" s="673"/>
      <c r="BE42" s="673"/>
      <c r="BF42" s="673"/>
      <c r="BG42" s="673"/>
      <c r="BH42" s="673"/>
      <c r="BI42" s="673"/>
      <c r="BJ42" s="673"/>
      <c r="BK42" s="673"/>
      <c r="BL42" s="673"/>
      <c r="BM42" s="673"/>
      <c r="BN42" s="673"/>
      <c r="BO42" s="673"/>
      <c r="BP42" s="673"/>
      <c r="BQ42" s="673"/>
      <c r="BR42" s="673"/>
      <c r="BS42" s="673"/>
      <c r="BT42" s="673"/>
      <c r="BU42" s="673"/>
      <c r="BV42" s="673"/>
      <c r="BW42" s="673"/>
      <c r="BX42" s="673"/>
      <c r="BY42" s="673"/>
      <c r="BZ42" s="673"/>
      <c r="CA42" s="673"/>
      <c r="CB42" s="5"/>
    </row>
    <row r="43" spans="1:80" ht="12" customHeight="1" x14ac:dyDescent="0.2">
      <c r="A43" s="23"/>
      <c r="B43" s="987"/>
      <c r="C43" s="987"/>
      <c r="D43" s="987"/>
      <c r="E43" s="987"/>
      <c r="F43" s="987"/>
      <c r="G43" s="987"/>
      <c r="H43" s="987"/>
      <c r="I43" s="987"/>
      <c r="J43" s="987"/>
      <c r="K43" s="987"/>
      <c r="L43" s="987"/>
      <c r="M43" s="987"/>
      <c r="N43" s="987"/>
      <c r="O43" s="987"/>
      <c r="P43" s="987"/>
      <c r="Q43" s="987"/>
      <c r="R43" s="987"/>
      <c r="S43" s="987"/>
      <c r="T43" s="987"/>
      <c r="U43" s="987"/>
      <c r="V43" s="987"/>
      <c r="W43" s="987"/>
      <c r="X43" s="987"/>
      <c r="Y43" s="987"/>
      <c r="Z43" s="987"/>
      <c r="AA43" s="987"/>
      <c r="AB43" s="987"/>
      <c r="AC43" s="987"/>
      <c r="AD43" s="987"/>
      <c r="AE43" s="987"/>
      <c r="AF43" s="987"/>
      <c r="AG43" s="987"/>
      <c r="AH43" s="987"/>
      <c r="AI43" s="987"/>
      <c r="AJ43" s="5"/>
      <c r="AK43" s="673"/>
      <c r="AL43" s="673"/>
      <c r="AM43" s="682"/>
      <c r="AN43" s="682"/>
      <c r="AO43" s="682"/>
      <c r="AP43" s="682"/>
      <c r="AQ43" s="682"/>
      <c r="AR43" s="682"/>
      <c r="AS43" s="682"/>
      <c r="AT43" s="5"/>
      <c r="AU43" s="5"/>
      <c r="AV43" s="5"/>
      <c r="AW43" s="673"/>
      <c r="AX43" s="673"/>
      <c r="AY43" s="673"/>
      <c r="AZ43" s="673"/>
      <c r="BA43" s="673"/>
      <c r="BB43" s="673"/>
      <c r="BC43" s="673"/>
      <c r="BD43" s="673"/>
      <c r="BE43" s="673"/>
      <c r="BF43" s="673"/>
      <c r="BG43" s="673"/>
      <c r="BH43" s="673"/>
      <c r="BI43" s="673"/>
      <c r="BJ43" s="673"/>
      <c r="BK43" s="673"/>
      <c r="BL43" s="673"/>
      <c r="BM43" s="673"/>
      <c r="BN43" s="673"/>
      <c r="BO43" s="673"/>
      <c r="BP43" s="673"/>
      <c r="BQ43" s="673"/>
      <c r="BR43" s="673"/>
      <c r="BS43" s="673"/>
      <c r="BT43" s="673"/>
      <c r="BU43" s="673"/>
      <c r="BV43" s="673"/>
      <c r="BW43" s="673"/>
      <c r="BX43" s="673"/>
      <c r="BY43" s="673"/>
      <c r="BZ43" s="673"/>
      <c r="CA43" s="673"/>
      <c r="CB43" s="5"/>
    </row>
    <row r="44" spans="1:80" ht="12" customHeight="1" x14ac:dyDescent="0.2">
      <c r="A44" s="23"/>
      <c r="B44" s="987"/>
      <c r="C44" s="987"/>
      <c r="D44" s="987"/>
      <c r="E44" s="987"/>
      <c r="F44" s="987"/>
      <c r="G44" s="987"/>
      <c r="H44" s="987"/>
      <c r="I44" s="987"/>
      <c r="J44" s="987"/>
      <c r="K44" s="987"/>
      <c r="L44" s="987"/>
      <c r="M44" s="987"/>
      <c r="N44" s="987"/>
      <c r="O44" s="987"/>
      <c r="P44" s="987"/>
      <c r="Q44" s="987"/>
      <c r="R44" s="987"/>
      <c r="S44" s="987"/>
      <c r="T44" s="987"/>
      <c r="U44" s="987"/>
      <c r="V44" s="987"/>
      <c r="W44" s="987"/>
      <c r="X44" s="987"/>
      <c r="Y44" s="987"/>
      <c r="Z44" s="987"/>
      <c r="AA44" s="987"/>
      <c r="AB44" s="987"/>
      <c r="AC44" s="987"/>
      <c r="AD44" s="987"/>
      <c r="AE44" s="987"/>
      <c r="AF44" s="987"/>
      <c r="AG44" s="987"/>
      <c r="AH44" s="987"/>
      <c r="AI44" s="987"/>
      <c r="AJ44" s="5"/>
      <c r="AK44" s="673"/>
      <c r="AL44" s="673"/>
      <c r="AM44" s="682"/>
      <c r="AN44" s="682"/>
      <c r="AO44" s="682"/>
      <c r="AP44" s="682"/>
      <c r="AQ44" s="682"/>
      <c r="AR44" s="682"/>
      <c r="AS44" s="682"/>
      <c r="AT44" s="5"/>
      <c r="AU44" s="5"/>
      <c r="AV44" s="5"/>
      <c r="AW44" s="673"/>
      <c r="AX44" s="673"/>
      <c r="AY44" s="673"/>
      <c r="AZ44" s="673"/>
      <c r="BA44" s="673"/>
      <c r="BB44" s="673"/>
      <c r="BC44" s="673"/>
      <c r="BD44" s="673"/>
      <c r="BE44" s="673"/>
      <c r="BF44" s="673"/>
      <c r="BG44" s="673"/>
      <c r="BH44" s="673"/>
      <c r="BI44" s="673"/>
      <c r="BJ44" s="673"/>
      <c r="BK44" s="673"/>
      <c r="BL44" s="673"/>
      <c r="BM44" s="673"/>
      <c r="BN44" s="673"/>
      <c r="BO44" s="673"/>
      <c r="BP44" s="673"/>
      <c r="BQ44" s="673"/>
      <c r="BR44" s="673"/>
      <c r="BS44" s="673"/>
      <c r="BT44" s="673"/>
      <c r="BU44" s="673"/>
      <c r="BV44" s="673"/>
      <c r="BW44" s="673"/>
      <c r="BX44" s="673"/>
      <c r="BY44" s="673"/>
      <c r="BZ44" s="673"/>
      <c r="CA44" s="673"/>
      <c r="CB44" s="5"/>
    </row>
    <row r="45" spans="1:80" ht="12" customHeight="1" x14ac:dyDescent="0.2">
      <c r="A45" s="23"/>
      <c r="B45" s="987"/>
      <c r="C45" s="987"/>
      <c r="D45" s="987"/>
      <c r="E45" s="987"/>
      <c r="F45" s="987"/>
      <c r="G45" s="987"/>
      <c r="H45" s="987"/>
      <c r="I45" s="987"/>
      <c r="J45" s="987"/>
      <c r="K45" s="987"/>
      <c r="L45" s="987"/>
      <c r="M45" s="987"/>
      <c r="N45" s="987"/>
      <c r="O45" s="987"/>
      <c r="P45" s="987"/>
      <c r="Q45" s="987"/>
      <c r="R45" s="987"/>
      <c r="S45" s="987"/>
      <c r="T45" s="987"/>
      <c r="U45" s="987"/>
      <c r="V45" s="987"/>
      <c r="W45" s="987"/>
      <c r="X45" s="987"/>
      <c r="Y45" s="987"/>
      <c r="Z45" s="987"/>
      <c r="AA45" s="987"/>
      <c r="AB45" s="987"/>
      <c r="AC45" s="987"/>
      <c r="AD45" s="987"/>
      <c r="AE45" s="987"/>
      <c r="AF45" s="987"/>
      <c r="AG45" s="987"/>
      <c r="AH45" s="987"/>
      <c r="AI45" s="987"/>
      <c r="AJ45" s="5"/>
      <c r="AK45" s="673"/>
      <c r="AL45" s="673"/>
      <c r="AM45" s="682"/>
      <c r="AN45" s="682"/>
      <c r="AO45" s="682"/>
      <c r="AP45" s="682"/>
      <c r="AQ45" s="682"/>
      <c r="AR45" s="682"/>
      <c r="AS45" s="682"/>
      <c r="AT45" s="5"/>
      <c r="AU45" s="5"/>
      <c r="AV45" s="5"/>
      <c r="AW45" s="673"/>
      <c r="AX45" s="673"/>
      <c r="AY45" s="673"/>
      <c r="AZ45" s="673"/>
      <c r="BA45" s="673"/>
      <c r="BB45" s="673"/>
      <c r="BC45" s="673"/>
      <c r="BD45" s="673"/>
      <c r="BE45" s="673"/>
      <c r="BF45" s="673"/>
      <c r="BG45" s="673"/>
      <c r="BH45" s="673"/>
      <c r="BI45" s="673"/>
      <c r="BJ45" s="673"/>
      <c r="BK45" s="673"/>
      <c r="BL45" s="673"/>
      <c r="BM45" s="673"/>
      <c r="BN45" s="673"/>
      <c r="BO45" s="673"/>
      <c r="BP45" s="673"/>
      <c r="BQ45" s="673"/>
      <c r="BR45" s="673"/>
      <c r="BS45" s="673"/>
      <c r="BT45" s="673"/>
      <c r="BU45" s="673"/>
      <c r="BV45" s="673"/>
      <c r="BW45" s="673"/>
      <c r="BX45" s="673"/>
      <c r="BY45" s="673"/>
      <c r="BZ45" s="673"/>
      <c r="CA45" s="673"/>
      <c r="CB45" s="5"/>
    </row>
    <row r="46" spans="1:80" ht="12" customHeight="1" x14ac:dyDescent="0.2">
      <c r="A46" s="23"/>
      <c r="B46" s="987"/>
      <c r="C46" s="987"/>
      <c r="D46" s="987"/>
      <c r="E46" s="987"/>
      <c r="F46" s="987"/>
      <c r="G46" s="987"/>
      <c r="H46" s="987"/>
      <c r="I46" s="987"/>
      <c r="J46" s="987"/>
      <c r="K46" s="987"/>
      <c r="L46" s="987"/>
      <c r="M46" s="987"/>
      <c r="N46" s="987"/>
      <c r="O46" s="987"/>
      <c r="P46" s="987"/>
      <c r="Q46" s="987"/>
      <c r="R46" s="987"/>
      <c r="S46" s="987"/>
      <c r="T46" s="987"/>
      <c r="U46" s="987"/>
      <c r="V46" s="987"/>
      <c r="W46" s="987"/>
      <c r="X46" s="987"/>
      <c r="Y46" s="987"/>
      <c r="Z46" s="987"/>
      <c r="AA46" s="987"/>
      <c r="AB46" s="987"/>
      <c r="AC46" s="987"/>
      <c r="AD46" s="987"/>
      <c r="AE46" s="987"/>
      <c r="AF46" s="987"/>
      <c r="AG46" s="987"/>
      <c r="AH46" s="987"/>
      <c r="AI46" s="987"/>
      <c r="AJ46" s="5"/>
      <c r="AK46" s="673"/>
      <c r="AL46" s="673"/>
      <c r="AM46" s="682"/>
      <c r="AN46" s="682"/>
      <c r="AO46" s="682"/>
      <c r="AP46" s="682"/>
      <c r="AQ46" s="682"/>
      <c r="AR46" s="682"/>
      <c r="AS46" s="682"/>
      <c r="AT46" s="5"/>
      <c r="AU46" s="5"/>
      <c r="AV46" s="5"/>
      <c r="AW46" s="673"/>
      <c r="AX46" s="673"/>
      <c r="AY46" s="673"/>
      <c r="AZ46" s="673"/>
      <c r="BA46" s="673"/>
      <c r="BB46" s="673"/>
      <c r="BC46" s="673"/>
      <c r="BD46" s="673"/>
      <c r="BE46" s="673"/>
      <c r="BF46" s="673"/>
      <c r="BG46" s="673"/>
      <c r="BH46" s="673"/>
      <c r="BI46" s="673"/>
      <c r="BJ46" s="673"/>
      <c r="BK46" s="673"/>
      <c r="BL46" s="673"/>
      <c r="BM46" s="673"/>
      <c r="BN46" s="673"/>
      <c r="BO46" s="673"/>
      <c r="BP46" s="673"/>
      <c r="BQ46" s="673"/>
      <c r="BR46" s="673"/>
      <c r="BS46" s="673"/>
      <c r="BT46" s="673"/>
      <c r="BU46" s="673"/>
      <c r="BV46" s="673"/>
      <c r="BW46" s="673"/>
      <c r="BX46" s="673"/>
      <c r="BY46" s="673"/>
      <c r="BZ46" s="673"/>
      <c r="CA46" s="673"/>
      <c r="CB46" s="5"/>
    </row>
    <row r="47" spans="1:80" ht="12" customHeight="1" x14ac:dyDescent="0.2">
      <c r="A47" s="23"/>
      <c r="B47" s="987"/>
      <c r="C47" s="987"/>
      <c r="D47" s="987"/>
      <c r="E47" s="987"/>
      <c r="F47" s="987"/>
      <c r="G47" s="987"/>
      <c r="H47" s="987"/>
      <c r="I47" s="987"/>
      <c r="J47" s="987"/>
      <c r="K47" s="987"/>
      <c r="L47" s="987"/>
      <c r="M47" s="987"/>
      <c r="N47" s="987"/>
      <c r="O47" s="987"/>
      <c r="P47" s="987"/>
      <c r="Q47" s="987"/>
      <c r="R47" s="987"/>
      <c r="S47" s="987"/>
      <c r="T47" s="987"/>
      <c r="U47" s="987"/>
      <c r="V47" s="987"/>
      <c r="W47" s="987"/>
      <c r="X47" s="987"/>
      <c r="Y47" s="987"/>
      <c r="Z47" s="987"/>
      <c r="AA47" s="987"/>
      <c r="AB47" s="987"/>
      <c r="AC47" s="987"/>
      <c r="AD47" s="987"/>
      <c r="AE47" s="987"/>
      <c r="AF47" s="987"/>
      <c r="AG47" s="987"/>
      <c r="AH47" s="987"/>
      <c r="AI47" s="987"/>
      <c r="AJ47" s="5"/>
      <c r="AK47" s="673"/>
      <c r="AL47" s="673"/>
      <c r="AM47" s="682"/>
      <c r="AN47" s="682"/>
      <c r="AO47" s="682"/>
      <c r="AP47" s="682"/>
      <c r="AQ47" s="682"/>
      <c r="AR47" s="682"/>
      <c r="AS47" s="682"/>
      <c r="AT47" s="5"/>
      <c r="AU47" s="5"/>
      <c r="AV47" s="5"/>
      <c r="AW47" s="673"/>
      <c r="AX47" s="673"/>
      <c r="AY47" s="673"/>
      <c r="AZ47" s="673"/>
      <c r="BA47" s="673"/>
      <c r="BB47" s="673"/>
      <c r="BC47" s="673"/>
      <c r="BD47" s="673"/>
      <c r="BE47" s="673"/>
      <c r="BF47" s="673"/>
      <c r="BG47" s="673"/>
      <c r="BH47" s="673"/>
      <c r="BI47" s="673"/>
      <c r="BJ47" s="673"/>
      <c r="BK47" s="673"/>
      <c r="BL47" s="673"/>
      <c r="BM47" s="673"/>
      <c r="BN47" s="673"/>
      <c r="BO47" s="673"/>
      <c r="BP47" s="673"/>
      <c r="BQ47" s="673"/>
      <c r="BR47" s="673"/>
      <c r="BS47" s="673"/>
      <c r="BT47" s="673"/>
      <c r="BU47" s="673"/>
      <c r="BV47" s="673"/>
      <c r="BW47" s="673"/>
      <c r="BX47" s="673"/>
      <c r="BY47" s="673"/>
      <c r="BZ47" s="673"/>
      <c r="CA47" s="673"/>
      <c r="CB47" s="5"/>
    </row>
    <row r="48" spans="1:80" ht="12" customHeight="1" x14ac:dyDescent="0.2">
      <c r="A48" s="23"/>
      <c r="B48" s="987"/>
      <c r="C48" s="987"/>
      <c r="D48" s="987"/>
      <c r="E48" s="987"/>
      <c r="F48" s="987"/>
      <c r="G48" s="987"/>
      <c r="H48" s="987"/>
      <c r="I48" s="987"/>
      <c r="J48" s="987"/>
      <c r="K48" s="987"/>
      <c r="L48" s="987"/>
      <c r="M48" s="987"/>
      <c r="N48" s="987"/>
      <c r="O48" s="987"/>
      <c r="P48" s="987"/>
      <c r="Q48" s="987"/>
      <c r="R48" s="987"/>
      <c r="S48" s="987"/>
      <c r="T48" s="987"/>
      <c r="U48" s="987"/>
      <c r="V48" s="987"/>
      <c r="W48" s="987"/>
      <c r="X48" s="987"/>
      <c r="Y48" s="987"/>
      <c r="Z48" s="987"/>
      <c r="AA48" s="987"/>
      <c r="AB48" s="987"/>
      <c r="AC48" s="987"/>
      <c r="AD48" s="987"/>
      <c r="AE48" s="987"/>
      <c r="AF48" s="987"/>
      <c r="AG48" s="987"/>
      <c r="AH48" s="987"/>
      <c r="AI48" s="987"/>
      <c r="AJ48" s="5"/>
      <c r="AK48" s="673"/>
      <c r="AL48" s="673"/>
      <c r="AM48" s="682"/>
      <c r="AN48" s="682"/>
      <c r="AO48" s="682"/>
      <c r="AP48" s="682"/>
      <c r="AQ48" s="682"/>
      <c r="AR48" s="682"/>
      <c r="AS48" s="682"/>
      <c r="AT48" s="5"/>
      <c r="AU48" s="5"/>
      <c r="AV48" s="5"/>
      <c r="AW48" s="673"/>
      <c r="AX48" s="673"/>
      <c r="AY48" s="673"/>
      <c r="AZ48" s="673"/>
      <c r="BA48" s="673"/>
      <c r="BB48" s="673"/>
      <c r="BC48" s="673"/>
      <c r="BD48" s="673"/>
      <c r="BE48" s="673"/>
      <c r="BF48" s="673"/>
      <c r="BG48" s="673"/>
      <c r="BH48" s="673"/>
      <c r="BI48" s="673"/>
      <c r="BJ48" s="673"/>
      <c r="BK48" s="673"/>
      <c r="BL48" s="673"/>
      <c r="BM48" s="673"/>
      <c r="BN48" s="673"/>
      <c r="BO48" s="673"/>
      <c r="BP48" s="673"/>
      <c r="BQ48" s="673"/>
      <c r="BR48" s="673"/>
      <c r="BS48" s="673"/>
      <c r="BT48" s="673"/>
      <c r="BU48" s="673"/>
      <c r="BV48" s="673"/>
      <c r="BW48" s="673"/>
      <c r="BX48" s="673"/>
      <c r="BY48" s="673"/>
      <c r="BZ48" s="673"/>
      <c r="CA48" s="673"/>
      <c r="CB48" s="5"/>
    </row>
    <row r="49" spans="1:80" ht="12" customHeight="1" x14ac:dyDescent="0.2">
      <c r="A49" s="23"/>
      <c r="B49" s="987"/>
      <c r="C49" s="987"/>
      <c r="D49" s="987"/>
      <c r="E49" s="987"/>
      <c r="F49" s="987"/>
      <c r="G49" s="987"/>
      <c r="H49" s="987"/>
      <c r="I49" s="987"/>
      <c r="J49" s="987"/>
      <c r="K49" s="987"/>
      <c r="L49" s="987"/>
      <c r="M49" s="987"/>
      <c r="N49" s="987"/>
      <c r="O49" s="987"/>
      <c r="P49" s="987"/>
      <c r="Q49" s="987"/>
      <c r="R49" s="987"/>
      <c r="S49" s="987"/>
      <c r="T49" s="987"/>
      <c r="U49" s="987"/>
      <c r="V49" s="987"/>
      <c r="W49" s="987"/>
      <c r="X49" s="987"/>
      <c r="Y49" s="987"/>
      <c r="Z49" s="987"/>
      <c r="AA49" s="987"/>
      <c r="AB49" s="987"/>
      <c r="AC49" s="987"/>
      <c r="AD49" s="987"/>
      <c r="AE49" s="987"/>
      <c r="AF49" s="987"/>
      <c r="AG49" s="987"/>
      <c r="AH49" s="987"/>
      <c r="AI49" s="987"/>
      <c r="AJ49" s="5"/>
      <c r="AK49" s="673"/>
      <c r="AL49" s="673"/>
      <c r="AM49" s="682"/>
      <c r="AN49" s="682"/>
      <c r="AO49" s="682"/>
      <c r="AP49" s="682"/>
      <c r="AQ49" s="682"/>
      <c r="AR49" s="682"/>
      <c r="AS49" s="682"/>
      <c r="AT49" s="5"/>
      <c r="AU49" s="5"/>
      <c r="AV49" s="5"/>
      <c r="AW49" s="673"/>
      <c r="AX49" s="673"/>
      <c r="AY49" s="673"/>
      <c r="AZ49" s="673"/>
      <c r="BA49" s="673"/>
      <c r="BB49" s="673"/>
      <c r="BC49" s="673"/>
      <c r="BD49" s="673"/>
      <c r="BE49" s="673"/>
      <c r="BF49" s="673"/>
      <c r="BG49" s="673"/>
      <c r="BH49" s="673"/>
      <c r="BI49" s="673"/>
      <c r="BJ49" s="673"/>
      <c r="BK49" s="673"/>
      <c r="BL49" s="673"/>
      <c r="BM49" s="673"/>
      <c r="BN49" s="673"/>
      <c r="BO49" s="673"/>
      <c r="BP49" s="673"/>
      <c r="BQ49" s="673"/>
      <c r="BR49" s="673"/>
      <c r="BS49" s="673"/>
      <c r="BT49" s="673"/>
      <c r="BU49" s="673"/>
      <c r="BV49" s="673"/>
      <c r="BW49" s="673"/>
      <c r="BX49" s="673"/>
      <c r="BY49" s="673"/>
      <c r="BZ49" s="673"/>
      <c r="CA49" s="673"/>
      <c r="CB49" s="5"/>
    </row>
    <row r="50" spans="1:80" ht="12" customHeight="1" x14ac:dyDescent="0.2">
      <c r="A50" s="23"/>
      <c r="B50" s="987"/>
      <c r="C50" s="987"/>
      <c r="D50" s="987"/>
      <c r="E50" s="987"/>
      <c r="F50" s="987"/>
      <c r="G50" s="987"/>
      <c r="H50" s="987"/>
      <c r="I50" s="987"/>
      <c r="J50" s="987"/>
      <c r="K50" s="987"/>
      <c r="L50" s="987"/>
      <c r="M50" s="987"/>
      <c r="N50" s="987"/>
      <c r="O50" s="987"/>
      <c r="P50" s="987"/>
      <c r="Q50" s="987"/>
      <c r="R50" s="987"/>
      <c r="S50" s="987"/>
      <c r="T50" s="987"/>
      <c r="U50" s="987"/>
      <c r="V50" s="987"/>
      <c r="W50" s="987"/>
      <c r="X50" s="987"/>
      <c r="Y50" s="987"/>
      <c r="Z50" s="987"/>
      <c r="AA50" s="987"/>
      <c r="AB50" s="987"/>
      <c r="AC50" s="987"/>
      <c r="AD50" s="987"/>
      <c r="AE50" s="987"/>
      <c r="AF50" s="987"/>
      <c r="AG50" s="987"/>
      <c r="AH50" s="987"/>
      <c r="AI50" s="987"/>
      <c r="AJ50" s="5"/>
      <c r="AK50" s="673"/>
      <c r="AL50" s="673"/>
      <c r="AM50" s="682"/>
      <c r="AN50" s="682"/>
      <c r="AO50" s="682"/>
      <c r="AP50" s="682"/>
      <c r="AQ50" s="682"/>
      <c r="AR50" s="682"/>
      <c r="AS50" s="682"/>
      <c r="AT50" s="5"/>
      <c r="AU50" s="5"/>
      <c r="AV50" s="5"/>
      <c r="AW50" s="673"/>
      <c r="AX50" s="673"/>
      <c r="AY50" s="673"/>
      <c r="AZ50" s="673"/>
      <c r="BA50" s="673"/>
      <c r="BB50" s="673"/>
      <c r="BC50" s="673"/>
      <c r="BD50" s="673"/>
      <c r="BE50" s="673"/>
      <c r="BF50" s="673"/>
      <c r="BG50" s="673"/>
      <c r="BH50" s="673"/>
      <c r="BI50" s="673"/>
      <c r="BJ50" s="673"/>
      <c r="BK50" s="673"/>
      <c r="BL50" s="673"/>
      <c r="BM50" s="673"/>
      <c r="BN50" s="673"/>
      <c r="BO50" s="673"/>
      <c r="BP50" s="673"/>
      <c r="BQ50" s="673"/>
      <c r="BR50" s="673"/>
      <c r="BS50" s="673"/>
      <c r="BT50" s="673"/>
      <c r="BU50" s="673"/>
      <c r="BV50" s="673"/>
      <c r="BW50" s="673"/>
      <c r="BX50" s="673"/>
      <c r="BY50" s="673"/>
      <c r="BZ50" s="673"/>
      <c r="CA50" s="673"/>
      <c r="CB50" s="5"/>
    </row>
    <row r="51" spans="1:80"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5"/>
      <c r="AK51" s="673"/>
      <c r="AL51" s="673"/>
      <c r="AM51" s="682"/>
      <c r="AN51" s="682"/>
      <c r="AO51" s="682"/>
      <c r="AP51" s="682"/>
      <c r="AQ51" s="682"/>
      <c r="AR51" s="682"/>
      <c r="AS51" s="682"/>
      <c r="AT51" s="5"/>
      <c r="AU51" s="5"/>
      <c r="AV51" s="5"/>
      <c r="AW51" s="673"/>
      <c r="AX51" s="673"/>
      <c r="AY51" s="673"/>
      <c r="AZ51" s="673"/>
      <c r="BA51" s="673"/>
      <c r="BB51" s="673"/>
      <c r="BC51" s="673"/>
      <c r="BD51" s="673"/>
      <c r="BE51" s="673"/>
      <c r="BF51" s="673"/>
      <c r="BG51" s="673"/>
      <c r="BH51" s="673"/>
      <c r="BI51" s="673"/>
      <c r="BJ51" s="673"/>
      <c r="BK51" s="673"/>
      <c r="BL51" s="673"/>
      <c r="BM51" s="673"/>
      <c r="BN51" s="673"/>
      <c r="BO51" s="673"/>
      <c r="BP51" s="673"/>
      <c r="BQ51" s="673"/>
      <c r="BR51" s="673"/>
      <c r="BS51" s="673"/>
      <c r="BT51" s="673"/>
      <c r="BU51" s="673"/>
      <c r="BV51" s="673"/>
      <c r="BW51" s="673"/>
      <c r="BX51" s="673"/>
      <c r="BY51" s="673"/>
      <c r="BZ51" s="673"/>
      <c r="CA51" s="673"/>
      <c r="CB51" s="5"/>
    </row>
    <row r="52" spans="1:80" ht="12" customHeight="1" x14ac:dyDescent="0.2">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5"/>
      <c r="AK52" s="5"/>
      <c r="AL52" s="5"/>
      <c r="AM52" s="682"/>
      <c r="AN52" s="682"/>
      <c r="AO52" s="682"/>
      <c r="AP52" s="682"/>
      <c r="AQ52" s="682"/>
      <c r="AR52" s="682"/>
      <c r="AS52" s="682"/>
      <c r="AT52" s="5"/>
      <c r="AU52" s="5"/>
      <c r="AV52" s="5"/>
      <c r="AW52" s="673"/>
      <c r="AX52" s="673"/>
      <c r="AY52" s="673"/>
      <c r="AZ52" s="673"/>
      <c r="BA52" s="673"/>
      <c r="BB52" s="673"/>
      <c r="BC52" s="673"/>
      <c r="BD52" s="673"/>
      <c r="BE52" s="673"/>
      <c r="BF52" s="673"/>
      <c r="BG52" s="673"/>
      <c r="BH52" s="673"/>
      <c r="BI52" s="673"/>
      <c r="BJ52" s="673"/>
      <c r="BK52" s="673"/>
      <c r="BL52" s="673"/>
      <c r="BM52" s="673"/>
      <c r="BN52" s="673"/>
      <c r="BO52" s="673"/>
      <c r="BP52" s="673"/>
      <c r="BQ52" s="673"/>
      <c r="BR52" s="673"/>
      <c r="BS52" s="673"/>
      <c r="BT52" s="673"/>
      <c r="BU52" s="673"/>
      <c r="BV52" s="673"/>
      <c r="BW52" s="673"/>
      <c r="BX52" s="673"/>
      <c r="BY52" s="673"/>
      <c r="BZ52" s="673"/>
      <c r="CA52" s="673"/>
      <c r="CB52" s="5"/>
    </row>
    <row r="53" spans="1:80" ht="12" customHeight="1" x14ac:dyDescent="0.2">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5"/>
      <c r="AK53" s="5"/>
      <c r="AL53" s="5"/>
      <c r="AM53" s="5"/>
      <c r="AN53" s="5"/>
      <c r="AO53" s="5"/>
      <c r="AP53" s="5"/>
      <c r="AQ53" s="5"/>
      <c r="AR53" s="5"/>
      <c r="AS53" s="5"/>
      <c r="AT53" s="5"/>
      <c r="AU53" s="5"/>
      <c r="AV53" s="5"/>
      <c r="AW53" s="673"/>
      <c r="AX53" s="673"/>
      <c r="AY53" s="673"/>
      <c r="AZ53" s="673"/>
      <c r="BA53" s="673"/>
      <c r="BB53" s="673"/>
      <c r="BC53" s="673"/>
      <c r="BD53" s="673"/>
      <c r="BE53" s="673"/>
      <c r="BF53" s="673"/>
      <c r="BG53" s="673"/>
      <c r="BH53" s="673"/>
      <c r="BI53" s="673"/>
      <c r="BJ53" s="673"/>
      <c r="BK53" s="673"/>
      <c r="BL53" s="673"/>
      <c r="BM53" s="673"/>
      <c r="BN53" s="673"/>
      <c r="BO53" s="673"/>
      <c r="BP53" s="673"/>
      <c r="BQ53" s="673"/>
      <c r="BR53" s="673"/>
      <c r="BS53" s="673"/>
      <c r="BT53" s="673"/>
      <c r="BU53" s="673"/>
      <c r="BV53" s="673"/>
      <c r="BW53" s="673"/>
      <c r="BX53" s="673"/>
      <c r="BY53" s="673"/>
      <c r="BZ53" s="673"/>
      <c r="CA53" s="673"/>
      <c r="CB53" s="5"/>
    </row>
    <row r="54" spans="1:80" ht="12" customHeight="1" x14ac:dyDescent="0.2">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5"/>
      <c r="AL54" s="5"/>
      <c r="AM54" s="5"/>
      <c r="AN54" s="5"/>
      <c r="AO54" s="5"/>
      <c r="AP54" s="5"/>
      <c r="AQ54" s="5"/>
      <c r="AR54" s="5"/>
      <c r="AS54" s="5"/>
      <c r="AT54" s="5"/>
      <c r="AU54" s="5"/>
      <c r="AV54" s="5"/>
      <c r="AW54" s="673"/>
      <c r="AX54" s="673"/>
      <c r="AY54" s="673"/>
      <c r="AZ54" s="673"/>
      <c r="BA54" s="673"/>
      <c r="BB54" s="673"/>
      <c r="BC54" s="673"/>
      <c r="BD54" s="673"/>
      <c r="BE54" s="673"/>
      <c r="BF54" s="673"/>
      <c r="BG54" s="673"/>
      <c r="BH54" s="673"/>
      <c r="BI54" s="673"/>
      <c r="BJ54" s="673"/>
      <c r="BK54" s="673"/>
      <c r="BL54" s="673"/>
      <c r="BM54" s="673"/>
      <c r="BN54" s="673"/>
      <c r="BO54" s="673"/>
      <c r="BP54" s="673"/>
      <c r="BQ54" s="673"/>
      <c r="BR54" s="673"/>
      <c r="BS54" s="673"/>
      <c r="BT54" s="673"/>
      <c r="BU54" s="673"/>
      <c r="BV54" s="673"/>
      <c r="BW54" s="673"/>
      <c r="BX54" s="673"/>
      <c r="BY54" s="673"/>
      <c r="BZ54" s="673"/>
      <c r="CA54" s="673"/>
      <c r="CB54" s="5"/>
    </row>
    <row r="55" spans="1:80"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673"/>
      <c r="AX55" s="673"/>
      <c r="AY55" s="673"/>
      <c r="AZ55" s="673"/>
      <c r="BA55" s="673"/>
      <c r="BB55" s="673"/>
      <c r="BC55" s="673"/>
      <c r="BD55" s="673"/>
      <c r="BE55" s="673"/>
      <c r="BF55" s="673"/>
      <c r="BG55" s="673"/>
      <c r="BH55" s="673"/>
      <c r="BI55" s="673"/>
      <c r="BJ55" s="673"/>
      <c r="BK55" s="673"/>
      <c r="BL55" s="673"/>
      <c r="BM55" s="673"/>
      <c r="BN55" s="673"/>
      <c r="BO55" s="673"/>
      <c r="BP55" s="673"/>
      <c r="BQ55" s="673"/>
      <c r="BR55" s="673"/>
      <c r="BS55" s="673"/>
      <c r="BT55" s="673"/>
      <c r="BU55" s="673"/>
      <c r="BV55" s="673"/>
      <c r="BW55" s="673"/>
      <c r="BX55" s="673"/>
      <c r="BY55" s="673"/>
      <c r="BZ55" s="673"/>
      <c r="CA55" s="673"/>
      <c r="CB55" s="5"/>
    </row>
    <row r="56" spans="1:80"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673"/>
      <c r="AX56" s="673"/>
      <c r="AY56" s="673"/>
      <c r="AZ56" s="673"/>
      <c r="BA56" s="673"/>
      <c r="BB56" s="673"/>
      <c r="BC56" s="673"/>
      <c r="BD56" s="673"/>
      <c r="BE56" s="673"/>
      <c r="BF56" s="673"/>
      <c r="BG56" s="673"/>
      <c r="BH56" s="673"/>
      <c r="BI56" s="673"/>
      <c r="BJ56" s="673"/>
      <c r="BK56" s="673"/>
      <c r="BL56" s="673"/>
      <c r="BM56" s="673"/>
      <c r="BN56" s="673"/>
      <c r="BO56" s="673"/>
      <c r="BP56" s="673"/>
      <c r="BQ56" s="673"/>
      <c r="BR56" s="673"/>
      <c r="BS56" s="673"/>
      <c r="BT56" s="673"/>
      <c r="BU56" s="673"/>
      <c r="BV56" s="673"/>
      <c r="BW56" s="673"/>
      <c r="BX56" s="673"/>
      <c r="BY56" s="673"/>
      <c r="BZ56" s="673"/>
      <c r="CA56" s="673"/>
      <c r="CB56" s="5"/>
    </row>
    <row r="57" spans="1:80"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673"/>
      <c r="AX57" s="673"/>
      <c r="AY57" s="673"/>
      <c r="AZ57" s="673"/>
      <c r="BA57" s="673"/>
      <c r="BB57" s="673"/>
      <c r="BC57" s="673"/>
      <c r="BD57" s="673"/>
      <c r="BE57" s="673"/>
      <c r="BF57" s="673"/>
      <c r="BG57" s="673"/>
      <c r="BH57" s="673"/>
      <c r="BI57" s="673"/>
      <c r="BJ57" s="673"/>
      <c r="BK57" s="673"/>
      <c r="BL57" s="673"/>
      <c r="BM57" s="673"/>
      <c r="BN57" s="673"/>
      <c r="BO57" s="673"/>
      <c r="BP57" s="673"/>
      <c r="BQ57" s="673"/>
      <c r="BR57" s="673"/>
      <c r="BS57" s="673"/>
      <c r="BT57" s="673"/>
      <c r="BU57" s="673"/>
      <c r="BV57" s="673"/>
      <c r="BW57" s="673"/>
      <c r="BX57" s="673"/>
      <c r="BY57" s="673"/>
      <c r="BZ57" s="673"/>
      <c r="CA57" s="673"/>
      <c r="CB57" s="5"/>
    </row>
    <row r="58" spans="1:80"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94"/>
      <c r="F62" s="994"/>
      <c r="G62" s="994"/>
      <c r="H62" s="994"/>
      <c r="I62" s="994"/>
      <c r="J62" s="994"/>
      <c r="K62" s="994"/>
      <c r="L62" s="42"/>
      <c r="M62" s="42"/>
      <c r="N62" s="42"/>
      <c r="O62" s="42"/>
      <c r="P62" s="42"/>
      <c r="Q62" s="42" t="s">
        <v>37</v>
      </c>
      <c r="R62" s="42"/>
      <c r="S62" s="42"/>
      <c r="T62" s="42"/>
      <c r="U62" s="42"/>
      <c r="V62" s="995"/>
      <c r="W62" s="995"/>
      <c r="X62" s="995"/>
      <c r="Y62" s="995"/>
      <c r="Z62" s="995"/>
      <c r="AA62" s="995"/>
      <c r="AB62" s="995"/>
      <c r="AC62" s="995"/>
      <c r="AD62" s="995"/>
      <c r="AE62" s="995"/>
      <c r="AF62" s="995"/>
      <c r="AG62" s="995"/>
      <c r="AH62" s="995"/>
      <c r="AI62" s="9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algorithmName="SHA-512" hashValue="wsk7Uqr+MamMxjOIGfnYpWzzMaGpAS5lLK9Fx1MI8zu4F3wDHXc7lAUWSH/06nzBOxvW4fo77moAqvwKa/3asg==" saltValue="e9D0tgkkjpQDzrbo5lSKiw==" spinCount="100000"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653" priority="10">
      <formula>LEN(TRIM(E62))=0</formula>
    </cfRule>
  </conditionalFormatting>
  <conditionalFormatting sqref="F9:AG13">
    <cfRule type="containsBlanks" dxfId="1652" priority="9">
      <formula>LEN(TRIM(F9))=0</formula>
    </cfRule>
  </conditionalFormatting>
  <conditionalFormatting sqref="D10:E13">
    <cfRule type="containsBlanks" dxfId="1651" priority="8">
      <formula>LEN(TRIM(D10))=0</formula>
    </cfRule>
  </conditionalFormatting>
  <conditionalFormatting sqref="AH10:AI13 AE10:AF13 AB10:AC13 Y10:Z13 V10:W13 S10:T13 P10:Q13 M10:N13 J10:K13 G10:H13 D10:E13">
    <cfRule type="expression" dxfId="1650" priority="7">
      <formula>D$43&lt;&gt;""</formula>
    </cfRule>
  </conditionalFormatting>
  <conditionalFormatting sqref="D10:E13 G10:H13 J10:K13 M10:N13 P10:Q13 S10:T13 V10:W13 Y10:Z13 AB10:AC13 AE10:AF13 AH10:AI13">
    <cfRule type="notContainsBlanks" dxfId="1649" priority="6">
      <formula>LEN(TRIM(D10))&gt;0</formula>
    </cfRule>
  </conditionalFormatting>
  <conditionalFormatting sqref="F9:F13 I9:I13 L9:L13 O9:O13 R9:R13 U9:U13 X9:X13 AA9:AA13 AD9:AD13 AG9:AG13">
    <cfRule type="notContainsBlanks" dxfId="1648" priority="5">
      <formula>LEN(TRIM(F9))&gt;0</formula>
    </cfRule>
  </conditionalFormatting>
  <conditionalFormatting sqref="D9:E9">
    <cfRule type="containsBlanks" dxfId="1647" priority="4">
      <formula>LEN(TRIM(D9))=0</formula>
    </cfRule>
  </conditionalFormatting>
  <conditionalFormatting sqref="D9:E9">
    <cfRule type="containsBlanks" dxfId="1646" priority="3">
      <formula>LEN(TRIM(D9))=0</formula>
    </cfRule>
  </conditionalFormatting>
  <conditionalFormatting sqref="AH9:AI13">
    <cfRule type="containsBlanks" dxfId="1645" priority="2">
      <formula>LEN(TRIM(AH9))=0</formula>
    </cfRule>
  </conditionalFormatting>
  <conditionalFormatting sqref="AM7:AS16">
    <cfRule type="notContainsBlanks" dxfId="164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84"/>
      <c r="AK1" s="684"/>
      <c r="AL1" s="684"/>
      <c r="AM1" s="684"/>
      <c r="AN1" s="684"/>
      <c r="AO1" s="684"/>
      <c r="AP1" s="684"/>
      <c r="AQ1" s="684"/>
      <c r="AR1" s="684"/>
      <c r="AS1" s="684"/>
      <c r="AT1" s="684"/>
      <c r="AU1" s="684"/>
      <c r="AV1" s="684"/>
      <c r="AW1" s="684"/>
      <c r="AX1" s="684"/>
      <c r="AY1" s="684"/>
      <c r="AZ1" s="684"/>
      <c r="BA1" s="684"/>
      <c r="BB1" s="684"/>
      <c r="BC1" s="684"/>
      <c r="BD1" s="684"/>
      <c r="BE1" s="684"/>
      <c r="BF1" s="684"/>
      <c r="BG1" s="684"/>
      <c r="BH1" s="684"/>
      <c r="BI1" s="684"/>
      <c r="BJ1" s="684"/>
      <c r="BK1" s="684"/>
      <c r="BL1" s="684"/>
      <c r="BM1" s="684"/>
      <c r="BN1" s="684"/>
      <c r="BO1" s="684"/>
      <c r="BP1" s="684"/>
      <c r="BQ1" s="684"/>
      <c r="BR1" s="684"/>
      <c r="BS1" s="684"/>
      <c r="BT1" s="684"/>
      <c r="BU1" s="684"/>
      <c r="BV1" s="684"/>
      <c r="BW1" s="684"/>
      <c r="BX1" s="684"/>
      <c r="BY1" s="684"/>
      <c r="BZ1" s="684"/>
      <c r="CA1" s="684"/>
      <c r="CB1" s="684"/>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859" t="s">
        <v>49</v>
      </c>
      <c r="AK2" s="859"/>
      <c r="AL2" s="859"/>
      <c r="AM2" s="859"/>
      <c r="AN2" s="859"/>
      <c r="AO2" s="859"/>
      <c r="AP2" s="859"/>
      <c r="AQ2" s="859"/>
      <c r="AR2" s="859"/>
      <c r="AS2" s="859"/>
      <c r="AT2" s="859"/>
      <c r="AU2" s="859"/>
      <c r="AV2" s="859"/>
      <c r="AW2" s="859"/>
      <c r="AX2" s="859"/>
      <c r="AY2" s="859"/>
      <c r="AZ2" s="859"/>
      <c r="BA2" s="859"/>
      <c r="BB2" s="859"/>
      <c r="BC2" s="859"/>
      <c r="BD2" s="859"/>
      <c r="BE2" s="859"/>
      <c r="BF2" s="859"/>
      <c r="BG2" s="859"/>
      <c r="BH2" s="859"/>
      <c r="BI2" s="859"/>
      <c r="BJ2" s="859"/>
      <c r="BK2" s="859"/>
      <c r="BL2" s="859"/>
      <c r="BM2" s="859"/>
      <c r="BN2" s="859"/>
      <c r="BO2" s="859"/>
      <c r="BP2" s="859"/>
      <c r="BQ2" s="859"/>
      <c r="BR2" s="859"/>
      <c r="BS2" s="859"/>
      <c r="BT2" s="859"/>
      <c r="BU2" s="859"/>
      <c r="BV2" s="859"/>
      <c r="BW2" s="859"/>
      <c r="BX2" s="859"/>
      <c r="BY2" s="859"/>
      <c r="BZ2" s="859"/>
      <c r="CA2" s="859"/>
      <c r="CB2" s="859"/>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86"/>
      <c r="AL3" s="686"/>
      <c r="AM3" s="686"/>
      <c r="AN3" s="686"/>
      <c r="AO3" s="686"/>
      <c r="AP3" s="686"/>
      <c r="AQ3" s="686"/>
      <c r="AR3" s="686"/>
      <c r="AS3" s="686"/>
      <c r="AT3" s="686"/>
      <c r="AU3" s="5"/>
      <c r="AV3" s="684"/>
      <c r="AW3" s="684"/>
      <c r="AX3" s="684"/>
      <c r="AY3" s="684"/>
      <c r="AZ3" s="684"/>
      <c r="BA3" s="684"/>
      <c r="BB3" s="684"/>
      <c r="BC3" s="684"/>
      <c r="BD3" s="684"/>
      <c r="BE3" s="684"/>
      <c r="BF3" s="684"/>
      <c r="BG3" s="684"/>
      <c r="BH3" s="684"/>
      <c r="BI3" s="684"/>
      <c r="BJ3" s="684"/>
      <c r="BK3" s="5"/>
      <c r="BL3" s="5"/>
      <c r="BM3" s="5"/>
      <c r="BN3" s="5"/>
      <c r="BO3" s="5"/>
      <c r="BP3" s="5"/>
      <c r="BQ3" s="5"/>
      <c r="BR3" s="5"/>
      <c r="BS3" s="5"/>
      <c r="BT3" s="5"/>
      <c r="BU3" s="5"/>
      <c r="BV3" s="5"/>
      <c r="BW3" s="5"/>
      <c r="BX3" s="5"/>
      <c r="BY3" s="5"/>
      <c r="BZ3" s="5"/>
      <c r="CA3" s="5"/>
      <c r="CB3" s="5"/>
    </row>
    <row r="4" spans="1:109" ht="12" customHeight="1" thickBot="1" x14ac:dyDescent="0.25">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7"/>
      <c r="AQ4" s="687"/>
      <c r="AR4" s="687"/>
      <c r="AS4" s="687"/>
      <c r="AT4" s="687"/>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60"/>
      <c r="N5" s="860"/>
      <c r="O5" s="860"/>
      <c r="P5" s="860"/>
      <c r="Q5" s="860"/>
      <c r="R5" s="860"/>
      <c r="S5" s="860"/>
      <c r="T5" s="860"/>
      <c r="U5" s="860"/>
      <c r="V5" s="860"/>
      <c r="W5" s="860"/>
      <c r="X5" s="860"/>
      <c r="Y5" s="860"/>
      <c r="Z5" s="860"/>
      <c r="AA5" s="860"/>
      <c r="AB5" s="860"/>
      <c r="AC5" s="860"/>
      <c r="AD5" s="860"/>
      <c r="AE5" s="860"/>
      <c r="AF5" s="860"/>
      <c r="AG5" s="860"/>
      <c r="AH5" s="860"/>
      <c r="AI5" s="860"/>
      <c r="AJ5" s="5"/>
      <c r="AK5" s="1383" t="s">
        <v>950</v>
      </c>
      <c r="AL5" s="1384"/>
      <c r="AM5" s="1384"/>
      <c r="AN5" s="1384"/>
      <c r="AO5" s="1384"/>
      <c r="AP5" s="1384"/>
      <c r="AQ5" s="1384"/>
      <c r="AR5" s="1384"/>
      <c r="AS5" s="1385"/>
      <c r="AT5" s="687"/>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93"/>
      <c r="B6" s="593"/>
      <c r="C6" s="593"/>
      <c r="D6" s="593"/>
      <c r="E6" s="593"/>
      <c r="F6" s="593"/>
      <c r="G6" s="593"/>
      <c r="H6" s="593"/>
      <c r="I6" s="593"/>
      <c r="J6" s="593"/>
      <c r="K6" s="593"/>
      <c r="L6" s="593"/>
      <c r="M6" s="593"/>
      <c r="N6" s="593"/>
      <c r="O6" s="593"/>
      <c r="P6" s="593"/>
      <c r="Q6" s="593"/>
      <c r="R6" s="593"/>
      <c r="S6" s="593"/>
      <c r="T6" s="593"/>
      <c r="U6" s="593"/>
      <c r="V6" s="593"/>
      <c r="W6" s="593"/>
      <c r="X6" s="593"/>
      <c r="Y6" s="593"/>
      <c r="Z6" s="593"/>
      <c r="AA6" s="593"/>
      <c r="AB6" s="593"/>
      <c r="AC6" s="593"/>
      <c r="AD6" s="593"/>
      <c r="AE6" s="593"/>
      <c r="AF6" s="593"/>
      <c r="AG6" s="593"/>
      <c r="AH6" s="593"/>
      <c r="AI6" s="593"/>
      <c r="AJ6" s="5"/>
      <c r="AK6" s="1386"/>
      <c r="AL6" s="1387"/>
      <c r="AM6" s="1387"/>
      <c r="AN6" s="1387"/>
      <c r="AO6" s="1387"/>
      <c r="AP6" s="1387"/>
      <c r="AQ6" s="1387"/>
      <c r="AR6" s="1387"/>
      <c r="AS6" s="1388"/>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93"/>
      <c r="B7" s="593"/>
      <c r="C7" s="593"/>
      <c r="D7" s="593"/>
      <c r="E7" s="593"/>
      <c r="F7" s="593"/>
      <c r="G7" s="593"/>
      <c r="H7" s="593"/>
      <c r="I7" s="593"/>
      <c r="J7" s="593"/>
      <c r="K7" s="593"/>
      <c r="L7" s="593"/>
      <c r="M7" s="593"/>
      <c r="N7" s="593"/>
      <c r="O7" s="593"/>
      <c r="P7" s="593"/>
      <c r="Q7" s="593"/>
      <c r="R7" s="593"/>
      <c r="S7" s="593"/>
      <c r="T7" s="593"/>
      <c r="U7" s="593"/>
      <c r="V7" s="593"/>
      <c r="W7" s="593"/>
      <c r="X7" s="593"/>
      <c r="Y7" s="593"/>
      <c r="Z7" s="593"/>
      <c r="AA7" s="593"/>
      <c r="AB7" s="593"/>
      <c r="AC7" s="593"/>
      <c r="AD7" s="593"/>
      <c r="AE7" s="593"/>
      <c r="AF7" s="593"/>
      <c r="AG7" s="593"/>
      <c r="AH7" s="593"/>
      <c r="AI7" s="593"/>
      <c r="AJ7" s="5"/>
      <c r="AK7" s="1364" t="s">
        <v>859</v>
      </c>
      <c r="AL7" s="1346"/>
      <c r="AM7" s="1049"/>
      <c r="AN7" s="1050"/>
      <c r="AO7" s="1050"/>
      <c r="AP7" s="1050"/>
      <c r="AQ7" s="1050"/>
      <c r="AR7" s="1050"/>
      <c r="AS7" s="1051"/>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56" t="s">
        <v>924</v>
      </c>
      <c r="B8" s="857"/>
      <c r="C8" s="857"/>
      <c r="D8" s="857"/>
      <c r="E8" s="857"/>
      <c r="F8" s="857"/>
      <c r="G8" s="857"/>
      <c r="H8" s="857"/>
      <c r="I8" s="857"/>
      <c r="J8" s="857"/>
      <c r="K8" s="857"/>
      <c r="L8" s="857"/>
      <c r="M8" s="857"/>
      <c r="N8" s="857"/>
      <c r="O8" s="857"/>
      <c r="P8" s="857"/>
      <c r="Q8" s="857"/>
      <c r="R8" s="857"/>
      <c r="S8" s="857"/>
      <c r="T8" s="857"/>
      <c r="U8" s="857"/>
      <c r="V8" s="857"/>
      <c r="W8" s="857"/>
      <c r="X8" s="857"/>
      <c r="Y8" s="857"/>
      <c r="Z8" s="857"/>
      <c r="AA8" s="857"/>
      <c r="AB8" s="857"/>
      <c r="AC8" s="857"/>
      <c r="AD8" s="857"/>
      <c r="AE8" s="857"/>
      <c r="AF8" s="857"/>
      <c r="AG8" s="857"/>
      <c r="AH8" s="857"/>
      <c r="AI8" s="858"/>
      <c r="AJ8" s="5"/>
      <c r="AK8" s="1365" t="s">
        <v>860</v>
      </c>
      <c r="AL8" s="892"/>
      <c r="AM8" s="1056"/>
      <c r="AN8" s="1056"/>
      <c r="AO8" s="1056"/>
      <c r="AP8" s="1056"/>
      <c r="AQ8" s="1056"/>
      <c r="AR8" s="1056"/>
      <c r="AS8" s="1057"/>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66" t="s">
        <v>96</v>
      </c>
      <c r="B9" s="1367"/>
      <c r="C9" s="1368"/>
      <c r="D9" s="1369" t="str">
        <f>IF(AM7&lt;&gt;"","A","")</f>
        <v/>
      </c>
      <c r="E9" s="1370"/>
      <c r="F9" s="1371" t="str">
        <f>IF(AM7&lt;&gt;"",AM7,"")</f>
        <v/>
      </c>
      <c r="G9" s="1374" t="str">
        <f>IF(AM7&lt;&gt;"","B","")</f>
        <v/>
      </c>
      <c r="H9" s="1375"/>
      <c r="I9" s="1372" t="str">
        <f>IF(AM8&lt;&gt;"",AM8,"")</f>
        <v/>
      </c>
      <c r="J9" s="1374" t="str">
        <f>IF(AM8&lt;&gt;"","C","")</f>
        <v/>
      </c>
      <c r="K9" s="1375"/>
      <c r="L9" s="1372" t="str">
        <f>IF(AM9&lt;&gt;"",AM9,"")</f>
        <v/>
      </c>
      <c r="M9" s="1374" t="str">
        <f>IF(AM9&lt;&gt;"","D","")</f>
        <v/>
      </c>
      <c r="N9" s="1375"/>
      <c r="O9" s="1372" t="str">
        <f>IF(AM10&lt;&gt;"",AM10,"")</f>
        <v/>
      </c>
      <c r="P9" s="1374" t="str">
        <f>IF(AM10&lt;&gt;"","E","")</f>
        <v/>
      </c>
      <c r="Q9" s="1375"/>
      <c r="R9" s="1372" t="str">
        <f>IF(AM11&lt;&gt;"",AM11,"")</f>
        <v/>
      </c>
      <c r="S9" s="1374" t="str">
        <f>IF(AM11&lt;&gt;"","F","")</f>
        <v/>
      </c>
      <c r="T9" s="1375"/>
      <c r="U9" s="1372" t="str">
        <f>IF(AM12&lt;&gt;"",AM12,"")</f>
        <v/>
      </c>
      <c r="V9" s="1374" t="str">
        <f>IF(AM12&lt;&gt;"","G","")</f>
        <v/>
      </c>
      <c r="W9" s="1375"/>
      <c r="X9" s="1372" t="str">
        <f>IF(AM13&lt;&gt;"",AM13,"")</f>
        <v/>
      </c>
      <c r="Y9" s="1374" t="str">
        <f>IF(AM13&lt;&gt;"","H","")</f>
        <v/>
      </c>
      <c r="Z9" s="1375"/>
      <c r="AA9" s="1372" t="str">
        <f>IF(AM14&lt;&gt;"",AM14,"")</f>
        <v/>
      </c>
      <c r="AB9" s="1374" t="str">
        <f>IF(AM14&lt;&gt;"","I","")</f>
        <v/>
      </c>
      <c r="AC9" s="1375"/>
      <c r="AD9" s="1372" t="str">
        <f>IF(AM15&lt;&gt;"",AM15,"")</f>
        <v/>
      </c>
      <c r="AE9" s="1374" t="str">
        <f>IF(AM15&lt;&gt;"","J","")</f>
        <v/>
      </c>
      <c r="AF9" s="1375"/>
      <c r="AG9" s="1371" t="str">
        <f>IF(AM16&lt;&gt;"",AM16,"")</f>
        <v/>
      </c>
      <c r="AH9" s="1374" t="str">
        <f>IF(AM16&lt;&gt;"","K","")</f>
        <v/>
      </c>
      <c r="AI9" s="1381"/>
      <c r="AJ9" s="5"/>
      <c r="AK9" s="1365" t="s">
        <v>861</v>
      </c>
      <c r="AL9" s="892"/>
      <c r="AM9" s="1056"/>
      <c r="AN9" s="1056"/>
      <c r="AO9" s="1056"/>
      <c r="AP9" s="1056"/>
      <c r="AQ9" s="1056"/>
      <c r="AR9" s="1056"/>
      <c r="AS9" s="1057"/>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3"/>
      <c r="B10" s="688"/>
      <c r="C10" s="688"/>
      <c r="D10" s="1078"/>
      <c r="E10" s="1079"/>
      <c r="F10" s="1372"/>
      <c r="G10" s="1078"/>
      <c r="H10" s="1079"/>
      <c r="I10" s="1372"/>
      <c r="J10" s="1078"/>
      <c r="K10" s="1079"/>
      <c r="L10" s="1372"/>
      <c r="M10" s="1078"/>
      <c r="N10" s="1079"/>
      <c r="O10" s="1372"/>
      <c r="P10" s="1078"/>
      <c r="Q10" s="1079"/>
      <c r="R10" s="1372"/>
      <c r="S10" s="1078"/>
      <c r="T10" s="1079"/>
      <c r="U10" s="1372"/>
      <c r="V10" s="1078"/>
      <c r="W10" s="1079"/>
      <c r="X10" s="1372"/>
      <c r="Y10" s="1078"/>
      <c r="Z10" s="1079"/>
      <c r="AA10" s="1372"/>
      <c r="AB10" s="1078"/>
      <c r="AC10" s="1079"/>
      <c r="AD10" s="1372"/>
      <c r="AE10" s="1078"/>
      <c r="AF10" s="1079"/>
      <c r="AG10" s="1372"/>
      <c r="AH10" s="1078"/>
      <c r="AI10" s="1250"/>
      <c r="AJ10" s="5"/>
      <c r="AK10" s="1365" t="s">
        <v>862</v>
      </c>
      <c r="AL10" s="892"/>
      <c r="AM10" s="1056"/>
      <c r="AN10" s="1056"/>
      <c r="AO10" s="1056"/>
      <c r="AP10" s="1056"/>
      <c r="AQ10" s="1056"/>
      <c r="AR10" s="1056"/>
      <c r="AS10" s="1057"/>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3"/>
      <c r="B11" s="688"/>
      <c r="C11" s="688"/>
      <c r="D11" s="1078"/>
      <c r="E11" s="1079"/>
      <c r="F11" s="1372"/>
      <c r="G11" s="1078"/>
      <c r="H11" s="1079"/>
      <c r="I11" s="1372"/>
      <c r="J11" s="1078"/>
      <c r="K11" s="1079"/>
      <c r="L11" s="1372"/>
      <c r="M11" s="1078"/>
      <c r="N11" s="1079"/>
      <c r="O11" s="1372"/>
      <c r="P11" s="1078"/>
      <c r="Q11" s="1079"/>
      <c r="R11" s="1372"/>
      <c r="S11" s="1078"/>
      <c r="T11" s="1079"/>
      <c r="U11" s="1372"/>
      <c r="V11" s="1078"/>
      <c r="W11" s="1079"/>
      <c r="X11" s="1372"/>
      <c r="Y11" s="1078"/>
      <c r="Z11" s="1079"/>
      <c r="AA11" s="1372"/>
      <c r="AB11" s="1078"/>
      <c r="AC11" s="1079"/>
      <c r="AD11" s="1372"/>
      <c r="AE11" s="1078"/>
      <c r="AF11" s="1079"/>
      <c r="AG11" s="1372"/>
      <c r="AH11" s="1078"/>
      <c r="AI11" s="1250"/>
      <c r="AJ11" s="5"/>
      <c r="AK11" s="1365" t="s">
        <v>863</v>
      </c>
      <c r="AL11" s="892"/>
      <c r="AM11" s="1056"/>
      <c r="AN11" s="1056"/>
      <c r="AO11" s="1056"/>
      <c r="AP11" s="1056"/>
      <c r="AQ11" s="1056"/>
      <c r="AR11" s="1056"/>
      <c r="AS11" s="1057"/>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3"/>
      <c r="B12" s="688"/>
      <c r="C12" s="688"/>
      <c r="D12" s="1078"/>
      <c r="E12" s="1079"/>
      <c r="F12" s="1372"/>
      <c r="G12" s="1078"/>
      <c r="H12" s="1079"/>
      <c r="I12" s="1372"/>
      <c r="J12" s="1078"/>
      <c r="K12" s="1079"/>
      <c r="L12" s="1372"/>
      <c r="M12" s="1078"/>
      <c r="N12" s="1079"/>
      <c r="O12" s="1372"/>
      <c r="P12" s="1078"/>
      <c r="Q12" s="1079"/>
      <c r="R12" s="1372"/>
      <c r="S12" s="1078"/>
      <c r="T12" s="1079"/>
      <c r="U12" s="1372"/>
      <c r="V12" s="1078"/>
      <c r="W12" s="1079"/>
      <c r="X12" s="1372"/>
      <c r="Y12" s="1078"/>
      <c r="Z12" s="1079"/>
      <c r="AA12" s="1372"/>
      <c r="AB12" s="1078"/>
      <c r="AC12" s="1079"/>
      <c r="AD12" s="1372"/>
      <c r="AE12" s="1078"/>
      <c r="AF12" s="1079"/>
      <c r="AG12" s="1372"/>
      <c r="AH12" s="1078"/>
      <c r="AI12" s="1250"/>
      <c r="AJ12" s="5"/>
      <c r="AK12" s="1365" t="s">
        <v>864</v>
      </c>
      <c r="AL12" s="892"/>
      <c r="AM12" s="1056"/>
      <c r="AN12" s="1056"/>
      <c r="AO12" s="1056"/>
      <c r="AP12" s="1056"/>
      <c r="AQ12" s="1056"/>
      <c r="AR12" s="1056"/>
      <c r="AS12" s="1057"/>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378" t="s">
        <v>95</v>
      </c>
      <c r="B13" s="1379"/>
      <c r="C13" s="1380"/>
      <c r="D13" s="1080"/>
      <c r="E13" s="1081"/>
      <c r="F13" s="1373"/>
      <c r="G13" s="1080"/>
      <c r="H13" s="1081"/>
      <c r="I13" s="1373"/>
      <c r="J13" s="1080"/>
      <c r="K13" s="1081"/>
      <c r="L13" s="1373"/>
      <c r="M13" s="1080"/>
      <c r="N13" s="1081"/>
      <c r="O13" s="1373"/>
      <c r="P13" s="1080"/>
      <c r="Q13" s="1081"/>
      <c r="R13" s="1373"/>
      <c r="S13" s="1080"/>
      <c r="T13" s="1081"/>
      <c r="U13" s="1373"/>
      <c r="V13" s="1080"/>
      <c r="W13" s="1081"/>
      <c r="X13" s="1373"/>
      <c r="Y13" s="1080"/>
      <c r="Z13" s="1081"/>
      <c r="AA13" s="1373"/>
      <c r="AB13" s="1080"/>
      <c r="AC13" s="1081"/>
      <c r="AD13" s="1373"/>
      <c r="AE13" s="1080"/>
      <c r="AF13" s="1081"/>
      <c r="AG13" s="1373"/>
      <c r="AH13" s="1080"/>
      <c r="AI13" s="1251"/>
      <c r="AJ13" s="5"/>
      <c r="AK13" s="1365" t="s">
        <v>865</v>
      </c>
      <c r="AL13" s="892"/>
      <c r="AM13" s="1056"/>
      <c r="AN13" s="1056"/>
      <c r="AO13" s="1056"/>
      <c r="AP13" s="1056"/>
      <c r="AQ13" s="1056"/>
      <c r="AR13" s="1056"/>
      <c r="AS13" s="1057"/>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5"/>
      <c r="BQ13" s="5"/>
      <c r="BR13" s="5"/>
      <c r="BS13" s="5"/>
      <c r="BT13" s="5"/>
      <c r="BU13" s="5"/>
      <c r="BV13" s="5"/>
      <c r="BW13" s="5"/>
      <c r="BX13" s="5"/>
      <c r="BY13" s="5"/>
      <c r="BZ13" s="5"/>
      <c r="CA13" s="5"/>
      <c r="CB13" s="5"/>
      <c r="CL13" s="675"/>
      <c r="CM13" s="675"/>
      <c r="CN13" s="675"/>
      <c r="CO13" s="675"/>
      <c r="CP13" s="675"/>
      <c r="CQ13" s="675"/>
      <c r="CR13" s="675"/>
      <c r="CS13" s="675"/>
      <c r="CT13" s="675"/>
      <c r="CU13" s="675"/>
      <c r="CV13" s="675"/>
      <c r="CW13" s="675"/>
      <c r="CX13" s="675"/>
      <c r="CY13" s="675"/>
      <c r="CZ13" s="675"/>
      <c r="DA13" s="675"/>
      <c r="DB13" s="675"/>
      <c r="DC13" s="675"/>
      <c r="DD13" s="675"/>
    </row>
    <row r="14" spans="1:109" ht="12" customHeight="1" thickBot="1" x14ac:dyDescent="0.25">
      <c r="A14" s="619"/>
      <c r="B14" s="619"/>
      <c r="C14" s="619"/>
      <c r="D14" s="619"/>
      <c r="E14" s="619"/>
      <c r="F14" s="619"/>
      <c r="G14" s="619"/>
      <c r="H14" s="619"/>
      <c r="I14" s="619"/>
      <c r="J14" s="619"/>
      <c r="K14" s="619"/>
      <c r="L14" s="619"/>
      <c r="M14" s="619"/>
      <c r="N14" s="619"/>
      <c r="O14" s="619"/>
      <c r="P14" s="619"/>
      <c r="Q14" s="619"/>
      <c r="R14" s="619"/>
      <c r="S14" s="619"/>
      <c r="T14" s="619"/>
      <c r="U14" s="619"/>
      <c r="V14" s="619"/>
      <c r="W14" s="619"/>
      <c r="X14" s="619"/>
      <c r="Y14" s="619"/>
      <c r="Z14" s="619"/>
      <c r="AA14" s="619"/>
      <c r="AB14" s="619"/>
      <c r="AC14" s="619"/>
      <c r="AD14" s="619"/>
      <c r="AE14" s="619"/>
      <c r="AF14" s="619"/>
      <c r="AG14" s="619"/>
      <c r="AH14" s="619"/>
      <c r="AI14" s="619"/>
      <c r="AJ14" s="5"/>
      <c r="AK14" s="1365" t="s">
        <v>866</v>
      </c>
      <c r="AL14" s="892"/>
      <c r="AM14" s="1056"/>
      <c r="AN14" s="1056"/>
      <c r="AO14" s="1056"/>
      <c r="AP14" s="1056"/>
      <c r="AQ14" s="1056"/>
      <c r="AR14" s="1056"/>
      <c r="AS14" s="1057"/>
      <c r="AT14" s="673"/>
      <c r="AU14" s="673"/>
      <c r="AV14" s="673"/>
      <c r="AW14" s="673"/>
      <c r="AX14" s="673"/>
      <c r="AY14" s="673"/>
      <c r="AZ14" s="673"/>
      <c r="BA14" s="673"/>
      <c r="BB14" s="673"/>
      <c r="BC14" s="673"/>
      <c r="BD14" s="673"/>
      <c r="BE14" s="673"/>
      <c r="BF14" s="673"/>
      <c r="BG14" s="673"/>
      <c r="BH14" s="673"/>
      <c r="BI14" s="673"/>
      <c r="BJ14" s="673"/>
      <c r="BK14" s="673"/>
      <c r="BL14" s="673"/>
      <c r="BM14" s="673"/>
      <c r="BN14" s="673"/>
      <c r="BO14" s="673"/>
      <c r="BP14" s="5"/>
      <c r="BQ14" s="5"/>
      <c r="BR14" s="5"/>
      <c r="BS14" s="5"/>
      <c r="BT14" s="5"/>
      <c r="BU14" s="5"/>
      <c r="BV14" s="5"/>
      <c r="BW14" s="5"/>
      <c r="BX14" s="5"/>
      <c r="BY14" s="5"/>
      <c r="BZ14" s="5"/>
      <c r="CA14" s="5"/>
      <c r="CB14" s="5"/>
    </row>
    <row r="15" spans="1:109" ht="12" customHeight="1" thickBot="1" x14ac:dyDescent="0.25">
      <c r="A15" s="856" t="s">
        <v>925</v>
      </c>
      <c r="B15" s="857"/>
      <c r="C15" s="857"/>
      <c r="D15" s="857"/>
      <c r="E15" s="857"/>
      <c r="F15" s="857"/>
      <c r="G15" s="857"/>
      <c r="H15" s="857"/>
      <c r="I15" s="857"/>
      <c r="J15" s="857"/>
      <c r="K15" s="857"/>
      <c r="L15" s="857"/>
      <c r="M15" s="857"/>
      <c r="N15" s="857"/>
      <c r="O15" s="857"/>
      <c r="P15" s="857"/>
      <c r="Q15" s="857"/>
      <c r="R15" s="857"/>
      <c r="S15" s="857"/>
      <c r="T15" s="857"/>
      <c r="U15" s="857"/>
      <c r="V15" s="857"/>
      <c r="W15" s="857"/>
      <c r="X15" s="857"/>
      <c r="Y15" s="857"/>
      <c r="Z15" s="857"/>
      <c r="AA15" s="857"/>
      <c r="AB15" s="857"/>
      <c r="AC15" s="857"/>
      <c r="AD15" s="857"/>
      <c r="AE15" s="857"/>
      <c r="AF15" s="857"/>
      <c r="AG15" s="857"/>
      <c r="AH15" s="857"/>
      <c r="AI15" s="858"/>
      <c r="AJ15" s="5"/>
      <c r="AK15" s="1365" t="s">
        <v>867</v>
      </c>
      <c r="AL15" s="892"/>
      <c r="AM15" s="1056"/>
      <c r="AN15" s="1056"/>
      <c r="AO15" s="1056"/>
      <c r="AP15" s="1056"/>
      <c r="AQ15" s="1056"/>
      <c r="AR15" s="1056"/>
      <c r="AS15" s="1057"/>
      <c r="AT15" s="684"/>
      <c r="AU15" s="684"/>
      <c r="AV15" s="684"/>
      <c r="AW15" s="684"/>
      <c r="AX15" s="684"/>
      <c r="AY15" s="684"/>
      <c r="AZ15" s="689"/>
      <c r="BA15" s="689"/>
      <c r="BB15" s="689"/>
      <c r="BC15" s="689"/>
      <c r="BD15" s="689"/>
      <c r="BE15" s="689"/>
      <c r="BF15" s="689"/>
      <c r="BG15" s="689"/>
      <c r="BH15" s="689"/>
      <c r="BI15" s="689"/>
      <c r="BJ15" s="689"/>
      <c r="BK15" s="689"/>
      <c r="BL15" s="689"/>
      <c r="BM15" s="689"/>
      <c r="BN15" s="689"/>
      <c r="BO15" s="689"/>
      <c r="BP15" s="5"/>
      <c r="BQ15" s="5"/>
      <c r="BR15" s="5"/>
      <c r="BS15" s="5"/>
      <c r="BT15" s="5"/>
      <c r="BU15" s="5"/>
      <c r="BV15" s="5"/>
      <c r="BW15" s="5"/>
      <c r="BX15" s="5"/>
      <c r="BY15" s="5"/>
      <c r="BZ15" s="5"/>
      <c r="CA15" s="5"/>
      <c r="CB15" s="5"/>
    </row>
    <row r="16" spans="1:109" ht="12" customHeight="1" thickTop="1" thickBot="1" x14ac:dyDescent="0.25">
      <c r="A16" s="1366" t="s">
        <v>96</v>
      </c>
      <c r="B16" s="1367"/>
      <c r="C16" s="1368"/>
      <c r="D16" s="1369" t="str">
        <f>IF(AM19&lt;&gt;"","A","")</f>
        <v/>
      </c>
      <c r="E16" s="1370"/>
      <c r="F16" s="1371" t="str">
        <f>IF(AM19&lt;&gt;"",AM19,"")</f>
        <v/>
      </c>
      <c r="G16" s="1374" t="str">
        <f>IF(AM19&lt;&gt;"","B","")</f>
        <v/>
      </c>
      <c r="H16" s="1375"/>
      <c r="I16" s="1372" t="str">
        <f>IF(AM20&lt;&gt;"",AM20,"")</f>
        <v/>
      </c>
      <c r="J16" s="1374" t="str">
        <f>IF(AM20&lt;&gt;"","C","")</f>
        <v/>
      </c>
      <c r="K16" s="1375"/>
      <c r="L16" s="1372" t="str">
        <f>IF(AM21&lt;&gt;"",AM21,"")</f>
        <v/>
      </c>
      <c r="M16" s="1374" t="str">
        <f>IF(AM21&lt;&gt;"","D","")</f>
        <v/>
      </c>
      <c r="N16" s="1375"/>
      <c r="O16" s="1372" t="str">
        <f>IF(AM22&lt;&gt;"",AM22,"")</f>
        <v/>
      </c>
      <c r="P16" s="1374" t="str">
        <f>IF(AM22&lt;&gt;"","E","")</f>
        <v/>
      </c>
      <c r="Q16" s="1375"/>
      <c r="R16" s="1372" t="str">
        <f>IF(AM23&lt;&gt;"",AM23,"")</f>
        <v/>
      </c>
      <c r="S16" s="1374" t="str">
        <f>IF(AM23&lt;&gt;"","F","")</f>
        <v/>
      </c>
      <c r="T16" s="1375"/>
      <c r="U16" s="1372" t="str">
        <f>IF(AM24&lt;&gt;"",AM24,"")</f>
        <v/>
      </c>
      <c r="V16" s="1374" t="str">
        <f>IF(AM24&lt;&gt;"","G","")</f>
        <v/>
      </c>
      <c r="W16" s="1375"/>
      <c r="X16" s="1372" t="str">
        <f>IF(AM25&lt;&gt;"",AM25,"")</f>
        <v/>
      </c>
      <c r="Y16" s="1374" t="str">
        <f>IF(AM25&lt;&gt;"","H","")</f>
        <v/>
      </c>
      <c r="Z16" s="1375"/>
      <c r="AA16" s="1372" t="str">
        <f>IF(AM26&lt;&gt;"",AM26,"")</f>
        <v/>
      </c>
      <c r="AB16" s="1374" t="str">
        <f>IF(AM26&lt;&gt;"","I","")</f>
        <v/>
      </c>
      <c r="AC16" s="1375"/>
      <c r="AD16" s="1372" t="str">
        <f>IF(AM27&lt;&gt;"",AM27,"")</f>
        <v/>
      </c>
      <c r="AE16" s="1374" t="str">
        <f>IF(AM27&lt;&gt;"","J","")</f>
        <v/>
      </c>
      <c r="AF16" s="1375"/>
      <c r="AG16" s="1371" t="str">
        <f>IF(AM28&lt;&gt;"",AM28,"")</f>
        <v/>
      </c>
      <c r="AH16" s="1374" t="str">
        <f>IF(AM28&lt;&gt;"","K","")</f>
        <v/>
      </c>
      <c r="AI16" s="1381"/>
      <c r="AJ16" s="5"/>
      <c r="AK16" s="1376" t="s">
        <v>868</v>
      </c>
      <c r="AL16" s="1377"/>
      <c r="AM16" s="1069"/>
      <c r="AN16" s="1069"/>
      <c r="AO16" s="1069"/>
      <c r="AP16" s="1069"/>
      <c r="AQ16" s="1069"/>
      <c r="AR16" s="1069"/>
      <c r="AS16" s="1070"/>
      <c r="AT16" s="690"/>
      <c r="AU16" s="690"/>
      <c r="AV16" s="690"/>
      <c r="AW16" s="690"/>
      <c r="AX16" s="690"/>
      <c r="AY16" s="690"/>
      <c r="AZ16" s="689"/>
      <c r="BA16" s="689"/>
      <c r="BB16" s="689"/>
      <c r="BC16" s="689"/>
      <c r="BD16" s="689"/>
      <c r="BE16" s="689"/>
      <c r="BF16" s="689"/>
      <c r="BG16" s="689"/>
      <c r="BH16" s="689"/>
      <c r="BI16" s="689"/>
      <c r="BJ16" s="689"/>
      <c r="BK16" s="689"/>
      <c r="BL16" s="689"/>
      <c r="BM16" s="689"/>
      <c r="BN16" s="689"/>
      <c r="BO16" s="689"/>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x14ac:dyDescent="0.2">
      <c r="A17" s="273"/>
      <c r="B17" s="688"/>
      <c r="C17" s="688"/>
      <c r="D17" s="1078"/>
      <c r="E17" s="1079"/>
      <c r="F17" s="1372"/>
      <c r="G17" s="1078"/>
      <c r="H17" s="1079"/>
      <c r="I17" s="1372"/>
      <c r="J17" s="1078"/>
      <c r="K17" s="1079"/>
      <c r="L17" s="1372"/>
      <c r="M17" s="1078"/>
      <c r="N17" s="1079"/>
      <c r="O17" s="1372"/>
      <c r="P17" s="1078"/>
      <c r="Q17" s="1079"/>
      <c r="R17" s="1372"/>
      <c r="S17" s="1078"/>
      <c r="T17" s="1079"/>
      <c r="U17" s="1372"/>
      <c r="V17" s="1078"/>
      <c r="W17" s="1079"/>
      <c r="X17" s="1372"/>
      <c r="Y17" s="1078"/>
      <c r="Z17" s="1079"/>
      <c r="AA17" s="1372"/>
      <c r="AB17" s="1078"/>
      <c r="AC17" s="1079"/>
      <c r="AD17" s="1372"/>
      <c r="AE17" s="1078"/>
      <c r="AF17" s="1079"/>
      <c r="AG17" s="1372"/>
      <c r="AH17" s="1078"/>
      <c r="AI17" s="1250"/>
      <c r="AJ17" s="5"/>
      <c r="AK17" s="1383" t="s">
        <v>951</v>
      </c>
      <c r="AL17" s="1384"/>
      <c r="AM17" s="1384"/>
      <c r="AN17" s="1384"/>
      <c r="AO17" s="1384"/>
      <c r="AP17" s="1384"/>
      <c r="AQ17" s="1384"/>
      <c r="AR17" s="1384"/>
      <c r="AS17" s="1385"/>
      <c r="AT17" s="684"/>
      <c r="AU17" s="684"/>
      <c r="AV17" s="684"/>
      <c r="AW17" s="684"/>
      <c r="AX17" s="684"/>
      <c r="AY17" s="684"/>
      <c r="AZ17" s="689"/>
      <c r="BA17" s="689"/>
      <c r="BB17" s="689"/>
      <c r="BC17" s="689"/>
      <c r="BD17" s="689"/>
      <c r="BE17" s="689"/>
      <c r="BF17" s="689"/>
      <c r="BG17" s="689"/>
      <c r="BH17" s="689"/>
      <c r="BI17" s="689"/>
      <c r="BJ17" s="689"/>
      <c r="BK17" s="689"/>
      <c r="BL17" s="689"/>
      <c r="BM17" s="689"/>
      <c r="BN17" s="689"/>
      <c r="BO17" s="689"/>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thickBot="1" x14ac:dyDescent="0.25">
      <c r="A18" s="273"/>
      <c r="B18" s="688"/>
      <c r="C18" s="688"/>
      <c r="D18" s="1078"/>
      <c r="E18" s="1079"/>
      <c r="F18" s="1372"/>
      <c r="G18" s="1078"/>
      <c r="H18" s="1079"/>
      <c r="I18" s="1372"/>
      <c r="J18" s="1078"/>
      <c r="K18" s="1079"/>
      <c r="L18" s="1372"/>
      <c r="M18" s="1078"/>
      <c r="N18" s="1079"/>
      <c r="O18" s="1372"/>
      <c r="P18" s="1078"/>
      <c r="Q18" s="1079"/>
      <c r="R18" s="1372"/>
      <c r="S18" s="1078"/>
      <c r="T18" s="1079"/>
      <c r="U18" s="1372"/>
      <c r="V18" s="1078"/>
      <c r="W18" s="1079"/>
      <c r="X18" s="1372"/>
      <c r="Y18" s="1078"/>
      <c r="Z18" s="1079"/>
      <c r="AA18" s="1372"/>
      <c r="AB18" s="1078"/>
      <c r="AC18" s="1079"/>
      <c r="AD18" s="1372"/>
      <c r="AE18" s="1078"/>
      <c r="AF18" s="1079"/>
      <c r="AG18" s="1372"/>
      <c r="AH18" s="1078"/>
      <c r="AI18" s="1250"/>
      <c r="AJ18" s="5"/>
      <c r="AK18" s="1386"/>
      <c r="AL18" s="1387"/>
      <c r="AM18" s="1387"/>
      <c r="AN18" s="1387"/>
      <c r="AO18" s="1387"/>
      <c r="AP18" s="1387"/>
      <c r="AQ18" s="1387"/>
      <c r="AR18" s="1387"/>
      <c r="AS18" s="1388"/>
      <c r="AT18" s="690"/>
      <c r="AU18" s="690"/>
      <c r="AV18" s="684"/>
      <c r="AW18" s="684"/>
      <c r="AX18" s="684"/>
      <c r="AY18" s="684"/>
      <c r="AZ18" s="689"/>
      <c r="BA18" s="689"/>
      <c r="BB18" s="689"/>
      <c r="BC18" s="689"/>
      <c r="BD18" s="689"/>
      <c r="BE18" s="689"/>
      <c r="BF18" s="689"/>
      <c r="BG18" s="689"/>
      <c r="BH18" s="689"/>
      <c r="BI18" s="689"/>
      <c r="BJ18" s="689"/>
      <c r="BK18" s="689"/>
      <c r="BL18" s="689"/>
      <c r="BM18" s="689"/>
      <c r="BN18" s="689"/>
      <c r="BO18" s="689"/>
      <c r="BP18" s="5"/>
      <c r="BQ18" s="5"/>
      <c r="BR18" s="5"/>
      <c r="BS18" s="5"/>
      <c r="BT18" s="5"/>
      <c r="BU18" s="5"/>
      <c r="BV18" s="5"/>
      <c r="BW18" s="5"/>
      <c r="BX18" s="5"/>
      <c r="BY18" s="5"/>
      <c r="BZ18" s="5"/>
      <c r="CA18" s="5"/>
      <c r="CB18" s="5"/>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thickTop="1" x14ac:dyDescent="0.2">
      <c r="A19" s="273"/>
      <c r="B19" s="688"/>
      <c r="C19" s="688"/>
      <c r="D19" s="1078"/>
      <c r="E19" s="1079"/>
      <c r="F19" s="1372"/>
      <c r="G19" s="1078"/>
      <c r="H19" s="1079"/>
      <c r="I19" s="1372"/>
      <c r="J19" s="1078"/>
      <c r="K19" s="1079"/>
      <c r="L19" s="1372"/>
      <c r="M19" s="1078"/>
      <c r="N19" s="1079"/>
      <c r="O19" s="1372"/>
      <c r="P19" s="1078"/>
      <c r="Q19" s="1079"/>
      <c r="R19" s="1372"/>
      <c r="S19" s="1078"/>
      <c r="T19" s="1079"/>
      <c r="U19" s="1372"/>
      <c r="V19" s="1078"/>
      <c r="W19" s="1079"/>
      <c r="X19" s="1372"/>
      <c r="Y19" s="1078"/>
      <c r="Z19" s="1079"/>
      <c r="AA19" s="1372"/>
      <c r="AB19" s="1078"/>
      <c r="AC19" s="1079"/>
      <c r="AD19" s="1372"/>
      <c r="AE19" s="1078"/>
      <c r="AF19" s="1079"/>
      <c r="AG19" s="1372"/>
      <c r="AH19" s="1078"/>
      <c r="AI19" s="1250"/>
      <c r="AJ19" s="5"/>
      <c r="AK19" s="1364" t="s">
        <v>859</v>
      </c>
      <c r="AL19" s="1346"/>
      <c r="AM19" s="1049"/>
      <c r="AN19" s="1050"/>
      <c r="AO19" s="1050"/>
      <c r="AP19" s="1050"/>
      <c r="AQ19" s="1050"/>
      <c r="AR19" s="1050"/>
      <c r="AS19" s="1051"/>
      <c r="AT19" s="684"/>
      <c r="AU19" s="684"/>
      <c r="AV19" s="684"/>
      <c r="AW19" s="684"/>
      <c r="AX19" s="684"/>
      <c r="AY19" s="684"/>
      <c r="AZ19" s="689"/>
      <c r="BA19" s="689"/>
      <c r="BB19" s="689"/>
      <c r="BC19" s="689"/>
      <c r="BD19" s="689"/>
      <c r="BE19" s="689"/>
      <c r="BF19" s="689"/>
      <c r="BG19" s="689"/>
      <c r="BH19" s="689"/>
      <c r="BI19" s="689"/>
      <c r="BJ19" s="689"/>
      <c r="BK19" s="689"/>
      <c r="BL19" s="689"/>
      <c r="BM19" s="689"/>
      <c r="BN19" s="689"/>
      <c r="BO19" s="689"/>
      <c r="BP19" s="5"/>
      <c r="BQ19" s="5"/>
      <c r="BR19" s="5"/>
      <c r="BS19" s="5"/>
      <c r="BT19" s="5"/>
      <c r="BU19" s="5"/>
      <c r="BV19" s="5"/>
      <c r="BW19" s="5"/>
      <c r="BX19" s="5"/>
      <c r="BY19" s="5"/>
      <c r="BZ19" s="5"/>
      <c r="CA19" s="5"/>
      <c r="CB19" s="5"/>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thickBot="1" x14ac:dyDescent="0.25">
      <c r="A20" s="1378" t="s">
        <v>95</v>
      </c>
      <c r="B20" s="1379"/>
      <c r="C20" s="1380"/>
      <c r="D20" s="1080"/>
      <c r="E20" s="1081"/>
      <c r="F20" s="1373"/>
      <c r="G20" s="1080"/>
      <c r="H20" s="1081"/>
      <c r="I20" s="1373"/>
      <c r="J20" s="1080"/>
      <c r="K20" s="1081"/>
      <c r="L20" s="1373"/>
      <c r="M20" s="1080"/>
      <c r="N20" s="1081"/>
      <c r="O20" s="1373"/>
      <c r="P20" s="1080"/>
      <c r="Q20" s="1081"/>
      <c r="R20" s="1373"/>
      <c r="S20" s="1080"/>
      <c r="T20" s="1081"/>
      <c r="U20" s="1373"/>
      <c r="V20" s="1080"/>
      <c r="W20" s="1081"/>
      <c r="X20" s="1373"/>
      <c r="Y20" s="1080"/>
      <c r="Z20" s="1081"/>
      <c r="AA20" s="1373"/>
      <c r="AB20" s="1080"/>
      <c r="AC20" s="1081"/>
      <c r="AD20" s="1373"/>
      <c r="AE20" s="1080"/>
      <c r="AF20" s="1081"/>
      <c r="AG20" s="1373"/>
      <c r="AH20" s="1080"/>
      <c r="AI20" s="1251"/>
      <c r="AJ20" s="5"/>
      <c r="AK20" s="1365" t="s">
        <v>860</v>
      </c>
      <c r="AL20" s="892"/>
      <c r="AM20" s="1056"/>
      <c r="AN20" s="1056"/>
      <c r="AO20" s="1056"/>
      <c r="AP20" s="1056"/>
      <c r="AQ20" s="1056"/>
      <c r="AR20" s="1056"/>
      <c r="AS20" s="1057"/>
      <c r="AT20" s="690"/>
      <c r="AU20" s="690"/>
      <c r="AV20" s="684"/>
      <c r="AW20" s="684"/>
      <c r="AX20" s="684"/>
      <c r="AY20" s="684"/>
      <c r="AZ20" s="689"/>
      <c r="BA20" s="689"/>
      <c r="BB20" s="689"/>
      <c r="BC20" s="689"/>
      <c r="BD20" s="689"/>
      <c r="BE20" s="689"/>
      <c r="BF20" s="689"/>
      <c r="BG20" s="689"/>
      <c r="BH20" s="689"/>
      <c r="BI20" s="689"/>
      <c r="BJ20" s="689"/>
      <c r="BK20" s="689"/>
      <c r="BL20" s="689"/>
      <c r="BM20" s="689"/>
      <c r="BN20" s="689"/>
      <c r="BO20" s="689"/>
      <c r="BP20" s="5"/>
      <c r="BQ20" s="5"/>
      <c r="BR20" s="5"/>
      <c r="BS20" s="5"/>
      <c r="BT20" s="5"/>
      <c r="BU20" s="5"/>
      <c r="BV20" s="5"/>
      <c r="BW20" s="5"/>
      <c r="BX20" s="5"/>
      <c r="BY20" s="5"/>
      <c r="BZ20" s="5"/>
      <c r="CA20" s="5"/>
      <c r="CB20" s="5"/>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x14ac:dyDescent="0.2">
      <c r="A21" s="593"/>
      <c r="B21" s="987"/>
      <c r="C21" s="987"/>
      <c r="D21" s="987"/>
      <c r="E21" s="987"/>
      <c r="F21" s="987"/>
      <c r="G21" s="987"/>
      <c r="H21" s="987"/>
      <c r="I21" s="987"/>
      <c r="J21" s="987"/>
      <c r="K21" s="987"/>
      <c r="L21" s="987"/>
      <c r="M21" s="987"/>
      <c r="N21" s="987"/>
      <c r="O21" s="987"/>
      <c r="P21" s="987"/>
      <c r="Q21" s="987"/>
      <c r="R21" s="987"/>
      <c r="S21" s="987"/>
      <c r="T21" s="987"/>
      <c r="U21" s="987"/>
      <c r="V21" s="987"/>
      <c r="W21" s="987"/>
      <c r="X21" s="987"/>
      <c r="Y21" s="987"/>
      <c r="Z21" s="987"/>
      <c r="AA21" s="987"/>
      <c r="AB21" s="987"/>
      <c r="AC21" s="987"/>
      <c r="AD21" s="987"/>
      <c r="AE21" s="987"/>
      <c r="AF21" s="987"/>
      <c r="AG21" s="987"/>
      <c r="AH21" s="987"/>
      <c r="AI21" s="987"/>
      <c r="AJ21" s="5"/>
      <c r="AK21" s="1365" t="s">
        <v>861</v>
      </c>
      <c r="AL21" s="892"/>
      <c r="AM21" s="1056"/>
      <c r="AN21" s="1056"/>
      <c r="AO21" s="1056"/>
      <c r="AP21" s="1056"/>
      <c r="AQ21" s="1056"/>
      <c r="AR21" s="1056"/>
      <c r="AS21" s="1057"/>
      <c r="AT21" s="5"/>
      <c r="AU21" s="5"/>
      <c r="AV21" s="684"/>
      <c r="AW21" s="684"/>
      <c r="AX21" s="684"/>
      <c r="AY21" s="684"/>
      <c r="AZ21" s="689"/>
      <c r="BA21" s="689"/>
      <c r="BB21" s="689"/>
      <c r="BC21" s="689"/>
      <c r="BD21" s="689"/>
      <c r="BE21" s="689"/>
      <c r="BF21" s="689"/>
      <c r="BG21" s="689"/>
      <c r="BH21" s="689"/>
      <c r="BI21" s="689"/>
      <c r="BJ21" s="689"/>
      <c r="BK21" s="689"/>
      <c r="BL21" s="689"/>
      <c r="BM21" s="689"/>
      <c r="BN21" s="689"/>
      <c r="BO21" s="689"/>
      <c r="BP21" s="5"/>
      <c r="BQ21" s="5"/>
      <c r="BR21" s="5"/>
      <c r="BS21" s="5"/>
      <c r="BT21" s="5"/>
      <c r="BU21" s="5"/>
      <c r="BV21" s="5"/>
      <c r="BW21" s="5"/>
      <c r="BX21" s="5"/>
      <c r="BY21" s="5"/>
      <c r="BZ21" s="5"/>
      <c r="CA21" s="5"/>
      <c r="CB21" s="5"/>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x14ac:dyDescent="0.2">
      <c r="A22" s="593"/>
      <c r="B22" s="42" t="s">
        <v>39</v>
      </c>
      <c r="C22" s="593"/>
      <c r="D22" s="593"/>
      <c r="E22" s="593"/>
      <c r="F22" s="593"/>
      <c r="G22" s="593"/>
      <c r="H22" s="593"/>
      <c r="I22" s="593"/>
      <c r="J22" s="593"/>
      <c r="K22" s="593"/>
      <c r="L22" s="593"/>
      <c r="M22" s="593"/>
      <c r="N22" s="593"/>
      <c r="O22" s="593"/>
      <c r="P22" s="593"/>
      <c r="Q22" s="593"/>
      <c r="R22" s="593"/>
      <c r="S22" s="593"/>
      <c r="T22" s="593"/>
      <c r="U22" s="593"/>
      <c r="V22" s="593"/>
      <c r="W22" s="593"/>
      <c r="X22" s="593"/>
      <c r="Y22" s="593"/>
      <c r="Z22" s="593"/>
      <c r="AA22" s="593"/>
      <c r="AB22" s="593"/>
      <c r="AC22" s="593"/>
      <c r="AD22" s="593"/>
      <c r="AE22" s="593"/>
      <c r="AF22" s="593"/>
      <c r="AG22" s="593"/>
      <c r="AH22" s="593"/>
      <c r="AI22" s="593"/>
      <c r="AJ22" s="5"/>
      <c r="AK22" s="1365" t="s">
        <v>862</v>
      </c>
      <c r="AL22" s="892"/>
      <c r="AM22" s="1056"/>
      <c r="AN22" s="1056"/>
      <c r="AO22" s="1056"/>
      <c r="AP22" s="1056"/>
      <c r="AQ22" s="1056"/>
      <c r="AR22" s="1056"/>
      <c r="AS22" s="1057"/>
      <c r="AT22" s="684"/>
      <c r="AU22" s="684"/>
      <c r="AV22" s="684"/>
      <c r="AW22" s="684"/>
      <c r="AX22" s="684"/>
      <c r="AY22" s="684"/>
      <c r="AZ22" s="689"/>
      <c r="BA22" s="689"/>
      <c r="BB22" s="689"/>
      <c r="BC22" s="689"/>
      <c r="BD22" s="689"/>
      <c r="BE22" s="689"/>
      <c r="BF22" s="689"/>
      <c r="BG22" s="689"/>
      <c r="BH22" s="689"/>
      <c r="BI22" s="689"/>
      <c r="BJ22" s="689"/>
      <c r="BK22" s="689"/>
      <c r="BL22" s="689"/>
      <c r="BM22" s="689"/>
      <c r="BN22" s="689"/>
      <c r="BO22" s="689"/>
      <c r="BP22" s="5"/>
      <c r="BQ22" s="5"/>
      <c r="BR22" s="5"/>
      <c r="BS22" s="5"/>
      <c r="BT22" s="5"/>
      <c r="BU22" s="5"/>
      <c r="BV22" s="5"/>
      <c r="BW22" s="5"/>
      <c r="BX22" s="5"/>
      <c r="BY22" s="5"/>
      <c r="BZ22" s="5"/>
      <c r="CA22" s="5"/>
      <c r="CB22" s="5"/>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23"/>
      <c r="B23" s="987"/>
      <c r="C23" s="987"/>
      <c r="D23" s="987"/>
      <c r="E23" s="987"/>
      <c r="F23" s="987"/>
      <c r="G23" s="987"/>
      <c r="H23" s="987"/>
      <c r="I23" s="987"/>
      <c r="J23" s="987"/>
      <c r="K23" s="987"/>
      <c r="L23" s="987"/>
      <c r="M23" s="987"/>
      <c r="N23" s="987"/>
      <c r="O23" s="987"/>
      <c r="P23" s="987"/>
      <c r="Q23" s="987"/>
      <c r="R23" s="987"/>
      <c r="S23" s="987"/>
      <c r="T23" s="987"/>
      <c r="U23" s="987"/>
      <c r="V23" s="987"/>
      <c r="W23" s="987"/>
      <c r="X23" s="987"/>
      <c r="Y23" s="987"/>
      <c r="Z23" s="987"/>
      <c r="AA23" s="987"/>
      <c r="AB23" s="987"/>
      <c r="AC23" s="987"/>
      <c r="AD23" s="987"/>
      <c r="AE23" s="987"/>
      <c r="AF23" s="987"/>
      <c r="AG23" s="987"/>
      <c r="AH23" s="987"/>
      <c r="AI23" s="987"/>
      <c r="AJ23" s="5"/>
      <c r="AK23" s="1365" t="s">
        <v>863</v>
      </c>
      <c r="AL23" s="892"/>
      <c r="AM23" s="1056"/>
      <c r="AN23" s="1056"/>
      <c r="AO23" s="1056"/>
      <c r="AP23" s="1056"/>
      <c r="AQ23" s="1056"/>
      <c r="AR23" s="1056"/>
      <c r="AS23" s="1057"/>
      <c r="AT23" s="684"/>
      <c r="AU23" s="684"/>
      <c r="AV23" s="684"/>
      <c r="AW23" s="684"/>
      <c r="AX23" s="684"/>
      <c r="AY23" s="684"/>
      <c r="AZ23" s="689"/>
      <c r="BA23" s="689"/>
      <c r="BB23" s="689"/>
      <c r="BC23" s="689"/>
      <c r="BD23" s="689"/>
      <c r="BE23" s="689"/>
      <c r="BF23" s="689"/>
      <c r="BG23" s="689"/>
      <c r="BH23" s="689"/>
      <c r="BI23" s="689"/>
      <c r="BJ23" s="689"/>
      <c r="BK23" s="689"/>
      <c r="BL23" s="689"/>
      <c r="BM23" s="689"/>
      <c r="BN23" s="689"/>
      <c r="BO23" s="689"/>
      <c r="BP23" s="5"/>
      <c r="BQ23" s="5"/>
      <c r="BR23" s="5"/>
      <c r="BS23" s="5"/>
      <c r="BT23" s="5"/>
      <c r="BU23" s="5"/>
      <c r="BV23" s="5"/>
      <c r="BW23" s="5"/>
      <c r="BX23" s="5"/>
      <c r="BY23" s="5"/>
      <c r="BZ23" s="5"/>
      <c r="CA23" s="5"/>
      <c r="CB23" s="5"/>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x14ac:dyDescent="0.2">
      <c r="A24" s="23"/>
      <c r="B24" s="987"/>
      <c r="C24" s="987"/>
      <c r="D24" s="987"/>
      <c r="E24" s="987"/>
      <c r="F24" s="987"/>
      <c r="G24" s="987"/>
      <c r="H24" s="987"/>
      <c r="I24" s="987"/>
      <c r="J24" s="987"/>
      <c r="K24" s="987"/>
      <c r="L24" s="987"/>
      <c r="M24" s="987"/>
      <c r="N24" s="987"/>
      <c r="O24" s="987"/>
      <c r="P24" s="987"/>
      <c r="Q24" s="987"/>
      <c r="R24" s="987"/>
      <c r="S24" s="987"/>
      <c r="T24" s="987"/>
      <c r="U24" s="987"/>
      <c r="V24" s="987"/>
      <c r="W24" s="987"/>
      <c r="X24" s="987"/>
      <c r="Y24" s="987"/>
      <c r="Z24" s="987"/>
      <c r="AA24" s="987"/>
      <c r="AB24" s="987"/>
      <c r="AC24" s="987"/>
      <c r="AD24" s="987"/>
      <c r="AE24" s="987"/>
      <c r="AF24" s="987"/>
      <c r="AG24" s="987"/>
      <c r="AH24" s="987"/>
      <c r="AI24" s="987"/>
      <c r="AJ24" s="5"/>
      <c r="AK24" s="1365" t="s">
        <v>864</v>
      </c>
      <c r="AL24" s="892"/>
      <c r="AM24" s="1056"/>
      <c r="AN24" s="1056"/>
      <c r="AO24" s="1056"/>
      <c r="AP24" s="1056"/>
      <c r="AQ24" s="1056"/>
      <c r="AR24" s="1056"/>
      <c r="AS24" s="1057"/>
      <c r="AT24" s="684"/>
      <c r="AU24" s="684"/>
      <c r="AV24" s="684"/>
      <c r="AW24" s="684"/>
      <c r="AX24" s="679"/>
      <c r="AY24" s="679"/>
      <c r="AZ24" s="679"/>
      <c r="BA24" s="679"/>
      <c r="BB24" s="5"/>
      <c r="BC24" s="684"/>
      <c r="BD24" s="684"/>
      <c r="BE24" s="684"/>
      <c r="BF24" s="684"/>
      <c r="BG24" s="684"/>
      <c r="BH24" s="684"/>
      <c r="BI24" s="684"/>
      <c r="BJ24" s="684"/>
      <c r="BK24" s="684"/>
      <c r="BL24" s="684"/>
      <c r="BM24" s="684"/>
      <c r="BN24" s="684"/>
      <c r="BO24" s="684"/>
      <c r="BP24" s="684"/>
      <c r="BQ24" s="684"/>
      <c r="BR24" s="684"/>
      <c r="BS24" s="684"/>
      <c r="BT24" s="5"/>
      <c r="BU24" s="5"/>
      <c r="BV24" s="5"/>
      <c r="BW24" s="5"/>
      <c r="BX24" s="5"/>
      <c r="BY24" s="5"/>
      <c r="BZ24" s="5"/>
      <c r="CA24" s="5"/>
      <c r="CB24" s="5"/>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c r="DA24" s="676"/>
      <c r="DB24" s="676"/>
      <c r="DC24" s="676"/>
      <c r="DD24" s="676"/>
      <c r="DE24" s="677"/>
    </row>
    <row r="25" spans="1:109" ht="12" customHeight="1" x14ac:dyDescent="0.2">
      <c r="A25" s="23"/>
      <c r="B25" s="987"/>
      <c r="C25" s="987"/>
      <c r="D25" s="987"/>
      <c r="E25" s="987"/>
      <c r="F25" s="987"/>
      <c r="G25" s="987"/>
      <c r="H25" s="987"/>
      <c r="I25" s="987"/>
      <c r="J25" s="987"/>
      <c r="K25" s="987"/>
      <c r="L25" s="987"/>
      <c r="M25" s="987"/>
      <c r="N25" s="987"/>
      <c r="O25" s="987"/>
      <c r="P25" s="987"/>
      <c r="Q25" s="987"/>
      <c r="R25" s="987"/>
      <c r="S25" s="987"/>
      <c r="T25" s="987"/>
      <c r="U25" s="987"/>
      <c r="V25" s="987"/>
      <c r="W25" s="987"/>
      <c r="X25" s="987"/>
      <c r="Y25" s="987"/>
      <c r="Z25" s="987"/>
      <c r="AA25" s="987"/>
      <c r="AB25" s="987"/>
      <c r="AC25" s="987"/>
      <c r="AD25" s="987"/>
      <c r="AE25" s="987"/>
      <c r="AF25" s="987"/>
      <c r="AG25" s="987"/>
      <c r="AH25" s="987"/>
      <c r="AI25" s="987"/>
      <c r="AJ25" s="5"/>
      <c r="AK25" s="1365" t="s">
        <v>865</v>
      </c>
      <c r="AL25" s="892"/>
      <c r="AM25" s="1056"/>
      <c r="AN25" s="1056"/>
      <c r="AO25" s="1056"/>
      <c r="AP25" s="1056"/>
      <c r="AQ25" s="1056"/>
      <c r="AR25" s="1056"/>
      <c r="AS25" s="1057"/>
      <c r="AT25" s="684"/>
      <c r="AU25" s="684"/>
      <c r="AV25" s="684"/>
      <c r="AW25" s="684"/>
      <c r="AX25" s="679"/>
      <c r="AY25" s="679"/>
      <c r="AZ25" s="679"/>
      <c r="BA25" s="679"/>
      <c r="BB25" s="5"/>
      <c r="BC25" s="684"/>
      <c r="BD25" s="684"/>
      <c r="BE25" s="684"/>
      <c r="BF25" s="684"/>
      <c r="BG25" s="684"/>
      <c r="BH25" s="684"/>
      <c r="BI25" s="684"/>
      <c r="BJ25" s="684"/>
      <c r="BK25" s="684"/>
      <c r="BL25" s="684"/>
      <c r="BM25" s="684"/>
      <c r="BN25" s="684"/>
      <c r="BO25" s="684"/>
      <c r="BP25" s="684"/>
      <c r="BQ25" s="684"/>
      <c r="BR25" s="684"/>
      <c r="BS25" s="684"/>
      <c r="BT25" s="5"/>
      <c r="BU25" s="5"/>
      <c r="BV25" s="5"/>
      <c r="BW25" s="5"/>
      <c r="BX25" s="5"/>
      <c r="BY25" s="5"/>
      <c r="BZ25" s="5"/>
      <c r="CA25" s="5"/>
      <c r="CB25" s="5"/>
      <c r="CC25" s="676"/>
      <c r="CD25" s="676"/>
      <c r="CE25" s="676"/>
      <c r="CF25" s="676"/>
      <c r="CG25" s="676"/>
      <c r="CH25" s="676"/>
      <c r="CI25" s="676"/>
      <c r="CJ25" s="676"/>
      <c r="CK25" s="676"/>
      <c r="CL25" s="676"/>
      <c r="CM25" s="676"/>
      <c r="CN25" s="676"/>
      <c r="CO25" s="676"/>
      <c r="CP25" s="676"/>
      <c r="CQ25" s="676"/>
      <c r="CR25" s="676"/>
      <c r="CS25" s="676"/>
      <c r="CT25" s="676"/>
      <c r="CU25" s="676"/>
      <c r="CV25" s="676"/>
      <c r="CW25" s="676"/>
      <c r="CX25" s="676"/>
      <c r="CY25" s="676"/>
      <c r="CZ25" s="676"/>
      <c r="DA25" s="676"/>
      <c r="DB25" s="676"/>
      <c r="DC25" s="676"/>
      <c r="DD25" s="676"/>
      <c r="DE25" s="677"/>
    </row>
    <row r="26" spans="1:109" ht="12.75" customHeight="1" x14ac:dyDescent="0.2">
      <c r="A26" s="23"/>
      <c r="B26" s="987"/>
      <c r="C26" s="987"/>
      <c r="D26" s="987"/>
      <c r="E26" s="987"/>
      <c r="F26" s="987"/>
      <c r="G26" s="987"/>
      <c r="H26" s="987"/>
      <c r="I26" s="987"/>
      <c r="J26" s="987"/>
      <c r="K26" s="987"/>
      <c r="L26" s="987"/>
      <c r="M26" s="987"/>
      <c r="N26" s="987"/>
      <c r="O26" s="987"/>
      <c r="P26" s="987"/>
      <c r="Q26" s="987"/>
      <c r="R26" s="987"/>
      <c r="S26" s="987"/>
      <c r="T26" s="987"/>
      <c r="U26" s="987"/>
      <c r="V26" s="987"/>
      <c r="W26" s="987"/>
      <c r="X26" s="987"/>
      <c r="Y26" s="987"/>
      <c r="Z26" s="987"/>
      <c r="AA26" s="987"/>
      <c r="AB26" s="987"/>
      <c r="AC26" s="987"/>
      <c r="AD26" s="987"/>
      <c r="AE26" s="987"/>
      <c r="AF26" s="987"/>
      <c r="AG26" s="987"/>
      <c r="AH26" s="987"/>
      <c r="AI26" s="987"/>
      <c r="AJ26" s="5"/>
      <c r="AK26" s="1365" t="s">
        <v>866</v>
      </c>
      <c r="AL26" s="892"/>
      <c r="AM26" s="1056"/>
      <c r="AN26" s="1056"/>
      <c r="AO26" s="1056"/>
      <c r="AP26" s="1056"/>
      <c r="AQ26" s="1056"/>
      <c r="AR26" s="1056"/>
      <c r="AS26" s="1057"/>
      <c r="AT26" s="684"/>
      <c r="AU26" s="684"/>
      <c r="AV26" s="684"/>
      <c r="AW26" s="684"/>
      <c r="AX26" s="679"/>
      <c r="AY26" s="679"/>
      <c r="AZ26" s="679"/>
      <c r="BA26" s="679"/>
      <c r="BB26" s="5"/>
      <c r="BC26" s="684"/>
      <c r="BD26" s="684"/>
      <c r="BE26" s="684"/>
      <c r="BF26" s="684"/>
      <c r="BG26" s="684"/>
      <c r="BH26" s="684"/>
      <c r="BI26" s="684"/>
      <c r="BJ26" s="684"/>
      <c r="BK26" s="684"/>
      <c r="BL26" s="684"/>
      <c r="BM26" s="684"/>
      <c r="BN26" s="684"/>
      <c r="BO26" s="684"/>
      <c r="BP26" s="684"/>
      <c r="BQ26" s="684"/>
      <c r="BR26" s="684"/>
      <c r="BS26" s="684"/>
      <c r="BT26" s="5"/>
      <c r="BU26" s="5"/>
      <c r="BV26" s="5"/>
      <c r="BW26" s="5"/>
      <c r="BX26" s="5"/>
      <c r="BY26" s="5"/>
      <c r="BZ26" s="5"/>
      <c r="CA26" s="5"/>
      <c r="CB26" s="5"/>
      <c r="CC26" s="676"/>
      <c r="CD26" s="676"/>
      <c r="CE26" s="676"/>
      <c r="CF26" s="676"/>
      <c r="CG26" s="676"/>
      <c r="CH26" s="676"/>
      <c r="CI26" s="676"/>
      <c r="CJ26" s="676"/>
      <c r="CK26" s="676"/>
      <c r="CL26" s="676"/>
      <c r="CM26" s="676"/>
      <c r="CN26" s="676"/>
      <c r="CO26" s="676"/>
      <c r="CP26" s="676"/>
      <c r="CQ26" s="676"/>
      <c r="CR26" s="676"/>
      <c r="CS26" s="676"/>
      <c r="CT26" s="676"/>
      <c r="CU26" s="676"/>
      <c r="CV26" s="676"/>
      <c r="CW26" s="676"/>
      <c r="CX26" s="676"/>
      <c r="CY26" s="676"/>
      <c r="CZ26" s="676"/>
      <c r="DA26" s="676"/>
      <c r="DB26" s="676"/>
      <c r="DC26" s="676"/>
      <c r="DD26" s="676"/>
      <c r="DE26" s="677"/>
    </row>
    <row r="27" spans="1:109" ht="12" customHeight="1" x14ac:dyDescent="0.2">
      <c r="A27" s="23"/>
      <c r="B27" s="987"/>
      <c r="C27" s="987"/>
      <c r="D27" s="987"/>
      <c r="E27" s="987"/>
      <c r="F27" s="987"/>
      <c r="G27" s="987"/>
      <c r="H27" s="987"/>
      <c r="I27" s="987"/>
      <c r="J27" s="987"/>
      <c r="K27" s="987"/>
      <c r="L27" s="987"/>
      <c r="M27" s="987"/>
      <c r="N27" s="987"/>
      <c r="O27" s="987"/>
      <c r="P27" s="987"/>
      <c r="Q27" s="987"/>
      <c r="R27" s="987"/>
      <c r="S27" s="987"/>
      <c r="T27" s="987"/>
      <c r="U27" s="987"/>
      <c r="V27" s="987"/>
      <c r="W27" s="987"/>
      <c r="X27" s="987"/>
      <c r="Y27" s="987"/>
      <c r="Z27" s="987"/>
      <c r="AA27" s="987"/>
      <c r="AB27" s="987"/>
      <c r="AC27" s="987"/>
      <c r="AD27" s="987"/>
      <c r="AE27" s="987"/>
      <c r="AF27" s="987"/>
      <c r="AG27" s="987"/>
      <c r="AH27" s="987"/>
      <c r="AI27" s="987"/>
      <c r="AJ27" s="5"/>
      <c r="AK27" s="1365" t="s">
        <v>867</v>
      </c>
      <c r="AL27" s="892"/>
      <c r="AM27" s="1056"/>
      <c r="AN27" s="1056"/>
      <c r="AO27" s="1056"/>
      <c r="AP27" s="1056"/>
      <c r="AQ27" s="1056"/>
      <c r="AR27" s="1056"/>
      <c r="AS27" s="1057"/>
      <c r="AT27" s="684"/>
      <c r="AU27" s="684"/>
      <c r="AV27" s="684"/>
      <c r="AW27" s="684"/>
      <c r="AX27" s="679"/>
      <c r="AY27" s="679"/>
      <c r="AZ27" s="679"/>
      <c r="BA27" s="679"/>
      <c r="BB27" s="5"/>
      <c r="BC27" s="684"/>
      <c r="BD27" s="684"/>
      <c r="BE27" s="684"/>
      <c r="BF27" s="684"/>
      <c r="BG27" s="684"/>
      <c r="BH27" s="684"/>
      <c r="BI27" s="684"/>
      <c r="BJ27" s="684"/>
      <c r="BK27" s="684"/>
      <c r="BL27" s="684"/>
      <c r="BM27" s="684"/>
      <c r="BN27" s="684"/>
      <c r="BO27" s="684"/>
      <c r="BP27" s="684"/>
      <c r="BQ27" s="684"/>
      <c r="BR27" s="684"/>
      <c r="BS27" s="684"/>
      <c r="BT27" s="5"/>
      <c r="BU27" s="5"/>
      <c r="BV27" s="5"/>
      <c r="BW27" s="5"/>
      <c r="BX27" s="5"/>
      <c r="BY27" s="5"/>
      <c r="BZ27" s="5"/>
      <c r="CA27" s="5"/>
      <c r="CB27" s="5"/>
      <c r="CC27" s="676"/>
      <c r="CD27" s="676"/>
      <c r="CE27" s="676"/>
      <c r="CF27" s="676"/>
      <c r="CG27" s="676"/>
      <c r="CH27" s="676"/>
      <c r="CI27" s="676"/>
      <c r="CJ27" s="676"/>
      <c r="CK27" s="676"/>
      <c r="CL27" s="676"/>
      <c r="CM27" s="676"/>
      <c r="CN27" s="676"/>
      <c r="CO27" s="676"/>
      <c r="CP27" s="676"/>
      <c r="CQ27" s="676"/>
      <c r="CR27" s="676"/>
      <c r="CS27" s="676"/>
      <c r="CT27" s="676"/>
      <c r="CU27" s="676"/>
      <c r="CV27" s="676"/>
      <c r="CW27" s="676"/>
      <c r="CX27" s="676"/>
      <c r="CY27" s="676"/>
      <c r="CZ27" s="676"/>
      <c r="DA27" s="676"/>
      <c r="DB27" s="676"/>
      <c r="DC27" s="676"/>
      <c r="DD27" s="676"/>
      <c r="DE27" s="677"/>
    </row>
    <row r="28" spans="1:109" ht="12" customHeight="1" thickBot="1" x14ac:dyDescent="0.25">
      <c r="A28" s="23"/>
      <c r="B28" s="987"/>
      <c r="C28" s="987"/>
      <c r="D28" s="987"/>
      <c r="E28" s="987"/>
      <c r="F28" s="987"/>
      <c r="G28" s="987"/>
      <c r="H28" s="987"/>
      <c r="I28" s="987"/>
      <c r="J28" s="987"/>
      <c r="K28" s="987"/>
      <c r="L28" s="987"/>
      <c r="M28" s="987"/>
      <c r="N28" s="987"/>
      <c r="O28" s="987"/>
      <c r="P28" s="987"/>
      <c r="Q28" s="987"/>
      <c r="R28" s="987"/>
      <c r="S28" s="987"/>
      <c r="T28" s="987"/>
      <c r="U28" s="987"/>
      <c r="V28" s="987"/>
      <c r="W28" s="987"/>
      <c r="X28" s="987"/>
      <c r="Y28" s="987"/>
      <c r="Z28" s="987"/>
      <c r="AA28" s="987"/>
      <c r="AB28" s="987"/>
      <c r="AC28" s="987"/>
      <c r="AD28" s="987"/>
      <c r="AE28" s="987"/>
      <c r="AF28" s="987"/>
      <c r="AG28" s="987"/>
      <c r="AH28" s="987"/>
      <c r="AI28" s="987"/>
      <c r="AJ28" s="5"/>
      <c r="AK28" s="1376" t="s">
        <v>868</v>
      </c>
      <c r="AL28" s="1377"/>
      <c r="AM28" s="1069"/>
      <c r="AN28" s="1069"/>
      <c r="AO28" s="1069"/>
      <c r="AP28" s="1069"/>
      <c r="AQ28" s="1069"/>
      <c r="AR28" s="1069"/>
      <c r="AS28" s="1070"/>
      <c r="AT28" s="684"/>
      <c r="AU28" s="684"/>
      <c r="AV28" s="684"/>
      <c r="AW28" s="684"/>
      <c r="AX28" s="679"/>
      <c r="AY28" s="679"/>
      <c r="AZ28" s="679"/>
      <c r="BA28" s="679"/>
      <c r="BB28" s="5"/>
      <c r="BC28" s="684"/>
      <c r="BD28" s="684"/>
      <c r="BE28" s="684"/>
      <c r="BF28" s="684"/>
      <c r="BG28" s="684"/>
      <c r="BH28" s="684"/>
      <c r="BI28" s="684"/>
      <c r="BJ28" s="684"/>
      <c r="BK28" s="684"/>
      <c r="BL28" s="684"/>
      <c r="BM28" s="684"/>
      <c r="BN28" s="684"/>
      <c r="BO28" s="684"/>
      <c r="BP28" s="684"/>
      <c r="BQ28" s="684"/>
      <c r="BR28" s="684"/>
      <c r="BS28" s="684"/>
      <c r="BT28" s="5"/>
      <c r="BU28" s="5"/>
      <c r="BV28" s="5"/>
      <c r="BW28" s="5"/>
      <c r="BX28" s="5"/>
      <c r="BY28" s="5"/>
      <c r="BZ28" s="5"/>
      <c r="CA28" s="5"/>
      <c r="CB28" s="5"/>
      <c r="CC28" s="676"/>
      <c r="CD28" s="676"/>
      <c r="CE28" s="676"/>
      <c r="CF28" s="676"/>
      <c r="CG28" s="676"/>
      <c r="CH28" s="676"/>
      <c r="CI28" s="676"/>
      <c r="CJ28" s="676"/>
      <c r="CK28" s="676"/>
      <c r="CL28" s="676"/>
      <c r="CM28" s="676"/>
      <c r="CN28" s="676"/>
      <c r="CO28" s="676"/>
      <c r="CP28" s="676"/>
      <c r="CQ28" s="676"/>
      <c r="CR28" s="676"/>
      <c r="CS28" s="676"/>
      <c r="CT28" s="676"/>
      <c r="CU28" s="676"/>
      <c r="CV28" s="676"/>
      <c r="CW28" s="676"/>
      <c r="CX28" s="676"/>
      <c r="CY28" s="676"/>
      <c r="CZ28" s="676"/>
      <c r="DA28" s="676"/>
      <c r="DB28" s="676"/>
      <c r="DC28" s="676"/>
      <c r="DD28" s="676"/>
      <c r="DE28" s="677"/>
    </row>
    <row r="29" spans="1:109" ht="12" customHeight="1" x14ac:dyDescent="0.2">
      <c r="A29" s="23"/>
      <c r="B29" s="987"/>
      <c r="C29" s="987"/>
      <c r="D29" s="987"/>
      <c r="E29" s="987"/>
      <c r="F29" s="987"/>
      <c r="G29" s="987"/>
      <c r="H29" s="987"/>
      <c r="I29" s="987"/>
      <c r="J29" s="987"/>
      <c r="K29" s="987"/>
      <c r="L29" s="987"/>
      <c r="M29" s="987"/>
      <c r="N29" s="987"/>
      <c r="O29" s="987"/>
      <c r="P29" s="987"/>
      <c r="Q29" s="987"/>
      <c r="R29" s="987"/>
      <c r="S29" s="987"/>
      <c r="T29" s="987"/>
      <c r="U29" s="987"/>
      <c r="V29" s="987"/>
      <c r="W29" s="987"/>
      <c r="X29" s="987"/>
      <c r="Y29" s="987"/>
      <c r="Z29" s="987"/>
      <c r="AA29" s="987"/>
      <c r="AB29" s="987"/>
      <c r="AC29" s="987"/>
      <c r="AD29" s="987"/>
      <c r="AE29" s="987"/>
      <c r="AF29" s="987"/>
      <c r="AG29" s="987"/>
      <c r="AH29" s="987"/>
      <c r="AI29" s="987"/>
      <c r="AJ29" s="5"/>
      <c r="AK29" s="5"/>
      <c r="AL29" s="5"/>
      <c r="AM29" s="5"/>
      <c r="AN29" s="5"/>
      <c r="AO29" s="5"/>
      <c r="AP29" s="684"/>
      <c r="AQ29" s="684"/>
      <c r="AR29" s="684"/>
      <c r="AS29" s="684"/>
      <c r="AT29" s="684"/>
      <c r="AU29" s="684"/>
      <c r="AV29" s="684"/>
      <c r="AW29" s="684"/>
      <c r="AX29" s="679"/>
      <c r="AY29" s="679"/>
      <c r="AZ29" s="679"/>
      <c r="BA29" s="679"/>
      <c r="BB29" s="5"/>
      <c r="BC29" s="684"/>
      <c r="BD29" s="684"/>
      <c r="BE29" s="684"/>
      <c r="BF29" s="684"/>
      <c r="BG29" s="684"/>
      <c r="BH29" s="684"/>
      <c r="BI29" s="684"/>
      <c r="BJ29" s="684"/>
      <c r="BK29" s="684"/>
      <c r="BL29" s="684"/>
      <c r="BM29" s="684"/>
      <c r="BN29" s="684"/>
      <c r="BO29" s="684"/>
      <c r="BP29" s="684"/>
      <c r="BQ29" s="684"/>
      <c r="BR29" s="684"/>
      <c r="BS29" s="684"/>
      <c r="BT29" s="5"/>
      <c r="BU29" s="5"/>
      <c r="BV29" s="5"/>
      <c r="BW29" s="5"/>
      <c r="BX29" s="5"/>
      <c r="BY29" s="5"/>
      <c r="BZ29" s="5"/>
      <c r="CA29" s="5"/>
      <c r="CB29" s="5"/>
      <c r="CC29" s="676"/>
      <c r="CD29" s="676"/>
      <c r="CE29" s="676"/>
      <c r="CF29" s="676"/>
      <c r="CG29" s="676"/>
      <c r="CH29" s="676"/>
      <c r="CI29" s="676"/>
      <c r="CJ29" s="676"/>
      <c r="CK29" s="676"/>
      <c r="CL29" s="676"/>
      <c r="CM29" s="676"/>
      <c r="CN29" s="676"/>
      <c r="CO29" s="676"/>
      <c r="CP29" s="676"/>
      <c r="CQ29" s="676"/>
      <c r="CR29" s="676"/>
      <c r="CS29" s="676"/>
      <c r="CT29" s="676"/>
      <c r="CU29" s="676"/>
      <c r="CV29" s="676"/>
      <c r="CW29" s="676"/>
      <c r="CX29" s="676"/>
      <c r="CY29" s="676"/>
      <c r="CZ29" s="676"/>
      <c r="DA29" s="676"/>
      <c r="DB29" s="676"/>
      <c r="DC29" s="676"/>
      <c r="DD29" s="676"/>
      <c r="DE29" s="677"/>
    </row>
    <row r="30" spans="1:109" ht="12" x14ac:dyDescent="0.2">
      <c r="A30" s="23"/>
      <c r="B30" s="671"/>
      <c r="C30" s="671"/>
      <c r="D30" s="671"/>
      <c r="E30" s="671"/>
      <c r="F30" s="671"/>
      <c r="G30" s="671"/>
      <c r="H30" s="671"/>
      <c r="I30" s="671"/>
      <c r="J30" s="671"/>
      <c r="K30" s="671"/>
      <c r="L30" s="671"/>
      <c r="M30" s="671"/>
      <c r="N30" s="671"/>
      <c r="O30" s="671"/>
      <c r="P30" s="671"/>
      <c r="Q30" s="671"/>
      <c r="R30" s="671"/>
      <c r="S30" s="671"/>
      <c r="T30" s="671"/>
      <c r="U30" s="671"/>
      <c r="V30" s="671"/>
      <c r="W30" s="671"/>
      <c r="X30" s="671"/>
      <c r="Y30" s="671"/>
      <c r="Z30" s="671"/>
      <c r="AA30" s="671"/>
      <c r="AB30" s="671"/>
      <c r="AC30" s="671"/>
      <c r="AD30" s="671"/>
      <c r="AE30" s="671"/>
      <c r="AF30" s="671"/>
      <c r="AG30" s="671"/>
      <c r="AH30" s="671"/>
      <c r="AI30" s="671"/>
      <c r="AJ30" s="5"/>
      <c r="AK30" s="5"/>
      <c r="AL30" s="5"/>
      <c r="AM30" s="5"/>
      <c r="AN30" s="5"/>
      <c r="AO30" s="5"/>
      <c r="AP30" s="684"/>
      <c r="AQ30" s="684"/>
      <c r="AR30" s="684"/>
      <c r="AS30" s="684"/>
      <c r="AT30" s="684"/>
      <c r="AU30" s="684"/>
      <c r="AV30" s="684"/>
      <c r="AW30" s="684"/>
      <c r="AX30" s="679"/>
      <c r="AY30" s="679"/>
      <c r="AZ30" s="679"/>
      <c r="BA30" s="679"/>
      <c r="BB30" s="5"/>
      <c r="BC30" s="684"/>
      <c r="BD30" s="684"/>
      <c r="BE30" s="684"/>
      <c r="BF30" s="684"/>
      <c r="BG30" s="684"/>
      <c r="BH30" s="684"/>
      <c r="BI30" s="684"/>
      <c r="BJ30" s="684"/>
      <c r="BK30" s="684"/>
      <c r="BL30" s="684"/>
      <c r="BM30" s="684"/>
      <c r="BN30" s="684"/>
      <c r="BO30" s="684"/>
      <c r="BP30" s="684"/>
      <c r="BQ30" s="684"/>
      <c r="BR30" s="684"/>
      <c r="BS30" s="684"/>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x14ac:dyDescent="0.2">
      <c r="A31" s="23"/>
      <c r="B31" s="987"/>
      <c r="C31" s="987"/>
      <c r="D31" s="987"/>
      <c r="E31" s="987"/>
      <c r="F31" s="987"/>
      <c r="G31" s="987"/>
      <c r="H31" s="987"/>
      <c r="I31" s="987"/>
      <c r="J31" s="987"/>
      <c r="K31" s="987"/>
      <c r="L31" s="987"/>
      <c r="M31" s="987"/>
      <c r="N31" s="987"/>
      <c r="O31" s="987"/>
      <c r="P31" s="987"/>
      <c r="Q31" s="987"/>
      <c r="R31" s="987"/>
      <c r="S31" s="987"/>
      <c r="T31" s="987"/>
      <c r="U31" s="987"/>
      <c r="V31" s="987"/>
      <c r="W31" s="987"/>
      <c r="X31" s="987"/>
      <c r="Y31" s="987"/>
      <c r="Z31" s="987"/>
      <c r="AA31" s="987"/>
      <c r="AB31" s="987"/>
      <c r="AC31" s="987"/>
      <c r="AD31" s="987"/>
      <c r="AE31" s="987"/>
      <c r="AF31" s="987"/>
      <c r="AG31" s="987"/>
      <c r="AH31" s="987"/>
      <c r="AI31" s="987"/>
      <c r="AJ31" s="5"/>
      <c r="AK31" s="5"/>
      <c r="AL31" s="5"/>
      <c r="AM31" s="5"/>
      <c r="AN31" s="5"/>
      <c r="AO31" s="5"/>
      <c r="AP31" s="684"/>
      <c r="AQ31" s="684"/>
      <c r="AR31" s="684"/>
      <c r="AS31" s="684"/>
      <c r="AT31" s="684"/>
      <c r="AU31" s="684"/>
      <c r="AV31" s="684"/>
      <c r="AW31" s="684"/>
      <c r="AX31" s="679"/>
      <c r="AY31" s="679"/>
      <c r="AZ31" s="679"/>
      <c r="BA31" s="679"/>
      <c r="BB31" s="5"/>
      <c r="BC31" s="684"/>
      <c r="BD31" s="684"/>
      <c r="BE31" s="684"/>
      <c r="BF31" s="684"/>
      <c r="BG31" s="684"/>
      <c r="BH31" s="684"/>
      <c r="BI31" s="684"/>
      <c r="BJ31" s="684"/>
      <c r="BK31" s="684"/>
      <c r="BL31" s="684"/>
      <c r="BM31" s="684"/>
      <c r="BN31" s="684"/>
      <c r="BO31" s="684"/>
      <c r="BP31" s="684"/>
      <c r="BQ31" s="684"/>
      <c r="BR31" s="684"/>
      <c r="BS31" s="684"/>
      <c r="BT31" s="5"/>
      <c r="BU31" s="5"/>
      <c r="BV31" s="5"/>
      <c r="BW31" s="5"/>
      <c r="BX31" s="5"/>
      <c r="BY31" s="5"/>
      <c r="BZ31" s="5"/>
      <c r="CA31" s="5"/>
      <c r="CB31" s="5"/>
      <c r="CC31" s="676"/>
      <c r="CD31" s="676"/>
      <c r="CE31" s="676"/>
      <c r="CF31" s="676"/>
      <c r="CG31" s="676"/>
    </row>
    <row r="32" spans="1:109" ht="12" x14ac:dyDescent="0.2">
      <c r="A32" s="54"/>
      <c r="B32" s="987"/>
      <c r="C32" s="987"/>
      <c r="D32" s="987"/>
      <c r="E32" s="987"/>
      <c r="F32" s="987"/>
      <c r="G32" s="987"/>
      <c r="H32" s="987"/>
      <c r="I32" s="987"/>
      <c r="J32" s="987"/>
      <c r="K32" s="987"/>
      <c r="L32" s="987"/>
      <c r="M32" s="987"/>
      <c r="N32" s="987"/>
      <c r="O32" s="987"/>
      <c r="P32" s="987"/>
      <c r="Q32" s="987"/>
      <c r="R32" s="987"/>
      <c r="S32" s="987"/>
      <c r="T32" s="987"/>
      <c r="U32" s="987"/>
      <c r="V32" s="987"/>
      <c r="W32" s="987"/>
      <c r="X32" s="987"/>
      <c r="Y32" s="987"/>
      <c r="Z32" s="987"/>
      <c r="AA32" s="987"/>
      <c r="AB32" s="987"/>
      <c r="AC32" s="987"/>
      <c r="AD32" s="987"/>
      <c r="AE32" s="987"/>
      <c r="AF32" s="987"/>
      <c r="AG32" s="987"/>
      <c r="AH32" s="987"/>
      <c r="AI32" s="987"/>
      <c r="AJ32" s="5"/>
      <c r="AK32" s="693"/>
      <c r="AL32" s="693"/>
      <c r="AM32" s="693"/>
      <c r="AN32" s="693"/>
      <c r="AO32" s="693"/>
      <c r="AP32" s="693"/>
      <c r="AQ32" s="693"/>
      <c r="AR32" s="693"/>
      <c r="AS32" s="693"/>
      <c r="AT32" s="693"/>
      <c r="AU32" s="693"/>
      <c r="AV32" s="693"/>
      <c r="AW32" s="5"/>
      <c r="AX32" s="5"/>
      <c r="AY32" s="5"/>
      <c r="AZ32" s="5"/>
      <c r="BA32" s="5"/>
      <c r="BB32" s="5"/>
      <c r="BC32" s="673"/>
      <c r="BD32" s="673"/>
      <c r="BE32" s="673"/>
      <c r="BF32" s="673"/>
      <c r="BG32" s="673"/>
      <c r="BH32" s="673"/>
      <c r="BI32" s="673"/>
      <c r="BJ32" s="673"/>
      <c r="BK32" s="673"/>
      <c r="BL32" s="673"/>
      <c r="BM32" s="673"/>
      <c r="BN32" s="673"/>
      <c r="BO32" s="673"/>
      <c r="BP32" s="673"/>
      <c r="BQ32" s="673"/>
      <c r="BR32" s="673"/>
      <c r="BS32" s="673"/>
      <c r="BT32" s="5"/>
      <c r="BU32" s="5"/>
      <c r="BV32" s="5"/>
      <c r="BW32" s="5"/>
      <c r="BX32" s="5"/>
      <c r="BY32" s="5"/>
      <c r="BZ32" s="5"/>
      <c r="CA32" s="5"/>
      <c r="CB32" s="5"/>
    </row>
    <row r="33" spans="1:80" ht="12.75" customHeight="1" x14ac:dyDescent="0.2">
      <c r="A33" s="23"/>
      <c r="B33" s="987"/>
      <c r="C33" s="987"/>
      <c r="D33" s="987"/>
      <c r="E33" s="987"/>
      <c r="F33" s="987"/>
      <c r="G33" s="987"/>
      <c r="H33" s="987"/>
      <c r="I33" s="987"/>
      <c r="J33" s="987"/>
      <c r="K33" s="987"/>
      <c r="L33" s="987"/>
      <c r="M33" s="987"/>
      <c r="N33" s="987"/>
      <c r="O33" s="987"/>
      <c r="P33" s="987"/>
      <c r="Q33" s="987"/>
      <c r="R33" s="987"/>
      <c r="S33" s="987"/>
      <c r="T33" s="987"/>
      <c r="U33" s="987"/>
      <c r="V33" s="987"/>
      <c r="W33" s="987"/>
      <c r="X33" s="987"/>
      <c r="Y33" s="987"/>
      <c r="Z33" s="987"/>
      <c r="AA33" s="987"/>
      <c r="AB33" s="987"/>
      <c r="AC33" s="987"/>
      <c r="AD33" s="987"/>
      <c r="AE33" s="987"/>
      <c r="AF33" s="987"/>
      <c r="AG33" s="987"/>
      <c r="AH33" s="987"/>
      <c r="AI33" s="987"/>
      <c r="AJ33" s="5"/>
      <c r="AK33" s="682"/>
      <c r="AL33" s="682"/>
      <c r="AM33" s="682"/>
      <c r="AN33" s="682"/>
      <c r="AO33" s="682"/>
      <c r="AP33" s="682"/>
      <c r="AQ33" s="682"/>
      <c r="AR33" s="682"/>
      <c r="AS33" s="682"/>
      <c r="AT33" s="682"/>
      <c r="AU33" s="682"/>
      <c r="AV33" s="682"/>
      <c r="AW33" s="5"/>
      <c r="AX33" s="5"/>
      <c r="AY33" s="5"/>
      <c r="AZ33" s="5"/>
      <c r="BA33" s="5"/>
      <c r="BB33" s="5"/>
      <c r="BC33" s="673"/>
      <c r="BD33" s="673"/>
      <c r="BE33" s="673"/>
      <c r="BF33" s="673"/>
      <c r="BG33" s="673"/>
      <c r="BH33" s="673"/>
      <c r="BI33" s="673"/>
      <c r="BJ33" s="673"/>
      <c r="BK33" s="673"/>
      <c r="BL33" s="673"/>
      <c r="BM33" s="673"/>
      <c r="BN33" s="673"/>
      <c r="BO33" s="673"/>
      <c r="BP33" s="673"/>
      <c r="BQ33" s="673"/>
      <c r="BR33" s="673"/>
      <c r="BS33" s="673"/>
      <c r="BT33" s="5"/>
      <c r="BU33" s="5"/>
      <c r="BV33" s="5"/>
      <c r="BW33" s="5"/>
      <c r="BX33" s="5"/>
      <c r="BY33" s="5"/>
      <c r="BZ33" s="5"/>
      <c r="CA33" s="5"/>
      <c r="CB33" s="5"/>
    </row>
    <row r="34" spans="1:80" ht="12.75" customHeight="1" x14ac:dyDescent="0.2">
      <c r="A34" s="23"/>
      <c r="B34" s="987"/>
      <c r="C34" s="987"/>
      <c r="D34" s="987"/>
      <c r="E34" s="987"/>
      <c r="F34" s="987"/>
      <c r="G34" s="987"/>
      <c r="H34" s="987"/>
      <c r="I34" s="987"/>
      <c r="J34" s="987"/>
      <c r="K34" s="987"/>
      <c r="L34" s="987"/>
      <c r="M34" s="987"/>
      <c r="N34" s="987"/>
      <c r="O34" s="987"/>
      <c r="P34" s="987"/>
      <c r="Q34" s="987"/>
      <c r="R34" s="987"/>
      <c r="S34" s="987"/>
      <c r="T34" s="987"/>
      <c r="U34" s="987"/>
      <c r="V34" s="987"/>
      <c r="W34" s="987"/>
      <c r="X34" s="987"/>
      <c r="Y34" s="987"/>
      <c r="Z34" s="987"/>
      <c r="AA34" s="987"/>
      <c r="AB34" s="987"/>
      <c r="AC34" s="987"/>
      <c r="AD34" s="987"/>
      <c r="AE34" s="987"/>
      <c r="AF34" s="987"/>
      <c r="AG34" s="987"/>
      <c r="AH34" s="987"/>
      <c r="AI34" s="987"/>
      <c r="AJ34" s="5"/>
      <c r="AK34" s="682"/>
      <c r="AL34" s="682"/>
      <c r="AM34" s="682"/>
      <c r="AN34" s="682"/>
      <c r="AO34" s="682"/>
      <c r="AP34" s="682"/>
      <c r="AQ34" s="682"/>
      <c r="AR34" s="682"/>
      <c r="AS34" s="682"/>
      <c r="AT34" s="682"/>
      <c r="AU34" s="682"/>
      <c r="AV34" s="68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987"/>
      <c r="AF35" s="987"/>
      <c r="AG35" s="987"/>
      <c r="AH35" s="987"/>
      <c r="AI35" s="987"/>
      <c r="AJ35" s="5"/>
      <c r="AK35" s="682"/>
      <c r="AL35" s="682"/>
      <c r="AM35" s="682"/>
      <c r="AN35" s="682"/>
      <c r="AO35" s="682"/>
      <c r="AP35" s="682"/>
      <c r="AQ35" s="682"/>
      <c r="AR35" s="682"/>
      <c r="AS35" s="682"/>
      <c r="AT35" s="682"/>
      <c r="AU35" s="682"/>
      <c r="AV35" s="68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987"/>
      <c r="AF36" s="987"/>
      <c r="AG36" s="987"/>
      <c r="AH36" s="987"/>
      <c r="AI36" s="987"/>
      <c r="AJ36" s="5"/>
      <c r="AK36" s="682"/>
      <c r="AL36" s="682"/>
      <c r="AM36" s="682"/>
      <c r="AN36" s="682"/>
      <c r="AO36" s="682"/>
      <c r="AP36" s="682"/>
      <c r="AQ36" s="682"/>
      <c r="AR36" s="682"/>
      <c r="AS36" s="682"/>
      <c r="AT36" s="682"/>
      <c r="AU36" s="682"/>
      <c r="AV36" s="68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987"/>
      <c r="AF37" s="987"/>
      <c r="AG37" s="987"/>
      <c r="AH37" s="987"/>
      <c r="AI37" s="987"/>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987"/>
      <c r="AF38" s="987"/>
      <c r="AG38" s="987"/>
      <c r="AH38" s="987"/>
      <c r="AI38" s="987"/>
      <c r="AJ38" s="5"/>
      <c r="AK38" s="694"/>
      <c r="AL38" s="684"/>
      <c r="AM38" s="684"/>
      <c r="AN38" s="684"/>
      <c r="AO38" s="684"/>
      <c r="AP38" s="684"/>
      <c r="AQ38" s="684"/>
      <c r="AR38" s="684"/>
      <c r="AS38" s="684"/>
      <c r="AT38" s="5"/>
      <c r="AU38" s="684"/>
      <c r="AV38" s="684"/>
      <c r="AW38" s="684"/>
      <c r="AX38" s="684"/>
      <c r="AY38" s="684"/>
      <c r="AZ38" s="684"/>
      <c r="BA38" s="684"/>
      <c r="BB38" s="684"/>
      <c r="BC38" s="684"/>
      <c r="BD38" s="684"/>
      <c r="BE38" s="684"/>
      <c r="BF38" s="684"/>
      <c r="BG38" s="684"/>
      <c r="BH38" s="684"/>
      <c r="BI38" s="684"/>
      <c r="BJ38" s="684"/>
      <c r="BK38" s="684"/>
      <c r="BL38" s="684"/>
      <c r="BM38" s="684"/>
      <c r="BN38" s="684"/>
      <c r="BO38" s="684"/>
      <c r="BP38" s="684"/>
      <c r="BQ38" s="684"/>
      <c r="BR38" s="684"/>
      <c r="BS38" s="684"/>
      <c r="BT38" s="684"/>
      <c r="BU38" s="684"/>
      <c r="BV38" s="684"/>
      <c r="BW38" s="684"/>
      <c r="BX38" s="684"/>
      <c r="BY38" s="684"/>
      <c r="BZ38" s="684"/>
      <c r="CA38" s="684"/>
      <c r="CB38" s="5"/>
    </row>
    <row r="39" spans="1:80" ht="12" customHeight="1" x14ac:dyDescent="0.2">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987"/>
      <c r="AF39" s="987"/>
      <c r="AG39" s="987"/>
      <c r="AH39" s="987"/>
      <c r="AI39" s="987"/>
      <c r="AJ39" s="5"/>
      <c r="AK39" s="684"/>
      <c r="AL39" s="684"/>
      <c r="AM39" s="684"/>
      <c r="AN39" s="684"/>
      <c r="AO39" s="684"/>
      <c r="AP39" s="684"/>
      <c r="AQ39" s="684"/>
      <c r="AR39" s="684"/>
      <c r="AS39" s="684"/>
      <c r="AT39" s="5"/>
      <c r="AU39" s="5"/>
      <c r="AV39" s="5"/>
      <c r="AW39" s="673"/>
      <c r="AX39" s="673"/>
      <c r="AY39" s="673"/>
      <c r="AZ39" s="673"/>
      <c r="BA39" s="673"/>
      <c r="BB39" s="673"/>
      <c r="BC39" s="673"/>
      <c r="BD39" s="673"/>
      <c r="BE39" s="673"/>
      <c r="BF39" s="673"/>
      <c r="BG39" s="673"/>
      <c r="BH39" s="673"/>
      <c r="BI39" s="673"/>
      <c r="BJ39" s="673"/>
      <c r="BK39" s="673"/>
      <c r="BL39" s="673"/>
      <c r="BM39" s="673"/>
      <c r="BN39" s="673"/>
      <c r="BO39" s="673"/>
      <c r="BP39" s="673"/>
      <c r="BQ39" s="673"/>
      <c r="BR39" s="673"/>
      <c r="BS39" s="673"/>
      <c r="BT39" s="673"/>
      <c r="BU39" s="673"/>
      <c r="BV39" s="673"/>
      <c r="BW39" s="673"/>
      <c r="BX39" s="673"/>
      <c r="BY39" s="673"/>
      <c r="BZ39" s="673"/>
      <c r="CA39" s="673"/>
      <c r="CB39" s="5"/>
    </row>
    <row r="40" spans="1:80" ht="12" customHeight="1" x14ac:dyDescent="0.2">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987"/>
      <c r="AF40" s="987"/>
      <c r="AG40" s="987"/>
      <c r="AH40" s="987"/>
      <c r="AI40" s="987"/>
      <c r="AJ40" s="5"/>
      <c r="AK40" s="673"/>
      <c r="AL40" s="684"/>
      <c r="AM40" s="684"/>
      <c r="AN40" s="684"/>
      <c r="AO40" s="684"/>
      <c r="AP40" s="684"/>
      <c r="AQ40" s="684"/>
      <c r="AR40" s="684"/>
      <c r="AS40" s="684"/>
      <c r="AT40" s="5"/>
      <c r="AU40" s="5"/>
      <c r="AV40" s="5"/>
      <c r="AW40" s="673"/>
      <c r="AX40" s="673"/>
      <c r="AY40" s="673"/>
      <c r="AZ40" s="673"/>
      <c r="BA40" s="673"/>
      <c r="BB40" s="673"/>
      <c r="BC40" s="673"/>
      <c r="BD40" s="673"/>
      <c r="BE40" s="673"/>
      <c r="BF40" s="673"/>
      <c r="BG40" s="673"/>
      <c r="BH40" s="673"/>
      <c r="BI40" s="673"/>
      <c r="BJ40" s="673"/>
      <c r="BK40" s="673"/>
      <c r="BL40" s="673"/>
      <c r="BM40" s="673"/>
      <c r="BN40" s="673"/>
      <c r="BO40" s="673"/>
      <c r="BP40" s="673"/>
      <c r="BQ40" s="673"/>
      <c r="BR40" s="673"/>
      <c r="BS40" s="673"/>
      <c r="BT40" s="673"/>
      <c r="BU40" s="673"/>
      <c r="BV40" s="673"/>
      <c r="BW40" s="673"/>
      <c r="BX40" s="673"/>
      <c r="BY40" s="673"/>
      <c r="BZ40" s="673"/>
      <c r="CA40" s="673"/>
      <c r="CB40" s="5"/>
    </row>
    <row r="41" spans="1:80" ht="12" customHeight="1" x14ac:dyDescent="0.2">
      <c r="A41" s="23"/>
      <c r="B41" s="987"/>
      <c r="C41" s="987"/>
      <c r="D41" s="987"/>
      <c r="E41" s="987"/>
      <c r="F41" s="987"/>
      <c r="G41" s="987"/>
      <c r="H41" s="987"/>
      <c r="I41" s="987"/>
      <c r="J41" s="987"/>
      <c r="K41" s="987"/>
      <c r="L41" s="987"/>
      <c r="M41" s="987"/>
      <c r="N41" s="987"/>
      <c r="O41" s="987"/>
      <c r="P41" s="987"/>
      <c r="Q41" s="987"/>
      <c r="R41" s="987"/>
      <c r="S41" s="987"/>
      <c r="T41" s="987"/>
      <c r="U41" s="987"/>
      <c r="V41" s="987"/>
      <c r="W41" s="987"/>
      <c r="X41" s="987"/>
      <c r="Y41" s="987"/>
      <c r="Z41" s="987"/>
      <c r="AA41" s="987"/>
      <c r="AB41" s="987"/>
      <c r="AC41" s="987"/>
      <c r="AD41" s="987"/>
      <c r="AE41" s="987"/>
      <c r="AF41" s="987"/>
      <c r="AG41" s="987"/>
      <c r="AH41" s="987"/>
      <c r="AI41" s="987"/>
      <c r="AJ41" s="5"/>
      <c r="AK41" s="673"/>
      <c r="AL41" s="684"/>
      <c r="AM41" s="684"/>
      <c r="AN41" s="684"/>
      <c r="AO41" s="684"/>
      <c r="AP41" s="684"/>
      <c r="AQ41" s="684"/>
      <c r="AR41" s="684"/>
      <c r="AS41" s="684"/>
      <c r="AT41" s="5"/>
      <c r="AU41" s="5"/>
      <c r="AV41" s="5"/>
      <c r="AW41" s="673"/>
      <c r="AX41" s="673"/>
      <c r="AY41" s="673"/>
      <c r="AZ41" s="673"/>
      <c r="BA41" s="673"/>
      <c r="BB41" s="673"/>
      <c r="BC41" s="673"/>
      <c r="BD41" s="673"/>
      <c r="BE41" s="673"/>
      <c r="BF41" s="673"/>
      <c r="BG41" s="673"/>
      <c r="BH41" s="673"/>
      <c r="BI41" s="673"/>
      <c r="BJ41" s="673"/>
      <c r="BK41" s="673"/>
      <c r="BL41" s="673"/>
      <c r="BM41" s="673"/>
      <c r="BN41" s="673"/>
      <c r="BO41" s="673"/>
      <c r="BP41" s="673"/>
      <c r="BQ41" s="673"/>
      <c r="BR41" s="673"/>
      <c r="BS41" s="673"/>
      <c r="BT41" s="673"/>
      <c r="BU41" s="673"/>
      <c r="BV41" s="673"/>
      <c r="BW41" s="673"/>
      <c r="BX41" s="673"/>
      <c r="BY41" s="673"/>
      <c r="BZ41" s="673"/>
      <c r="CA41" s="673"/>
      <c r="CB41" s="5"/>
    </row>
    <row r="42" spans="1:80" ht="12" customHeight="1" x14ac:dyDescent="0.2">
      <c r="A42" s="23"/>
      <c r="B42" s="987"/>
      <c r="C42" s="987"/>
      <c r="D42" s="987"/>
      <c r="E42" s="987"/>
      <c r="F42" s="987"/>
      <c r="G42" s="987"/>
      <c r="H42" s="987"/>
      <c r="I42" s="987"/>
      <c r="J42" s="987"/>
      <c r="K42" s="987"/>
      <c r="L42" s="987"/>
      <c r="M42" s="987"/>
      <c r="N42" s="987"/>
      <c r="O42" s="987"/>
      <c r="P42" s="987"/>
      <c r="Q42" s="987"/>
      <c r="R42" s="987"/>
      <c r="S42" s="987"/>
      <c r="T42" s="987"/>
      <c r="U42" s="987"/>
      <c r="V42" s="987"/>
      <c r="W42" s="987"/>
      <c r="X42" s="987"/>
      <c r="Y42" s="987"/>
      <c r="Z42" s="987"/>
      <c r="AA42" s="987"/>
      <c r="AB42" s="987"/>
      <c r="AC42" s="987"/>
      <c r="AD42" s="987"/>
      <c r="AE42" s="987"/>
      <c r="AF42" s="987"/>
      <c r="AG42" s="987"/>
      <c r="AH42" s="987"/>
      <c r="AI42" s="987"/>
      <c r="AJ42" s="5"/>
      <c r="AK42" s="673"/>
      <c r="AL42" s="684"/>
      <c r="AM42" s="684"/>
      <c r="AN42" s="684"/>
      <c r="AO42" s="684"/>
      <c r="AP42" s="684"/>
      <c r="AQ42" s="684"/>
      <c r="AR42" s="684"/>
      <c r="AS42" s="684"/>
      <c r="AT42" s="5"/>
      <c r="AU42" s="5"/>
      <c r="AV42" s="5"/>
      <c r="AW42" s="673"/>
      <c r="AX42" s="673"/>
      <c r="AY42" s="673"/>
      <c r="AZ42" s="673"/>
      <c r="BA42" s="673"/>
      <c r="BB42" s="673"/>
      <c r="BC42" s="673"/>
      <c r="BD42" s="673"/>
      <c r="BE42" s="673"/>
      <c r="BF42" s="673"/>
      <c r="BG42" s="673"/>
      <c r="BH42" s="673"/>
      <c r="BI42" s="673"/>
      <c r="BJ42" s="673"/>
      <c r="BK42" s="673"/>
      <c r="BL42" s="673"/>
      <c r="BM42" s="673"/>
      <c r="BN42" s="673"/>
      <c r="BO42" s="673"/>
      <c r="BP42" s="673"/>
      <c r="BQ42" s="673"/>
      <c r="BR42" s="673"/>
      <c r="BS42" s="673"/>
      <c r="BT42" s="673"/>
      <c r="BU42" s="673"/>
      <c r="BV42" s="673"/>
      <c r="BW42" s="673"/>
      <c r="BX42" s="673"/>
      <c r="BY42" s="673"/>
      <c r="BZ42" s="673"/>
      <c r="CA42" s="673"/>
      <c r="CB42" s="5"/>
    </row>
    <row r="43" spans="1:80" ht="12" customHeight="1" x14ac:dyDescent="0.2">
      <c r="A43" s="23"/>
      <c r="B43" s="987"/>
      <c r="C43" s="987"/>
      <c r="D43" s="987"/>
      <c r="E43" s="987"/>
      <c r="F43" s="987"/>
      <c r="G43" s="987"/>
      <c r="H43" s="987"/>
      <c r="I43" s="987"/>
      <c r="J43" s="987"/>
      <c r="K43" s="987"/>
      <c r="L43" s="987"/>
      <c r="M43" s="987"/>
      <c r="N43" s="987"/>
      <c r="O43" s="987"/>
      <c r="P43" s="987"/>
      <c r="Q43" s="987"/>
      <c r="R43" s="987"/>
      <c r="S43" s="987"/>
      <c r="T43" s="987"/>
      <c r="U43" s="987"/>
      <c r="V43" s="987"/>
      <c r="W43" s="987"/>
      <c r="X43" s="987"/>
      <c r="Y43" s="987"/>
      <c r="Z43" s="987"/>
      <c r="AA43" s="987"/>
      <c r="AB43" s="987"/>
      <c r="AC43" s="987"/>
      <c r="AD43" s="987"/>
      <c r="AE43" s="987"/>
      <c r="AF43" s="987"/>
      <c r="AG43" s="987"/>
      <c r="AH43" s="987"/>
      <c r="AI43" s="987"/>
      <c r="AJ43" s="5"/>
      <c r="AK43" s="673"/>
      <c r="AL43" s="684"/>
      <c r="AM43" s="684"/>
      <c r="AN43" s="684"/>
      <c r="AO43" s="684"/>
      <c r="AP43" s="684"/>
      <c r="AQ43" s="684"/>
      <c r="AR43" s="684"/>
      <c r="AS43" s="684"/>
      <c r="AT43" s="5"/>
      <c r="AU43" s="5"/>
      <c r="AV43" s="5"/>
      <c r="AW43" s="673"/>
      <c r="AX43" s="673"/>
      <c r="AY43" s="673"/>
      <c r="AZ43" s="673"/>
      <c r="BA43" s="673"/>
      <c r="BB43" s="673"/>
      <c r="BC43" s="673"/>
      <c r="BD43" s="673"/>
      <c r="BE43" s="673"/>
      <c r="BF43" s="673"/>
      <c r="BG43" s="673"/>
      <c r="BH43" s="673"/>
      <c r="BI43" s="673"/>
      <c r="BJ43" s="673"/>
      <c r="BK43" s="673"/>
      <c r="BL43" s="673"/>
      <c r="BM43" s="673"/>
      <c r="BN43" s="673"/>
      <c r="BO43" s="673"/>
      <c r="BP43" s="673"/>
      <c r="BQ43" s="673"/>
      <c r="BR43" s="673"/>
      <c r="BS43" s="673"/>
      <c r="BT43" s="673"/>
      <c r="BU43" s="673"/>
      <c r="BV43" s="673"/>
      <c r="BW43" s="673"/>
      <c r="BX43" s="673"/>
      <c r="BY43" s="673"/>
      <c r="BZ43" s="673"/>
      <c r="CA43" s="673"/>
      <c r="CB43" s="5"/>
    </row>
    <row r="44" spans="1:80" ht="12" customHeight="1" x14ac:dyDescent="0.2">
      <c r="A44" s="23"/>
      <c r="B44" s="987"/>
      <c r="C44" s="987"/>
      <c r="D44" s="987"/>
      <c r="E44" s="987"/>
      <c r="F44" s="987"/>
      <c r="G44" s="987"/>
      <c r="H44" s="987"/>
      <c r="I44" s="987"/>
      <c r="J44" s="987"/>
      <c r="K44" s="987"/>
      <c r="L44" s="987"/>
      <c r="M44" s="987"/>
      <c r="N44" s="987"/>
      <c r="O44" s="987"/>
      <c r="P44" s="987"/>
      <c r="Q44" s="987"/>
      <c r="R44" s="987"/>
      <c r="S44" s="987"/>
      <c r="T44" s="987"/>
      <c r="U44" s="987"/>
      <c r="V44" s="987"/>
      <c r="W44" s="987"/>
      <c r="X44" s="987"/>
      <c r="Y44" s="987"/>
      <c r="Z44" s="987"/>
      <c r="AA44" s="987"/>
      <c r="AB44" s="987"/>
      <c r="AC44" s="987"/>
      <c r="AD44" s="987"/>
      <c r="AE44" s="987"/>
      <c r="AF44" s="987"/>
      <c r="AG44" s="987"/>
      <c r="AH44" s="987"/>
      <c r="AI44" s="987"/>
      <c r="AJ44" s="5"/>
      <c r="AK44" s="673"/>
      <c r="AL44" s="684"/>
      <c r="AM44" s="684"/>
      <c r="AN44" s="684"/>
      <c r="AO44" s="684"/>
      <c r="AP44" s="684"/>
      <c r="AQ44" s="684"/>
      <c r="AR44" s="684"/>
      <c r="AS44" s="684"/>
      <c r="AT44" s="5"/>
      <c r="AU44" s="5"/>
      <c r="AV44" s="5"/>
      <c r="AW44" s="673"/>
      <c r="AX44" s="673"/>
      <c r="AY44" s="673"/>
      <c r="AZ44" s="673"/>
      <c r="BA44" s="673"/>
      <c r="BB44" s="673"/>
      <c r="BC44" s="673"/>
      <c r="BD44" s="673"/>
      <c r="BE44" s="673"/>
      <c r="BF44" s="673"/>
      <c r="BG44" s="673"/>
      <c r="BH44" s="673"/>
      <c r="BI44" s="673"/>
      <c r="BJ44" s="673"/>
      <c r="BK44" s="673"/>
      <c r="BL44" s="673"/>
      <c r="BM44" s="673"/>
      <c r="BN44" s="673"/>
      <c r="BO44" s="673"/>
      <c r="BP44" s="673"/>
      <c r="BQ44" s="673"/>
      <c r="BR44" s="673"/>
      <c r="BS44" s="673"/>
      <c r="BT44" s="673"/>
      <c r="BU44" s="673"/>
      <c r="BV44" s="673"/>
      <c r="BW44" s="673"/>
      <c r="BX44" s="673"/>
      <c r="BY44" s="673"/>
      <c r="BZ44" s="673"/>
      <c r="CA44" s="673"/>
      <c r="CB44" s="5"/>
    </row>
    <row r="45" spans="1:80" ht="12" customHeight="1" x14ac:dyDescent="0.2">
      <c r="A45" s="23"/>
      <c r="B45" s="987"/>
      <c r="C45" s="987"/>
      <c r="D45" s="987"/>
      <c r="E45" s="987"/>
      <c r="F45" s="987"/>
      <c r="G45" s="987"/>
      <c r="H45" s="987"/>
      <c r="I45" s="987"/>
      <c r="J45" s="987"/>
      <c r="K45" s="987"/>
      <c r="L45" s="987"/>
      <c r="M45" s="987"/>
      <c r="N45" s="987"/>
      <c r="O45" s="987"/>
      <c r="P45" s="987"/>
      <c r="Q45" s="987"/>
      <c r="R45" s="987"/>
      <c r="S45" s="987"/>
      <c r="T45" s="987"/>
      <c r="U45" s="987"/>
      <c r="V45" s="987"/>
      <c r="W45" s="987"/>
      <c r="X45" s="987"/>
      <c r="Y45" s="987"/>
      <c r="Z45" s="987"/>
      <c r="AA45" s="987"/>
      <c r="AB45" s="987"/>
      <c r="AC45" s="987"/>
      <c r="AD45" s="987"/>
      <c r="AE45" s="987"/>
      <c r="AF45" s="987"/>
      <c r="AG45" s="987"/>
      <c r="AH45" s="987"/>
      <c r="AI45" s="987"/>
      <c r="AJ45" s="5"/>
      <c r="AK45" s="673"/>
      <c r="AL45" s="684"/>
      <c r="AM45" s="684"/>
      <c r="AN45" s="684"/>
      <c r="AO45" s="684"/>
      <c r="AP45" s="684"/>
      <c r="AQ45" s="684"/>
      <c r="AR45" s="684"/>
      <c r="AS45" s="684"/>
      <c r="AT45" s="5"/>
      <c r="AU45" s="5"/>
      <c r="AV45" s="5"/>
      <c r="AW45" s="673"/>
      <c r="AX45" s="673"/>
      <c r="AY45" s="673"/>
      <c r="AZ45" s="673"/>
      <c r="BA45" s="673"/>
      <c r="BB45" s="673"/>
      <c r="BC45" s="673"/>
      <c r="BD45" s="673"/>
      <c r="BE45" s="673"/>
      <c r="BF45" s="673"/>
      <c r="BG45" s="673"/>
      <c r="BH45" s="673"/>
      <c r="BI45" s="673"/>
      <c r="BJ45" s="673"/>
      <c r="BK45" s="673"/>
      <c r="BL45" s="673"/>
      <c r="BM45" s="673"/>
      <c r="BN45" s="673"/>
      <c r="BO45" s="673"/>
      <c r="BP45" s="673"/>
      <c r="BQ45" s="673"/>
      <c r="BR45" s="673"/>
      <c r="BS45" s="673"/>
      <c r="BT45" s="673"/>
      <c r="BU45" s="673"/>
      <c r="BV45" s="673"/>
      <c r="BW45" s="673"/>
      <c r="BX45" s="673"/>
      <c r="BY45" s="673"/>
      <c r="BZ45" s="673"/>
      <c r="CA45" s="673"/>
      <c r="CB45" s="5"/>
    </row>
    <row r="46" spans="1:80" ht="12" customHeight="1" x14ac:dyDescent="0.2">
      <c r="A46" s="23"/>
      <c r="B46" s="987"/>
      <c r="C46" s="987"/>
      <c r="D46" s="987"/>
      <c r="E46" s="987"/>
      <c r="F46" s="987"/>
      <c r="G46" s="987"/>
      <c r="H46" s="987"/>
      <c r="I46" s="987"/>
      <c r="J46" s="987"/>
      <c r="K46" s="987"/>
      <c r="L46" s="987"/>
      <c r="M46" s="987"/>
      <c r="N46" s="987"/>
      <c r="O46" s="987"/>
      <c r="P46" s="987"/>
      <c r="Q46" s="987"/>
      <c r="R46" s="987"/>
      <c r="S46" s="987"/>
      <c r="T46" s="987"/>
      <c r="U46" s="987"/>
      <c r="V46" s="987"/>
      <c r="W46" s="987"/>
      <c r="X46" s="987"/>
      <c r="Y46" s="987"/>
      <c r="Z46" s="987"/>
      <c r="AA46" s="987"/>
      <c r="AB46" s="987"/>
      <c r="AC46" s="987"/>
      <c r="AD46" s="987"/>
      <c r="AE46" s="987"/>
      <c r="AF46" s="987"/>
      <c r="AG46" s="987"/>
      <c r="AH46" s="987"/>
      <c r="AI46" s="987"/>
      <c r="AJ46" s="5"/>
      <c r="AK46" s="673"/>
      <c r="AL46" s="684"/>
      <c r="AM46" s="684"/>
      <c r="AN46" s="684"/>
      <c r="AO46" s="684"/>
      <c r="AP46" s="684"/>
      <c r="AQ46" s="684"/>
      <c r="AR46" s="684"/>
      <c r="AS46" s="684"/>
      <c r="AT46" s="5"/>
      <c r="AU46" s="5"/>
      <c r="AV46" s="5"/>
      <c r="AW46" s="673"/>
      <c r="AX46" s="673"/>
      <c r="AY46" s="673"/>
      <c r="AZ46" s="673"/>
      <c r="BA46" s="673"/>
      <c r="BB46" s="673"/>
      <c r="BC46" s="673"/>
      <c r="BD46" s="673"/>
      <c r="BE46" s="673"/>
      <c r="BF46" s="673"/>
      <c r="BG46" s="673"/>
      <c r="BH46" s="673"/>
      <c r="BI46" s="673"/>
      <c r="BJ46" s="673"/>
      <c r="BK46" s="673"/>
      <c r="BL46" s="673"/>
      <c r="BM46" s="673"/>
      <c r="BN46" s="673"/>
      <c r="BO46" s="673"/>
      <c r="BP46" s="673"/>
      <c r="BQ46" s="673"/>
      <c r="BR46" s="673"/>
      <c r="BS46" s="673"/>
      <c r="BT46" s="673"/>
      <c r="BU46" s="673"/>
      <c r="BV46" s="673"/>
      <c r="BW46" s="673"/>
      <c r="BX46" s="673"/>
      <c r="BY46" s="673"/>
      <c r="BZ46" s="673"/>
      <c r="CA46" s="673"/>
      <c r="CB46" s="5"/>
    </row>
    <row r="47" spans="1:80" ht="12" customHeight="1" x14ac:dyDescent="0.2">
      <c r="A47" s="23"/>
      <c r="B47" s="987"/>
      <c r="C47" s="987"/>
      <c r="D47" s="987"/>
      <c r="E47" s="987"/>
      <c r="F47" s="987"/>
      <c r="G47" s="987"/>
      <c r="H47" s="987"/>
      <c r="I47" s="987"/>
      <c r="J47" s="987"/>
      <c r="K47" s="987"/>
      <c r="L47" s="987"/>
      <c r="M47" s="987"/>
      <c r="N47" s="987"/>
      <c r="O47" s="987"/>
      <c r="P47" s="987"/>
      <c r="Q47" s="987"/>
      <c r="R47" s="987"/>
      <c r="S47" s="987"/>
      <c r="T47" s="987"/>
      <c r="U47" s="987"/>
      <c r="V47" s="987"/>
      <c r="W47" s="987"/>
      <c r="X47" s="987"/>
      <c r="Y47" s="987"/>
      <c r="Z47" s="987"/>
      <c r="AA47" s="987"/>
      <c r="AB47" s="987"/>
      <c r="AC47" s="987"/>
      <c r="AD47" s="987"/>
      <c r="AE47" s="987"/>
      <c r="AF47" s="987"/>
      <c r="AG47" s="987"/>
      <c r="AH47" s="987"/>
      <c r="AI47" s="987"/>
      <c r="AJ47" s="5"/>
      <c r="AK47" s="673"/>
      <c r="AL47" s="684"/>
      <c r="AM47" s="684"/>
      <c r="AN47" s="684"/>
      <c r="AO47" s="684"/>
      <c r="AP47" s="684"/>
      <c r="AQ47" s="684"/>
      <c r="AR47" s="684"/>
      <c r="AS47" s="684"/>
      <c r="AT47" s="5"/>
      <c r="AU47" s="5"/>
      <c r="AV47" s="5"/>
      <c r="AW47" s="673"/>
      <c r="AX47" s="673"/>
      <c r="AY47" s="673"/>
      <c r="AZ47" s="673"/>
      <c r="BA47" s="673"/>
      <c r="BB47" s="673"/>
      <c r="BC47" s="673"/>
      <c r="BD47" s="673"/>
      <c r="BE47" s="673"/>
      <c r="BF47" s="673"/>
      <c r="BG47" s="673"/>
      <c r="BH47" s="673"/>
      <c r="BI47" s="673"/>
      <c r="BJ47" s="673"/>
      <c r="BK47" s="673"/>
      <c r="BL47" s="673"/>
      <c r="BM47" s="673"/>
      <c r="BN47" s="673"/>
      <c r="BO47" s="673"/>
      <c r="BP47" s="673"/>
      <c r="BQ47" s="673"/>
      <c r="BR47" s="673"/>
      <c r="BS47" s="673"/>
      <c r="BT47" s="673"/>
      <c r="BU47" s="673"/>
      <c r="BV47" s="673"/>
      <c r="BW47" s="673"/>
      <c r="BX47" s="673"/>
      <c r="BY47" s="673"/>
      <c r="BZ47" s="673"/>
      <c r="CA47" s="673"/>
      <c r="CB47" s="5"/>
    </row>
    <row r="48" spans="1:80" ht="12" customHeight="1" x14ac:dyDescent="0.2">
      <c r="A48" s="23"/>
      <c r="B48" s="987"/>
      <c r="C48" s="987"/>
      <c r="D48" s="987"/>
      <c r="E48" s="987"/>
      <c r="F48" s="987"/>
      <c r="G48" s="987"/>
      <c r="H48" s="987"/>
      <c r="I48" s="987"/>
      <c r="J48" s="987"/>
      <c r="K48" s="987"/>
      <c r="L48" s="987"/>
      <c r="M48" s="987"/>
      <c r="N48" s="987"/>
      <c r="O48" s="987"/>
      <c r="P48" s="987"/>
      <c r="Q48" s="987"/>
      <c r="R48" s="987"/>
      <c r="S48" s="987"/>
      <c r="T48" s="987"/>
      <c r="U48" s="987"/>
      <c r="V48" s="987"/>
      <c r="W48" s="987"/>
      <c r="X48" s="987"/>
      <c r="Y48" s="987"/>
      <c r="Z48" s="987"/>
      <c r="AA48" s="987"/>
      <c r="AB48" s="987"/>
      <c r="AC48" s="987"/>
      <c r="AD48" s="987"/>
      <c r="AE48" s="987"/>
      <c r="AF48" s="987"/>
      <c r="AG48" s="987"/>
      <c r="AH48" s="987"/>
      <c r="AI48" s="987"/>
      <c r="AJ48" s="5"/>
      <c r="AK48" s="673"/>
      <c r="AL48" s="684"/>
      <c r="AM48" s="684"/>
      <c r="AN48" s="684"/>
      <c r="AO48" s="684"/>
      <c r="AP48" s="684"/>
      <c r="AQ48" s="684"/>
      <c r="AR48" s="684"/>
      <c r="AS48" s="684"/>
      <c r="AT48" s="5"/>
      <c r="AU48" s="5"/>
      <c r="AV48" s="5"/>
      <c r="AW48" s="673"/>
      <c r="AX48" s="673"/>
      <c r="AY48" s="673"/>
      <c r="AZ48" s="673"/>
      <c r="BA48" s="673"/>
      <c r="BB48" s="673"/>
      <c r="BC48" s="673"/>
      <c r="BD48" s="673"/>
      <c r="BE48" s="673"/>
      <c r="BF48" s="673"/>
      <c r="BG48" s="673"/>
      <c r="BH48" s="673"/>
      <c r="BI48" s="673"/>
      <c r="BJ48" s="673"/>
      <c r="BK48" s="673"/>
      <c r="BL48" s="673"/>
      <c r="BM48" s="673"/>
      <c r="BN48" s="673"/>
      <c r="BO48" s="673"/>
      <c r="BP48" s="673"/>
      <c r="BQ48" s="673"/>
      <c r="BR48" s="673"/>
      <c r="BS48" s="673"/>
      <c r="BT48" s="673"/>
      <c r="BU48" s="673"/>
      <c r="BV48" s="673"/>
      <c r="BW48" s="673"/>
      <c r="BX48" s="673"/>
      <c r="BY48" s="673"/>
      <c r="BZ48" s="673"/>
      <c r="CA48" s="673"/>
      <c r="CB48" s="5"/>
    </row>
    <row r="49" spans="1:80" ht="12" customHeight="1" x14ac:dyDescent="0.2">
      <c r="A49" s="23"/>
      <c r="B49" s="987"/>
      <c r="C49" s="987"/>
      <c r="D49" s="987"/>
      <c r="E49" s="987"/>
      <c r="F49" s="987"/>
      <c r="G49" s="987"/>
      <c r="H49" s="987"/>
      <c r="I49" s="987"/>
      <c r="J49" s="987"/>
      <c r="K49" s="987"/>
      <c r="L49" s="987"/>
      <c r="M49" s="987"/>
      <c r="N49" s="987"/>
      <c r="O49" s="987"/>
      <c r="P49" s="987"/>
      <c r="Q49" s="987"/>
      <c r="R49" s="987"/>
      <c r="S49" s="987"/>
      <c r="T49" s="987"/>
      <c r="U49" s="987"/>
      <c r="V49" s="987"/>
      <c r="W49" s="987"/>
      <c r="X49" s="987"/>
      <c r="Y49" s="987"/>
      <c r="Z49" s="987"/>
      <c r="AA49" s="987"/>
      <c r="AB49" s="987"/>
      <c r="AC49" s="987"/>
      <c r="AD49" s="987"/>
      <c r="AE49" s="987"/>
      <c r="AF49" s="987"/>
      <c r="AG49" s="987"/>
      <c r="AH49" s="987"/>
      <c r="AI49" s="987"/>
      <c r="AJ49" s="5"/>
      <c r="AK49" s="673"/>
      <c r="AL49" s="684"/>
      <c r="AM49" s="684"/>
      <c r="AN49" s="684"/>
      <c r="AO49" s="684"/>
      <c r="AP49" s="684"/>
      <c r="AQ49" s="684"/>
      <c r="AR49" s="684"/>
      <c r="AS49" s="684"/>
      <c r="AT49" s="5"/>
      <c r="AU49" s="5"/>
      <c r="AV49" s="5"/>
      <c r="AW49" s="673"/>
      <c r="AX49" s="673"/>
      <c r="AY49" s="673"/>
      <c r="AZ49" s="673"/>
      <c r="BA49" s="673"/>
      <c r="BB49" s="673"/>
      <c r="BC49" s="673"/>
      <c r="BD49" s="673"/>
      <c r="BE49" s="673"/>
      <c r="BF49" s="673"/>
      <c r="BG49" s="673"/>
      <c r="BH49" s="673"/>
      <c r="BI49" s="673"/>
      <c r="BJ49" s="673"/>
      <c r="BK49" s="673"/>
      <c r="BL49" s="673"/>
      <c r="BM49" s="673"/>
      <c r="BN49" s="673"/>
      <c r="BO49" s="673"/>
      <c r="BP49" s="673"/>
      <c r="BQ49" s="673"/>
      <c r="BR49" s="673"/>
      <c r="BS49" s="673"/>
      <c r="BT49" s="673"/>
      <c r="BU49" s="673"/>
      <c r="BV49" s="673"/>
      <c r="BW49" s="673"/>
      <c r="BX49" s="673"/>
      <c r="BY49" s="673"/>
      <c r="BZ49" s="673"/>
      <c r="CA49" s="673"/>
      <c r="CB49" s="5"/>
    </row>
    <row r="50" spans="1:80" ht="12" customHeight="1" x14ac:dyDescent="0.2">
      <c r="A50" s="23"/>
      <c r="B50" s="987"/>
      <c r="C50" s="987"/>
      <c r="D50" s="987"/>
      <c r="E50" s="987"/>
      <c r="F50" s="987"/>
      <c r="G50" s="987"/>
      <c r="H50" s="987"/>
      <c r="I50" s="987"/>
      <c r="J50" s="987"/>
      <c r="K50" s="987"/>
      <c r="L50" s="987"/>
      <c r="M50" s="987"/>
      <c r="N50" s="987"/>
      <c r="O50" s="987"/>
      <c r="P50" s="987"/>
      <c r="Q50" s="987"/>
      <c r="R50" s="987"/>
      <c r="S50" s="987"/>
      <c r="T50" s="987"/>
      <c r="U50" s="987"/>
      <c r="V50" s="987"/>
      <c r="W50" s="987"/>
      <c r="X50" s="987"/>
      <c r="Y50" s="987"/>
      <c r="Z50" s="987"/>
      <c r="AA50" s="987"/>
      <c r="AB50" s="987"/>
      <c r="AC50" s="987"/>
      <c r="AD50" s="987"/>
      <c r="AE50" s="987"/>
      <c r="AF50" s="987"/>
      <c r="AG50" s="987"/>
      <c r="AH50" s="987"/>
      <c r="AI50" s="987"/>
      <c r="AJ50" s="5"/>
      <c r="AK50" s="673"/>
      <c r="AL50" s="684"/>
      <c r="AM50" s="684"/>
      <c r="AN50" s="684"/>
      <c r="AO50" s="684"/>
      <c r="AP50" s="684"/>
      <c r="AQ50" s="684"/>
      <c r="AR50" s="684"/>
      <c r="AS50" s="684"/>
      <c r="AT50" s="5"/>
      <c r="AU50" s="5"/>
      <c r="AV50" s="5"/>
      <c r="AW50" s="673"/>
      <c r="AX50" s="673"/>
      <c r="AY50" s="673"/>
      <c r="AZ50" s="673"/>
      <c r="BA50" s="673"/>
      <c r="BB50" s="673"/>
      <c r="BC50" s="673"/>
      <c r="BD50" s="673"/>
      <c r="BE50" s="673"/>
      <c r="BF50" s="673"/>
      <c r="BG50" s="673"/>
      <c r="BH50" s="673"/>
      <c r="BI50" s="673"/>
      <c r="BJ50" s="673"/>
      <c r="BK50" s="673"/>
      <c r="BL50" s="673"/>
      <c r="BM50" s="673"/>
      <c r="BN50" s="673"/>
      <c r="BO50" s="673"/>
      <c r="BP50" s="673"/>
      <c r="BQ50" s="673"/>
      <c r="BR50" s="673"/>
      <c r="BS50" s="673"/>
      <c r="BT50" s="673"/>
      <c r="BU50" s="673"/>
      <c r="BV50" s="673"/>
      <c r="BW50" s="673"/>
      <c r="BX50" s="673"/>
      <c r="BY50" s="673"/>
      <c r="BZ50" s="673"/>
      <c r="CA50" s="673"/>
      <c r="CB50" s="5"/>
    </row>
    <row r="51" spans="1:80"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5"/>
      <c r="AK51" s="673"/>
      <c r="AL51" s="684"/>
      <c r="AM51" s="684"/>
      <c r="AN51" s="684"/>
      <c r="AO51" s="684"/>
      <c r="AP51" s="684"/>
      <c r="AQ51" s="684"/>
      <c r="AR51" s="684"/>
      <c r="AS51" s="684"/>
      <c r="AT51" s="5"/>
      <c r="AU51" s="5"/>
      <c r="AV51" s="5"/>
      <c r="AW51" s="673"/>
      <c r="AX51" s="673"/>
      <c r="AY51" s="673"/>
      <c r="AZ51" s="673"/>
      <c r="BA51" s="673"/>
      <c r="BB51" s="673"/>
      <c r="BC51" s="673"/>
      <c r="BD51" s="673"/>
      <c r="BE51" s="673"/>
      <c r="BF51" s="673"/>
      <c r="BG51" s="673"/>
      <c r="BH51" s="673"/>
      <c r="BI51" s="673"/>
      <c r="BJ51" s="673"/>
      <c r="BK51" s="673"/>
      <c r="BL51" s="673"/>
      <c r="BM51" s="673"/>
      <c r="BN51" s="673"/>
      <c r="BO51" s="673"/>
      <c r="BP51" s="673"/>
      <c r="BQ51" s="673"/>
      <c r="BR51" s="673"/>
      <c r="BS51" s="673"/>
      <c r="BT51" s="673"/>
      <c r="BU51" s="673"/>
      <c r="BV51" s="673"/>
      <c r="BW51" s="673"/>
      <c r="BX51" s="673"/>
      <c r="BY51" s="673"/>
      <c r="BZ51" s="673"/>
      <c r="CA51" s="673"/>
      <c r="CB51" s="5"/>
    </row>
    <row r="52" spans="1:80" ht="12" customHeight="1" x14ac:dyDescent="0.2">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5"/>
      <c r="AK52" s="5"/>
      <c r="AL52" s="684"/>
      <c r="AM52" s="684"/>
      <c r="AN52" s="684"/>
      <c r="AO52" s="684"/>
      <c r="AP52" s="684"/>
      <c r="AQ52" s="684"/>
      <c r="AR52" s="684"/>
      <c r="AS52" s="684"/>
      <c r="AT52" s="5"/>
      <c r="AU52" s="5"/>
      <c r="AV52" s="5"/>
      <c r="AW52" s="673"/>
      <c r="AX52" s="673"/>
      <c r="AY52" s="673"/>
      <c r="AZ52" s="673"/>
      <c r="BA52" s="673"/>
      <c r="BB52" s="673"/>
      <c r="BC52" s="673"/>
      <c r="BD52" s="673"/>
      <c r="BE52" s="673"/>
      <c r="BF52" s="673"/>
      <c r="BG52" s="673"/>
      <c r="BH52" s="673"/>
      <c r="BI52" s="673"/>
      <c r="BJ52" s="673"/>
      <c r="BK52" s="673"/>
      <c r="BL52" s="673"/>
      <c r="BM52" s="673"/>
      <c r="BN52" s="673"/>
      <c r="BO52" s="673"/>
      <c r="BP52" s="673"/>
      <c r="BQ52" s="673"/>
      <c r="BR52" s="673"/>
      <c r="BS52" s="673"/>
      <c r="BT52" s="673"/>
      <c r="BU52" s="673"/>
      <c r="BV52" s="673"/>
      <c r="BW52" s="673"/>
      <c r="BX52" s="673"/>
      <c r="BY52" s="673"/>
      <c r="BZ52" s="673"/>
      <c r="CA52" s="673"/>
      <c r="CB52" s="5"/>
    </row>
    <row r="53" spans="1:80" ht="12" customHeight="1" x14ac:dyDescent="0.2">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5"/>
      <c r="AK53" s="5"/>
      <c r="AL53" s="5"/>
      <c r="AM53" s="5"/>
      <c r="AN53" s="5"/>
      <c r="AO53" s="5"/>
      <c r="AP53" s="5"/>
      <c r="AQ53" s="5"/>
      <c r="AR53" s="5"/>
      <c r="AS53" s="5"/>
      <c r="AT53" s="5"/>
      <c r="AU53" s="5"/>
      <c r="AV53" s="5"/>
      <c r="AW53" s="673"/>
      <c r="AX53" s="673"/>
      <c r="AY53" s="673"/>
      <c r="AZ53" s="673"/>
      <c r="BA53" s="673"/>
      <c r="BB53" s="673"/>
      <c r="BC53" s="673"/>
      <c r="BD53" s="673"/>
      <c r="BE53" s="673"/>
      <c r="BF53" s="673"/>
      <c r="BG53" s="673"/>
      <c r="BH53" s="673"/>
      <c r="BI53" s="673"/>
      <c r="BJ53" s="673"/>
      <c r="BK53" s="673"/>
      <c r="BL53" s="673"/>
      <c r="BM53" s="673"/>
      <c r="BN53" s="673"/>
      <c r="BO53" s="673"/>
      <c r="BP53" s="673"/>
      <c r="BQ53" s="673"/>
      <c r="BR53" s="673"/>
      <c r="BS53" s="673"/>
      <c r="BT53" s="673"/>
      <c r="BU53" s="673"/>
      <c r="BV53" s="673"/>
      <c r="BW53" s="673"/>
      <c r="BX53" s="673"/>
      <c r="BY53" s="673"/>
      <c r="BZ53" s="673"/>
      <c r="CA53" s="673"/>
      <c r="CB53" s="5"/>
    </row>
    <row r="54" spans="1:80" ht="12" customHeight="1" x14ac:dyDescent="0.2">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5"/>
      <c r="AL54" s="5"/>
      <c r="AM54" s="5"/>
      <c r="AN54" s="5"/>
      <c r="AO54" s="5"/>
      <c r="AP54" s="5"/>
      <c r="AQ54" s="5"/>
      <c r="AR54" s="5"/>
      <c r="AS54" s="5"/>
      <c r="AT54" s="5"/>
      <c r="AU54" s="5"/>
      <c r="AV54" s="5"/>
      <c r="AW54" s="673"/>
      <c r="AX54" s="673"/>
      <c r="AY54" s="673"/>
      <c r="AZ54" s="673"/>
      <c r="BA54" s="673"/>
      <c r="BB54" s="673"/>
      <c r="BC54" s="673"/>
      <c r="BD54" s="673"/>
      <c r="BE54" s="673"/>
      <c r="BF54" s="673"/>
      <c r="BG54" s="673"/>
      <c r="BH54" s="673"/>
      <c r="BI54" s="673"/>
      <c r="BJ54" s="673"/>
      <c r="BK54" s="673"/>
      <c r="BL54" s="673"/>
      <c r="BM54" s="673"/>
      <c r="BN54" s="673"/>
      <c r="BO54" s="673"/>
      <c r="BP54" s="673"/>
      <c r="BQ54" s="673"/>
      <c r="BR54" s="673"/>
      <c r="BS54" s="673"/>
      <c r="BT54" s="673"/>
      <c r="BU54" s="673"/>
      <c r="BV54" s="673"/>
      <c r="BW54" s="673"/>
      <c r="BX54" s="673"/>
      <c r="BY54" s="673"/>
      <c r="BZ54" s="673"/>
      <c r="CA54" s="673"/>
      <c r="CB54" s="5"/>
    </row>
    <row r="55" spans="1:80"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673"/>
      <c r="AX55" s="673"/>
      <c r="AY55" s="673"/>
      <c r="AZ55" s="673"/>
      <c r="BA55" s="673"/>
      <c r="BB55" s="673"/>
      <c r="BC55" s="673"/>
      <c r="BD55" s="673"/>
      <c r="BE55" s="673"/>
      <c r="BF55" s="673"/>
      <c r="BG55" s="673"/>
      <c r="BH55" s="673"/>
      <c r="BI55" s="673"/>
      <c r="BJ55" s="673"/>
      <c r="BK55" s="673"/>
      <c r="BL55" s="673"/>
      <c r="BM55" s="673"/>
      <c r="BN55" s="673"/>
      <c r="BO55" s="673"/>
      <c r="BP55" s="673"/>
      <c r="BQ55" s="673"/>
      <c r="BR55" s="673"/>
      <c r="BS55" s="673"/>
      <c r="BT55" s="673"/>
      <c r="BU55" s="673"/>
      <c r="BV55" s="673"/>
      <c r="BW55" s="673"/>
      <c r="BX55" s="673"/>
      <c r="BY55" s="673"/>
      <c r="BZ55" s="673"/>
      <c r="CA55" s="673"/>
      <c r="CB55" s="5"/>
    </row>
    <row r="56" spans="1:80"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673"/>
      <c r="AX56" s="673"/>
      <c r="AY56" s="673"/>
      <c r="AZ56" s="673"/>
      <c r="BA56" s="673"/>
      <c r="BB56" s="673"/>
      <c r="BC56" s="673"/>
      <c r="BD56" s="673"/>
      <c r="BE56" s="673"/>
      <c r="BF56" s="673"/>
      <c r="BG56" s="673"/>
      <c r="BH56" s="673"/>
      <c r="BI56" s="673"/>
      <c r="BJ56" s="673"/>
      <c r="BK56" s="673"/>
      <c r="BL56" s="673"/>
      <c r="BM56" s="673"/>
      <c r="BN56" s="673"/>
      <c r="BO56" s="673"/>
      <c r="BP56" s="673"/>
      <c r="BQ56" s="673"/>
      <c r="BR56" s="673"/>
      <c r="BS56" s="673"/>
      <c r="BT56" s="673"/>
      <c r="BU56" s="673"/>
      <c r="BV56" s="673"/>
      <c r="BW56" s="673"/>
      <c r="BX56" s="673"/>
      <c r="BY56" s="673"/>
      <c r="BZ56" s="673"/>
      <c r="CA56" s="673"/>
      <c r="CB56" s="5"/>
    </row>
    <row r="57" spans="1:80"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673"/>
      <c r="AX57" s="673"/>
      <c r="AY57" s="673"/>
      <c r="AZ57" s="673"/>
      <c r="BA57" s="673"/>
      <c r="BB57" s="673"/>
      <c r="BC57" s="673"/>
      <c r="BD57" s="673"/>
      <c r="BE57" s="673"/>
      <c r="BF57" s="673"/>
      <c r="BG57" s="673"/>
      <c r="BH57" s="673"/>
      <c r="BI57" s="673"/>
      <c r="BJ57" s="673"/>
      <c r="BK57" s="673"/>
      <c r="BL57" s="673"/>
      <c r="BM57" s="673"/>
      <c r="BN57" s="673"/>
      <c r="BO57" s="673"/>
      <c r="BP57" s="673"/>
      <c r="BQ57" s="673"/>
      <c r="BR57" s="673"/>
      <c r="BS57" s="673"/>
      <c r="BT57" s="673"/>
      <c r="BU57" s="673"/>
      <c r="BV57" s="673"/>
      <c r="BW57" s="673"/>
      <c r="BX57" s="673"/>
      <c r="BY57" s="673"/>
      <c r="BZ57" s="673"/>
      <c r="CA57" s="673"/>
      <c r="CB57" s="5"/>
    </row>
    <row r="58" spans="1:80"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94"/>
      <c r="F62" s="994"/>
      <c r="G62" s="994"/>
      <c r="H62" s="994"/>
      <c r="I62" s="994"/>
      <c r="J62" s="994"/>
      <c r="K62" s="994"/>
      <c r="L62" s="42"/>
      <c r="M62" s="42"/>
      <c r="N62" s="42"/>
      <c r="O62" s="42"/>
      <c r="P62" s="42"/>
      <c r="Q62" s="42" t="s">
        <v>37</v>
      </c>
      <c r="R62" s="42"/>
      <c r="S62" s="42"/>
      <c r="T62" s="42"/>
      <c r="U62" s="42"/>
      <c r="V62" s="995"/>
      <c r="W62" s="995"/>
      <c r="X62" s="995"/>
      <c r="Y62" s="995"/>
      <c r="Z62" s="995"/>
      <c r="AA62" s="995"/>
      <c r="AB62" s="995"/>
      <c r="AC62" s="995"/>
      <c r="AD62" s="995"/>
      <c r="AE62" s="995"/>
      <c r="AF62" s="995"/>
      <c r="AG62" s="995"/>
      <c r="AH62" s="995"/>
      <c r="AI62" s="9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algorithmName="SHA-512" hashValue="kTo7cOIzoFzLujNKEP/KyLIyUxm+dTzQ/lAwSg0Q51pwbBQfqIUuPO2aQbSfpVd24O5jvumvKPQfaPFiySsLmQ==" saltValue="B1HkKX+DT+yGjS0x3nGooA==" spinCount="100000"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643" priority="20">
      <formula>LEN(TRIM(V62))=0</formula>
    </cfRule>
  </conditionalFormatting>
  <conditionalFormatting sqref="F9:AG13">
    <cfRule type="containsBlanks" dxfId="1642" priority="19">
      <formula>LEN(TRIM(F9))=0</formula>
    </cfRule>
  </conditionalFormatting>
  <conditionalFormatting sqref="D10:E13">
    <cfRule type="containsBlanks" dxfId="164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640" priority="17">
      <formula>D$43&lt;&gt;""</formula>
    </cfRule>
  </conditionalFormatting>
  <conditionalFormatting sqref="D10:E13 G10:H13 J10:K13 M10:N13 P10:Q13 S10:T13 V10:W13 Y10:Z13 AB10:AC13 AE10:AF13 AH10:AI13">
    <cfRule type="notContainsBlanks" dxfId="1639" priority="16">
      <formula>LEN(TRIM(D10))&gt;0</formula>
    </cfRule>
  </conditionalFormatting>
  <conditionalFormatting sqref="F9:F13 I9:I13 L9:L13 O9:O13 R9:R13 U9:U13 X9:X13 AA9:AA13 AD9:AD13 AG9:AG13">
    <cfRule type="notContainsBlanks" dxfId="1638" priority="15">
      <formula>LEN(TRIM(F9))&gt;0</formula>
    </cfRule>
  </conditionalFormatting>
  <conditionalFormatting sqref="D9:E9">
    <cfRule type="containsBlanks" dxfId="1637" priority="14">
      <formula>LEN(TRIM(D9))=0</formula>
    </cfRule>
  </conditionalFormatting>
  <conditionalFormatting sqref="D9:E9">
    <cfRule type="containsBlanks" dxfId="1636" priority="13">
      <formula>LEN(TRIM(D9))=0</formula>
    </cfRule>
  </conditionalFormatting>
  <conditionalFormatting sqref="AH9:AI13">
    <cfRule type="containsBlanks" dxfId="1635" priority="12">
      <formula>LEN(TRIM(AH9))=0</formula>
    </cfRule>
  </conditionalFormatting>
  <conditionalFormatting sqref="F16:AG20">
    <cfRule type="containsBlanks" dxfId="1634" priority="11">
      <formula>LEN(TRIM(F16))=0</formula>
    </cfRule>
  </conditionalFormatting>
  <conditionalFormatting sqref="D17:E20">
    <cfRule type="containsBlanks" dxfId="1633" priority="10">
      <formula>LEN(TRIM(D17))=0</formula>
    </cfRule>
  </conditionalFormatting>
  <conditionalFormatting sqref="AH17:AI20">
    <cfRule type="expression" dxfId="1632" priority="9">
      <formula>AH$43&lt;&gt;""</formula>
    </cfRule>
  </conditionalFormatting>
  <conditionalFormatting sqref="D17:E20 G17:H20 J17:K20 M17:N20 P17:Q20 S17:T20 V17:W20 Y17:Z20 AB17:AC20 AE17:AF20 AH17:AI20">
    <cfRule type="notContainsBlanks" dxfId="1631" priority="8">
      <formula>LEN(TRIM(D17))&gt;0</formula>
    </cfRule>
  </conditionalFormatting>
  <conditionalFormatting sqref="F16:F20 I16:I20 L16:L20 O16:O20 R16:R20 U16:U20 X16:X20 AA16:AA20 AD16:AD20 AG16:AG20">
    <cfRule type="notContainsBlanks" dxfId="1630" priority="7">
      <formula>LEN(TRIM(F16))&gt;0</formula>
    </cfRule>
  </conditionalFormatting>
  <conditionalFormatting sqref="D16:E16">
    <cfRule type="containsBlanks" dxfId="1629" priority="6">
      <formula>LEN(TRIM(D16))=0</formula>
    </cfRule>
  </conditionalFormatting>
  <conditionalFormatting sqref="D16:E16">
    <cfRule type="containsBlanks" dxfId="1628" priority="5">
      <formula>LEN(TRIM(D16))=0</formula>
    </cfRule>
  </conditionalFormatting>
  <conditionalFormatting sqref="AH16:AI20">
    <cfRule type="containsBlanks" dxfId="1627" priority="4">
      <formula>LEN(TRIM(AH16))=0</formula>
    </cfRule>
  </conditionalFormatting>
  <conditionalFormatting sqref="AM7:AS16">
    <cfRule type="notContainsBlanks" dxfId="1626" priority="3">
      <formula>LEN(TRIM(AM7))&gt;0</formula>
    </cfRule>
  </conditionalFormatting>
  <conditionalFormatting sqref="AM19:AS28">
    <cfRule type="notContainsBlanks" dxfId="1625" priority="2">
      <formula>LEN(TRIM(AM19))&gt;0</formula>
    </cfRule>
  </conditionalFormatting>
  <conditionalFormatting sqref="E62:K62">
    <cfRule type="containsBlanks" dxfId="162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c r="AE1" s="398"/>
      <c r="AF1" s="398"/>
      <c r="AG1" s="398"/>
      <c r="AH1" s="398"/>
      <c r="AI1" s="398"/>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99"/>
      <c r="B5" s="399"/>
      <c r="C5" s="399"/>
      <c r="D5" s="399"/>
      <c r="E5" s="399"/>
      <c r="F5" s="399"/>
      <c r="G5" s="399"/>
      <c r="H5" s="399"/>
      <c r="I5" s="399"/>
      <c r="J5" s="399"/>
      <c r="K5" s="399"/>
      <c r="L5" s="399"/>
      <c r="M5" s="723"/>
      <c r="N5" s="723"/>
      <c r="O5" s="723"/>
      <c r="P5" s="723"/>
      <c r="Q5" s="723"/>
      <c r="R5" s="723"/>
      <c r="S5" s="723"/>
      <c r="T5" s="723"/>
      <c r="U5" s="723"/>
      <c r="V5" s="723"/>
      <c r="W5" s="723"/>
      <c r="X5" s="723"/>
      <c r="Y5" s="723"/>
      <c r="Z5" s="723"/>
      <c r="AA5" s="723"/>
      <c r="AB5" s="723"/>
      <c r="AC5" s="723"/>
      <c r="AD5" s="723"/>
      <c r="AE5" s="723"/>
      <c r="AF5" s="723"/>
      <c r="AG5" s="723"/>
      <c r="AH5" s="723"/>
      <c r="AI5" s="723"/>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389"/>
      <c r="B6" s="1390"/>
      <c r="C6" s="1390"/>
      <c r="D6" s="1390"/>
      <c r="E6" s="1390"/>
      <c r="F6" s="1390"/>
      <c r="G6" s="1390"/>
      <c r="H6" s="1390"/>
      <c r="I6" s="1390"/>
      <c r="J6" s="1390"/>
      <c r="K6" s="1390"/>
      <c r="L6" s="1390"/>
      <c r="M6" s="1390"/>
      <c r="N6" s="1390"/>
      <c r="O6" s="1390"/>
      <c r="P6" s="1390"/>
      <c r="Q6" s="1390"/>
      <c r="R6" s="1390"/>
      <c r="S6" s="1390"/>
      <c r="T6" s="1390"/>
      <c r="U6" s="1390"/>
      <c r="V6" s="1390"/>
      <c r="W6" s="1390"/>
      <c r="X6" s="1390"/>
      <c r="Y6" s="1390"/>
      <c r="Z6" s="1390"/>
      <c r="AA6" s="1390"/>
      <c r="AB6" s="1390"/>
      <c r="AC6" s="1390"/>
      <c r="AD6" s="1390"/>
      <c r="AE6" s="1390"/>
      <c r="AF6" s="1390"/>
      <c r="AG6" s="1390"/>
      <c r="AH6" s="1390"/>
      <c r="AI6" s="1390"/>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390"/>
      <c r="B7" s="1390"/>
      <c r="C7" s="1390"/>
      <c r="D7" s="1390"/>
      <c r="E7" s="1390"/>
      <c r="F7" s="1390"/>
      <c r="G7" s="1390"/>
      <c r="H7" s="1390"/>
      <c r="I7" s="1390"/>
      <c r="J7" s="1390"/>
      <c r="K7" s="1390"/>
      <c r="L7" s="1390"/>
      <c r="M7" s="1390"/>
      <c r="N7" s="1390"/>
      <c r="O7" s="1390"/>
      <c r="P7" s="1390"/>
      <c r="Q7" s="1390"/>
      <c r="R7" s="1390"/>
      <c r="S7" s="1390"/>
      <c r="T7" s="1390"/>
      <c r="U7" s="1390"/>
      <c r="V7" s="1390"/>
      <c r="W7" s="1390"/>
      <c r="X7" s="1390"/>
      <c r="Y7" s="1390"/>
      <c r="Z7" s="1390"/>
      <c r="AA7" s="1390"/>
      <c r="AB7" s="1390"/>
      <c r="AC7" s="1390"/>
      <c r="AD7" s="1390"/>
      <c r="AE7" s="1390"/>
      <c r="AF7" s="1390"/>
      <c r="AG7" s="1390"/>
      <c r="AH7" s="1390"/>
      <c r="AI7" s="1390"/>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390"/>
      <c r="B8" s="1390"/>
      <c r="C8" s="1390"/>
      <c r="D8" s="1390"/>
      <c r="E8" s="1390"/>
      <c r="F8" s="1390"/>
      <c r="G8" s="1390"/>
      <c r="H8" s="1390"/>
      <c r="I8" s="1390"/>
      <c r="J8" s="1390"/>
      <c r="K8" s="1390"/>
      <c r="L8" s="1390"/>
      <c r="M8" s="1390"/>
      <c r="N8" s="1390"/>
      <c r="O8" s="1390"/>
      <c r="P8" s="1390"/>
      <c r="Q8" s="1390"/>
      <c r="R8" s="1390"/>
      <c r="S8" s="1390"/>
      <c r="T8" s="1390"/>
      <c r="U8" s="1390"/>
      <c r="V8" s="1390"/>
      <c r="W8" s="1390"/>
      <c r="X8" s="1390"/>
      <c r="Y8" s="1390"/>
      <c r="Z8" s="1390"/>
      <c r="AA8" s="1390"/>
      <c r="AB8" s="1390"/>
      <c r="AC8" s="1390"/>
      <c r="AD8" s="1390"/>
      <c r="AE8" s="1390"/>
      <c r="AF8" s="1390"/>
      <c r="AG8" s="1390"/>
      <c r="AH8" s="1390"/>
      <c r="AI8" s="1390"/>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390"/>
      <c r="B9" s="1390"/>
      <c r="C9" s="1390"/>
      <c r="D9" s="1390"/>
      <c r="E9" s="1390"/>
      <c r="F9" s="1390"/>
      <c r="G9" s="1390"/>
      <c r="H9" s="1390"/>
      <c r="I9" s="1390"/>
      <c r="J9" s="1390"/>
      <c r="K9" s="1390"/>
      <c r="L9" s="1390"/>
      <c r="M9" s="1390"/>
      <c r="N9" s="1390"/>
      <c r="O9" s="1390"/>
      <c r="P9" s="1390"/>
      <c r="Q9" s="1390"/>
      <c r="R9" s="1390"/>
      <c r="S9" s="1390"/>
      <c r="T9" s="1390"/>
      <c r="U9" s="1390"/>
      <c r="V9" s="1390"/>
      <c r="W9" s="1390"/>
      <c r="X9" s="1390"/>
      <c r="Y9" s="1390"/>
      <c r="Z9" s="1390"/>
      <c r="AA9" s="1390"/>
      <c r="AB9" s="1390"/>
      <c r="AC9" s="1390"/>
      <c r="AD9" s="1390"/>
      <c r="AE9" s="1390"/>
      <c r="AF9" s="1390"/>
      <c r="AG9" s="1390"/>
      <c r="AH9" s="1390"/>
      <c r="AI9" s="1390"/>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390"/>
      <c r="B10" s="1390"/>
      <c r="C10" s="1390"/>
      <c r="D10" s="1390"/>
      <c r="E10" s="1390"/>
      <c r="F10" s="1390"/>
      <c r="G10" s="1390"/>
      <c r="H10" s="1390"/>
      <c r="I10" s="1390"/>
      <c r="J10" s="1390"/>
      <c r="K10" s="1390"/>
      <c r="L10" s="1390"/>
      <c r="M10" s="1390"/>
      <c r="N10" s="1390"/>
      <c r="O10" s="1390"/>
      <c r="P10" s="1390"/>
      <c r="Q10" s="1390"/>
      <c r="R10" s="1390"/>
      <c r="S10" s="1390"/>
      <c r="T10" s="1390"/>
      <c r="U10" s="1390"/>
      <c r="V10" s="1390"/>
      <c r="W10" s="1390"/>
      <c r="X10" s="1390"/>
      <c r="Y10" s="1390"/>
      <c r="Z10" s="1390"/>
      <c r="AA10" s="1390"/>
      <c r="AB10" s="1390"/>
      <c r="AC10" s="1390"/>
      <c r="AD10" s="1390"/>
      <c r="AE10" s="1390"/>
      <c r="AF10" s="1390"/>
      <c r="AG10" s="1390"/>
      <c r="AH10" s="1390"/>
      <c r="AI10" s="1390"/>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390"/>
      <c r="B11" s="1390"/>
      <c r="C11" s="1390"/>
      <c r="D11" s="1390"/>
      <c r="E11" s="1390"/>
      <c r="F11" s="1390"/>
      <c r="G11" s="1390"/>
      <c r="H11" s="1390"/>
      <c r="I11" s="1390"/>
      <c r="J11" s="1390"/>
      <c r="K11" s="1390"/>
      <c r="L11" s="1390"/>
      <c r="M11" s="1390"/>
      <c r="N11" s="1390"/>
      <c r="O11" s="1390"/>
      <c r="P11" s="1390"/>
      <c r="Q11" s="1390"/>
      <c r="R11" s="1390"/>
      <c r="S11" s="1390"/>
      <c r="T11" s="1390"/>
      <c r="U11" s="1390"/>
      <c r="V11" s="1390"/>
      <c r="W11" s="1390"/>
      <c r="X11" s="1390"/>
      <c r="Y11" s="1390"/>
      <c r="Z11" s="1390"/>
      <c r="AA11" s="1390"/>
      <c r="AB11" s="1390"/>
      <c r="AC11" s="1390"/>
      <c r="AD11" s="1390"/>
      <c r="AE11" s="1390"/>
      <c r="AF11" s="1390"/>
      <c r="AG11" s="1390"/>
      <c r="AH11" s="1390"/>
      <c r="AI11" s="1390"/>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390"/>
      <c r="B12" s="1390"/>
      <c r="C12" s="1390"/>
      <c r="D12" s="1390"/>
      <c r="E12" s="1390"/>
      <c r="F12" s="1390"/>
      <c r="G12" s="1390"/>
      <c r="H12" s="1390"/>
      <c r="I12" s="1390"/>
      <c r="J12" s="1390"/>
      <c r="K12" s="1390"/>
      <c r="L12" s="1390"/>
      <c r="M12" s="1390"/>
      <c r="N12" s="1390"/>
      <c r="O12" s="1390"/>
      <c r="P12" s="1390"/>
      <c r="Q12" s="1390"/>
      <c r="R12" s="1390"/>
      <c r="S12" s="1390"/>
      <c r="T12" s="1390"/>
      <c r="U12" s="1390"/>
      <c r="V12" s="1390"/>
      <c r="W12" s="1390"/>
      <c r="X12" s="1390"/>
      <c r="Y12" s="1390"/>
      <c r="Z12" s="1390"/>
      <c r="AA12" s="1390"/>
      <c r="AB12" s="1390"/>
      <c r="AC12" s="1390"/>
      <c r="AD12" s="1390"/>
      <c r="AE12" s="1390"/>
      <c r="AF12" s="1390"/>
      <c r="AG12" s="1390"/>
      <c r="AH12" s="1390"/>
      <c r="AI12" s="1390"/>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390"/>
      <c r="B13" s="1390"/>
      <c r="C13" s="1390"/>
      <c r="D13" s="1390"/>
      <c r="E13" s="1390"/>
      <c r="F13" s="1390"/>
      <c r="G13" s="1390"/>
      <c r="H13" s="1390"/>
      <c r="I13" s="1390"/>
      <c r="J13" s="1390"/>
      <c r="K13" s="1390"/>
      <c r="L13" s="1390"/>
      <c r="M13" s="1390"/>
      <c r="N13" s="1390"/>
      <c r="O13" s="1390"/>
      <c r="P13" s="1390"/>
      <c r="Q13" s="1390"/>
      <c r="R13" s="1390"/>
      <c r="S13" s="1390"/>
      <c r="T13" s="1390"/>
      <c r="U13" s="1390"/>
      <c r="V13" s="1390"/>
      <c r="W13" s="1390"/>
      <c r="X13" s="1390"/>
      <c r="Y13" s="1390"/>
      <c r="Z13" s="1390"/>
      <c r="AA13" s="1390"/>
      <c r="AB13" s="1390"/>
      <c r="AC13" s="1390"/>
      <c r="AD13" s="1390"/>
      <c r="AE13" s="1390"/>
      <c r="AF13" s="1390"/>
      <c r="AG13" s="1390"/>
      <c r="AH13" s="1390"/>
      <c r="AI13" s="1390"/>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390"/>
      <c r="B14" s="1390"/>
      <c r="C14" s="1390"/>
      <c r="D14" s="1390"/>
      <c r="E14" s="1390"/>
      <c r="F14" s="1390"/>
      <c r="G14" s="1390"/>
      <c r="H14" s="1390"/>
      <c r="I14" s="1390"/>
      <c r="J14" s="1390"/>
      <c r="K14" s="1390"/>
      <c r="L14" s="1390"/>
      <c r="M14" s="1390"/>
      <c r="N14" s="1390"/>
      <c r="O14" s="1390"/>
      <c r="P14" s="1390"/>
      <c r="Q14" s="1390"/>
      <c r="R14" s="1390"/>
      <c r="S14" s="1390"/>
      <c r="T14" s="1390"/>
      <c r="U14" s="1390"/>
      <c r="V14" s="1390"/>
      <c r="W14" s="1390"/>
      <c r="X14" s="1390"/>
      <c r="Y14" s="1390"/>
      <c r="Z14" s="1390"/>
      <c r="AA14" s="1390"/>
      <c r="AB14" s="1390"/>
      <c r="AC14" s="1390"/>
      <c r="AD14" s="1390"/>
      <c r="AE14" s="1390"/>
      <c r="AF14" s="1390"/>
      <c r="AG14" s="1390"/>
      <c r="AH14" s="1390"/>
      <c r="AI14" s="1390"/>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390"/>
      <c r="B15" s="1390"/>
      <c r="C15" s="1390"/>
      <c r="D15" s="1390"/>
      <c r="E15" s="1390"/>
      <c r="F15" s="1390"/>
      <c r="G15" s="1390"/>
      <c r="H15" s="1390"/>
      <c r="I15" s="1390"/>
      <c r="J15" s="1390"/>
      <c r="K15" s="1390"/>
      <c r="L15" s="1390"/>
      <c r="M15" s="1390"/>
      <c r="N15" s="1390"/>
      <c r="O15" s="1390"/>
      <c r="P15" s="1390"/>
      <c r="Q15" s="1390"/>
      <c r="R15" s="1390"/>
      <c r="S15" s="1390"/>
      <c r="T15" s="1390"/>
      <c r="U15" s="1390"/>
      <c r="V15" s="1390"/>
      <c r="W15" s="1390"/>
      <c r="X15" s="1390"/>
      <c r="Y15" s="1390"/>
      <c r="Z15" s="1390"/>
      <c r="AA15" s="1390"/>
      <c r="AB15" s="1390"/>
      <c r="AC15" s="1390"/>
      <c r="AD15" s="1390"/>
      <c r="AE15" s="1390"/>
      <c r="AF15" s="1390"/>
      <c r="AG15" s="1390"/>
      <c r="AH15" s="1390"/>
      <c r="AI15" s="1390"/>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390"/>
      <c r="B16" s="1390"/>
      <c r="C16" s="1390"/>
      <c r="D16" s="1390"/>
      <c r="E16" s="1390"/>
      <c r="F16" s="1390"/>
      <c r="G16" s="1390"/>
      <c r="H16" s="1390"/>
      <c r="I16" s="1390"/>
      <c r="J16" s="1390"/>
      <c r="K16" s="1390"/>
      <c r="L16" s="1390"/>
      <c r="M16" s="1390"/>
      <c r="N16" s="1390"/>
      <c r="O16" s="1390"/>
      <c r="P16" s="1390"/>
      <c r="Q16" s="1390"/>
      <c r="R16" s="1390"/>
      <c r="S16" s="1390"/>
      <c r="T16" s="1390"/>
      <c r="U16" s="1390"/>
      <c r="V16" s="1390"/>
      <c r="W16" s="1390"/>
      <c r="X16" s="1390"/>
      <c r="Y16" s="1390"/>
      <c r="Z16" s="1390"/>
      <c r="AA16" s="1390"/>
      <c r="AB16" s="1390"/>
      <c r="AC16" s="1390"/>
      <c r="AD16" s="1390"/>
      <c r="AE16" s="1390"/>
      <c r="AF16" s="1390"/>
      <c r="AG16" s="1390"/>
      <c r="AH16" s="1390"/>
      <c r="AI16" s="1390"/>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390"/>
      <c r="B17" s="1390"/>
      <c r="C17" s="1390"/>
      <c r="D17" s="1390"/>
      <c r="E17" s="1390"/>
      <c r="F17" s="1390"/>
      <c r="G17" s="1390"/>
      <c r="H17" s="1390"/>
      <c r="I17" s="1390"/>
      <c r="J17" s="1390"/>
      <c r="K17" s="1390"/>
      <c r="L17" s="1390"/>
      <c r="M17" s="1390"/>
      <c r="N17" s="1390"/>
      <c r="O17" s="1390"/>
      <c r="P17" s="1390"/>
      <c r="Q17" s="1390"/>
      <c r="R17" s="1390"/>
      <c r="S17" s="1390"/>
      <c r="T17" s="1390"/>
      <c r="U17" s="1390"/>
      <c r="V17" s="1390"/>
      <c r="W17" s="1390"/>
      <c r="X17" s="1390"/>
      <c r="Y17" s="1390"/>
      <c r="Z17" s="1390"/>
      <c r="AA17" s="1390"/>
      <c r="AB17" s="1390"/>
      <c r="AC17" s="1390"/>
      <c r="AD17" s="1390"/>
      <c r="AE17" s="1390"/>
      <c r="AF17" s="1390"/>
      <c r="AG17" s="1390"/>
      <c r="AH17" s="1390"/>
      <c r="AI17" s="1390"/>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390"/>
      <c r="B18" s="1390"/>
      <c r="C18" s="1390"/>
      <c r="D18" s="1390"/>
      <c r="E18" s="1390"/>
      <c r="F18" s="1390"/>
      <c r="G18" s="1390"/>
      <c r="H18" s="1390"/>
      <c r="I18" s="1390"/>
      <c r="J18" s="1390"/>
      <c r="K18" s="1390"/>
      <c r="L18" s="1390"/>
      <c r="M18" s="1390"/>
      <c r="N18" s="1390"/>
      <c r="O18" s="1390"/>
      <c r="P18" s="1390"/>
      <c r="Q18" s="1390"/>
      <c r="R18" s="1390"/>
      <c r="S18" s="1390"/>
      <c r="T18" s="1390"/>
      <c r="U18" s="1390"/>
      <c r="V18" s="1390"/>
      <c r="W18" s="1390"/>
      <c r="X18" s="1390"/>
      <c r="Y18" s="1390"/>
      <c r="Z18" s="1390"/>
      <c r="AA18" s="1390"/>
      <c r="AB18" s="1390"/>
      <c r="AC18" s="1390"/>
      <c r="AD18" s="1390"/>
      <c r="AE18" s="1390"/>
      <c r="AF18" s="1390"/>
      <c r="AG18" s="1390"/>
      <c r="AH18" s="1390"/>
      <c r="AI18" s="1390"/>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390"/>
      <c r="B19" s="1390"/>
      <c r="C19" s="1390"/>
      <c r="D19" s="1390"/>
      <c r="E19" s="1390"/>
      <c r="F19" s="1390"/>
      <c r="G19" s="1390"/>
      <c r="H19" s="1390"/>
      <c r="I19" s="1390"/>
      <c r="J19" s="1390"/>
      <c r="K19" s="1390"/>
      <c r="L19" s="1390"/>
      <c r="M19" s="1390"/>
      <c r="N19" s="1390"/>
      <c r="O19" s="1390"/>
      <c r="P19" s="1390"/>
      <c r="Q19" s="1390"/>
      <c r="R19" s="1390"/>
      <c r="S19" s="1390"/>
      <c r="T19" s="1390"/>
      <c r="U19" s="1390"/>
      <c r="V19" s="1390"/>
      <c r="W19" s="1390"/>
      <c r="X19" s="1390"/>
      <c r="Y19" s="1390"/>
      <c r="Z19" s="1390"/>
      <c r="AA19" s="1390"/>
      <c r="AB19" s="1390"/>
      <c r="AC19" s="1390"/>
      <c r="AD19" s="1390"/>
      <c r="AE19" s="1390"/>
      <c r="AF19" s="1390"/>
      <c r="AG19" s="1390"/>
      <c r="AH19" s="1390"/>
      <c r="AI19" s="1390"/>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390"/>
      <c r="B20" s="1390"/>
      <c r="C20" s="1390"/>
      <c r="D20" s="1390"/>
      <c r="E20" s="1390"/>
      <c r="F20" s="1390"/>
      <c r="G20" s="1390"/>
      <c r="H20" s="1390"/>
      <c r="I20" s="1390"/>
      <c r="J20" s="1390"/>
      <c r="K20" s="1390"/>
      <c r="L20" s="1390"/>
      <c r="M20" s="1390"/>
      <c r="N20" s="1390"/>
      <c r="O20" s="1390"/>
      <c r="P20" s="1390"/>
      <c r="Q20" s="1390"/>
      <c r="R20" s="1390"/>
      <c r="S20" s="1390"/>
      <c r="T20" s="1390"/>
      <c r="U20" s="1390"/>
      <c r="V20" s="1390"/>
      <c r="W20" s="1390"/>
      <c r="X20" s="1390"/>
      <c r="Y20" s="1390"/>
      <c r="Z20" s="1390"/>
      <c r="AA20" s="1390"/>
      <c r="AB20" s="1390"/>
      <c r="AC20" s="1390"/>
      <c r="AD20" s="1390"/>
      <c r="AE20" s="1390"/>
      <c r="AF20" s="1390"/>
      <c r="AG20" s="1390"/>
      <c r="AH20" s="1390"/>
      <c r="AI20" s="1390"/>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390"/>
      <c r="B21" s="1390"/>
      <c r="C21" s="1390"/>
      <c r="D21" s="1390"/>
      <c r="E21" s="1390"/>
      <c r="F21" s="1390"/>
      <c r="G21" s="1390"/>
      <c r="H21" s="1390"/>
      <c r="I21" s="1390"/>
      <c r="J21" s="1390"/>
      <c r="K21" s="1390"/>
      <c r="L21" s="1390"/>
      <c r="M21" s="1390"/>
      <c r="N21" s="1390"/>
      <c r="O21" s="1390"/>
      <c r="P21" s="1390"/>
      <c r="Q21" s="1390"/>
      <c r="R21" s="1390"/>
      <c r="S21" s="1390"/>
      <c r="T21" s="1390"/>
      <c r="U21" s="1390"/>
      <c r="V21" s="1390"/>
      <c r="W21" s="1390"/>
      <c r="X21" s="1390"/>
      <c r="Y21" s="1390"/>
      <c r="Z21" s="1390"/>
      <c r="AA21" s="1390"/>
      <c r="AB21" s="1390"/>
      <c r="AC21" s="1390"/>
      <c r="AD21" s="1390"/>
      <c r="AE21" s="1390"/>
      <c r="AF21" s="1390"/>
      <c r="AG21" s="1390"/>
      <c r="AH21" s="1390"/>
      <c r="AI21" s="1390"/>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390"/>
      <c r="B22" s="1390"/>
      <c r="C22" s="1390"/>
      <c r="D22" s="1390"/>
      <c r="E22" s="1390"/>
      <c r="F22" s="1390"/>
      <c r="G22" s="1390"/>
      <c r="H22" s="1390"/>
      <c r="I22" s="1390"/>
      <c r="J22" s="1390"/>
      <c r="K22" s="1390"/>
      <c r="L22" s="1390"/>
      <c r="M22" s="1390"/>
      <c r="N22" s="1390"/>
      <c r="O22" s="1390"/>
      <c r="P22" s="1390"/>
      <c r="Q22" s="1390"/>
      <c r="R22" s="1390"/>
      <c r="S22" s="1390"/>
      <c r="T22" s="1390"/>
      <c r="U22" s="1390"/>
      <c r="V22" s="1390"/>
      <c r="W22" s="1390"/>
      <c r="X22" s="1390"/>
      <c r="Y22" s="1390"/>
      <c r="Z22" s="1390"/>
      <c r="AA22" s="1390"/>
      <c r="AB22" s="1390"/>
      <c r="AC22" s="1390"/>
      <c r="AD22" s="1390"/>
      <c r="AE22" s="1390"/>
      <c r="AF22" s="1390"/>
      <c r="AG22" s="1390"/>
      <c r="AH22" s="1390"/>
      <c r="AI22" s="1390"/>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390"/>
      <c r="B23" s="1390"/>
      <c r="C23" s="1390"/>
      <c r="D23" s="1390"/>
      <c r="E23" s="1390"/>
      <c r="F23" s="1390"/>
      <c r="G23" s="1390"/>
      <c r="H23" s="1390"/>
      <c r="I23" s="1390"/>
      <c r="J23" s="1390"/>
      <c r="K23" s="1390"/>
      <c r="L23" s="1390"/>
      <c r="M23" s="1390"/>
      <c r="N23" s="1390"/>
      <c r="O23" s="1390"/>
      <c r="P23" s="1390"/>
      <c r="Q23" s="1390"/>
      <c r="R23" s="1390"/>
      <c r="S23" s="1390"/>
      <c r="T23" s="1390"/>
      <c r="U23" s="1390"/>
      <c r="V23" s="1390"/>
      <c r="W23" s="1390"/>
      <c r="X23" s="1390"/>
      <c r="Y23" s="1390"/>
      <c r="Z23" s="1390"/>
      <c r="AA23" s="1390"/>
      <c r="AB23" s="1390"/>
      <c r="AC23" s="1390"/>
      <c r="AD23" s="1390"/>
      <c r="AE23" s="1390"/>
      <c r="AF23" s="1390"/>
      <c r="AG23" s="1390"/>
      <c r="AH23" s="1390"/>
      <c r="AI23" s="1390"/>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390"/>
      <c r="B24" s="1390"/>
      <c r="C24" s="1390"/>
      <c r="D24" s="1390"/>
      <c r="E24" s="1390"/>
      <c r="F24" s="1390"/>
      <c r="G24" s="1390"/>
      <c r="H24" s="1390"/>
      <c r="I24" s="1390"/>
      <c r="J24" s="1390"/>
      <c r="K24" s="1390"/>
      <c r="L24" s="1390"/>
      <c r="M24" s="1390"/>
      <c r="N24" s="1390"/>
      <c r="O24" s="1390"/>
      <c r="P24" s="1390"/>
      <c r="Q24" s="1390"/>
      <c r="R24" s="1390"/>
      <c r="S24" s="1390"/>
      <c r="T24" s="1390"/>
      <c r="U24" s="1390"/>
      <c r="V24" s="1390"/>
      <c r="W24" s="1390"/>
      <c r="X24" s="1390"/>
      <c r="Y24" s="1390"/>
      <c r="Z24" s="1390"/>
      <c r="AA24" s="1390"/>
      <c r="AB24" s="1390"/>
      <c r="AC24" s="1390"/>
      <c r="AD24" s="1390"/>
      <c r="AE24" s="1390"/>
      <c r="AF24" s="1390"/>
      <c r="AG24" s="1390"/>
      <c r="AH24" s="1390"/>
      <c r="AI24" s="1390"/>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390"/>
      <c r="B25" s="1390"/>
      <c r="C25" s="1390"/>
      <c r="D25" s="1390"/>
      <c r="E25" s="1390"/>
      <c r="F25" s="1390"/>
      <c r="G25" s="1390"/>
      <c r="H25" s="1390"/>
      <c r="I25" s="1390"/>
      <c r="J25" s="1390"/>
      <c r="K25" s="1390"/>
      <c r="L25" s="1390"/>
      <c r="M25" s="1390"/>
      <c r="N25" s="1390"/>
      <c r="O25" s="1390"/>
      <c r="P25" s="1390"/>
      <c r="Q25" s="1390"/>
      <c r="R25" s="1390"/>
      <c r="S25" s="1390"/>
      <c r="T25" s="1390"/>
      <c r="U25" s="1390"/>
      <c r="V25" s="1390"/>
      <c r="W25" s="1390"/>
      <c r="X25" s="1390"/>
      <c r="Y25" s="1390"/>
      <c r="Z25" s="1390"/>
      <c r="AA25" s="1390"/>
      <c r="AB25" s="1390"/>
      <c r="AC25" s="1390"/>
      <c r="AD25" s="1390"/>
      <c r="AE25" s="1390"/>
      <c r="AF25" s="1390"/>
      <c r="AG25" s="1390"/>
      <c r="AH25" s="1390"/>
      <c r="AI25" s="1390"/>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390"/>
      <c r="B26" s="1390"/>
      <c r="C26" s="1390"/>
      <c r="D26" s="1390"/>
      <c r="E26" s="1390"/>
      <c r="F26" s="1390"/>
      <c r="G26" s="1390"/>
      <c r="H26" s="1390"/>
      <c r="I26" s="1390"/>
      <c r="J26" s="1390"/>
      <c r="K26" s="1390"/>
      <c r="L26" s="1390"/>
      <c r="M26" s="1390"/>
      <c r="N26" s="1390"/>
      <c r="O26" s="1390"/>
      <c r="P26" s="1390"/>
      <c r="Q26" s="1390"/>
      <c r="R26" s="1390"/>
      <c r="S26" s="1390"/>
      <c r="T26" s="1390"/>
      <c r="U26" s="1390"/>
      <c r="V26" s="1390"/>
      <c r="W26" s="1390"/>
      <c r="X26" s="1390"/>
      <c r="Y26" s="1390"/>
      <c r="Z26" s="1390"/>
      <c r="AA26" s="1390"/>
      <c r="AB26" s="1390"/>
      <c r="AC26" s="1390"/>
      <c r="AD26" s="1390"/>
      <c r="AE26" s="1390"/>
      <c r="AF26" s="1390"/>
      <c r="AG26" s="1390"/>
      <c r="AH26" s="1390"/>
      <c r="AI26" s="1390"/>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390"/>
      <c r="B27" s="1390"/>
      <c r="C27" s="1390"/>
      <c r="D27" s="1390"/>
      <c r="E27" s="1390"/>
      <c r="F27" s="1390"/>
      <c r="G27" s="1390"/>
      <c r="H27" s="1390"/>
      <c r="I27" s="1390"/>
      <c r="J27" s="1390"/>
      <c r="K27" s="1390"/>
      <c r="L27" s="1390"/>
      <c r="M27" s="1390"/>
      <c r="N27" s="1390"/>
      <c r="O27" s="1390"/>
      <c r="P27" s="1390"/>
      <c r="Q27" s="1390"/>
      <c r="R27" s="1390"/>
      <c r="S27" s="1390"/>
      <c r="T27" s="1390"/>
      <c r="U27" s="1390"/>
      <c r="V27" s="1390"/>
      <c r="W27" s="1390"/>
      <c r="X27" s="1390"/>
      <c r="Y27" s="1390"/>
      <c r="Z27" s="1390"/>
      <c r="AA27" s="1390"/>
      <c r="AB27" s="1390"/>
      <c r="AC27" s="1390"/>
      <c r="AD27" s="1390"/>
      <c r="AE27" s="1390"/>
      <c r="AF27" s="1390"/>
      <c r="AG27" s="1390"/>
      <c r="AH27" s="1390"/>
      <c r="AI27" s="1390"/>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390"/>
      <c r="B28" s="1390"/>
      <c r="C28" s="1390"/>
      <c r="D28" s="1390"/>
      <c r="E28" s="1390"/>
      <c r="F28" s="1390"/>
      <c r="G28" s="1390"/>
      <c r="H28" s="1390"/>
      <c r="I28" s="1390"/>
      <c r="J28" s="1390"/>
      <c r="K28" s="1390"/>
      <c r="L28" s="1390"/>
      <c r="M28" s="1390"/>
      <c r="N28" s="1390"/>
      <c r="O28" s="1390"/>
      <c r="P28" s="1390"/>
      <c r="Q28" s="1390"/>
      <c r="R28" s="1390"/>
      <c r="S28" s="1390"/>
      <c r="T28" s="1390"/>
      <c r="U28" s="1390"/>
      <c r="V28" s="1390"/>
      <c r="W28" s="1390"/>
      <c r="X28" s="1390"/>
      <c r="Y28" s="1390"/>
      <c r="Z28" s="1390"/>
      <c r="AA28" s="1390"/>
      <c r="AB28" s="1390"/>
      <c r="AC28" s="1390"/>
      <c r="AD28" s="1390"/>
      <c r="AE28" s="1390"/>
      <c r="AF28" s="1390"/>
      <c r="AG28" s="1390"/>
      <c r="AH28" s="1390"/>
      <c r="AI28" s="1390"/>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390"/>
      <c r="B29" s="1390"/>
      <c r="C29" s="1390"/>
      <c r="D29" s="1390"/>
      <c r="E29" s="1390"/>
      <c r="F29" s="1390"/>
      <c r="G29" s="1390"/>
      <c r="H29" s="1390"/>
      <c r="I29" s="1390"/>
      <c r="J29" s="1390"/>
      <c r="K29" s="1390"/>
      <c r="L29" s="1390"/>
      <c r="M29" s="1390"/>
      <c r="N29" s="1390"/>
      <c r="O29" s="1390"/>
      <c r="P29" s="1390"/>
      <c r="Q29" s="1390"/>
      <c r="R29" s="1390"/>
      <c r="S29" s="1390"/>
      <c r="T29" s="1390"/>
      <c r="U29" s="1390"/>
      <c r="V29" s="1390"/>
      <c r="W29" s="1390"/>
      <c r="X29" s="1390"/>
      <c r="Y29" s="1390"/>
      <c r="Z29" s="1390"/>
      <c r="AA29" s="1390"/>
      <c r="AB29" s="1390"/>
      <c r="AC29" s="1390"/>
      <c r="AD29" s="1390"/>
      <c r="AE29" s="1390"/>
      <c r="AF29" s="1390"/>
      <c r="AG29" s="1390"/>
      <c r="AH29" s="1390"/>
      <c r="AI29" s="1390"/>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390"/>
      <c r="B30" s="1390"/>
      <c r="C30" s="1390"/>
      <c r="D30" s="1390"/>
      <c r="E30" s="1390"/>
      <c r="F30" s="1390"/>
      <c r="G30" s="1390"/>
      <c r="H30" s="1390"/>
      <c r="I30" s="1390"/>
      <c r="J30" s="1390"/>
      <c r="K30" s="1390"/>
      <c r="L30" s="1390"/>
      <c r="M30" s="1390"/>
      <c r="N30" s="1390"/>
      <c r="O30" s="1390"/>
      <c r="P30" s="1390"/>
      <c r="Q30" s="1390"/>
      <c r="R30" s="1390"/>
      <c r="S30" s="1390"/>
      <c r="T30" s="1390"/>
      <c r="U30" s="1390"/>
      <c r="V30" s="1390"/>
      <c r="W30" s="1390"/>
      <c r="X30" s="1390"/>
      <c r="Y30" s="1390"/>
      <c r="Z30" s="1390"/>
      <c r="AA30" s="1390"/>
      <c r="AB30" s="1390"/>
      <c r="AC30" s="1390"/>
      <c r="AD30" s="1390"/>
      <c r="AE30" s="1390"/>
      <c r="AF30" s="1390"/>
      <c r="AG30" s="1390"/>
      <c r="AH30" s="1390"/>
      <c r="AI30" s="1390"/>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390"/>
      <c r="B31" s="1390"/>
      <c r="C31" s="1390"/>
      <c r="D31" s="1390"/>
      <c r="E31" s="1390"/>
      <c r="F31" s="1390"/>
      <c r="G31" s="1390"/>
      <c r="H31" s="1390"/>
      <c r="I31" s="1390"/>
      <c r="J31" s="1390"/>
      <c r="K31" s="1390"/>
      <c r="L31" s="1390"/>
      <c r="M31" s="1390"/>
      <c r="N31" s="1390"/>
      <c r="O31" s="1390"/>
      <c r="P31" s="1390"/>
      <c r="Q31" s="1390"/>
      <c r="R31" s="1390"/>
      <c r="S31" s="1390"/>
      <c r="T31" s="1390"/>
      <c r="U31" s="1390"/>
      <c r="V31" s="1390"/>
      <c r="W31" s="1390"/>
      <c r="X31" s="1390"/>
      <c r="Y31" s="1390"/>
      <c r="Z31" s="1390"/>
      <c r="AA31" s="1390"/>
      <c r="AB31" s="1390"/>
      <c r="AC31" s="1390"/>
      <c r="AD31" s="1390"/>
      <c r="AE31" s="1390"/>
      <c r="AF31" s="1390"/>
      <c r="AG31" s="1390"/>
      <c r="AH31" s="1390"/>
      <c r="AI31" s="1390"/>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390"/>
      <c r="B32" s="1390"/>
      <c r="C32" s="1390"/>
      <c r="D32" s="1390"/>
      <c r="E32" s="1390"/>
      <c r="F32" s="1390"/>
      <c r="G32" s="1390"/>
      <c r="H32" s="1390"/>
      <c r="I32" s="1390"/>
      <c r="J32" s="1390"/>
      <c r="K32" s="1390"/>
      <c r="L32" s="1390"/>
      <c r="M32" s="1390"/>
      <c r="N32" s="1390"/>
      <c r="O32" s="1390"/>
      <c r="P32" s="1390"/>
      <c r="Q32" s="1390"/>
      <c r="R32" s="1390"/>
      <c r="S32" s="1390"/>
      <c r="T32" s="1390"/>
      <c r="U32" s="1390"/>
      <c r="V32" s="1390"/>
      <c r="W32" s="1390"/>
      <c r="X32" s="1390"/>
      <c r="Y32" s="1390"/>
      <c r="Z32" s="1390"/>
      <c r="AA32" s="1390"/>
      <c r="AB32" s="1390"/>
      <c r="AC32" s="1390"/>
      <c r="AD32" s="1390"/>
      <c r="AE32" s="1390"/>
      <c r="AF32" s="1390"/>
      <c r="AG32" s="1390"/>
      <c r="AH32" s="1390"/>
      <c r="AI32" s="1390"/>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390"/>
      <c r="B33" s="1390"/>
      <c r="C33" s="1390"/>
      <c r="D33" s="1390"/>
      <c r="E33" s="1390"/>
      <c r="F33" s="1390"/>
      <c r="G33" s="1390"/>
      <c r="H33" s="1390"/>
      <c r="I33" s="1390"/>
      <c r="J33" s="1390"/>
      <c r="K33" s="1390"/>
      <c r="L33" s="1390"/>
      <c r="M33" s="1390"/>
      <c r="N33" s="1390"/>
      <c r="O33" s="1390"/>
      <c r="P33" s="1390"/>
      <c r="Q33" s="1390"/>
      <c r="R33" s="1390"/>
      <c r="S33" s="1390"/>
      <c r="T33" s="1390"/>
      <c r="U33" s="1390"/>
      <c r="V33" s="1390"/>
      <c r="W33" s="1390"/>
      <c r="X33" s="1390"/>
      <c r="Y33" s="1390"/>
      <c r="Z33" s="1390"/>
      <c r="AA33" s="1390"/>
      <c r="AB33" s="1390"/>
      <c r="AC33" s="1390"/>
      <c r="AD33" s="1390"/>
      <c r="AE33" s="1390"/>
      <c r="AF33" s="1390"/>
      <c r="AG33" s="1390"/>
      <c r="AH33" s="1390"/>
      <c r="AI33" s="1390"/>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35"/>
      <c r="B34" s="1035"/>
      <c r="C34" s="1035"/>
      <c r="D34" s="1035"/>
      <c r="E34" s="1035"/>
      <c r="F34" s="1035"/>
      <c r="G34" s="1035"/>
      <c r="H34" s="1035"/>
      <c r="I34" s="1035"/>
      <c r="J34" s="1035"/>
      <c r="K34" s="1035"/>
      <c r="L34" s="1035"/>
      <c r="M34" s="1035"/>
      <c r="N34" s="1035"/>
      <c r="O34" s="1035"/>
      <c r="P34" s="1035"/>
      <c r="Q34" s="1035"/>
      <c r="R34" s="1035"/>
      <c r="S34" s="1035"/>
      <c r="T34" s="1035"/>
      <c r="U34" s="1035"/>
      <c r="V34" s="1035"/>
      <c r="W34" s="1035"/>
      <c r="X34" s="1035"/>
      <c r="Y34" s="1035"/>
      <c r="Z34" s="1035"/>
      <c r="AA34" s="1035"/>
      <c r="AB34" s="1035"/>
      <c r="AC34" s="1035"/>
      <c r="AD34" s="1035"/>
      <c r="AE34" s="1035"/>
      <c r="AF34" s="1035"/>
      <c r="AG34" s="1035"/>
      <c r="AH34" s="1035"/>
      <c r="AI34" s="1035"/>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35"/>
      <c r="B35" s="1035"/>
      <c r="C35" s="1035"/>
      <c r="D35" s="1035"/>
      <c r="E35" s="1035"/>
      <c r="F35" s="1035"/>
      <c r="G35" s="1035"/>
      <c r="H35" s="1035"/>
      <c r="I35" s="1035"/>
      <c r="J35" s="1035"/>
      <c r="K35" s="1035"/>
      <c r="L35" s="1035"/>
      <c r="M35" s="1035"/>
      <c r="N35" s="1035"/>
      <c r="O35" s="1035"/>
      <c r="P35" s="1035"/>
      <c r="Q35" s="1035"/>
      <c r="R35" s="1035"/>
      <c r="S35" s="1035"/>
      <c r="T35" s="1035"/>
      <c r="U35" s="1035"/>
      <c r="V35" s="1035"/>
      <c r="W35" s="1035"/>
      <c r="X35" s="1035"/>
      <c r="Y35" s="1035"/>
      <c r="Z35" s="1035"/>
      <c r="AA35" s="1035"/>
      <c r="AB35" s="1035"/>
      <c r="AC35" s="1035"/>
      <c r="AD35" s="1035"/>
      <c r="AE35" s="1035"/>
      <c r="AF35" s="1035"/>
      <c r="AG35" s="1035"/>
      <c r="AH35" s="1035"/>
      <c r="AI35" s="1035"/>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35"/>
      <c r="B36" s="1035"/>
      <c r="C36" s="1035"/>
      <c r="D36" s="1035"/>
      <c r="E36" s="1035"/>
      <c r="F36" s="1035"/>
      <c r="G36" s="1035"/>
      <c r="H36" s="1035"/>
      <c r="I36" s="1035"/>
      <c r="J36" s="1035"/>
      <c r="K36" s="1035"/>
      <c r="L36" s="1035"/>
      <c r="M36" s="1035"/>
      <c r="N36" s="1035"/>
      <c r="O36" s="1035"/>
      <c r="P36" s="1035"/>
      <c r="Q36" s="1035"/>
      <c r="R36" s="1035"/>
      <c r="S36" s="1035"/>
      <c r="T36" s="1035"/>
      <c r="U36" s="1035"/>
      <c r="V36" s="1035"/>
      <c r="W36" s="1035"/>
      <c r="X36" s="1035"/>
      <c r="Y36" s="1035"/>
      <c r="Z36" s="1035"/>
      <c r="AA36" s="1035"/>
      <c r="AB36" s="1035"/>
      <c r="AC36" s="1035"/>
      <c r="AD36" s="1035"/>
      <c r="AE36" s="1035"/>
      <c r="AF36" s="1035"/>
      <c r="AG36" s="1035"/>
      <c r="AH36" s="1035"/>
      <c r="AI36" s="1035"/>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35"/>
      <c r="B37" s="1035"/>
      <c r="C37" s="1035"/>
      <c r="D37" s="1035"/>
      <c r="E37" s="1035"/>
      <c r="F37" s="1035"/>
      <c r="G37" s="1035"/>
      <c r="H37" s="1035"/>
      <c r="I37" s="1035"/>
      <c r="J37" s="1035"/>
      <c r="K37" s="1035"/>
      <c r="L37" s="1035"/>
      <c r="M37" s="1035"/>
      <c r="N37" s="1035"/>
      <c r="O37" s="1035"/>
      <c r="P37" s="1035"/>
      <c r="Q37" s="1035"/>
      <c r="R37" s="1035"/>
      <c r="S37" s="1035"/>
      <c r="T37" s="1035"/>
      <c r="U37" s="1035"/>
      <c r="V37" s="1035"/>
      <c r="W37" s="1035"/>
      <c r="X37" s="1035"/>
      <c r="Y37" s="1035"/>
      <c r="Z37" s="1035"/>
      <c r="AA37" s="1035"/>
      <c r="AB37" s="1035"/>
      <c r="AC37" s="1035"/>
      <c r="AD37" s="1035"/>
      <c r="AE37" s="1035"/>
      <c r="AF37" s="1035"/>
      <c r="AG37" s="1035"/>
      <c r="AH37" s="1035"/>
      <c r="AI37" s="1035"/>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35"/>
      <c r="B38" s="1035"/>
      <c r="C38" s="1035"/>
      <c r="D38" s="1035"/>
      <c r="E38" s="1035"/>
      <c r="F38" s="1035"/>
      <c r="G38" s="1035"/>
      <c r="H38" s="1035"/>
      <c r="I38" s="1035"/>
      <c r="J38" s="1035"/>
      <c r="K38" s="1035"/>
      <c r="L38" s="1035"/>
      <c r="M38" s="1035"/>
      <c r="N38" s="1035"/>
      <c r="O38" s="1035"/>
      <c r="P38" s="1035"/>
      <c r="Q38" s="1035"/>
      <c r="R38" s="1035"/>
      <c r="S38" s="1035"/>
      <c r="T38" s="1035"/>
      <c r="U38" s="1035"/>
      <c r="V38" s="1035"/>
      <c r="W38" s="1035"/>
      <c r="X38" s="1035"/>
      <c r="Y38" s="1035"/>
      <c r="Z38" s="1035"/>
      <c r="AA38" s="1035"/>
      <c r="AB38" s="1035"/>
      <c r="AC38" s="1035"/>
      <c r="AD38" s="1035"/>
      <c r="AE38" s="1035"/>
      <c r="AF38" s="1035"/>
      <c r="AG38" s="1035"/>
      <c r="AH38" s="1035"/>
      <c r="AI38" s="1035"/>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35"/>
      <c r="B39" s="1035"/>
      <c r="C39" s="1035"/>
      <c r="D39" s="1035"/>
      <c r="E39" s="1035"/>
      <c r="F39" s="1035"/>
      <c r="G39" s="1035"/>
      <c r="H39" s="1035"/>
      <c r="I39" s="1035"/>
      <c r="J39" s="1035"/>
      <c r="K39" s="1035"/>
      <c r="L39" s="1035"/>
      <c r="M39" s="1035"/>
      <c r="N39" s="1035"/>
      <c r="O39" s="1035"/>
      <c r="P39" s="1035"/>
      <c r="Q39" s="1035"/>
      <c r="R39" s="1035"/>
      <c r="S39" s="1035"/>
      <c r="T39" s="1035"/>
      <c r="U39" s="1035"/>
      <c r="V39" s="1035"/>
      <c r="W39" s="1035"/>
      <c r="X39" s="1035"/>
      <c r="Y39" s="1035"/>
      <c r="Z39" s="1035"/>
      <c r="AA39" s="1035"/>
      <c r="AB39" s="1035"/>
      <c r="AC39" s="1035"/>
      <c r="AD39" s="1035"/>
      <c r="AE39" s="1035"/>
      <c r="AF39" s="1035"/>
      <c r="AG39" s="1035"/>
      <c r="AH39" s="1035"/>
      <c r="AI39" s="1035"/>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35"/>
      <c r="B40" s="1035"/>
      <c r="C40" s="1035"/>
      <c r="D40" s="1035"/>
      <c r="E40" s="1035"/>
      <c r="F40" s="1035"/>
      <c r="G40" s="1035"/>
      <c r="H40" s="1035"/>
      <c r="I40" s="1035"/>
      <c r="J40" s="1035"/>
      <c r="K40" s="1035"/>
      <c r="L40" s="1035"/>
      <c r="M40" s="1035"/>
      <c r="N40" s="1035"/>
      <c r="O40" s="1035"/>
      <c r="P40" s="1035"/>
      <c r="Q40" s="1035"/>
      <c r="R40" s="1035"/>
      <c r="S40" s="1035"/>
      <c r="T40" s="1035"/>
      <c r="U40" s="1035"/>
      <c r="V40" s="1035"/>
      <c r="W40" s="1035"/>
      <c r="X40" s="1035"/>
      <c r="Y40" s="1035"/>
      <c r="Z40" s="1035"/>
      <c r="AA40" s="1035"/>
      <c r="AB40" s="1035"/>
      <c r="AC40" s="1035"/>
      <c r="AD40" s="1035"/>
      <c r="AE40" s="1035"/>
      <c r="AF40" s="1035"/>
      <c r="AG40" s="1035"/>
      <c r="AH40" s="1035"/>
      <c r="AI40" s="1035"/>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35"/>
      <c r="B41" s="1035"/>
      <c r="C41" s="1035"/>
      <c r="D41" s="1035"/>
      <c r="E41" s="1035"/>
      <c r="F41" s="1035"/>
      <c r="G41" s="1035"/>
      <c r="H41" s="1035"/>
      <c r="I41" s="1035"/>
      <c r="J41" s="1035"/>
      <c r="K41" s="1035"/>
      <c r="L41" s="1035"/>
      <c r="M41" s="1035"/>
      <c r="N41" s="1035"/>
      <c r="O41" s="1035"/>
      <c r="P41" s="1035"/>
      <c r="Q41" s="1035"/>
      <c r="R41" s="1035"/>
      <c r="S41" s="1035"/>
      <c r="T41" s="1035"/>
      <c r="U41" s="1035"/>
      <c r="V41" s="1035"/>
      <c r="W41" s="1035"/>
      <c r="X41" s="1035"/>
      <c r="Y41" s="1035"/>
      <c r="Z41" s="1035"/>
      <c r="AA41" s="1035"/>
      <c r="AB41" s="1035"/>
      <c r="AC41" s="1035"/>
      <c r="AD41" s="1035"/>
      <c r="AE41" s="1035"/>
      <c r="AF41" s="1035"/>
      <c r="AG41" s="1035"/>
      <c r="AH41" s="1035"/>
      <c r="AI41" s="1035"/>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35"/>
      <c r="B42" s="1035"/>
      <c r="C42" s="1035"/>
      <c r="D42" s="1035"/>
      <c r="E42" s="1035"/>
      <c r="F42" s="1035"/>
      <c r="G42" s="1035"/>
      <c r="H42" s="1035"/>
      <c r="I42" s="1035"/>
      <c r="J42" s="1035"/>
      <c r="K42" s="1035"/>
      <c r="L42" s="1035"/>
      <c r="M42" s="1035"/>
      <c r="N42" s="1035"/>
      <c r="O42" s="1035"/>
      <c r="P42" s="1035"/>
      <c r="Q42" s="1035"/>
      <c r="R42" s="1035"/>
      <c r="S42" s="1035"/>
      <c r="T42" s="1035"/>
      <c r="U42" s="1035"/>
      <c r="V42" s="1035"/>
      <c r="W42" s="1035"/>
      <c r="X42" s="1035"/>
      <c r="Y42" s="1035"/>
      <c r="Z42" s="1035"/>
      <c r="AA42" s="1035"/>
      <c r="AB42" s="1035"/>
      <c r="AC42" s="1035"/>
      <c r="AD42" s="1035"/>
      <c r="AE42" s="1035"/>
      <c r="AF42" s="1035"/>
      <c r="AG42" s="1035"/>
      <c r="AH42" s="1035"/>
      <c r="AI42" s="1035"/>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35"/>
      <c r="B43" s="1035"/>
      <c r="C43" s="1035"/>
      <c r="D43" s="1035"/>
      <c r="E43" s="1035"/>
      <c r="F43" s="1035"/>
      <c r="G43" s="1035"/>
      <c r="H43" s="1035"/>
      <c r="I43" s="1035"/>
      <c r="J43" s="1035"/>
      <c r="K43" s="1035"/>
      <c r="L43" s="1035"/>
      <c r="M43" s="1035"/>
      <c r="N43" s="1035"/>
      <c r="O43" s="1035"/>
      <c r="P43" s="1035"/>
      <c r="Q43" s="1035"/>
      <c r="R43" s="1035"/>
      <c r="S43" s="1035"/>
      <c r="T43" s="1035"/>
      <c r="U43" s="1035"/>
      <c r="V43" s="1035"/>
      <c r="W43" s="1035"/>
      <c r="X43" s="1035"/>
      <c r="Y43" s="1035"/>
      <c r="Z43" s="1035"/>
      <c r="AA43" s="1035"/>
      <c r="AB43" s="1035"/>
      <c r="AC43" s="1035"/>
      <c r="AD43" s="1035"/>
      <c r="AE43" s="1035"/>
      <c r="AF43" s="1035"/>
      <c r="AG43" s="1035"/>
      <c r="AH43" s="1035"/>
      <c r="AI43" s="1035"/>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35"/>
      <c r="B44" s="1035"/>
      <c r="C44" s="1035"/>
      <c r="D44" s="1035"/>
      <c r="E44" s="1035"/>
      <c r="F44" s="1035"/>
      <c r="G44" s="1035"/>
      <c r="H44" s="1035"/>
      <c r="I44" s="1035"/>
      <c r="J44" s="1035"/>
      <c r="K44" s="1035"/>
      <c r="L44" s="1035"/>
      <c r="M44" s="1035"/>
      <c r="N44" s="1035"/>
      <c r="O44" s="1035"/>
      <c r="P44" s="1035"/>
      <c r="Q44" s="1035"/>
      <c r="R44" s="1035"/>
      <c r="S44" s="1035"/>
      <c r="T44" s="1035"/>
      <c r="U44" s="1035"/>
      <c r="V44" s="1035"/>
      <c r="W44" s="1035"/>
      <c r="X44" s="1035"/>
      <c r="Y44" s="1035"/>
      <c r="Z44" s="1035"/>
      <c r="AA44" s="1035"/>
      <c r="AB44" s="1035"/>
      <c r="AC44" s="1035"/>
      <c r="AD44" s="1035"/>
      <c r="AE44" s="1035"/>
      <c r="AF44" s="1035"/>
      <c r="AG44" s="1035"/>
      <c r="AH44" s="1035"/>
      <c r="AI44" s="1035"/>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35"/>
      <c r="B45" s="1035"/>
      <c r="C45" s="1035"/>
      <c r="D45" s="1035"/>
      <c r="E45" s="1035"/>
      <c r="F45" s="1035"/>
      <c r="G45" s="1035"/>
      <c r="H45" s="1035"/>
      <c r="I45" s="1035"/>
      <c r="J45" s="1035"/>
      <c r="K45" s="1035"/>
      <c r="L45" s="1035"/>
      <c r="M45" s="1035"/>
      <c r="N45" s="1035"/>
      <c r="O45" s="1035"/>
      <c r="P45" s="1035"/>
      <c r="Q45" s="1035"/>
      <c r="R45" s="1035"/>
      <c r="S45" s="1035"/>
      <c r="T45" s="1035"/>
      <c r="U45" s="1035"/>
      <c r="V45" s="1035"/>
      <c r="W45" s="1035"/>
      <c r="X45" s="1035"/>
      <c r="Y45" s="1035"/>
      <c r="Z45" s="1035"/>
      <c r="AA45" s="1035"/>
      <c r="AB45" s="1035"/>
      <c r="AC45" s="1035"/>
      <c r="AD45" s="1035"/>
      <c r="AE45" s="1035"/>
      <c r="AF45" s="1035"/>
      <c r="AG45" s="1035"/>
      <c r="AH45" s="1035"/>
      <c r="AI45" s="1035"/>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35"/>
      <c r="B46" s="1035"/>
      <c r="C46" s="1035"/>
      <c r="D46" s="1035"/>
      <c r="E46" s="1035"/>
      <c r="F46" s="1035"/>
      <c r="G46" s="1035"/>
      <c r="H46" s="1035"/>
      <c r="I46" s="1035"/>
      <c r="J46" s="1035"/>
      <c r="K46" s="1035"/>
      <c r="L46" s="1035"/>
      <c r="M46" s="1035"/>
      <c r="N46" s="1035"/>
      <c r="O46" s="1035"/>
      <c r="P46" s="1035"/>
      <c r="Q46" s="1035"/>
      <c r="R46" s="1035"/>
      <c r="S46" s="1035"/>
      <c r="T46" s="1035"/>
      <c r="U46" s="1035"/>
      <c r="V46" s="1035"/>
      <c r="W46" s="1035"/>
      <c r="X46" s="1035"/>
      <c r="Y46" s="1035"/>
      <c r="Z46" s="1035"/>
      <c r="AA46" s="1035"/>
      <c r="AB46" s="1035"/>
      <c r="AC46" s="1035"/>
      <c r="AD46" s="1035"/>
      <c r="AE46" s="1035"/>
      <c r="AF46" s="1035"/>
      <c r="AG46" s="1035"/>
      <c r="AH46" s="1035"/>
      <c r="AI46" s="1035"/>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35"/>
      <c r="B47" s="1035"/>
      <c r="C47" s="1035"/>
      <c r="D47" s="1035"/>
      <c r="E47" s="1035"/>
      <c r="F47" s="1035"/>
      <c r="G47" s="1035"/>
      <c r="H47" s="1035"/>
      <c r="I47" s="1035"/>
      <c r="J47" s="1035"/>
      <c r="K47" s="1035"/>
      <c r="L47" s="1035"/>
      <c r="M47" s="1035"/>
      <c r="N47" s="1035"/>
      <c r="O47" s="1035"/>
      <c r="P47" s="1035"/>
      <c r="Q47" s="1035"/>
      <c r="R47" s="1035"/>
      <c r="S47" s="1035"/>
      <c r="T47" s="1035"/>
      <c r="U47" s="1035"/>
      <c r="V47" s="1035"/>
      <c r="W47" s="1035"/>
      <c r="X47" s="1035"/>
      <c r="Y47" s="1035"/>
      <c r="Z47" s="1035"/>
      <c r="AA47" s="1035"/>
      <c r="AB47" s="1035"/>
      <c r="AC47" s="1035"/>
      <c r="AD47" s="1035"/>
      <c r="AE47" s="1035"/>
      <c r="AF47" s="1035"/>
      <c r="AG47" s="1035"/>
      <c r="AH47" s="1035"/>
      <c r="AI47" s="1035"/>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35"/>
      <c r="B48" s="1035"/>
      <c r="C48" s="1035"/>
      <c r="D48" s="1035"/>
      <c r="E48" s="1035"/>
      <c r="F48" s="1035"/>
      <c r="G48" s="1035"/>
      <c r="H48" s="1035"/>
      <c r="I48" s="1035"/>
      <c r="J48" s="1035"/>
      <c r="K48" s="1035"/>
      <c r="L48" s="1035"/>
      <c r="M48" s="1035"/>
      <c r="N48" s="1035"/>
      <c r="O48" s="1035"/>
      <c r="P48" s="1035"/>
      <c r="Q48" s="1035"/>
      <c r="R48" s="1035"/>
      <c r="S48" s="1035"/>
      <c r="T48" s="1035"/>
      <c r="U48" s="1035"/>
      <c r="V48" s="1035"/>
      <c r="W48" s="1035"/>
      <c r="X48" s="1035"/>
      <c r="Y48" s="1035"/>
      <c r="Z48" s="1035"/>
      <c r="AA48" s="1035"/>
      <c r="AB48" s="1035"/>
      <c r="AC48" s="1035"/>
      <c r="AD48" s="1035"/>
      <c r="AE48" s="1035"/>
      <c r="AF48" s="1035"/>
      <c r="AG48" s="1035"/>
      <c r="AH48" s="1035"/>
      <c r="AI48" s="1035"/>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35"/>
      <c r="B49" s="1035"/>
      <c r="C49" s="1035"/>
      <c r="D49" s="1035"/>
      <c r="E49" s="1035"/>
      <c r="F49" s="1035"/>
      <c r="G49" s="1035"/>
      <c r="H49" s="1035"/>
      <c r="I49" s="1035"/>
      <c r="J49" s="1035"/>
      <c r="K49" s="1035"/>
      <c r="L49" s="1035"/>
      <c r="M49" s="1035"/>
      <c r="N49" s="1035"/>
      <c r="O49" s="1035"/>
      <c r="P49" s="1035"/>
      <c r="Q49" s="1035"/>
      <c r="R49" s="1035"/>
      <c r="S49" s="1035"/>
      <c r="T49" s="1035"/>
      <c r="U49" s="1035"/>
      <c r="V49" s="1035"/>
      <c r="W49" s="1035"/>
      <c r="X49" s="1035"/>
      <c r="Y49" s="1035"/>
      <c r="Z49" s="1035"/>
      <c r="AA49" s="1035"/>
      <c r="AB49" s="1035"/>
      <c r="AC49" s="1035"/>
      <c r="AD49" s="1035"/>
      <c r="AE49" s="1035"/>
      <c r="AF49" s="1035"/>
      <c r="AG49" s="1035"/>
      <c r="AH49" s="1035"/>
      <c r="AI49" s="1035"/>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35"/>
      <c r="B50" s="1035"/>
      <c r="C50" s="1035"/>
      <c r="D50" s="1035"/>
      <c r="E50" s="1035"/>
      <c r="F50" s="1035"/>
      <c r="G50" s="1035"/>
      <c r="H50" s="1035"/>
      <c r="I50" s="1035"/>
      <c r="J50" s="1035"/>
      <c r="K50" s="1035"/>
      <c r="L50" s="1035"/>
      <c r="M50" s="1035"/>
      <c r="N50" s="1035"/>
      <c r="O50" s="1035"/>
      <c r="P50" s="1035"/>
      <c r="Q50" s="1035"/>
      <c r="R50" s="1035"/>
      <c r="S50" s="1035"/>
      <c r="T50" s="1035"/>
      <c r="U50" s="1035"/>
      <c r="V50" s="1035"/>
      <c r="W50" s="1035"/>
      <c r="X50" s="1035"/>
      <c r="Y50" s="1035"/>
      <c r="Z50" s="1035"/>
      <c r="AA50" s="1035"/>
      <c r="AB50" s="1035"/>
      <c r="AC50" s="1035"/>
      <c r="AD50" s="1035"/>
      <c r="AE50" s="1035"/>
      <c r="AF50" s="1035"/>
      <c r="AG50" s="1035"/>
      <c r="AH50" s="1035"/>
      <c r="AI50" s="1035"/>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35"/>
      <c r="B51" s="1035"/>
      <c r="C51" s="1035"/>
      <c r="D51" s="1035"/>
      <c r="E51" s="1035"/>
      <c r="F51" s="1035"/>
      <c r="G51" s="1035"/>
      <c r="H51" s="1035"/>
      <c r="I51" s="1035"/>
      <c r="J51" s="1035"/>
      <c r="K51" s="1035"/>
      <c r="L51" s="1035"/>
      <c r="M51" s="1035"/>
      <c r="N51" s="1035"/>
      <c r="O51" s="1035"/>
      <c r="P51" s="1035"/>
      <c r="Q51" s="1035"/>
      <c r="R51" s="1035"/>
      <c r="S51" s="1035"/>
      <c r="T51" s="1035"/>
      <c r="U51" s="1035"/>
      <c r="V51" s="1035"/>
      <c r="W51" s="1035"/>
      <c r="X51" s="1035"/>
      <c r="Y51" s="1035"/>
      <c r="Z51" s="1035"/>
      <c r="AA51" s="1035"/>
      <c r="AB51" s="1035"/>
      <c r="AC51" s="1035"/>
      <c r="AD51" s="1035"/>
      <c r="AE51" s="1035"/>
      <c r="AF51" s="1035"/>
      <c r="AG51" s="1035"/>
      <c r="AH51" s="1035"/>
      <c r="AI51" s="1035"/>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35"/>
      <c r="B52" s="1035"/>
      <c r="C52" s="1035"/>
      <c r="D52" s="1035"/>
      <c r="E52" s="1035"/>
      <c r="F52" s="1035"/>
      <c r="G52" s="1035"/>
      <c r="H52" s="1035"/>
      <c r="I52" s="1035"/>
      <c r="J52" s="1035"/>
      <c r="K52" s="1035"/>
      <c r="L52" s="1035"/>
      <c r="M52" s="1035"/>
      <c r="N52" s="1035"/>
      <c r="O52" s="1035"/>
      <c r="P52" s="1035"/>
      <c r="Q52" s="1035"/>
      <c r="R52" s="1035"/>
      <c r="S52" s="1035"/>
      <c r="T52" s="1035"/>
      <c r="U52" s="1035"/>
      <c r="V52" s="1035"/>
      <c r="W52" s="1035"/>
      <c r="X52" s="1035"/>
      <c r="Y52" s="1035"/>
      <c r="Z52" s="1035"/>
      <c r="AA52" s="1035"/>
      <c r="AB52" s="1035"/>
      <c r="AC52" s="1035"/>
      <c r="AD52" s="1035"/>
      <c r="AE52" s="1035"/>
      <c r="AF52" s="1035"/>
      <c r="AG52" s="1035"/>
      <c r="AH52" s="1035"/>
      <c r="AI52" s="1035"/>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35"/>
      <c r="B53" s="1035"/>
      <c r="C53" s="1035"/>
      <c r="D53" s="1035"/>
      <c r="E53" s="1035"/>
      <c r="F53" s="1035"/>
      <c r="G53" s="1035"/>
      <c r="H53" s="1035"/>
      <c r="I53" s="1035"/>
      <c r="J53" s="1035"/>
      <c r="K53" s="1035"/>
      <c r="L53" s="1035"/>
      <c r="M53" s="1035"/>
      <c r="N53" s="1035"/>
      <c r="O53" s="1035"/>
      <c r="P53" s="1035"/>
      <c r="Q53" s="1035"/>
      <c r="R53" s="1035"/>
      <c r="S53" s="1035"/>
      <c r="T53" s="1035"/>
      <c r="U53" s="1035"/>
      <c r="V53" s="1035"/>
      <c r="W53" s="1035"/>
      <c r="X53" s="1035"/>
      <c r="Y53" s="1035"/>
      <c r="Z53" s="1035"/>
      <c r="AA53" s="1035"/>
      <c r="AB53" s="1035"/>
      <c r="AC53" s="1035"/>
      <c r="AD53" s="1035"/>
      <c r="AE53" s="1035"/>
      <c r="AF53" s="1035"/>
      <c r="AG53" s="1035"/>
      <c r="AH53" s="1035"/>
      <c r="AI53" s="1035"/>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35"/>
      <c r="B54" s="1035"/>
      <c r="C54" s="1035"/>
      <c r="D54" s="1035"/>
      <c r="E54" s="1035"/>
      <c r="F54" s="1035"/>
      <c r="G54" s="1035"/>
      <c r="H54" s="1035"/>
      <c r="I54" s="1035"/>
      <c r="J54" s="1035"/>
      <c r="K54" s="1035"/>
      <c r="L54" s="1035"/>
      <c r="M54" s="1035"/>
      <c r="N54" s="1035"/>
      <c r="O54" s="1035"/>
      <c r="P54" s="1035"/>
      <c r="Q54" s="1035"/>
      <c r="R54" s="1035"/>
      <c r="S54" s="1035"/>
      <c r="T54" s="1035"/>
      <c r="U54" s="1035"/>
      <c r="V54" s="1035"/>
      <c r="W54" s="1035"/>
      <c r="X54" s="1035"/>
      <c r="Y54" s="1035"/>
      <c r="Z54" s="1035"/>
      <c r="AA54" s="1035"/>
      <c r="AB54" s="1035"/>
      <c r="AC54" s="1035"/>
      <c r="AD54" s="1035"/>
      <c r="AE54" s="1035"/>
      <c r="AF54" s="1035"/>
      <c r="AG54" s="1035"/>
      <c r="AH54" s="1035"/>
      <c r="AI54" s="1035"/>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35"/>
      <c r="B55" s="1035"/>
      <c r="C55" s="1035"/>
      <c r="D55" s="1035"/>
      <c r="E55" s="1035"/>
      <c r="F55" s="1035"/>
      <c r="G55" s="1035"/>
      <c r="H55" s="1035"/>
      <c r="I55" s="1035"/>
      <c r="J55" s="1035"/>
      <c r="K55" s="1035"/>
      <c r="L55" s="1035"/>
      <c r="M55" s="1035"/>
      <c r="N55" s="1035"/>
      <c r="O55" s="1035"/>
      <c r="P55" s="1035"/>
      <c r="Q55" s="1035"/>
      <c r="R55" s="1035"/>
      <c r="S55" s="1035"/>
      <c r="T55" s="1035"/>
      <c r="U55" s="1035"/>
      <c r="V55" s="1035"/>
      <c r="W55" s="1035"/>
      <c r="X55" s="1035"/>
      <c r="Y55" s="1035"/>
      <c r="Z55" s="1035"/>
      <c r="AA55" s="1035"/>
      <c r="AB55" s="1035"/>
      <c r="AC55" s="1035"/>
      <c r="AD55" s="1035"/>
      <c r="AE55" s="1035"/>
      <c r="AF55" s="1035"/>
      <c r="AG55" s="1035"/>
      <c r="AH55" s="1035"/>
      <c r="AI55" s="1035"/>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35"/>
      <c r="B56" s="1035"/>
      <c r="C56" s="1035"/>
      <c r="D56" s="1035"/>
      <c r="E56" s="1035"/>
      <c r="F56" s="1035"/>
      <c r="G56" s="1035"/>
      <c r="H56" s="1035"/>
      <c r="I56" s="1035"/>
      <c r="J56" s="1035"/>
      <c r="K56" s="1035"/>
      <c r="L56" s="1035"/>
      <c r="M56" s="1035"/>
      <c r="N56" s="1035"/>
      <c r="O56" s="1035"/>
      <c r="P56" s="1035"/>
      <c r="Q56" s="1035"/>
      <c r="R56" s="1035"/>
      <c r="S56" s="1035"/>
      <c r="T56" s="1035"/>
      <c r="U56" s="1035"/>
      <c r="V56" s="1035"/>
      <c r="W56" s="1035"/>
      <c r="X56" s="1035"/>
      <c r="Y56" s="1035"/>
      <c r="Z56" s="1035"/>
      <c r="AA56" s="1035"/>
      <c r="AB56" s="1035"/>
      <c r="AC56" s="1035"/>
      <c r="AD56" s="1035"/>
      <c r="AE56" s="1035"/>
      <c r="AF56" s="1035"/>
      <c r="AG56" s="1035"/>
      <c r="AH56" s="1035"/>
      <c r="AI56" s="1035"/>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35"/>
      <c r="B57" s="1035"/>
      <c r="C57" s="1035"/>
      <c r="D57" s="1035"/>
      <c r="E57" s="1035"/>
      <c r="F57" s="1035"/>
      <c r="G57" s="1035"/>
      <c r="H57" s="1035"/>
      <c r="I57" s="1035"/>
      <c r="J57" s="1035"/>
      <c r="K57" s="1035"/>
      <c r="L57" s="1035"/>
      <c r="M57" s="1035"/>
      <c r="N57" s="1035"/>
      <c r="O57" s="1035"/>
      <c r="P57" s="1035"/>
      <c r="Q57" s="1035"/>
      <c r="R57" s="1035"/>
      <c r="S57" s="1035"/>
      <c r="T57" s="1035"/>
      <c r="U57" s="1035"/>
      <c r="V57" s="1035"/>
      <c r="W57" s="1035"/>
      <c r="X57" s="1035"/>
      <c r="Y57" s="1035"/>
      <c r="Z57" s="1035"/>
      <c r="AA57" s="1035"/>
      <c r="AB57" s="1035"/>
      <c r="AC57" s="1035"/>
      <c r="AD57" s="1035"/>
      <c r="AE57" s="1035"/>
      <c r="AF57" s="1035"/>
      <c r="AG57" s="1035"/>
      <c r="AH57" s="1035"/>
      <c r="AI57" s="1035"/>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35"/>
      <c r="B58" s="1035"/>
      <c r="C58" s="1035"/>
      <c r="D58" s="1035"/>
      <c r="E58" s="1035"/>
      <c r="F58" s="1035"/>
      <c r="G58" s="1035"/>
      <c r="H58" s="1035"/>
      <c r="I58" s="1035"/>
      <c r="J58" s="1035"/>
      <c r="K58" s="1035"/>
      <c r="L58" s="1035"/>
      <c r="M58" s="1035"/>
      <c r="N58" s="1035"/>
      <c r="O58" s="1035"/>
      <c r="P58" s="1035"/>
      <c r="Q58" s="1035"/>
      <c r="R58" s="1035"/>
      <c r="S58" s="1035"/>
      <c r="T58" s="1035"/>
      <c r="U58" s="1035"/>
      <c r="V58" s="1035"/>
      <c r="W58" s="1035"/>
      <c r="X58" s="1035"/>
      <c r="Y58" s="1035"/>
      <c r="Z58" s="1035"/>
      <c r="AA58" s="1035"/>
      <c r="AB58" s="1035"/>
      <c r="AC58" s="1035"/>
      <c r="AD58" s="1035"/>
      <c r="AE58" s="1035"/>
      <c r="AF58" s="1035"/>
      <c r="AG58" s="1035"/>
      <c r="AH58" s="1035"/>
      <c r="AI58" s="1035"/>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35"/>
      <c r="B59" s="1035"/>
      <c r="C59" s="1035"/>
      <c r="D59" s="1035"/>
      <c r="E59" s="1035"/>
      <c r="F59" s="1035"/>
      <c r="G59" s="1035"/>
      <c r="H59" s="1035"/>
      <c r="I59" s="1035"/>
      <c r="J59" s="1035"/>
      <c r="K59" s="1035"/>
      <c r="L59" s="1035"/>
      <c r="M59" s="1035"/>
      <c r="N59" s="1035"/>
      <c r="O59" s="1035"/>
      <c r="P59" s="1035"/>
      <c r="Q59" s="1035"/>
      <c r="R59" s="1035"/>
      <c r="S59" s="1035"/>
      <c r="T59" s="1035"/>
      <c r="U59" s="1035"/>
      <c r="V59" s="1035"/>
      <c r="W59" s="1035"/>
      <c r="X59" s="1035"/>
      <c r="Y59" s="1035"/>
      <c r="Z59" s="1035"/>
      <c r="AA59" s="1035"/>
      <c r="AB59" s="1035"/>
      <c r="AC59" s="1035"/>
      <c r="AD59" s="1035"/>
      <c r="AE59" s="1035"/>
      <c r="AF59" s="1035"/>
      <c r="AG59" s="1035"/>
      <c r="AH59" s="1035"/>
      <c r="AI59" s="1035"/>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35"/>
      <c r="B60" s="1035"/>
      <c r="C60" s="1035"/>
      <c r="D60" s="1035"/>
      <c r="E60" s="1035"/>
      <c r="F60" s="1035"/>
      <c r="G60" s="1035"/>
      <c r="H60" s="1035"/>
      <c r="I60" s="1035"/>
      <c r="J60" s="1035"/>
      <c r="K60" s="1035"/>
      <c r="L60" s="1035"/>
      <c r="M60" s="1035"/>
      <c r="N60" s="1035"/>
      <c r="O60" s="1035"/>
      <c r="P60" s="1035"/>
      <c r="Q60" s="1035"/>
      <c r="R60" s="1035"/>
      <c r="S60" s="1035"/>
      <c r="T60" s="1035"/>
      <c r="U60" s="1035"/>
      <c r="V60" s="1035"/>
      <c r="W60" s="1035"/>
      <c r="X60" s="1035"/>
      <c r="Y60" s="1035"/>
      <c r="Z60" s="1035"/>
      <c r="AA60" s="1035"/>
      <c r="AB60" s="1035"/>
      <c r="AC60" s="1035"/>
      <c r="AD60" s="1035"/>
      <c r="AE60" s="1035"/>
      <c r="AF60" s="1035"/>
      <c r="AG60" s="1035"/>
      <c r="AH60" s="1035"/>
      <c r="AI60" s="1035"/>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35"/>
      <c r="B61" s="1035"/>
      <c r="C61" s="1035"/>
      <c r="D61" s="1035"/>
      <c r="E61" s="1035"/>
      <c r="F61" s="1035"/>
      <c r="G61" s="1035"/>
      <c r="H61" s="1035"/>
      <c r="I61" s="1035"/>
      <c r="J61" s="1035"/>
      <c r="K61" s="1035"/>
      <c r="L61" s="1035"/>
      <c r="M61" s="1035"/>
      <c r="N61" s="1035"/>
      <c r="O61" s="1035"/>
      <c r="P61" s="1035"/>
      <c r="Q61" s="1035"/>
      <c r="R61" s="1035"/>
      <c r="S61" s="1035"/>
      <c r="T61" s="1035"/>
      <c r="U61" s="1035"/>
      <c r="V61" s="1035"/>
      <c r="W61" s="1035"/>
      <c r="X61" s="1035"/>
      <c r="Y61" s="1035"/>
      <c r="Z61" s="1035"/>
      <c r="AA61" s="1035"/>
      <c r="AB61" s="1035"/>
      <c r="AC61" s="1035"/>
      <c r="AD61" s="1035"/>
      <c r="AE61" s="1035"/>
      <c r="AF61" s="1035"/>
      <c r="AG61" s="1035"/>
      <c r="AH61" s="1035"/>
      <c r="AI61" s="1035"/>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35"/>
      <c r="B62" s="1035"/>
      <c r="C62" s="1035"/>
      <c r="D62" s="1035"/>
      <c r="E62" s="1035"/>
      <c r="F62" s="1035"/>
      <c r="G62" s="1035"/>
      <c r="H62" s="1035"/>
      <c r="I62" s="1035"/>
      <c r="J62" s="1035"/>
      <c r="K62" s="1035"/>
      <c r="L62" s="1035"/>
      <c r="M62" s="1035"/>
      <c r="N62" s="1035"/>
      <c r="O62" s="1035"/>
      <c r="P62" s="1035"/>
      <c r="Q62" s="1035"/>
      <c r="R62" s="1035"/>
      <c r="S62" s="1035"/>
      <c r="T62" s="1035"/>
      <c r="U62" s="1035"/>
      <c r="V62" s="1035"/>
      <c r="W62" s="1035"/>
      <c r="X62" s="1035"/>
      <c r="Y62" s="1035"/>
      <c r="Z62" s="1035"/>
      <c r="AA62" s="1035"/>
      <c r="AB62" s="1035"/>
      <c r="AC62" s="1035"/>
      <c r="AD62" s="1035"/>
      <c r="AE62" s="1035"/>
      <c r="AF62" s="1035"/>
      <c r="AG62" s="1035"/>
      <c r="AH62" s="1035"/>
      <c r="AI62" s="1035"/>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algorithmName="SHA-512" hashValue="rAO9u/cLOhTUY1wXNm4GEW6Cx55LXPbACjolTgGBcRy83NKuXOAQCTU90o4ngG0Z0OEpaFAnwd5XARNc9mYfhQ==" saltValue="C7KFQino45bzVm0h9k26zg==" spinCount="100000"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4" zoomScaleNormal="100" workbookViewId="0">
      <selection activeCell="A13" sqref="A13:G13"/>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99" t="s">
        <v>49</v>
      </c>
      <c r="AK1" s="1399"/>
      <c r="AL1" s="1399"/>
      <c r="AM1" s="1399"/>
      <c r="AN1" s="1399"/>
      <c r="AO1" s="1399"/>
      <c r="AP1" s="1399"/>
      <c r="AQ1" s="1399"/>
      <c r="AR1" s="1399"/>
      <c r="AS1" s="1399"/>
      <c r="AT1" s="1399"/>
      <c r="AU1" s="1399"/>
      <c r="AV1" s="1399"/>
      <c r="AW1" s="1399"/>
      <c r="AX1" s="1399"/>
      <c r="AY1" s="1399"/>
      <c r="AZ1" s="1399"/>
      <c r="BA1" s="1399"/>
      <c r="BB1" s="1399"/>
      <c r="BC1" s="1399"/>
      <c r="BD1" s="1399"/>
      <c r="BE1" s="1399"/>
      <c r="BF1" s="1399"/>
      <c r="BG1" s="1399"/>
      <c r="BH1" s="1399"/>
      <c r="BI1" s="1399"/>
      <c r="BJ1" s="1399"/>
      <c r="BK1" s="1399"/>
      <c r="BL1" s="1399"/>
      <c r="BM1" s="1399"/>
      <c r="BN1" s="1399"/>
      <c r="BO1" s="1399"/>
      <c r="BP1" s="1399"/>
      <c r="BQ1" s="1399"/>
      <c r="BR1" s="1399"/>
      <c r="BS1" s="1399"/>
      <c r="BT1" s="1399"/>
      <c r="BU1" s="1399"/>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152" t="s">
        <v>94</v>
      </c>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174" t="s">
        <v>48</v>
      </c>
      <c r="B7" s="1174"/>
      <c r="C7" s="1174"/>
      <c r="D7" s="1174"/>
      <c r="E7" s="1174"/>
      <c r="F7" s="1181"/>
      <c r="G7" s="1181"/>
      <c r="H7" s="1181"/>
      <c r="I7" s="1181"/>
      <c r="J7" s="1181"/>
      <c r="K7" s="1181"/>
      <c r="L7" s="1181"/>
      <c r="M7" s="1181"/>
      <c r="N7" s="1181"/>
      <c r="O7" s="1181"/>
      <c r="P7" s="1181"/>
      <c r="Q7" s="6"/>
      <c r="R7" s="6"/>
      <c r="S7" s="6"/>
      <c r="T7" s="1174" t="s">
        <v>47</v>
      </c>
      <c r="U7" s="1174"/>
      <c r="V7" s="1174"/>
      <c r="W7" s="1174"/>
      <c r="X7" s="1174"/>
      <c r="Y7" s="855"/>
      <c r="Z7" s="855"/>
      <c r="AA7" s="855"/>
      <c r="AB7" s="855"/>
      <c r="AC7" s="855"/>
      <c r="AD7" s="855"/>
      <c r="AE7" s="855"/>
      <c r="AF7" s="855"/>
      <c r="AG7" s="855"/>
      <c r="AH7" s="855"/>
      <c r="AI7" s="855"/>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450" t="s">
        <v>92</v>
      </c>
      <c r="AW8" s="1451"/>
      <c r="AX8" s="1451"/>
      <c r="AY8" s="1451"/>
      <c r="AZ8" s="1451"/>
      <c r="BA8" s="1451"/>
      <c r="BB8" s="1451"/>
      <c r="BC8" s="1452"/>
      <c r="BD8" s="19"/>
      <c r="BE8" s="4"/>
      <c r="BF8" s="1438"/>
      <c r="BG8" s="1439"/>
      <c r="BH8" s="1439"/>
      <c r="BI8" s="1439"/>
      <c r="BJ8" s="1439"/>
      <c r="BK8" s="1439"/>
      <c r="BL8" s="1439"/>
      <c r="BM8" s="1439"/>
      <c r="BN8" s="1439"/>
      <c r="BO8" s="1439"/>
      <c r="BP8" s="1439"/>
      <c r="BQ8" s="1439"/>
      <c r="BR8" s="1439"/>
      <c r="BS8" s="1439"/>
      <c r="BT8" s="1440"/>
      <c r="BU8" s="4"/>
    </row>
    <row r="9" spans="1:73" ht="12" customHeight="1" thickTop="1" thickBot="1" x14ac:dyDescent="0.25">
      <c r="A9" s="6"/>
      <c r="B9" s="6"/>
      <c r="C9" s="6"/>
      <c r="D9" s="6"/>
      <c r="E9" s="6"/>
      <c r="F9" s="6"/>
      <c r="G9" s="6"/>
      <c r="H9" s="6"/>
      <c r="I9" s="6"/>
      <c r="J9" s="6"/>
      <c r="K9" s="6"/>
      <c r="L9" s="6"/>
      <c r="M9" s="6"/>
      <c r="N9" s="6"/>
      <c r="O9" s="6"/>
      <c r="P9" s="6"/>
      <c r="Q9" s="6"/>
      <c r="R9" s="6"/>
      <c r="S9" s="6"/>
      <c r="T9" s="1174"/>
      <c r="U9" s="1174"/>
      <c r="V9" s="1174"/>
      <c r="W9" s="1174"/>
      <c r="X9" s="1174"/>
      <c r="Y9" s="6"/>
      <c r="Z9" s="6"/>
      <c r="AA9" s="6"/>
      <c r="AB9" s="6"/>
      <c r="AC9" s="6"/>
      <c r="AD9" s="6"/>
      <c r="AE9" s="6"/>
      <c r="AF9" s="6"/>
      <c r="AG9" s="6"/>
      <c r="AH9" s="6"/>
      <c r="AI9" s="6"/>
      <c r="AJ9" s="4"/>
      <c r="AK9" s="4"/>
      <c r="AL9" s="4"/>
      <c r="AM9" s="4"/>
      <c r="AN9" s="4"/>
      <c r="AO9" s="4"/>
      <c r="AP9" s="4"/>
      <c r="AQ9" s="4"/>
      <c r="AR9" s="4"/>
      <c r="AS9" s="4"/>
      <c r="AT9" s="4"/>
      <c r="AU9" s="17"/>
      <c r="AV9" s="1453" t="s">
        <v>91</v>
      </c>
      <c r="AW9" s="1453"/>
      <c r="AX9" s="1453"/>
      <c r="AY9" s="1453"/>
      <c r="AZ9" s="1453"/>
      <c r="BA9" s="1453"/>
      <c r="BB9" s="1455"/>
      <c r="BC9" s="1456"/>
      <c r="BD9" s="18"/>
      <c r="BE9" s="4"/>
      <c r="BF9" s="1102" t="s">
        <v>709</v>
      </c>
      <c r="BG9" s="1103"/>
      <c r="BH9" s="1103"/>
      <c r="BI9" s="1103"/>
      <c r="BJ9" s="1103"/>
      <c r="BK9" s="1103"/>
      <c r="BL9" s="1103"/>
      <c r="BM9" s="1103"/>
      <c r="BN9" s="1103"/>
      <c r="BO9" s="1103"/>
      <c r="BP9" s="1103"/>
      <c r="BQ9" s="1103"/>
      <c r="BR9" s="1103"/>
      <c r="BS9" s="1103"/>
      <c r="BT9" s="1104"/>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441" t="s">
        <v>763</v>
      </c>
      <c r="AL10" s="1442"/>
      <c r="AM10" s="1442"/>
      <c r="AN10" s="1442"/>
      <c r="AO10" s="1442"/>
      <c r="AP10" s="1442"/>
      <c r="AQ10" s="1442"/>
      <c r="AR10" s="1442"/>
      <c r="AS10" s="1443"/>
      <c r="AT10" s="4"/>
      <c r="AU10" s="17"/>
      <c r="AV10" s="1454" t="s">
        <v>90</v>
      </c>
      <c r="AW10" s="1454"/>
      <c r="AX10" s="1454"/>
      <c r="AY10" s="1454"/>
      <c r="AZ10" s="1454"/>
      <c r="BA10" s="1454"/>
      <c r="BB10" s="1457"/>
      <c r="BC10" s="1458"/>
      <c r="BD10" s="16"/>
      <c r="BE10" s="4"/>
      <c r="BF10" s="1434"/>
      <c r="BG10" s="1435"/>
      <c r="BH10" s="1435"/>
      <c r="BI10" s="1435"/>
      <c r="BJ10" s="1436"/>
      <c r="BK10" s="1437"/>
      <c r="BL10" s="1435"/>
      <c r="BM10" s="1435"/>
      <c r="BN10" s="1435"/>
      <c r="BO10" s="1436"/>
      <c r="BP10" s="1429"/>
      <c r="BQ10" s="1429"/>
      <c r="BR10" s="1429"/>
      <c r="BS10" s="1429"/>
      <c r="BT10" s="1430"/>
      <c r="BU10" s="4"/>
    </row>
    <row r="11" spans="1:73" ht="12" customHeight="1" thickBot="1" x14ac:dyDescent="0.25">
      <c r="A11" s="1405" t="s">
        <v>60</v>
      </c>
      <c r="B11" s="1402"/>
      <c r="C11" s="1402"/>
      <c r="D11" s="1402"/>
      <c r="E11" s="1402"/>
      <c r="F11" s="1402"/>
      <c r="G11" s="1402"/>
      <c r="H11" s="1401" t="s">
        <v>93</v>
      </c>
      <c r="I11" s="1401"/>
      <c r="J11" s="1401"/>
      <c r="K11" s="1401"/>
      <c r="L11" s="1401"/>
      <c r="M11" s="1401"/>
      <c r="N11" s="1401"/>
      <c r="O11" s="1401"/>
      <c r="P11" s="1401"/>
      <c r="Q11" s="1402" t="s">
        <v>59</v>
      </c>
      <c r="R11" s="1402"/>
      <c r="S11" s="1402"/>
      <c r="T11" s="1401" t="s">
        <v>58</v>
      </c>
      <c r="U11" s="1401"/>
      <c r="V11" s="1401"/>
      <c r="W11" s="1401"/>
      <c r="X11" s="1401"/>
      <c r="Y11" s="1401"/>
      <c r="Z11" s="1401"/>
      <c r="AA11" s="1401"/>
      <c r="AB11" s="1401"/>
      <c r="AC11" s="1402" t="s">
        <v>57</v>
      </c>
      <c r="AD11" s="1402"/>
      <c r="AE11" s="1402"/>
      <c r="AF11" s="1414" t="s">
        <v>39</v>
      </c>
      <c r="AG11" s="1415"/>
      <c r="AH11" s="1415"/>
      <c r="AI11" s="1416"/>
      <c r="AJ11" s="4"/>
      <c r="AK11" s="1444"/>
      <c r="AL11" s="1445"/>
      <c r="AM11" s="1445"/>
      <c r="AN11" s="1445"/>
      <c r="AO11" s="1445"/>
      <c r="AP11" s="1445"/>
      <c r="AQ11" s="1445"/>
      <c r="AR11" s="1445"/>
      <c r="AS11" s="1446"/>
      <c r="AT11" s="4"/>
      <c r="AU11" s="15"/>
      <c r="AV11" s="13"/>
      <c r="AW11" s="13"/>
      <c r="AX11" s="13"/>
      <c r="AY11" s="13"/>
      <c r="AZ11" s="14"/>
      <c r="BA11" s="14"/>
      <c r="BB11" s="13"/>
      <c r="BC11" s="13"/>
      <c r="BD11" s="12"/>
      <c r="BE11" s="4"/>
      <c r="BF11" s="958"/>
      <c r="BG11" s="959"/>
      <c r="BH11" s="959"/>
      <c r="BI11" s="959"/>
      <c r="BJ11" s="960"/>
      <c r="BK11" s="961"/>
      <c r="BL11" s="959"/>
      <c r="BM11" s="959"/>
      <c r="BN11" s="959"/>
      <c r="BO11" s="960"/>
      <c r="BP11" s="1040"/>
      <c r="BQ11" s="1040"/>
      <c r="BR11" s="1040"/>
      <c r="BS11" s="1040"/>
      <c r="BT11" s="1431"/>
      <c r="BU11" s="4"/>
    </row>
    <row r="12" spans="1:73" ht="12" customHeight="1" thickBot="1" x14ac:dyDescent="0.25">
      <c r="A12" s="1406"/>
      <c r="B12" s="1403"/>
      <c r="C12" s="1403"/>
      <c r="D12" s="1403"/>
      <c r="E12" s="1403"/>
      <c r="F12" s="1403"/>
      <c r="G12" s="1403"/>
      <c r="H12" s="1161" t="s">
        <v>55</v>
      </c>
      <c r="I12" s="1161"/>
      <c r="J12" s="1161"/>
      <c r="K12" s="1161" t="s">
        <v>54</v>
      </c>
      <c r="L12" s="1161"/>
      <c r="M12" s="1161"/>
      <c r="N12" s="1161" t="s">
        <v>665</v>
      </c>
      <c r="O12" s="1161"/>
      <c r="P12" s="1161"/>
      <c r="Q12" s="1403"/>
      <c r="R12" s="1403"/>
      <c r="S12" s="1403"/>
      <c r="T12" s="1161" t="s">
        <v>52</v>
      </c>
      <c r="U12" s="1161"/>
      <c r="V12" s="1161"/>
      <c r="W12" s="1161" t="s">
        <v>51</v>
      </c>
      <c r="X12" s="1161"/>
      <c r="Y12" s="1161"/>
      <c r="Z12" s="1161" t="s">
        <v>50</v>
      </c>
      <c r="AA12" s="1161"/>
      <c r="AB12" s="1161"/>
      <c r="AC12" s="1403"/>
      <c r="AD12" s="1403"/>
      <c r="AE12" s="1403"/>
      <c r="AF12" s="1417"/>
      <c r="AG12" s="1418"/>
      <c r="AH12" s="1418"/>
      <c r="AI12" s="1419"/>
      <c r="AJ12" s="4"/>
      <c r="AK12" s="1447"/>
      <c r="AL12" s="1448"/>
      <c r="AM12" s="1448"/>
      <c r="AN12" s="1448"/>
      <c r="AO12" s="1448"/>
      <c r="AP12" s="1448"/>
      <c r="AQ12" s="1448"/>
      <c r="AR12" s="1448"/>
      <c r="AS12" s="1449"/>
      <c r="AT12" s="4"/>
      <c r="AU12" s="1411" t="s">
        <v>56</v>
      </c>
      <c r="AV12" s="1412"/>
      <c r="AW12" s="1412"/>
      <c r="AX12" s="1412"/>
      <c r="AY12" s="1412"/>
      <c r="AZ12" s="1412"/>
      <c r="BA12" s="1412"/>
      <c r="BB12" s="1412"/>
      <c r="BC12" s="1412"/>
      <c r="BD12" s="1413"/>
      <c r="BE12" s="4"/>
      <c r="BF12" s="958"/>
      <c r="BG12" s="959"/>
      <c r="BH12" s="959"/>
      <c r="BI12" s="959"/>
      <c r="BJ12" s="960"/>
      <c r="BK12" s="961"/>
      <c r="BL12" s="959"/>
      <c r="BM12" s="959"/>
      <c r="BN12" s="959"/>
      <c r="BO12" s="960"/>
      <c r="BP12" s="1040"/>
      <c r="BQ12" s="1040"/>
      <c r="BR12" s="1040"/>
      <c r="BS12" s="1040"/>
      <c r="BT12" s="1431"/>
      <c r="BU12" s="4"/>
    </row>
    <row r="13" spans="1:73" ht="12.6" customHeight="1" thickTop="1" x14ac:dyDescent="0.2">
      <c r="A13" s="1407"/>
      <c r="B13" s="1408"/>
      <c r="C13" s="1408"/>
      <c r="D13" s="1408"/>
      <c r="E13" s="1408"/>
      <c r="F13" s="1408"/>
      <c r="G13" s="1408"/>
      <c r="H13" s="1400"/>
      <c r="I13" s="1400"/>
      <c r="J13" s="1400"/>
      <c r="K13" s="1404"/>
      <c r="L13" s="1404"/>
      <c r="M13" s="1404"/>
      <c r="N13" s="1404"/>
      <c r="O13" s="1404"/>
      <c r="P13" s="1404"/>
      <c r="Q13" s="1400"/>
      <c r="R13" s="1400"/>
      <c r="S13" s="1400"/>
      <c r="T13" s="1400"/>
      <c r="U13" s="1400"/>
      <c r="V13" s="1400"/>
      <c r="W13" s="1400"/>
      <c r="X13" s="1400"/>
      <c r="Y13" s="1400"/>
      <c r="Z13" s="1400"/>
      <c r="AA13" s="1400"/>
      <c r="AB13" s="1400"/>
      <c r="AC13" s="1400"/>
      <c r="AD13" s="1400"/>
      <c r="AE13" s="1400"/>
      <c r="AF13" s="1420"/>
      <c r="AG13" s="1421"/>
      <c r="AH13" s="1421"/>
      <c r="AI13" s="1422"/>
      <c r="AJ13" s="4"/>
      <c r="AK13" s="1423" t="str">
        <f>IFERROR(AN13*(1-$BB$10),"")</f>
        <v/>
      </c>
      <c r="AL13" s="1424"/>
      <c r="AM13" s="1424"/>
      <c r="AN13" s="1424" t="str">
        <f>IFERROR($AK$52*(Q13),"")</f>
        <v/>
      </c>
      <c r="AO13" s="1424"/>
      <c r="AP13" s="1424"/>
      <c r="AQ13" s="1424" t="str">
        <f>IFERROR(AN13*(1+$BB$9),"")</f>
        <v/>
      </c>
      <c r="AR13" s="1424"/>
      <c r="AS13" s="1425"/>
      <c r="AT13" s="4"/>
      <c r="AU13" s="1391" t="str">
        <f t="shared" ref="AU13:AU52" si="0">IF(AC13="","",IF(AC13&lt;Q13-(Q13*$BB$10),"Below "&amp;$BB$10*100&amp;"% by "&amp;Q13-(Q13*$BB$10)-AC13&amp;" CFM",IF(AC13&gt;Q13+(Q13*$BB$9),"Above "&amp;$BB$9*100&amp;"% by "&amp;AC13-Q13-(Q13*$BB$9)&amp;" CFM","")))</f>
        <v/>
      </c>
      <c r="AV13" s="1392"/>
      <c r="AW13" s="1392"/>
      <c r="AX13" s="1392"/>
      <c r="AY13" s="1392"/>
      <c r="AZ13" s="1392"/>
      <c r="BA13" s="1392"/>
      <c r="BB13" s="1392"/>
      <c r="BC13" s="1392"/>
      <c r="BD13" s="1393"/>
      <c r="BE13" s="4"/>
      <c r="BF13" s="958"/>
      <c r="BG13" s="959"/>
      <c r="BH13" s="959"/>
      <c r="BI13" s="959"/>
      <c r="BJ13" s="960"/>
      <c r="BK13" s="961"/>
      <c r="BL13" s="959"/>
      <c r="BM13" s="959"/>
      <c r="BN13" s="959"/>
      <c r="BO13" s="960"/>
      <c r="BP13" s="1040"/>
      <c r="BQ13" s="1040"/>
      <c r="BR13" s="1040"/>
      <c r="BS13" s="1040"/>
      <c r="BT13" s="1431"/>
      <c r="BU13" s="4"/>
    </row>
    <row r="14" spans="1:73" ht="12" customHeight="1" x14ac:dyDescent="0.2">
      <c r="A14" s="1394"/>
      <c r="B14" s="1395"/>
      <c r="C14" s="1395"/>
      <c r="D14" s="1395"/>
      <c r="E14" s="1395"/>
      <c r="F14" s="1395"/>
      <c r="G14" s="1395"/>
      <c r="H14" s="951"/>
      <c r="I14" s="951"/>
      <c r="J14" s="951"/>
      <c r="K14" s="870"/>
      <c r="L14" s="870"/>
      <c r="M14" s="870"/>
      <c r="N14" s="870"/>
      <c r="O14" s="870"/>
      <c r="P14" s="870"/>
      <c r="Q14" s="951"/>
      <c r="R14" s="951"/>
      <c r="S14" s="951"/>
      <c r="T14" s="951"/>
      <c r="U14" s="951"/>
      <c r="V14" s="951"/>
      <c r="W14" s="1396"/>
      <c r="X14" s="1396"/>
      <c r="Y14" s="1396"/>
      <c r="Z14" s="951"/>
      <c r="AA14" s="951"/>
      <c r="AB14" s="951"/>
      <c r="AC14" s="951"/>
      <c r="AD14" s="951"/>
      <c r="AE14" s="951"/>
      <c r="AF14" s="1071"/>
      <c r="AG14" s="1072"/>
      <c r="AH14" s="1072"/>
      <c r="AI14" s="1073"/>
      <c r="AJ14" s="4"/>
      <c r="AK14" s="1423" t="str">
        <f t="shared" ref="AK14:AK51" si="1">IFERROR(AN14*(1-$BB$10),"")</f>
        <v/>
      </c>
      <c r="AL14" s="1424"/>
      <c r="AM14" s="1424"/>
      <c r="AN14" s="1424" t="str">
        <f t="shared" ref="AN14:AN51" si="2">IFERROR($AK$52*(Q14),"")</f>
        <v/>
      </c>
      <c r="AO14" s="1424"/>
      <c r="AP14" s="1424"/>
      <c r="AQ14" s="1424" t="str">
        <f t="shared" ref="AQ14:AQ51" si="3">IFERROR(AN14*(1+$BB$9),"")</f>
        <v/>
      </c>
      <c r="AR14" s="1424"/>
      <c r="AS14" s="1425"/>
      <c r="AT14" s="4"/>
      <c r="AU14" s="1391" t="str">
        <f t="shared" si="0"/>
        <v/>
      </c>
      <c r="AV14" s="1392"/>
      <c r="AW14" s="1392"/>
      <c r="AX14" s="1392"/>
      <c r="AY14" s="1392"/>
      <c r="AZ14" s="1392"/>
      <c r="BA14" s="1392"/>
      <c r="BB14" s="1392"/>
      <c r="BC14" s="1392"/>
      <c r="BD14" s="1393"/>
      <c r="BE14" s="4"/>
      <c r="BF14" s="958"/>
      <c r="BG14" s="959"/>
      <c r="BH14" s="959"/>
      <c r="BI14" s="959"/>
      <c r="BJ14" s="960"/>
      <c r="BK14" s="961"/>
      <c r="BL14" s="959"/>
      <c r="BM14" s="959"/>
      <c r="BN14" s="959"/>
      <c r="BO14" s="960"/>
      <c r="BP14" s="1040"/>
      <c r="BQ14" s="1040"/>
      <c r="BR14" s="1040"/>
      <c r="BS14" s="1040"/>
      <c r="BT14" s="1431"/>
      <c r="BU14" s="4"/>
    </row>
    <row r="15" spans="1:73" ht="12" customHeight="1" thickBot="1" x14ac:dyDescent="0.25">
      <c r="A15" s="1394"/>
      <c r="B15" s="1395"/>
      <c r="C15" s="1395"/>
      <c r="D15" s="1395"/>
      <c r="E15" s="1395"/>
      <c r="F15" s="1395"/>
      <c r="G15" s="1395"/>
      <c r="H15" s="1396"/>
      <c r="I15" s="1396"/>
      <c r="J15" s="1396"/>
      <c r="K15" s="885"/>
      <c r="L15" s="885"/>
      <c r="M15" s="885"/>
      <c r="N15" s="870"/>
      <c r="O15" s="870"/>
      <c r="P15" s="870"/>
      <c r="Q15" s="951"/>
      <c r="R15" s="951"/>
      <c r="S15" s="951"/>
      <c r="T15" s="951"/>
      <c r="U15" s="951"/>
      <c r="V15" s="951"/>
      <c r="W15" s="1396"/>
      <c r="X15" s="1396"/>
      <c r="Y15" s="1396"/>
      <c r="Z15" s="951"/>
      <c r="AA15" s="951"/>
      <c r="AB15" s="951"/>
      <c r="AC15" s="951"/>
      <c r="AD15" s="951"/>
      <c r="AE15" s="951"/>
      <c r="AF15" s="1071"/>
      <c r="AG15" s="1072"/>
      <c r="AH15" s="1072"/>
      <c r="AI15" s="1073"/>
      <c r="AJ15" s="4"/>
      <c r="AK15" s="1423" t="str">
        <f t="shared" si="1"/>
        <v/>
      </c>
      <c r="AL15" s="1424"/>
      <c r="AM15" s="1424"/>
      <c r="AN15" s="1424" t="str">
        <f t="shared" si="2"/>
        <v/>
      </c>
      <c r="AO15" s="1424"/>
      <c r="AP15" s="1424"/>
      <c r="AQ15" s="1424" t="str">
        <f t="shared" si="3"/>
        <v/>
      </c>
      <c r="AR15" s="1424"/>
      <c r="AS15" s="1425"/>
      <c r="AT15" s="4"/>
      <c r="AU15" s="1391" t="str">
        <f t="shared" si="0"/>
        <v/>
      </c>
      <c r="AV15" s="1392"/>
      <c r="AW15" s="1392"/>
      <c r="AX15" s="1392"/>
      <c r="AY15" s="1392"/>
      <c r="AZ15" s="1392"/>
      <c r="BA15" s="1392"/>
      <c r="BB15" s="1392"/>
      <c r="BC15" s="1392"/>
      <c r="BD15" s="1393"/>
      <c r="BE15" s="4"/>
      <c r="BF15" s="977"/>
      <c r="BG15" s="978"/>
      <c r="BH15" s="978"/>
      <c r="BI15" s="978"/>
      <c r="BJ15" s="979"/>
      <c r="BK15" s="980"/>
      <c r="BL15" s="978"/>
      <c r="BM15" s="978"/>
      <c r="BN15" s="978"/>
      <c r="BO15" s="979"/>
      <c r="BP15" s="1432"/>
      <c r="BQ15" s="1432"/>
      <c r="BR15" s="1432"/>
      <c r="BS15" s="1432"/>
      <c r="BT15" s="1433"/>
      <c r="BU15" s="4"/>
    </row>
    <row r="16" spans="1:73" ht="12" customHeight="1" x14ac:dyDescent="0.2">
      <c r="A16" s="1394"/>
      <c r="B16" s="1395"/>
      <c r="C16" s="1395"/>
      <c r="D16" s="1395"/>
      <c r="E16" s="1395"/>
      <c r="F16" s="1395"/>
      <c r="G16" s="1395"/>
      <c r="H16" s="951"/>
      <c r="I16" s="951"/>
      <c r="J16" s="951"/>
      <c r="K16" s="870"/>
      <c r="L16" s="870"/>
      <c r="M16" s="870"/>
      <c r="N16" s="870"/>
      <c r="O16" s="870"/>
      <c r="P16" s="870"/>
      <c r="Q16" s="951"/>
      <c r="R16" s="951"/>
      <c r="S16" s="951"/>
      <c r="T16" s="1396"/>
      <c r="U16" s="1396"/>
      <c r="V16" s="1396"/>
      <c r="W16" s="1396"/>
      <c r="X16" s="1396"/>
      <c r="Y16" s="1396"/>
      <c r="Z16" s="1396"/>
      <c r="AA16" s="1396"/>
      <c r="AB16" s="1396"/>
      <c r="AC16" s="951"/>
      <c r="AD16" s="951"/>
      <c r="AE16" s="951"/>
      <c r="AF16" s="1071"/>
      <c r="AG16" s="1072"/>
      <c r="AH16" s="1072"/>
      <c r="AI16" s="1073"/>
      <c r="AJ16" s="4"/>
      <c r="AK16" s="1423" t="str">
        <f t="shared" si="1"/>
        <v/>
      </c>
      <c r="AL16" s="1424"/>
      <c r="AM16" s="1424"/>
      <c r="AN16" s="1424" t="str">
        <f t="shared" si="2"/>
        <v/>
      </c>
      <c r="AO16" s="1424"/>
      <c r="AP16" s="1424"/>
      <c r="AQ16" s="1424" t="str">
        <f t="shared" si="3"/>
        <v/>
      </c>
      <c r="AR16" s="1424"/>
      <c r="AS16" s="1425"/>
      <c r="AT16" s="4"/>
      <c r="AU16" s="1391" t="str">
        <f t="shared" si="0"/>
        <v/>
      </c>
      <c r="AV16" s="1392"/>
      <c r="AW16" s="1392"/>
      <c r="AX16" s="1392"/>
      <c r="AY16" s="1392"/>
      <c r="AZ16" s="1392"/>
      <c r="BA16" s="1392"/>
      <c r="BB16" s="1392"/>
      <c r="BC16" s="1392"/>
      <c r="BD16" s="1393"/>
      <c r="BE16" s="4"/>
      <c r="BF16" s="4"/>
      <c r="BG16" s="4"/>
      <c r="BH16" s="4"/>
      <c r="BI16" s="4"/>
      <c r="BJ16" s="4"/>
      <c r="BK16" s="4"/>
      <c r="BL16" s="4"/>
      <c r="BM16" s="4"/>
      <c r="BN16" s="4"/>
      <c r="BO16" s="4"/>
      <c r="BP16" s="4"/>
      <c r="BQ16" s="4"/>
      <c r="BR16" s="4"/>
      <c r="BS16" s="4"/>
      <c r="BT16" s="4"/>
      <c r="BU16" s="4"/>
    </row>
    <row r="17" spans="1:73" ht="12" customHeight="1" x14ac:dyDescent="0.2">
      <c r="A17" s="1394"/>
      <c r="B17" s="1395"/>
      <c r="C17" s="1395"/>
      <c r="D17" s="1395"/>
      <c r="E17" s="1395"/>
      <c r="F17" s="1395"/>
      <c r="G17" s="1395"/>
      <c r="H17" s="1396"/>
      <c r="I17" s="1396"/>
      <c r="J17" s="1396"/>
      <c r="K17" s="870"/>
      <c r="L17" s="870"/>
      <c r="M17" s="870"/>
      <c r="N17" s="870"/>
      <c r="O17" s="870"/>
      <c r="P17" s="870"/>
      <c r="Q17" s="951"/>
      <c r="R17" s="951"/>
      <c r="S17" s="951"/>
      <c r="T17" s="951"/>
      <c r="U17" s="951"/>
      <c r="V17" s="951"/>
      <c r="W17" s="1396"/>
      <c r="X17" s="1396"/>
      <c r="Y17" s="1396"/>
      <c r="Z17" s="951"/>
      <c r="AA17" s="951"/>
      <c r="AB17" s="951"/>
      <c r="AC17" s="951"/>
      <c r="AD17" s="951"/>
      <c r="AE17" s="951"/>
      <c r="AF17" s="870"/>
      <c r="AG17" s="870"/>
      <c r="AH17" s="870"/>
      <c r="AI17" s="871"/>
      <c r="AJ17" s="4"/>
      <c r="AK17" s="1423" t="str">
        <f t="shared" si="1"/>
        <v/>
      </c>
      <c r="AL17" s="1424"/>
      <c r="AM17" s="1424"/>
      <c r="AN17" s="1424" t="str">
        <f t="shared" si="2"/>
        <v/>
      </c>
      <c r="AO17" s="1424"/>
      <c r="AP17" s="1424"/>
      <c r="AQ17" s="1424" t="str">
        <f t="shared" si="3"/>
        <v/>
      </c>
      <c r="AR17" s="1424"/>
      <c r="AS17" s="1425"/>
      <c r="AT17" s="4"/>
      <c r="AU17" s="1391" t="str">
        <f t="shared" si="0"/>
        <v/>
      </c>
      <c r="AV17" s="1392"/>
      <c r="AW17" s="1392"/>
      <c r="AX17" s="1392"/>
      <c r="AY17" s="1392"/>
      <c r="AZ17" s="1392"/>
      <c r="BA17" s="1392"/>
      <c r="BB17" s="1392"/>
      <c r="BC17" s="1392"/>
      <c r="BD17" s="1393"/>
      <c r="BE17" s="4"/>
      <c r="BF17" s="4"/>
      <c r="BG17" s="4"/>
      <c r="BH17" s="4"/>
      <c r="BI17" s="4"/>
      <c r="BJ17" s="4"/>
      <c r="BK17" s="4"/>
      <c r="BL17" s="4"/>
      <c r="BM17" s="4"/>
      <c r="BN17" s="4"/>
      <c r="BO17" s="4"/>
      <c r="BP17" s="4"/>
      <c r="BQ17" s="4"/>
      <c r="BR17" s="4"/>
      <c r="BS17" s="4"/>
      <c r="BT17" s="4"/>
      <c r="BU17" s="4"/>
    </row>
    <row r="18" spans="1:73" ht="12" customHeight="1" x14ac:dyDescent="0.2">
      <c r="A18" s="1394"/>
      <c r="B18" s="1395"/>
      <c r="C18" s="1395"/>
      <c r="D18" s="1395"/>
      <c r="E18" s="1395"/>
      <c r="F18" s="1395"/>
      <c r="G18" s="1395"/>
      <c r="H18" s="951"/>
      <c r="I18" s="951"/>
      <c r="J18" s="951"/>
      <c r="K18" s="870"/>
      <c r="L18" s="870"/>
      <c r="M18" s="870"/>
      <c r="N18" s="870"/>
      <c r="O18" s="870"/>
      <c r="P18" s="870"/>
      <c r="Q18" s="951"/>
      <c r="R18" s="951"/>
      <c r="S18" s="951"/>
      <c r="T18" s="951"/>
      <c r="U18" s="951"/>
      <c r="V18" s="951"/>
      <c r="W18" s="1396"/>
      <c r="X18" s="1396"/>
      <c r="Y18" s="1396"/>
      <c r="Z18" s="951"/>
      <c r="AA18" s="951"/>
      <c r="AB18" s="951"/>
      <c r="AC18" s="951"/>
      <c r="AD18" s="951"/>
      <c r="AE18" s="951"/>
      <c r="AF18" s="870"/>
      <c r="AG18" s="870"/>
      <c r="AH18" s="870"/>
      <c r="AI18" s="871"/>
      <c r="AJ18" s="4"/>
      <c r="AK18" s="1423" t="str">
        <f t="shared" si="1"/>
        <v/>
      </c>
      <c r="AL18" s="1424"/>
      <c r="AM18" s="1424"/>
      <c r="AN18" s="1424" t="str">
        <f t="shared" si="2"/>
        <v/>
      </c>
      <c r="AO18" s="1424"/>
      <c r="AP18" s="1424"/>
      <c r="AQ18" s="1424" t="str">
        <f t="shared" si="3"/>
        <v/>
      </c>
      <c r="AR18" s="1424"/>
      <c r="AS18" s="1425"/>
      <c r="AT18" s="4"/>
      <c r="AU18" s="1391" t="str">
        <f t="shared" si="0"/>
        <v/>
      </c>
      <c r="AV18" s="1392"/>
      <c r="AW18" s="1392"/>
      <c r="AX18" s="1392"/>
      <c r="AY18" s="1392"/>
      <c r="AZ18" s="1392"/>
      <c r="BA18" s="1392"/>
      <c r="BB18" s="1392"/>
      <c r="BC18" s="1392"/>
      <c r="BD18" s="1393"/>
      <c r="BE18" s="4"/>
      <c r="BF18" s="4"/>
      <c r="BG18" s="4"/>
      <c r="BH18" s="4"/>
      <c r="BI18" s="4"/>
      <c r="BJ18" s="4"/>
      <c r="BK18" s="4"/>
      <c r="BL18" s="4"/>
      <c r="BM18" s="4"/>
      <c r="BN18" s="4"/>
      <c r="BO18" s="4"/>
      <c r="BP18" s="4"/>
      <c r="BQ18" s="4"/>
      <c r="BR18" s="4"/>
      <c r="BS18" s="4"/>
      <c r="BT18" s="4"/>
      <c r="BU18" s="4"/>
    </row>
    <row r="19" spans="1:73" ht="12" customHeight="1" x14ac:dyDescent="0.2">
      <c r="A19" s="1394"/>
      <c r="B19" s="1395"/>
      <c r="C19" s="1395"/>
      <c r="D19" s="1395"/>
      <c r="E19" s="1395"/>
      <c r="F19" s="1395"/>
      <c r="G19" s="1395"/>
      <c r="H19" s="1396"/>
      <c r="I19" s="1396"/>
      <c r="J19" s="1396"/>
      <c r="K19" s="870"/>
      <c r="L19" s="870"/>
      <c r="M19" s="870"/>
      <c r="N19" s="870"/>
      <c r="O19" s="870"/>
      <c r="P19" s="870"/>
      <c r="Q19" s="951"/>
      <c r="R19" s="951"/>
      <c r="S19" s="951"/>
      <c r="T19" s="951"/>
      <c r="U19" s="951"/>
      <c r="V19" s="951"/>
      <c r="W19" s="1396"/>
      <c r="X19" s="1396"/>
      <c r="Y19" s="1396"/>
      <c r="Z19" s="951"/>
      <c r="AA19" s="951"/>
      <c r="AB19" s="951"/>
      <c r="AC19" s="951"/>
      <c r="AD19" s="951"/>
      <c r="AE19" s="951"/>
      <c r="AF19" s="870"/>
      <c r="AG19" s="870"/>
      <c r="AH19" s="870"/>
      <c r="AI19" s="871"/>
      <c r="AJ19" s="4"/>
      <c r="AK19" s="1423" t="str">
        <f t="shared" si="1"/>
        <v/>
      </c>
      <c r="AL19" s="1424"/>
      <c r="AM19" s="1424"/>
      <c r="AN19" s="1424" t="str">
        <f t="shared" si="2"/>
        <v/>
      </c>
      <c r="AO19" s="1424"/>
      <c r="AP19" s="1424"/>
      <c r="AQ19" s="1424" t="str">
        <f t="shared" si="3"/>
        <v/>
      </c>
      <c r="AR19" s="1424"/>
      <c r="AS19" s="1425"/>
      <c r="AT19" s="4"/>
      <c r="AU19" s="1391" t="str">
        <f t="shared" si="0"/>
        <v/>
      </c>
      <c r="AV19" s="1392"/>
      <c r="AW19" s="1392"/>
      <c r="AX19" s="1392"/>
      <c r="AY19" s="1392"/>
      <c r="AZ19" s="1392"/>
      <c r="BA19" s="1392"/>
      <c r="BB19" s="1392"/>
      <c r="BC19" s="1392"/>
      <c r="BD19" s="1393"/>
      <c r="BE19" s="4"/>
      <c r="BF19" s="4"/>
      <c r="BG19" s="4"/>
      <c r="BH19" s="4"/>
      <c r="BI19" s="4"/>
      <c r="BJ19" s="4"/>
      <c r="BK19" s="4"/>
      <c r="BL19" s="4"/>
      <c r="BM19" s="4"/>
      <c r="BN19" s="4"/>
      <c r="BO19" s="4"/>
      <c r="BP19" s="4"/>
      <c r="BQ19" s="4"/>
      <c r="BR19" s="4"/>
      <c r="BS19" s="4"/>
      <c r="BT19" s="4"/>
      <c r="BU19" s="4"/>
    </row>
    <row r="20" spans="1:73" ht="12" customHeight="1" x14ac:dyDescent="0.2">
      <c r="A20" s="1394"/>
      <c r="B20" s="1395"/>
      <c r="C20" s="1395"/>
      <c r="D20" s="1395"/>
      <c r="E20" s="1395"/>
      <c r="F20" s="1395"/>
      <c r="G20" s="1395"/>
      <c r="H20" s="951"/>
      <c r="I20" s="951"/>
      <c r="J20" s="951"/>
      <c r="K20" s="870"/>
      <c r="L20" s="870"/>
      <c r="M20" s="870"/>
      <c r="N20" s="870"/>
      <c r="O20" s="870"/>
      <c r="P20" s="870"/>
      <c r="Q20" s="951"/>
      <c r="R20" s="951"/>
      <c r="S20" s="951"/>
      <c r="T20" s="951"/>
      <c r="U20" s="951"/>
      <c r="V20" s="951"/>
      <c r="W20" s="1396"/>
      <c r="X20" s="1396"/>
      <c r="Y20" s="1396"/>
      <c r="Z20" s="951"/>
      <c r="AA20" s="951"/>
      <c r="AB20" s="951"/>
      <c r="AC20" s="951"/>
      <c r="AD20" s="951"/>
      <c r="AE20" s="951"/>
      <c r="AF20" s="870"/>
      <c r="AG20" s="870"/>
      <c r="AH20" s="870"/>
      <c r="AI20" s="871"/>
      <c r="AJ20" s="4"/>
      <c r="AK20" s="1423" t="str">
        <f t="shared" si="1"/>
        <v/>
      </c>
      <c r="AL20" s="1424"/>
      <c r="AM20" s="1424"/>
      <c r="AN20" s="1424" t="str">
        <f t="shared" si="2"/>
        <v/>
      </c>
      <c r="AO20" s="1424"/>
      <c r="AP20" s="1424"/>
      <c r="AQ20" s="1424" t="str">
        <f t="shared" si="3"/>
        <v/>
      </c>
      <c r="AR20" s="1424"/>
      <c r="AS20" s="1425"/>
      <c r="AT20" s="4"/>
      <c r="AU20" s="1391" t="str">
        <f t="shared" si="0"/>
        <v/>
      </c>
      <c r="AV20" s="1392"/>
      <c r="AW20" s="1392"/>
      <c r="AX20" s="1392"/>
      <c r="AY20" s="1392"/>
      <c r="AZ20" s="1392"/>
      <c r="BA20" s="1392"/>
      <c r="BB20" s="1392"/>
      <c r="BC20" s="1392"/>
      <c r="BD20" s="1393"/>
      <c r="BE20" s="4"/>
      <c r="BF20" s="4"/>
      <c r="BG20" s="4"/>
      <c r="BH20" s="4"/>
      <c r="BI20" s="4"/>
      <c r="BJ20" s="4"/>
      <c r="BK20" s="4"/>
      <c r="BL20" s="4"/>
      <c r="BM20" s="4"/>
      <c r="BN20" s="4"/>
      <c r="BO20" s="4"/>
      <c r="BP20" s="4"/>
      <c r="BQ20" s="4"/>
      <c r="BR20" s="4"/>
      <c r="BS20" s="4"/>
      <c r="BT20" s="4"/>
      <c r="BU20" s="4"/>
    </row>
    <row r="21" spans="1:73" ht="12" customHeight="1" x14ac:dyDescent="0.2">
      <c r="A21" s="1394"/>
      <c r="B21" s="1395"/>
      <c r="C21" s="1395"/>
      <c r="D21" s="1395"/>
      <c r="E21" s="1395"/>
      <c r="F21" s="1395"/>
      <c r="G21" s="1395"/>
      <c r="H21" s="1396"/>
      <c r="I21" s="1396"/>
      <c r="J21" s="1396"/>
      <c r="K21" s="870"/>
      <c r="L21" s="870"/>
      <c r="M21" s="870"/>
      <c r="N21" s="870"/>
      <c r="O21" s="870"/>
      <c r="P21" s="870"/>
      <c r="Q21" s="951"/>
      <c r="R21" s="951"/>
      <c r="S21" s="951"/>
      <c r="T21" s="951"/>
      <c r="U21" s="951"/>
      <c r="V21" s="951"/>
      <c r="W21" s="1396"/>
      <c r="X21" s="1396"/>
      <c r="Y21" s="1396"/>
      <c r="Z21" s="951"/>
      <c r="AA21" s="951"/>
      <c r="AB21" s="951"/>
      <c r="AC21" s="951"/>
      <c r="AD21" s="951"/>
      <c r="AE21" s="951"/>
      <c r="AF21" s="870"/>
      <c r="AG21" s="870"/>
      <c r="AH21" s="870"/>
      <c r="AI21" s="871"/>
      <c r="AJ21" s="4"/>
      <c r="AK21" s="1423" t="str">
        <f t="shared" si="1"/>
        <v/>
      </c>
      <c r="AL21" s="1424"/>
      <c r="AM21" s="1424"/>
      <c r="AN21" s="1424" t="str">
        <f t="shared" si="2"/>
        <v/>
      </c>
      <c r="AO21" s="1424"/>
      <c r="AP21" s="1424"/>
      <c r="AQ21" s="1424" t="str">
        <f t="shared" si="3"/>
        <v/>
      </c>
      <c r="AR21" s="1424"/>
      <c r="AS21" s="1425"/>
      <c r="AT21" s="4"/>
      <c r="AU21" s="1391" t="str">
        <f t="shared" si="0"/>
        <v/>
      </c>
      <c r="AV21" s="1392"/>
      <c r="AW21" s="1392"/>
      <c r="AX21" s="1392"/>
      <c r="AY21" s="1392"/>
      <c r="AZ21" s="1392"/>
      <c r="BA21" s="1392"/>
      <c r="BB21" s="1392"/>
      <c r="BC21" s="1392"/>
      <c r="BD21" s="1393"/>
      <c r="BE21" s="4"/>
      <c r="BF21" s="4"/>
      <c r="BG21" s="4"/>
      <c r="BH21" s="4"/>
      <c r="BI21" s="4"/>
      <c r="BJ21" s="4"/>
      <c r="BK21" s="4"/>
      <c r="BL21" s="4"/>
      <c r="BM21" s="4"/>
      <c r="BN21" s="4"/>
      <c r="BO21" s="4"/>
      <c r="BP21" s="4"/>
      <c r="BQ21" s="4"/>
      <c r="BR21" s="4"/>
      <c r="BS21" s="4"/>
      <c r="BT21" s="4"/>
      <c r="BU21" s="4"/>
    </row>
    <row r="22" spans="1:73" ht="12" customHeight="1" x14ac:dyDescent="0.2">
      <c r="A22" s="1394"/>
      <c r="B22" s="1395"/>
      <c r="C22" s="1395"/>
      <c r="D22" s="1395"/>
      <c r="E22" s="1395"/>
      <c r="F22" s="1395"/>
      <c r="G22" s="1395"/>
      <c r="H22" s="951"/>
      <c r="I22" s="951"/>
      <c r="J22" s="951"/>
      <c r="K22" s="870"/>
      <c r="L22" s="870"/>
      <c r="M22" s="870"/>
      <c r="N22" s="870"/>
      <c r="O22" s="870"/>
      <c r="P22" s="870"/>
      <c r="Q22" s="951"/>
      <c r="R22" s="951"/>
      <c r="S22" s="951"/>
      <c r="T22" s="951"/>
      <c r="U22" s="951"/>
      <c r="V22" s="951"/>
      <c r="W22" s="1396"/>
      <c r="X22" s="1396"/>
      <c r="Y22" s="1396"/>
      <c r="Z22" s="951"/>
      <c r="AA22" s="951"/>
      <c r="AB22" s="951"/>
      <c r="AC22" s="951"/>
      <c r="AD22" s="951"/>
      <c r="AE22" s="951"/>
      <c r="AF22" s="870"/>
      <c r="AG22" s="870"/>
      <c r="AH22" s="870"/>
      <c r="AI22" s="871"/>
      <c r="AJ22" s="4"/>
      <c r="AK22" s="1423" t="str">
        <f t="shared" si="1"/>
        <v/>
      </c>
      <c r="AL22" s="1424"/>
      <c r="AM22" s="1424"/>
      <c r="AN22" s="1424" t="str">
        <f t="shared" si="2"/>
        <v/>
      </c>
      <c r="AO22" s="1424"/>
      <c r="AP22" s="1424"/>
      <c r="AQ22" s="1424" t="str">
        <f t="shared" si="3"/>
        <v/>
      </c>
      <c r="AR22" s="1424"/>
      <c r="AS22" s="1425"/>
      <c r="AT22" s="4"/>
      <c r="AU22" s="1391" t="str">
        <f t="shared" si="0"/>
        <v/>
      </c>
      <c r="AV22" s="1392"/>
      <c r="AW22" s="1392"/>
      <c r="AX22" s="1392"/>
      <c r="AY22" s="1392"/>
      <c r="AZ22" s="1392"/>
      <c r="BA22" s="1392"/>
      <c r="BB22" s="1392"/>
      <c r="BC22" s="1392"/>
      <c r="BD22" s="1393"/>
      <c r="BE22" s="4"/>
      <c r="BF22" s="4"/>
      <c r="BG22" s="4"/>
      <c r="BH22" s="4"/>
      <c r="BI22" s="4"/>
      <c r="BJ22" s="4"/>
      <c r="BK22" s="4"/>
      <c r="BL22" s="4"/>
      <c r="BM22" s="4"/>
      <c r="BN22" s="4"/>
      <c r="BO22" s="4"/>
      <c r="BP22" s="4"/>
      <c r="BQ22" s="4"/>
      <c r="BR22" s="4"/>
      <c r="BS22" s="4"/>
      <c r="BT22" s="4"/>
      <c r="BU22" s="4"/>
    </row>
    <row r="23" spans="1:73" ht="12" customHeight="1" x14ac:dyDescent="0.2">
      <c r="A23" s="1394"/>
      <c r="B23" s="1395"/>
      <c r="C23" s="1395"/>
      <c r="D23" s="1395"/>
      <c r="E23" s="1395"/>
      <c r="F23" s="1395"/>
      <c r="G23" s="1395"/>
      <c r="H23" s="1396"/>
      <c r="I23" s="1396"/>
      <c r="J23" s="1396"/>
      <c r="K23" s="870"/>
      <c r="L23" s="870"/>
      <c r="M23" s="870"/>
      <c r="N23" s="870"/>
      <c r="O23" s="870"/>
      <c r="P23" s="870"/>
      <c r="Q23" s="951"/>
      <c r="R23" s="951"/>
      <c r="S23" s="951"/>
      <c r="T23" s="951"/>
      <c r="U23" s="951"/>
      <c r="V23" s="951"/>
      <c r="W23" s="1396"/>
      <c r="X23" s="1396"/>
      <c r="Y23" s="1396"/>
      <c r="Z23" s="951"/>
      <c r="AA23" s="951"/>
      <c r="AB23" s="951"/>
      <c r="AC23" s="951"/>
      <c r="AD23" s="951"/>
      <c r="AE23" s="951"/>
      <c r="AF23" s="870"/>
      <c r="AG23" s="870"/>
      <c r="AH23" s="870"/>
      <c r="AI23" s="871"/>
      <c r="AJ23" s="4"/>
      <c r="AK23" s="1423" t="str">
        <f t="shared" si="1"/>
        <v/>
      </c>
      <c r="AL23" s="1424"/>
      <c r="AM23" s="1424"/>
      <c r="AN23" s="1424" t="str">
        <f t="shared" si="2"/>
        <v/>
      </c>
      <c r="AO23" s="1424"/>
      <c r="AP23" s="1424"/>
      <c r="AQ23" s="1424" t="str">
        <f t="shared" si="3"/>
        <v/>
      </c>
      <c r="AR23" s="1424"/>
      <c r="AS23" s="1425"/>
      <c r="AT23" s="4"/>
      <c r="AU23" s="1391" t="str">
        <f t="shared" si="0"/>
        <v/>
      </c>
      <c r="AV23" s="1392"/>
      <c r="AW23" s="1392"/>
      <c r="AX23" s="1392"/>
      <c r="AY23" s="1392"/>
      <c r="AZ23" s="1392"/>
      <c r="BA23" s="1392"/>
      <c r="BB23" s="1392"/>
      <c r="BC23" s="1392"/>
      <c r="BD23" s="1393"/>
      <c r="BE23" s="4"/>
      <c r="BF23" s="4"/>
      <c r="BG23" s="4"/>
      <c r="BH23" s="4"/>
      <c r="BI23" s="4"/>
      <c r="BJ23" s="4"/>
      <c r="BK23" s="4"/>
      <c r="BL23" s="4"/>
      <c r="BM23" s="4"/>
      <c r="BN23" s="4"/>
      <c r="BO23" s="4"/>
      <c r="BP23" s="4"/>
      <c r="BQ23" s="4"/>
      <c r="BR23" s="4"/>
      <c r="BS23" s="4"/>
      <c r="BT23" s="4"/>
      <c r="BU23" s="4"/>
    </row>
    <row r="24" spans="1:73" ht="12" customHeight="1" x14ac:dyDescent="0.2">
      <c r="A24" s="1394"/>
      <c r="B24" s="1395"/>
      <c r="C24" s="1395"/>
      <c r="D24" s="1395"/>
      <c r="E24" s="1395"/>
      <c r="F24" s="1395"/>
      <c r="G24" s="1395"/>
      <c r="H24" s="951"/>
      <c r="I24" s="951"/>
      <c r="J24" s="951"/>
      <c r="K24" s="870"/>
      <c r="L24" s="870"/>
      <c r="M24" s="870"/>
      <c r="N24" s="870"/>
      <c r="O24" s="870"/>
      <c r="P24" s="870"/>
      <c r="Q24" s="951"/>
      <c r="R24" s="951"/>
      <c r="S24" s="951"/>
      <c r="T24" s="951"/>
      <c r="U24" s="951"/>
      <c r="V24" s="951"/>
      <c r="W24" s="1396"/>
      <c r="X24" s="1396"/>
      <c r="Y24" s="1396"/>
      <c r="Z24" s="951"/>
      <c r="AA24" s="951"/>
      <c r="AB24" s="951"/>
      <c r="AC24" s="951"/>
      <c r="AD24" s="951"/>
      <c r="AE24" s="951"/>
      <c r="AF24" s="870"/>
      <c r="AG24" s="870"/>
      <c r="AH24" s="870"/>
      <c r="AI24" s="871"/>
      <c r="AJ24" s="4"/>
      <c r="AK24" s="1423" t="str">
        <f t="shared" si="1"/>
        <v/>
      </c>
      <c r="AL24" s="1424"/>
      <c r="AM24" s="1424"/>
      <c r="AN24" s="1424" t="str">
        <f t="shared" si="2"/>
        <v/>
      </c>
      <c r="AO24" s="1424"/>
      <c r="AP24" s="1424"/>
      <c r="AQ24" s="1424" t="str">
        <f t="shared" si="3"/>
        <v/>
      </c>
      <c r="AR24" s="1424"/>
      <c r="AS24" s="1425"/>
      <c r="AT24" s="4"/>
      <c r="AU24" s="1391" t="str">
        <f t="shared" si="0"/>
        <v/>
      </c>
      <c r="AV24" s="1392"/>
      <c r="AW24" s="1392"/>
      <c r="AX24" s="1392"/>
      <c r="AY24" s="1392"/>
      <c r="AZ24" s="1392"/>
      <c r="BA24" s="1392"/>
      <c r="BB24" s="1392"/>
      <c r="BC24" s="1392"/>
      <c r="BD24" s="1393"/>
      <c r="BE24" s="4"/>
      <c r="BF24" s="4"/>
      <c r="BG24" s="4"/>
      <c r="BH24" s="4"/>
      <c r="BI24" s="4"/>
      <c r="BJ24" s="4"/>
      <c r="BK24" s="4"/>
      <c r="BL24" s="4"/>
      <c r="BM24" s="4"/>
      <c r="BN24" s="4"/>
      <c r="BO24" s="4"/>
      <c r="BP24" s="4"/>
      <c r="BQ24" s="4"/>
      <c r="BR24" s="4"/>
      <c r="BS24" s="4"/>
      <c r="BT24" s="4"/>
      <c r="BU24" s="4"/>
    </row>
    <row r="25" spans="1:73" ht="12" customHeight="1" x14ac:dyDescent="0.2">
      <c r="A25" s="1394"/>
      <c r="B25" s="1395"/>
      <c r="C25" s="1395"/>
      <c r="D25" s="1395"/>
      <c r="E25" s="1395"/>
      <c r="F25" s="1395"/>
      <c r="G25" s="1395"/>
      <c r="H25" s="1396"/>
      <c r="I25" s="1396"/>
      <c r="J25" s="1396"/>
      <c r="K25" s="870"/>
      <c r="L25" s="870"/>
      <c r="M25" s="870"/>
      <c r="N25" s="870"/>
      <c r="O25" s="870"/>
      <c r="P25" s="870"/>
      <c r="Q25" s="951"/>
      <c r="R25" s="951"/>
      <c r="S25" s="951"/>
      <c r="T25" s="951"/>
      <c r="U25" s="951"/>
      <c r="V25" s="951"/>
      <c r="W25" s="1396"/>
      <c r="X25" s="1396"/>
      <c r="Y25" s="1396"/>
      <c r="Z25" s="951"/>
      <c r="AA25" s="951"/>
      <c r="AB25" s="951"/>
      <c r="AC25" s="951"/>
      <c r="AD25" s="951"/>
      <c r="AE25" s="951"/>
      <c r="AF25" s="870"/>
      <c r="AG25" s="870"/>
      <c r="AH25" s="870"/>
      <c r="AI25" s="871"/>
      <c r="AJ25" s="4"/>
      <c r="AK25" s="1423" t="str">
        <f t="shared" si="1"/>
        <v/>
      </c>
      <c r="AL25" s="1424"/>
      <c r="AM25" s="1424"/>
      <c r="AN25" s="1424" t="str">
        <f t="shared" si="2"/>
        <v/>
      </c>
      <c r="AO25" s="1424"/>
      <c r="AP25" s="1424"/>
      <c r="AQ25" s="1424" t="str">
        <f t="shared" si="3"/>
        <v/>
      </c>
      <c r="AR25" s="1424"/>
      <c r="AS25" s="1425"/>
      <c r="AT25" s="4"/>
      <c r="AU25" s="1391" t="str">
        <f t="shared" si="0"/>
        <v/>
      </c>
      <c r="AV25" s="1392"/>
      <c r="AW25" s="1392"/>
      <c r="AX25" s="1392"/>
      <c r="AY25" s="1392"/>
      <c r="AZ25" s="1392"/>
      <c r="BA25" s="1392"/>
      <c r="BB25" s="1392"/>
      <c r="BC25" s="1392"/>
      <c r="BD25" s="1393"/>
      <c r="BE25" s="4"/>
      <c r="BF25" s="4"/>
      <c r="BG25" s="4"/>
      <c r="BH25" s="4"/>
      <c r="BI25" s="4"/>
      <c r="BJ25" s="4"/>
      <c r="BK25" s="4"/>
      <c r="BL25" s="4"/>
      <c r="BM25" s="4"/>
      <c r="BN25" s="4"/>
      <c r="BO25" s="4"/>
      <c r="BP25" s="4"/>
      <c r="BQ25" s="4"/>
      <c r="BR25" s="4"/>
      <c r="BS25" s="4"/>
      <c r="BT25" s="4"/>
      <c r="BU25" s="4"/>
    </row>
    <row r="26" spans="1:73" ht="12" customHeight="1" x14ac:dyDescent="0.2">
      <c r="A26" s="1394"/>
      <c r="B26" s="1395"/>
      <c r="C26" s="1395"/>
      <c r="D26" s="1395"/>
      <c r="E26" s="1395"/>
      <c r="F26" s="1395"/>
      <c r="G26" s="1395"/>
      <c r="H26" s="951"/>
      <c r="I26" s="951"/>
      <c r="J26" s="951"/>
      <c r="K26" s="870"/>
      <c r="L26" s="870"/>
      <c r="M26" s="870"/>
      <c r="N26" s="870"/>
      <c r="O26" s="870"/>
      <c r="P26" s="870"/>
      <c r="Q26" s="951"/>
      <c r="R26" s="951"/>
      <c r="S26" s="951"/>
      <c r="T26" s="951"/>
      <c r="U26" s="951"/>
      <c r="V26" s="951"/>
      <c r="W26" s="1396"/>
      <c r="X26" s="1396"/>
      <c r="Y26" s="1396"/>
      <c r="Z26" s="951"/>
      <c r="AA26" s="951"/>
      <c r="AB26" s="951"/>
      <c r="AC26" s="951"/>
      <c r="AD26" s="951"/>
      <c r="AE26" s="951"/>
      <c r="AF26" s="870"/>
      <c r="AG26" s="870"/>
      <c r="AH26" s="870"/>
      <c r="AI26" s="871"/>
      <c r="AJ26" s="4"/>
      <c r="AK26" s="1423" t="str">
        <f t="shared" si="1"/>
        <v/>
      </c>
      <c r="AL26" s="1424"/>
      <c r="AM26" s="1424"/>
      <c r="AN26" s="1424" t="str">
        <f t="shared" si="2"/>
        <v/>
      </c>
      <c r="AO26" s="1424"/>
      <c r="AP26" s="1424"/>
      <c r="AQ26" s="1424" t="str">
        <f t="shared" si="3"/>
        <v/>
      </c>
      <c r="AR26" s="1424"/>
      <c r="AS26" s="1425"/>
      <c r="AT26" s="4"/>
      <c r="AU26" s="1391" t="str">
        <f t="shared" si="0"/>
        <v/>
      </c>
      <c r="AV26" s="1392"/>
      <c r="AW26" s="1392"/>
      <c r="AX26" s="1392"/>
      <c r="AY26" s="1392"/>
      <c r="AZ26" s="1392"/>
      <c r="BA26" s="1392"/>
      <c r="BB26" s="1392"/>
      <c r="BC26" s="1392"/>
      <c r="BD26" s="1393"/>
      <c r="BE26" s="4"/>
      <c r="BF26" s="4"/>
      <c r="BG26" s="4"/>
      <c r="BH26" s="4"/>
      <c r="BI26" s="4"/>
      <c r="BJ26" s="4"/>
      <c r="BK26" s="4"/>
      <c r="BL26" s="4"/>
      <c r="BM26" s="4"/>
      <c r="BN26" s="4"/>
      <c r="BO26" s="4"/>
      <c r="BP26" s="4"/>
      <c r="BQ26" s="4"/>
      <c r="BR26" s="4"/>
      <c r="BS26" s="4"/>
      <c r="BT26" s="4"/>
      <c r="BU26" s="4"/>
    </row>
    <row r="27" spans="1:73" ht="12" customHeight="1" x14ac:dyDescent="0.2">
      <c r="A27" s="1394"/>
      <c r="B27" s="1395"/>
      <c r="C27" s="1395"/>
      <c r="D27" s="1395"/>
      <c r="E27" s="1395"/>
      <c r="F27" s="1395"/>
      <c r="G27" s="1395"/>
      <c r="H27" s="1396"/>
      <c r="I27" s="1396"/>
      <c r="J27" s="1396"/>
      <c r="K27" s="870"/>
      <c r="L27" s="870"/>
      <c r="M27" s="870"/>
      <c r="N27" s="870"/>
      <c r="O27" s="870"/>
      <c r="P27" s="870"/>
      <c r="Q27" s="951"/>
      <c r="R27" s="951"/>
      <c r="S27" s="951"/>
      <c r="T27" s="951"/>
      <c r="U27" s="951"/>
      <c r="V27" s="951"/>
      <c r="W27" s="1396"/>
      <c r="X27" s="1396"/>
      <c r="Y27" s="1396"/>
      <c r="Z27" s="951"/>
      <c r="AA27" s="951"/>
      <c r="AB27" s="951"/>
      <c r="AC27" s="951"/>
      <c r="AD27" s="951"/>
      <c r="AE27" s="951"/>
      <c r="AF27" s="870"/>
      <c r="AG27" s="870"/>
      <c r="AH27" s="870"/>
      <c r="AI27" s="871"/>
      <c r="AJ27" s="4"/>
      <c r="AK27" s="1423" t="str">
        <f t="shared" si="1"/>
        <v/>
      </c>
      <c r="AL27" s="1424"/>
      <c r="AM27" s="1424"/>
      <c r="AN27" s="1424" t="str">
        <f t="shared" si="2"/>
        <v/>
      </c>
      <c r="AO27" s="1424"/>
      <c r="AP27" s="1424"/>
      <c r="AQ27" s="1424" t="str">
        <f t="shared" si="3"/>
        <v/>
      </c>
      <c r="AR27" s="1424"/>
      <c r="AS27" s="1425"/>
      <c r="AT27" s="4"/>
      <c r="AU27" s="1391" t="str">
        <f t="shared" si="0"/>
        <v/>
      </c>
      <c r="AV27" s="1392"/>
      <c r="AW27" s="1392"/>
      <c r="AX27" s="1392"/>
      <c r="AY27" s="1392"/>
      <c r="AZ27" s="1392"/>
      <c r="BA27" s="1392"/>
      <c r="BB27" s="1392"/>
      <c r="BC27" s="1392"/>
      <c r="BD27" s="1393"/>
      <c r="BE27" s="4"/>
      <c r="BF27" s="4"/>
      <c r="BG27" s="4"/>
      <c r="BH27" s="4"/>
      <c r="BI27" s="4"/>
      <c r="BJ27" s="4"/>
      <c r="BK27" s="4"/>
      <c r="BL27" s="4"/>
      <c r="BM27" s="4"/>
      <c r="BN27" s="4"/>
      <c r="BO27" s="4"/>
      <c r="BP27" s="4"/>
      <c r="BQ27" s="4"/>
      <c r="BR27" s="4"/>
      <c r="BS27" s="4"/>
      <c r="BT27" s="4"/>
      <c r="BU27" s="4"/>
    </row>
    <row r="28" spans="1:73" ht="12" customHeight="1" x14ac:dyDescent="0.2">
      <c r="A28" s="1394"/>
      <c r="B28" s="1395"/>
      <c r="C28" s="1395"/>
      <c r="D28" s="1395"/>
      <c r="E28" s="1395"/>
      <c r="F28" s="1395"/>
      <c r="G28" s="1395"/>
      <c r="H28" s="951"/>
      <c r="I28" s="951"/>
      <c r="J28" s="951"/>
      <c r="K28" s="870"/>
      <c r="L28" s="870"/>
      <c r="M28" s="870"/>
      <c r="N28" s="870"/>
      <c r="O28" s="870"/>
      <c r="P28" s="870"/>
      <c r="Q28" s="951"/>
      <c r="R28" s="951"/>
      <c r="S28" s="951"/>
      <c r="T28" s="951"/>
      <c r="U28" s="951"/>
      <c r="V28" s="951"/>
      <c r="W28" s="1396"/>
      <c r="X28" s="1396"/>
      <c r="Y28" s="1396"/>
      <c r="Z28" s="951"/>
      <c r="AA28" s="951"/>
      <c r="AB28" s="951"/>
      <c r="AC28" s="951"/>
      <c r="AD28" s="951"/>
      <c r="AE28" s="951"/>
      <c r="AF28" s="870"/>
      <c r="AG28" s="870"/>
      <c r="AH28" s="870"/>
      <c r="AI28" s="871"/>
      <c r="AJ28" s="4"/>
      <c r="AK28" s="1423" t="str">
        <f t="shared" si="1"/>
        <v/>
      </c>
      <c r="AL28" s="1424"/>
      <c r="AM28" s="1424"/>
      <c r="AN28" s="1424" t="str">
        <f t="shared" si="2"/>
        <v/>
      </c>
      <c r="AO28" s="1424"/>
      <c r="AP28" s="1424"/>
      <c r="AQ28" s="1424" t="str">
        <f t="shared" si="3"/>
        <v/>
      </c>
      <c r="AR28" s="1424"/>
      <c r="AS28" s="1425"/>
      <c r="AT28" s="4"/>
      <c r="AU28" s="1391" t="str">
        <f t="shared" si="0"/>
        <v/>
      </c>
      <c r="AV28" s="1392"/>
      <c r="AW28" s="1392"/>
      <c r="AX28" s="1392"/>
      <c r="AY28" s="1392"/>
      <c r="AZ28" s="1392"/>
      <c r="BA28" s="1392"/>
      <c r="BB28" s="1392"/>
      <c r="BC28" s="1392"/>
      <c r="BD28" s="1393"/>
      <c r="BE28" s="4"/>
      <c r="BF28" s="4"/>
      <c r="BG28" s="4"/>
      <c r="BH28" s="4"/>
      <c r="BI28" s="4"/>
      <c r="BJ28" s="4"/>
      <c r="BK28" s="4"/>
      <c r="BL28" s="4"/>
      <c r="BM28" s="4"/>
      <c r="BN28" s="4"/>
      <c r="BO28" s="4"/>
      <c r="BP28" s="4"/>
      <c r="BQ28" s="4"/>
      <c r="BR28" s="4"/>
      <c r="BS28" s="4"/>
      <c r="BT28" s="4"/>
      <c r="BU28" s="4"/>
    </row>
    <row r="29" spans="1:73" ht="12" customHeight="1" x14ac:dyDescent="0.2">
      <c r="A29" s="1394"/>
      <c r="B29" s="1395"/>
      <c r="C29" s="1395"/>
      <c r="D29" s="1395"/>
      <c r="E29" s="1395"/>
      <c r="F29" s="1395"/>
      <c r="G29" s="1395"/>
      <c r="H29" s="1396"/>
      <c r="I29" s="1396"/>
      <c r="J29" s="1396"/>
      <c r="K29" s="870"/>
      <c r="L29" s="870"/>
      <c r="M29" s="870"/>
      <c r="N29" s="870"/>
      <c r="O29" s="870"/>
      <c r="P29" s="870"/>
      <c r="Q29" s="951"/>
      <c r="R29" s="951"/>
      <c r="S29" s="951"/>
      <c r="T29" s="951"/>
      <c r="U29" s="951"/>
      <c r="V29" s="951"/>
      <c r="W29" s="1396"/>
      <c r="X29" s="1396"/>
      <c r="Y29" s="1396"/>
      <c r="Z29" s="951"/>
      <c r="AA29" s="951"/>
      <c r="AB29" s="951"/>
      <c r="AC29" s="951"/>
      <c r="AD29" s="951"/>
      <c r="AE29" s="951"/>
      <c r="AF29" s="870"/>
      <c r="AG29" s="870"/>
      <c r="AH29" s="870"/>
      <c r="AI29" s="871"/>
      <c r="AJ29" s="4"/>
      <c r="AK29" s="1423" t="str">
        <f t="shared" si="1"/>
        <v/>
      </c>
      <c r="AL29" s="1424"/>
      <c r="AM29" s="1424"/>
      <c r="AN29" s="1424" t="str">
        <f t="shared" si="2"/>
        <v/>
      </c>
      <c r="AO29" s="1424"/>
      <c r="AP29" s="1424"/>
      <c r="AQ29" s="1424" t="str">
        <f t="shared" si="3"/>
        <v/>
      </c>
      <c r="AR29" s="1424"/>
      <c r="AS29" s="1425"/>
      <c r="AT29" s="4"/>
      <c r="AU29" s="1391" t="str">
        <f t="shared" si="0"/>
        <v/>
      </c>
      <c r="AV29" s="1392"/>
      <c r="AW29" s="1392"/>
      <c r="AX29" s="1392"/>
      <c r="AY29" s="1392"/>
      <c r="AZ29" s="1392"/>
      <c r="BA29" s="1392"/>
      <c r="BB29" s="1392"/>
      <c r="BC29" s="1392"/>
      <c r="BD29" s="1393"/>
      <c r="BE29" s="4"/>
      <c r="BF29" s="4"/>
      <c r="BG29" s="4"/>
      <c r="BH29" s="4"/>
      <c r="BI29" s="4"/>
      <c r="BJ29" s="4"/>
      <c r="BK29" s="4"/>
      <c r="BL29" s="4"/>
      <c r="BM29" s="4"/>
      <c r="BN29" s="4"/>
      <c r="BO29" s="4"/>
      <c r="BP29" s="4"/>
      <c r="BQ29" s="4"/>
      <c r="BR29" s="4"/>
      <c r="BS29" s="4"/>
      <c r="BT29" s="4"/>
      <c r="BU29" s="4"/>
    </row>
    <row r="30" spans="1:73" ht="12" customHeight="1" x14ac:dyDescent="0.2">
      <c r="A30" s="1394"/>
      <c r="B30" s="1395"/>
      <c r="C30" s="1395"/>
      <c r="D30" s="1395"/>
      <c r="E30" s="1395"/>
      <c r="F30" s="1395"/>
      <c r="G30" s="1395"/>
      <c r="H30" s="951"/>
      <c r="I30" s="951"/>
      <c r="J30" s="951"/>
      <c r="K30" s="870"/>
      <c r="L30" s="870"/>
      <c r="M30" s="870"/>
      <c r="N30" s="870"/>
      <c r="O30" s="870"/>
      <c r="P30" s="870"/>
      <c r="Q30" s="951"/>
      <c r="R30" s="951"/>
      <c r="S30" s="951"/>
      <c r="T30" s="951"/>
      <c r="U30" s="951"/>
      <c r="V30" s="951"/>
      <c r="W30" s="1396"/>
      <c r="X30" s="1396"/>
      <c r="Y30" s="1396"/>
      <c r="Z30" s="951"/>
      <c r="AA30" s="951"/>
      <c r="AB30" s="951"/>
      <c r="AC30" s="951"/>
      <c r="AD30" s="951"/>
      <c r="AE30" s="951"/>
      <c r="AF30" s="870"/>
      <c r="AG30" s="870"/>
      <c r="AH30" s="870"/>
      <c r="AI30" s="871"/>
      <c r="AJ30" s="4"/>
      <c r="AK30" s="1423" t="str">
        <f t="shared" si="1"/>
        <v/>
      </c>
      <c r="AL30" s="1424"/>
      <c r="AM30" s="1424"/>
      <c r="AN30" s="1424" t="str">
        <f t="shared" si="2"/>
        <v/>
      </c>
      <c r="AO30" s="1424"/>
      <c r="AP30" s="1424"/>
      <c r="AQ30" s="1424" t="str">
        <f t="shared" si="3"/>
        <v/>
      </c>
      <c r="AR30" s="1424"/>
      <c r="AS30" s="1425"/>
      <c r="AT30" s="4"/>
      <c r="AU30" s="1391" t="str">
        <f t="shared" si="0"/>
        <v/>
      </c>
      <c r="AV30" s="1392"/>
      <c r="AW30" s="1392"/>
      <c r="AX30" s="1392"/>
      <c r="AY30" s="1392"/>
      <c r="AZ30" s="1392"/>
      <c r="BA30" s="1392"/>
      <c r="BB30" s="1392"/>
      <c r="BC30" s="1392"/>
      <c r="BD30" s="1393"/>
      <c r="BE30" s="4"/>
      <c r="BF30" s="4"/>
      <c r="BG30" s="4"/>
      <c r="BH30" s="4"/>
      <c r="BI30" s="4"/>
      <c r="BJ30" s="4"/>
      <c r="BK30" s="4"/>
      <c r="BL30" s="4"/>
      <c r="BM30" s="4"/>
      <c r="BN30" s="4"/>
      <c r="BO30" s="4"/>
      <c r="BP30" s="4"/>
      <c r="BQ30" s="4"/>
      <c r="BR30" s="4"/>
      <c r="BS30" s="4"/>
      <c r="BT30" s="4"/>
      <c r="BU30" s="4"/>
    </row>
    <row r="31" spans="1:73" ht="12" customHeight="1" x14ac:dyDescent="0.2">
      <c r="A31" s="1394"/>
      <c r="B31" s="1395"/>
      <c r="C31" s="1395"/>
      <c r="D31" s="1395"/>
      <c r="E31" s="1395"/>
      <c r="F31" s="1395"/>
      <c r="G31" s="1395"/>
      <c r="H31" s="1396"/>
      <c r="I31" s="1396"/>
      <c r="J31" s="1396"/>
      <c r="K31" s="870"/>
      <c r="L31" s="870"/>
      <c r="M31" s="870"/>
      <c r="N31" s="870"/>
      <c r="O31" s="870"/>
      <c r="P31" s="870"/>
      <c r="Q31" s="951"/>
      <c r="R31" s="951"/>
      <c r="S31" s="951"/>
      <c r="T31" s="951"/>
      <c r="U31" s="951"/>
      <c r="V31" s="951"/>
      <c r="W31" s="1396"/>
      <c r="X31" s="1396"/>
      <c r="Y31" s="1396"/>
      <c r="Z31" s="951"/>
      <c r="AA31" s="951"/>
      <c r="AB31" s="951"/>
      <c r="AC31" s="951"/>
      <c r="AD31" s="951"/>
      <c r="AE31" s="951"/>
      <c r="AF31" s="870"/>
      <c r="AG31" s="870"/>
      <c r="AH31" s="870"/>
      <c r="AI31" s="871"/>
      <c r="AJ31" s="4"/>
      <c r="AK31" s="1423" t="str">
        <f t="shared" si="1"/>
        <v/>
      </c>
      <c r="AL31" s="1424"/>
      <c r="AM31" s="1424"/>
      <c r="AN31" s="1424" t="str">
        <f t="shared" si="2"/>
        <v/>
      </c>
      <c r="AO31" s="1424"/>
      <c r="AP31" s="1424"/>
      <c r="AQ31" s="1424" t="str">
        <f t="shared" si="3"/>
        <v/>
      </c>
      <c r="AR31" s="1424"/>
      <c r="AS31" s="1425"/>
      <c r="AT31" s="4"/>
      <c r="AU31" s="1391" t="str">
        <f t="shared" si="0"/>
        <v/>
      </c>
      <c r="AV31" s="1392"/>
      <c r="AW31" s="1392"/>
      <c r="AX31" s="1392"/>
      <c r="AY31" s="1392"/>
      <c r="AZ31" s="1392"/>
      <c r="BA31" s="1392"/>
      <c r="BB31" s="1392"/>
      <c r="BC31" s="1392"/>
      <c r="BD31" s="1393"/>
      <c r="BE31" s="4"/>
      <c r="BF31" s="4"/>
      <c r="BG31" s="4"/>
      <c r="BH31" s="4"/>
      <c r="BI31" s="4"/>
      <c r="BJ31" s="4"/>
      <c r="BK31" s="4"/>
      <c r="BL31" s="4"/>
      <c r="BM31" s="4"/>
      <c r="BN31" s="4"/>
      <c r="BO31" s="4"/>
      <c r="BP31" s="4"/>
      <c r="BQ31" s="4"/>
      <c r="BR31" s="4"/>
      <c r="BS31" s="4"/>
      <c r="BT31" s="4"/>
      <c r="BU31" s="4"/>
    </row>
    <row r="32" spans="1:73" ht="12" customHeight="1" x14ac:dyDescent="0.2">
      <c r="A32" s="1394"/>
      <c r="B32" s="1395"/>
      <c r="C32" s="1395"/>
      <c r="D32" s="1395"/>
      <c r="E32" s="1395"/>
      <c r="F32" s="1395"/>
      <c r="G32" s="1395"/>
      <c r="H32" s="951"/>
      <c r="I32" s="951"/>
      <c r="J32" s="951"/>
      <c r="K32" s="870"/>
      <c r="L32" s="870"/>
      <c r="M32" s="870"/>
      <c r="N32" s="870"/>
      <c r="O32" s="870"/>
      <c r="P32" s="870"/>
      <c r="Q32" s="951"/>
      <c r="R32" s="951"/>
      <c r="S32" s="951"/>
      <c r="T32" s="951"/>
      <c r="U32" s="951"/>
      <c r="V32" s="951"/>
      <c r="W32" s="1396"/>
      <c r="X32" s="1396"/>
      <c r="Y32" s="1396"/>
      <c r="Z32" s="951"/>
      <c r="AA32" s="951"/>
      <c r="AB32" s="951"/>
      <c r="AC32" s="951"/>
      <c r="AD32" s="951"/>
      <c r="AE32" s="951"/>
      <c r="AF32" s="870"/>
      <c r="AG32" s="870"/>
      <c r="AH32" s="870"/>
      <c r="AI32" s="871"/>
      <c r="AJ32" s="4"/>
      <c r="AK32" s="1423" t="str">
        <f t="shared" si="1"/>
        <v/>
      </c>
      <c r="AL32" s="1424"/>
      <c r="AM32" s="1424"/>
      <c r="AN32" s="1424" t="str">
        <f t="shared" si="2"/>
        <v/>
      </c>
      <c r="AO32" s="1424"/>
      <c r="AP32" s="1424"/>
      <c r="AQ32" s="1424" t="str">
        <f t="shared" si="3"/>
        <v/>
      </c>
      <c r="AR32" s="1424"/>
      <c r="AS32" s="1425"/>
      <c r="AT32" s="4"/>
      <c r="AU32" s="1391" t="str">
        <f t="shared" si="0"/>
        <v/>
      </c>
      <c r="AV32" s="1392"/>
      <c r="AW32" s="1392"/>
      <c r="AX32" s="1392"/>
      <c r="AY32" s="1392"/>
      <c r="AZ32" s="1392"/>
      <c r="BA32" s="1392"/>
      <c r="BB32" s="1392"/>
      <c r="BC32" s="1392"/>
      <c r="BD32" s="1393"/>
      <c r="BE32" s="4"/>
      <c r="BF32" s="4"/>
      <c r="BG32" s="4"/>
      <c r="BH32" s="4"/>
      <c r="BI32" s="4"/>
      <c r="BJ32" s="4"/>
      <c r="BK32" s="4"/>
      <c r="BL32" s="4"/>
      <c r="BM32" s="4"/>
      <c r="BN32" s="4"/>
      <c r="BO32" s="4"/>
      <c r="BP32" s="4"/>
      <c r="BQ32" s="4"/>
      <c r="BR32" s="4"/>
      <c r="BS32" s="4"/>
      <c r="BT32" s="4"/>
      <c r="BU32" s="4"/>
    </row>
    <row r="33" spans="1:73" ht="12" customHeight="1" x14ac:dyDescent="0.2">
      <c r="A33" s="1394"/>
      <c r="B33" s="1395"/>
      <c r="C33" s="1395"/>
      <c r="D33" s="1395"/>
      <c r="E33" s="1395"/>
      <c r="F33" s="1395"/>
      <c r="G33" s="1395"/>
      <c r="H33" s="1396"/>
      <c r="I33" s="1396"/>
      <c r="J33" s="1396"/>
      <c r="K33" s="870"/>
      <c r="L33" s="870"/>
      <c r="M33" s="870"/>
      <c r="N33" s="870"/>
      <c r="O33" s="870"/>
      <c r="P33" s="870"/>
      <c r="Q33" s="951"/>
      <c r="R33" s="951"/>
      <c r="S33" s="951"/>
      <c r="T33" s="951"/>
      <c r="U33" s="951"/>
      <c r="V33" s="951"/>
      <c r="W33" s="951"/>
      <c r="X33" s="951"/>
      <c r="Y33" s="951"/>
      <c r="Z33" s="951"/>
      <c r="AA33" s="951"/>
      <c r="AB33" s="951"/>
      <c r="AC33" s="951"/>
      <c r="AD33" s="951"/>
      <c r="AE33" s="951"/>
      <c r="AF33" s="870"/>
      <c r="AG33" s="870"/>
      <c r="AH33" s="870"/>
      <c r="AI33" s="871"/>
      <c r="AJ33" s="4"/>
      <c r="AK33" s="1423" t="str">
        <f t="shared" si="1"/>
        <v/>
      </c>
      <c r="AL33" s="1424"/>
      <c r="AM33" s="1424"/>
      <c r="AN33" s="1424" t="str">
        <f t="shared" si="2"/>
        <v/>
      </c>
      <c r="AO33" s="1424"/>
      <c r="AP33" s="1424"/>
      <c r="AQ33" s="1424" t="str">
        <f t="shared" si="3"/>
        <v/>
      </c>
      <c r="AR33" s="1424"/>
      <c r="AS33" s="1425"/>
      <c r="AT33" s="4"/>
      <c r="AU33" s="1391" t="str">
        <f t="shared" si="0"/>
        <v/>
      </c>
      <c r="AV33" s="1392"/>
      <c r="AW33" s="1392"/>
      <c r="AX33" s="1392"/>
      <c r="AY33" s="1392"/>
      <c r="AZ33" s="1392"/>
      <c r="BA33" s="1392"/>
      <c r="BB33" s="1392"/>
      <c r="BC33" s="1392"/>
      <c r="BD33" s="1393"/>
      <c r="BE33" s="4"/>
      <c r="BF33" s="4"/>
      <c r="BG33" s="4"/>
      <c r="BH33" s="4"/>
      <c r="BI33" s="4"/>
      <c r="BJ33" s="4"/>
      <c r="BK33" s="4"/>
      <c r="BL33" s="4"/>
      <c r="BM33" s="4"/>
      <c r="BN33" s="4"/>
      <c r="BO33" s="4"/>
      <c r="BP33" s="4"/>
      <c r="BQ33" s="4"/>
      <c r="BR33" s="4"/>
      <c r="BS33" s="4"/>
      <c r="BT33" s="4"/>
      <c r="BU33" s="4"/>
    </row>
    <row r="34" spans="1:73" ht="12" customHeight="1" x14ac:dyDescent="0.2">
      <c r="A34" s="1394"/>
      <c r="B34" s="1395"/>
      <c r="C34" s="1395"/>
      <c r="D34" s="1395"/>
      <c r="E34" s="1395"/>
      <c r="F34" s="1395"/>
      <c r="G34" s="1395"/>
      <c r="H34" s="951"/>
      <c r="I34" s="951"/>
      <c r="J34" s="951"/>
      <c r="K34" s="870"/>
      <c r="L34" s="870"/>
      <c r="M34" s="870"/>
      <c r="N34" s="870"/>
      <c r="O34" s="870"/>
      <c r="P34" s="870"/>
      <c r="Q34" s="951"/>
      <c r="R34" s="951"/>
      <c r="S34" s="951"/>
      <c r="T34" s="951"/>
      <c r="U34" s="951"/>
      <c r="V34" s="951"/>
      <c r="W34" s="951"/>
      <c r="X34" s="951"/>
      <c r="Y34" s="951"/>
      <c r="Z34" s="951"/>
      <c r="AA34" s="951"/>
      <c r="AB34" s="951"/>
      <c r="AC34" s="951"/>
      <c r="AD34" s="951"/>
      <c r="AE34" s="951"/>
      <c r="AF34" s="870"/>
      <c r="AG34" s="870"/>
      <c r="AH34" s="870"/>
      <c r="AI34" s="871"/>
      <c r="AJ34" s="4"/>
      <c r="AK34" s="1423" t="str">
        <f t="shared" si="1"/>
        <v/>
      </c>
      <c r="AL34" s="1424"/>
      <c r="AM34" s="1424"/>
      <c r="AN34" s="1424" t="str">
        <f t="shared" si="2"/>
        <v/>
      </c>
      <c r="AO34" s="1424"/>
      <c r="AP34" s="1424"/>
      <c r="AQ34" s="1424" t="str">
        <f t="shared" si="3"/>
        <v/>
      </c>
      <c r="AR34" s="1424"/>
      <c r="AS34" s="1425"/>
      <c r="AT34" s="4"/>
      <c r="AU34" s="1391" t="str">
        <f t="shared" si="0"/>
        <v/>
      </c>
      <c r="AV34" s="1392"/>
      <c r="AW34" s="1392"/>
      <c r="AX34" s="1392"/>
      <c r="AY34" s="1392"/>
      <c r="AZ34" s="1392"/>
      <c r="BA34" s="1392"/>
      <c r="BB34" s="1392"/>
      <c r="BC34" s="1392"/>
      <c r="BD34" s="1393"/>
      <c r="BE34" s="4"/>
      <c r="BF34" s="4"/>
      <c r="BG34" s="4"/>
      <c r="BH34" s="4"/>
      <c r="BI34" s="4"/>
      <c r="BJ34" s="4"/>
      <c r="BK34" s="4"/>
      <c r="BL34" s="4"/>
      <c r="BM34" s="4"/>
      <c r="BN34" s="4"/>
      <c r="BO34" s="4"/>
      <c r="BP34" s="4"/>
      <c r="BQ34" s="4"/>
      <c r="BR34" s="4"/>
      <c r="BS34" s="4"/>
      <c r="BT34" s="4"/>
      <c r="BU34" s="4"/>
    </row>
    <row r="35" spans="1:73" ht="12" customHeight="1" x14ac:dyDescent="0.2">
      <c r="A35" s="1394"/>
      <c r="B35" s="1395"/>
      <c r="C35" s="1395"/>
      <c r="D35" s="1395"/>
      <c r="E35" s="1395"/>
      <c r="F35" s="1395"/>
      <c r="G35" s="1395"/>
      <c r="H35" s="1396"/>
      <c r="I35" s="1396"/>
      <c r="J35" s="1396"/>
      <c r="K35" s="870"/>
      <c r="L35" s="870"/>
      <c r="M35" s="870"/>
      <c r="N35" s="870"/>
      <c r="O35" s="870"/>
      <c r="P35" s="870"/>
      <c r="Q35" s="951"/>
      <c r="R35" s="951"/>
      <c r="S35" s="951"/>
      <c r="T35" s="951"/>
      <c r="U35" s="951"/>
      <c r="V35" s="951"/>
      <c r="W35" s="951"/>
      <c r="X35" s="951"/>
      <c r="Y35" s="951"/>
      <c r="Z35" s="951"/>
      <c r="AA35" s="951"/>
      <c r="AB35" s="951"/>
      <c r="AC35" s="951"/>
      <c r="AD35" s="951"/>
      <c r="AE35" s="951"/>
      <c r="AF35" s="870"/>
      <c r="AG35" s="870"/>
      <c r="AH35" s="870"/>
      <c r="AI35" s="871"/>
      <c r="AJ35" s="4"/>
      <c r="AK35" s="1423" t="str">
        <f t="shared" si="1"/>
        <v/>
      </c>
      <c r="AL35" s="1424"/>
      <c r="AM35" s="1424"/>
      <c r="AN35" s="1424" t="str">
        <f t="shared" si="2"/>
        <v/>
      </c>
      <c r="AO35" s="1424"/>
      <c r="AP35" s="1424"/>
      <c r="AQ35" s="1424" t="str">
        <f t="shared" si="3"/>
        <v/>
      </c>
      <c r="AR35" s="1424"/>
      <c r="AS35" s="1425"/>
      <c r="AT35" s="4"/>
      <c r="AU35" s="1391" t="str">
        <f t="shared" si="0"/>
        <v/>
      </c>
      <c r="AV35" s="1392"/>
      <c r="AW35" s="1392"/>
      <c r="AX35" s="1392"/>
      <c r="AY35" s="1392"/>
      <c r="AZ35" s="1392"/>
      <c r="BA35" s="1392"/>
      <c r="BB35" s="1392"/>
      <c r="BC35" s="1392"/>
      <c r="BD35" s="1393"/>
      <c r="BE35" s="4"/>
      <c r="BF35" s="4"/>
      <c r="BG35" s="4"/>
      <c r="BH35" s="4"/>
      <c r="BI35" s="4"/>
      <c r="BJ35" s="4"/>
      <c r="BK35" s="4"/>
      <c r="BL35" s="4"/>
      <c r="BM35" s="4"/>
      <c r="BN35" s="4"/>
      <c r="BO35" s="4"/>
      <c r="BP35" s="4"/>
      <c r="BQ35" s="4"/>
      <c r="BR35" s="4"/>
      <c r="BS35" s="4"/>
      <c r="BT35" s="4"/>
      <c r="BU35" s="4"/>
    </row>
    <row r="36" spans="1:73" ht="12" customHeight="1" x14ac:dyDescent="0.2">
      <c r="A36" s="1394"/>
      <c r="B36" s="1395"/>
      <c r="C36" s="1395"/>
      <c r="D36" s="1395"/>
      <c r="E36" s="1395"/>
      <c r="F36" s="1395"/>
      <c r="G36" s="1395"/>
      <c r="H36" s="951"/>
      <c r="I36" s="951"/>
      <c r="J36" s="951"/>
      <c r="K36" s="870"/>
      <c r="L36" s="870"/>
      <c r="M36" s="870"/>
      <c r="N36" s="870"/>
      <c r="O36" s="870"/>
      <c r="P36" s="870"/>
      <c r="Q36" s="951"/>
      <c r="R36" s="951"/>
      <c r="S36" s="951"/>
      <c r="T36" s="951"/>
      <c r="U36" s="951"/>
      <c r="V36" s="951"/>
      <c r="W36" s="951"/>
      <c r="X36" s="951"/>
      <c r="Y36" s="951"/>
      <c r="Z36" s="951"/>
      <c r="AA36" s="951"/>
      <c r="AB36" s="951"/>
      <c r="AC36" s="951"/>
      <c r="AD36" s="951"/>
      <c r="AE36" s="951"/>
      <c r="AF36" s="870"/>
      <c r="AG36" s="870"/>
      <c r="AH36" s="870"/>
      <c r="AI36" s="871"/>
      <c r="AJ36" s="4"/>
      <c r="AK36" s="1423" t="str">
        <f t="shared" si="1"/>
        <v/>
      </c>
      <c r="AL36" s="1424"/>
      <c r="AM36" s="1424"/>
      <c r="AN36" s="1424" t="str">
        <f t="shared" si="2"/>
        <v/>
      </c>
      <c r="AO36" s="1424"/>
      <c r="AP36" s="1424"/>
      <c r="AQ36" s="1424" t="str">
        <f t="shared" si="3"/>
        <v/>
      </c>
      <c r="AR36" s="1424"/>
      <c r="AS36" s="1425"/>
      <c r="AT36" s="4"/>
      <c r="AU36" s="1391" t="str">
        <f t="shared" si="0"/>
        <v/>
      </c>
      <c r="AV36" s="1392"/>
      <c r="AW36" s="1392"/>
      <c r="AX36" s="1392"/>
      <c r="AY36" s="1392"/>
      <c r="AZ36" s="1392"/>
      <c r="BA36" s="1392"/>
      <c r="BB36" s="1392"/>
      <c r="BC36" s="1392"/>
      <c r="BD36" s="1393"/>
      <c r="BE36" s="4"/>
      <c r="BF36" s="4"/>
      <c r="BG36" s="4"/>
      <c r="BH36" s="4"/>
      <c r="BI36" s="4"/>
      <c r="BJ36" s="4"/>
      <c r="BK36" s="4"/>
      <c r="BL36" s="4"/>
      <c r="BM36" s="4"/>
      <c r="BN36" s="4"/>
      <c r="BO36" s="4"/>
      <c r="BP36" s="4"/>
      <c r="BQ36" s="4"/>
      <c r="BR36" s="4"/>
      <c r="BS36" s="4"/>
      <c r="BT36" s="4"/>
      <c r="BU36" s="4"/>
    </row>
    <row r="37" spans="1:73" ht="12" customHeight="1" x14ac:dyDescent="0.2">
      <c r="A37" s="1394"/>
      <c r="B37" s="1395"/>
      <c r="C37" s="1395"/>
      <c r="D37" s="1395"/>
      <c r="E37" s="1395"/>
      <c r="F37" s="1395"/>
      <c r="G37" s="1395"/>
      <c r="H37" s="1396"/>
      <c r="I37" s="1396"/>
      <c r="J37" s="1396"/>
      <c r="K37" s="870"/>
      <c r="L37" s="870"/>
      <c r="M37" s="870"/>
      <c r="N37" s="870"/>
      <c r="O37" s="870"/>
      <c r="P37" s="870"/>
      <c r="Q37" s="951"/>
      <c r="R37" s="951"/>
      <c r="S37" s="951"/>
      <c r="T37" s="951"/>
      <c r="U37" s="951"/>
      <c r="V37" s="951"/>
      <c r="W37" s="951"/>
      <c r="X37" s="951"/>
      <c r="Y37" s="951"/>
      <c r="Z37" s="951"/>
      <c r="AA37" s="951"/>
      <c r="AB37" s="951"/>
      <c r="AC37" s="951"/>
      <c r="AD37" s="951"/>
      <c r="AE37" s="951"/>
      <c r="AF37" s="870"/>
      <c r="AG37" s="870"/>
      <c r="AH37" s="870"/>
      <c r="AI37" s="871"/>
      <c r="AJ37" s="4"/>
      <c r="AK37" s="1423" t="str">
        <f t="shared" si="1"/>
        <v/>
      </c>
      <c r="AL37" s="1424"/>
      <c r="AM37" s="1424"/>
      <c r="AN37" s="1424" t="str">
        <f t="shared" si="2"/>
        <v/>
      </c>
      <c r="AO37" s="1424"/>
      <c r="AP37" s="1424"/>
      <c r="AQ37" s="1424" t="str">
        <f t="shared" si="3"/>
        <v/>
      </c>
      <c r="AR37" s="1424"/>
      <c r="AS37" s="1425"/>
      <c r="AT37" s="4"/>
      <c r="AU37" s="1391" t="str">
        <f t="shared" si="0"/>
        <v/>
      </c>
      <c r="AV37" s="1392"/>
      <c r="AW37" s="1392"/>
      <c r="AX37" s="1392"/>
      <c r="AY37" s="1392"/>
      <c r="AZ37" s="1392"/>
      <c r="BA37" s="1392"/>
      <c r="BB37" s="1392"/>
      <c r="BC37" s="1392"/>
      <c r="BD37" s="1393"/>
      <c r="BE37" s="4"/>
      <c r="BF37" s="4"/>
      <c r="BG37" s="4"/>
      <c r="BH37" s="4"/>
      <c r="BI37" s="4"/>
      <c r="BJ37" s="4"/>
      <c r="BK37" s="4"/>
      <c r="BL37" s="4"/>
      <c r="BM37" s="4"/>
      <c r="BN37" s="4"/>
      <c r="BO37" s="4"/>
      <c r="BP37" s="4"/>
      <c r="BQ37" s="4"/>
      <c r="BR37" s="4"/>
      <c r="BS37" s="4"/>
      <c r="BT37" s="4"/>
      <c r="BU37" s="4"/>
    </row>
    <row r="38" spans="1:73" ht="12" customHeight="1" x14ac:dyDescent="0.2">
      <c r="A38" s="1394"/>
      <c r="B38" s="1395"/>
      <c r="C38" s="1395"/>
      <c r="D38" s="1395"/>
      <c r="E38" s="1395"/>
      <c r="F38" s="1395"/>
      <c r="G38" s="1395"/>
      <c r="H38" s="951"/>
      <c r="I38" s="951"/>
      <c r="J38" s="951"/>
      <c r="K38" s="870"/>
      <c r="L38" s="870"/>
      <c r="M38" s="870"/>
      <c r="N38" s="870"/>
      <c r="O38" s="870"/>
      <c r="P38" s="870"/>
      <c r="Q38" s="951"/>
      <c r="R38" s="951"/>
      <c r="S38" s="951"/>
      <c r="T38" s="951"/>
      <c r="U38" s="951"/>
      <c r="V38" s="951"/>
      <c r="W38" s="951"/>
      <c r="X38" s="951"/>
      <c r="Y38" s="951"/>
      <c r="Z38" s="951"/>
      <c r="AA38" s="951"/>
      <c r="AB38" s="951"/>
      <c r="AC38" s="951"/>
      <c r="AD38" s="951"/>
      <c r="AE38" s="951"/>
      <c r="AF38" s="870"/>
      <c r="AG38" s="870"/>
      <c r="AH38" s="870"/>
      <c r="AI38" s="871"/>
      <c r="AJ38" s="4"/>
      <c r="AK38" s="1423" t="str">
        <f t="shared" si="1"/>
        <v/>
      </c>
      <c r="AL38" s="1424"/>
      <c r="AM38" s="1424"/>
      <c r="AN38" s="1424" t="str">
        <f t="shared" si="2"/>
        <v/>
      </c>
      <c r="AO38" s="1424"/>
      <c r="AP38" s="1424"/>
      <c r="AQ38" s="1424" t="str">
        <f t="shared" si="3"/>
        <v/>
      </c>
      <c r="AR38" s="1424"/>
      <c r="AS38" s="1425"/>
      <c r="AT38" s="4"/>
      <c r="AU38" s="1391" t="str">
        <f t="shared" si="0"/>
        <v/>
      </c>
      <c r="AV38" s="1392"/>
      <c r="AW38" s="1392"/>
      <c r="AX38" s="1392"/>
      <c r="AY38" s="1392"/>
      <c r="AZ38" s="1392"/>
      <c r="BA38" s="1392"/>
      <c r="BB38" s="1392"/>
      <c r="BC38" s="1392"/>
      <c r="BD38" s="1393"/>
      <c r="BE38" s="4"/>
      <c r="BF38" s="4"/>
      <c r="BG38" s="4"/>
      <c r="BH38" s="4"/>
      <c r="BI38" s="4"/>
      <c r="BJ38" s="4"/>
      <c r="BK38" s="4"/>
      <c r="BL38" s="4"/>
      <c r="BM38" s="4"/>
      <c r="BN38" s="4"/>
      <c r="BO38" s="4"/>
      <c r="BP38" s="4"/>
      <c r="BQ38" s="4"/>
      <c r="BR38" s="4"/>
      <c r="BS38" s="4"/>
      <c r="BT38" s="4"/>
      <c r="BU38" s="4"/>
    </row>
    <row r="39" spans="1:73" ht="12" customHeight="1" x14ac:dyDescent="0.2">
      <c r="A39" s="1394"/>
      <c r="B39" s="1395"/>
      <c r="C39" s="1395"/>
      <c r="D39" s="1395"/>
      <c r="E39" s="1395"/>
      <c r="F39" s="1395"/>
      <c r="G39" s="1395"/>
      <c r="H39" s="1396"/>
      <c r="I39" s="1396"/>
      <c r="J39" s="1396"/>
      <c r="K39" s="870"/>
      <c r="L39" s="870"/>
      <c r="M39" s="870"/>
      <c r="N39" s="870"/>
      <c r="O39" s="870"/>
      <c r="P39" s="870"/>
      <c r="Q39" s="951"/>
      <c r="R39" s="951"/>
      <c r="S39" s="951"/>
      <c r="T39" s="951"/>
      <c r="U39" s="951"/>
      <c r="V39" s="951"/>
      <c r="W39" s="951"/>
      <c r="X39" s="951"/>
      <c r="Y39" s="951"/>
      <c r="Z39" s="951"/>
      <c r="AA39" s="951"/>
      <c r="AB39" s="951"/>
      <c r="AC39" s="951"/>
      <c r="AD39" s="951"/>
      <c r="AE39" s="951"/>
      <c r="AF39" s="870"/>
      <c r="AG39" s="870"/>
      <c r="AH39" s="870"/>
      <c r="AI39" s="871"/>
      <c r="AJ39" s="4"/>
      <c r="AK39" s="1423" t="str">
        <f t="shared" si="1"/>
        <v/>
      </c>
      <c r="AL39" s="1424"/>
      <c r="AM39" s="1424"/>
      <c r="AN39" s="1424" t="str">
        <f t="shared" si="2"/>
        <v/>
      </c>
      <c r="AO39" s="1424"/>
      <c r="AP39" s="1424"/>
      <c r="AQ39" s="1424" t="str">
        <f t="shared" si="3"/>
        <v/>
      </c>
      <c r="AR39" s="1424"/>
      <c r="AS39" s="1425"/>
      <c r="AT39" s="4"/>
      <c r="AU39" s="1391" t="str">
        <f t="shared" si="0"/>
        <v/>
      </c>
      <c r="AV39" s="1392"/>
      <c r="AW39" s="1392"/>
      <c r="AX39" s="1392"/>
      <c r="AY39" s="1392"/>
      <c r="AZ39" s="1392"/>
      <c r="BA39" s="1392"/>
      <c r="BB39" s="1392"/>
      <c r="BC39" s="1392"/>
      <c r="BD39" s="1393"/>
      <c r="BE39" s="4"/>
      <c r="BF39" s="4"/>
      <c r="BG39" s="4"/>
      <c r="BH39" s="4"/>
      <c r="BI39" s="4"/>
      <c r="BJ39" s="4"/>
      <c r="BK39" s="4"/>
      <c r="BL39" s="4"/>
      <c r="BM39" s="4"/>
      <c r="BN39" s="4"/>
      <c r="BO39" s="4"/>
      <c r="BP39" s="4"/>
      <c r="BQ39" s="4"/>
      <c r="BR39" s="4"/>
      <c r="BS39" s="4"/>
      <c r="BT39" s="4"/>
      <c r="BU39" s="4"/>
    </row>
    <row r="40" spans="1:73" ht="12" customHeight="1" x14ac:dyDescent="0.2">
      <c r="A40" s="1394"/>
      <c r="B40" s="1395"/>
      <c r="C40" s="1395"/>
      <c r="D40" s="1395"/>
      <c r="E40" s="1395"/>
      <c r="F40" s="1395"/>
      <c r="G40" s="1395"/>
      <c r="H40" s="951"/>
      <c r="I40" s="951"/>
      <c r="J40" s="951"/>
      <c r="K40" s="870"/>
      <c r="L40" s="870"/>
      <c r="M40" s="870"/>
      <c r="N40" s="870"/>
      <c r="O40" s="870"/>
      <c r="P40" s="870"/>
      <c r="Q40" s="951"/>
      <c r="R40" s="951"/>
      <c r="S40" s="951"/>
      <c r="T40" s="951"/>
      <c r="U40" s="951"/>
      <c r="V40" s="951"/>
      <c r="W40" s="951"/>
      <c r="X40" s="951"/>
      <c r="Y40" s="951"/>
      <c r="Z40" s="951"/>
      <c r="AA40" s="951"/>
      <c r="AB40" s="951"/>
      <c r="AC40" s="951"/>
      <c r="AD40" s="951"/>
      <c r="AE40" s="951"/>
      <c r="AF40" s="870"/>
      <c r="AG40" s="870"/>
      <c r="AH40" s="870"/>
      <c r="AI40" s="871"/>
      <c r="AJ40" s="4"/>
      <c r="AK40" s="1423" t="str">
        <f t="shared" si="1"/>
        <v/>
      </c>
      <c r="AL40" s="1424"/>
      <c r="AM40" s="1424"/>
      <c r="AN40" s="1424" t="str">
        <f t="shared" si="2"/>
        <v/>
      </c>
      <c r="AO40" s="1424"/>
      <c r="AP40" s="1424"/>
      <c r="AQ40" s="1424" t="str">
        <f t="shared" si="3"/>
        <v/>
      </c>
      <c r="AR40" s="1424"/>
      <c r="AS40" s="1425"/>
      <c r="AT40" s="4"/>
      <c r="AU40" s="1391" t="str">
        <f t="shared" si="0"/>
        <v/>
      </c>
      <c r="AV40" s="1392"/>
      <c r="AW40" s="1392"/>
      <c r="AX40" s="1392"/>
      <c r="AY40" s="1392"/>
      <c r="AZ40" s="1392"/>
      <c r="BA40" s="1392"/>
      <c r="BB40" s="1392"/>
      <c r="BC40" s="1392"/>
      <c r="BD40" s="1393"/>
      <c r="BE40" s="4"/>
      <c r="BF40" s="4"/>
      <c r="BG40" s="4"/>
      <c r="BH40" s="4"/>
      <c r="BI40" s="4"/>
      <c r="BJ40" s="4"/>
      <c r="BK40" s="4"/>
      <c r="BL40" s="4"/>
      <c r="BM40" s="4"/>
      <c r="BN40" s="4"/>
      <c r="BO40" s="4"/>
      <c r="BP40" s="4"/>
      <c r="BQ40" s="4"/>
      <c r="BR40" s="4"/>
      <c r="BS40" s="4"/>
      <c r="BT40" s="4"/>
      <c r="BU40" s="4"/>
    </row>
    <row r="41" spans="1:73" ht="12" customHeight="1" x14ac:dyDescent="0.2">
      <c r="A41" s="1394"/>
      <c r="B41" s="1395"/>
      <c r="C41" s="1395"/>
      <c r="D41" s="1395"/>
      <c r="E41" s="1395"/>
      <c r="F41" s="1395"/>
      <c r="G41" s="1395"/>
      <c r="H41" s="1396"/>
      <c r="I41" s="1396"/>
      <c r="J41" s="1396"/>
      <c r="K41" s="870"/>
      <c r="L41" s="870"/>
      <c r="M41" s="870"/>
      <c r="N41" s="870"/>
      <c r="O41" s="870"/>
      <c r="P41" s="870"/>
      <c r="Q41" s="951"/>
      <c r="R41" s="951"/>
      <c r="S41" s="951"/>
      <c r="T41" s="951"/>
      <c r="U41" s="951"/>
      <c r="V41" s="951"/>
      <c r="W41" s="951"/>
      <c r="X41" s="951"/>
      <c r="Y41" s="951"/>
      <c r="Z41" s="951"/>
      <c r="AA41" s="951"/>
      <c r="AB41" s="951"/>
      <c r="AC41" s="951"/>
      <c r="AD41" s="951"/>
      <c r="AE41" s="951"/>
      <c r="AF41" s="870"/>
      <c r="AG41" s="870"/>
      <c r="AH41" s="870"/>
      <c r="AI41" s="871"/>
      <c r="AJ41" s="4"/>
      <c r="AK41" s="1423" t="str">
        <f t="shared" si="1"/>
        <v/>
      </c>
      <c r="AL41" s="1424"/>
      <c r="AM41" s="1424"/>
      <c r="AN41" s="1424" t="str">
        <f t="shared" si="2"/>
        <v/>
      </c>
      <c r="AO41" s="1424"/>
      <c r="AP41" s="1424"/>
      <c r="AQ41" s="1424" t="str">
        <f t="shared" si="3"/>
        <v/>
      </c>
      <c r="AR41" s="1424"/>
      <c r="AS41" s="1425"/>
      <c r="AT41" s="4"/>
      <c r="AU41" s="1391" t="str">
        <f t="shared" si="0"/>
        <v/>
      </c>
      <c r="AV41" s="1392"/>
      <c r="AW41" s="1392"/>
      <c r="AX41" s="1392"/>
      <c r="AY41" s="1392"/>
      <c r="AZ41" s="1392"/>
      <c r="BA41" s="1392"/>
      <c r="BB41" s="1392"/>
      <c r="BC41" s="1392"/>
      <c r="BD41" s="1393"/>
      <c r="BE41" s="4"/>
      <c r="BF41" s="4"/>
      <c r="BG41" s="4"/>
      <c r="BH41" s="4"/>
      <c r="BI41" s="4"/>
      <c r="BJ41" s="4"/>
      <c r="BK41" s="4"/>
      <c r="BL41" s="4"/>
      <c r="BM41" s="4"/>
      <c r="BN41" s="4"/>
      <c r="BO41" s="4"/>
      <c r="BP41" s="4"/>
      <c r="BQ41" s="4"/>
      <c r="BR41" s="4"/>
      <c r="BS41" s="4"/>
      <c r="BT41" s="4"/>
      <c r="BU41" s="4"/>
    </row>
    <row r="42" spans="1:73" ht="12" customHeight="1" x14ac:dyDescent="0.2">
      <c r="A42" s="1394"/>
      <c r="B42" s="1395"/>
      <c r="C42" s="1395"/>
      <c r="D42" s="1395"/>
      <c r="E42" s="1395"/>
      <c r="F42" s="1395"/>
      <c r="G42" s="1395"/>
      <c r="H42" s="951"/>
      <c r="I42" s="951"/>
      <c r="J42" s="951"/>
      <c r="K42" s="870"/>
      <c r="L42" s="870"/>
      <c r="M42" s="870"/>
      <c r="N42" s="870"/>
      <c r="O42" s="870"/>
      <c r="P42" s="870"/>
      <c r="Q42" s="951"/>
      <c r="R42" s="951"/>
      <c r="S42" s="951"/>
      <c r="T42" s="951"/>
      <c r="U42" s="951"/>
      <c r="V42" s="951"/>
      <c r="W42" s="951"/>
      <c r="X42" s="951"/>
      <c r="Y42" s="951"/>
      <c r="Z42" s="951"/>
      <c r="AA42" s="951"/>
      <c r="AB42" s="951"/>
      <c r="AC42" s="951"/>
      <c r="AD42" s="951"/>
      <c r="AE42" s="951"/>
      <c r="AF42" s="870"/>
      <c r="AG42" s="870"/>
      <c r="AH42" s="870"/>
      <c r="AI42" s="871"/>
      <c r="AJ42" s="4"/>
      <c r="AK42" s="1423" t="str">
        <f t="shared" si="1"/>
        <v/>
      </c>
      <c r="AL42" s="1424"/>
      <c r="AM42" s="1424"/>
      <c r="AN42" s="1424" t="str">
        <f t="shared" si="2"/>
        <v/>
      </c>
      <c r="AO42" s="1424"/>
      <c r="AP42" s="1424"/>
      <c r="AQ42" s="1424" t="str">
        <f t="shared" si="3"/>
        <v/>
      </c>
      <c r="AR42" s="1424"/>
      <c r="AS42" s="1425"/>
      <c r="AT42" s="4"/>
      <c r="AU42" s="1391" t="str">
        <f t="shared" si="0"/>
        <v/>
      </c>
      <c r="AV42" s="1392"/>
      <c r="AW42" s="1392"/>
      <c r="AX42" s="1392"/>
      <c r="AY42" s="1392"/>
      <c r="AZ42" s="1392"/>
      <c r="BA42" s="1392"/>
      <c r="BB42" s="1392"/>
      <c r="BC42" s="1392"/>
      <c r="BD42" s="1393"/>
      <c r="BE42" s="4"/>
      <c r="BF42" s="4"/>
      <c r="BG42" s="4"/>
      <c r="BH42" s="4"/>
      <c r="BI42" s="4"/>
      <c r="BJ42" s="4"/>
      <c r="BK42" s="4"/>
      <c r="BL42" s="4"/>
      <c r="BM42" s="4"/>
      <c r="BN42" s="4"/>
      <c r="BO42" s="4"/>
      <c r="BP42" s="4"/>
      <c r="BQ42" s="4"/>
      <c r="BR42" s="4"/>
      <c r="BS42" s="4"/>
      <c r="BT42" s="4"/>
      <c r="BU42" s="4"/>
    </row>
    <row r="43" spans="1:73" ht="12" customHeight="1" x14ac:dyDescent="0.2">
      <c r="A43" s="1394"/>
      <c r="B43" s="1395"/>
      <c r="C43" s="1395"/>
      <c r="D43" s="1395"/>
      <c r="E43" s="1395"/>
      <c r="F43" s="1395"/>
      <c r="G43" s="1395"/>
      <c r="H43" s="1396"/>
      <c r="I43" s="1396"/>
      <c r="J43" s="1396"/>
      <c r="K43" s="870"/>
      <c r="L43" s="870"/>
      <c r="M43" s="870"/>
      <c r="N43" s="870"/>
      <c r="O43" s="870"/>
      <c r="P43" s="870"/>
      <c r="Q43" s="951"/>
      <c r="R43" s="951"/>
      <c r="S43" s="951"/>
      <c r="T43" s="951"/>
      <c r="U43" s="951"/>
      <c r="V43" s="951"/>
      <c r="W43" s="951"/>
      <c r="X43" s="951"/>
      <c r="Y43" s="951"/>
      <c r="Z43" s="951"/>
      <c r="AA43" s="951"/>
      <c r="AB43" s="951"/>
      <c r="AC43" s="951"/>
      <c r="AD43" s="951"/>
      <c r="AE43" s="951"/>
      <c r="AF43" s="870"/>
      <c r="AG43" s="870"/>
      <c r="AH43" s="870"/>
      <c r="AI43" s="871"/>
      <c r="AJ43" s="4"/>
      <c r="AK43" s="1423" t="str">
        <f t="shared" si="1"/>
        <v/>
      </c>
      <c r="AL43" s="1424"/>
      <c r="AM43" s="1424"/>
      <c r="AN43" s="1424" t="str">
        <f t="shared" si="2"/>
        <v/>
      </c>
      <c r="AO43" s="1424"/>
      <c r="AP43" s="1424"/>
      <c r="AQ43" s="1424" t="str">
        <f t="shared" si="3"/>
        <v/>
      </c>
      <c r="AR43" s="1424"/>
      <c r="AS43" s="1425"/>
      <c r="AT43" s="4"/>
      <c r="AU43" s="1391" t="str">
        <f t="shared" si="0"/>
        <v/>
      </c>
      <c r="AV43" s="1392"/>
      <c r="AW43" s="1392"/>
      <c r="AX43" s="1392"/>
      <c r="AY43" s="1392"/>
      <c r="AZ43" s="1392"/>
      <c r="BA43" s="1392"/>
      <c r="BB43" s="1392"/>
      <c r="BC43" s="1392"/>
      <c r="BD43" s="1393"/>
      <c r="BE43" s="4"/>
      <c r="BF43" s="4"/>
      <c r="BG43" s="4"/>
      <c r="BH43" s="4"/>
      <c r="BI43" s="4"/>
      <c r="BJ43" s="4"/>
      <c r="BK43" s="4"/>
      <c r="BL43" s="4"/>
      <c r="BM43" s="4"/>
      <c r="BN43" s="4"/>
      <c r="BO43" s="4"/>
      <c r="BP43" s="4"/>
      <c r="BQ43" s="4"/>
      <c r="BR43" s="4"/>
      <c r="BS43" s="4"/>
      <c r="BT43" s="4"/>
      <c r="BU43" s="4"/>
    </row>
    <row r="44" spans="1:73" ht="12" customHeight="1" x14ac:dyDescent="0.2">
      <c r="A44" s="1394"/>
      <c r="B44" s="1395"/>
      <c r="C44" s="1395"/>
      <c r="D44" s="1395"/>
      <c r="E44" s="1395"/>
      <c r="F44" s="1395"/>
      <c r="G44" s="1395"/>
      <c r="H44" s="951"/>
      <c r="I44" s="951"/>
      <c r="J44" s="951"/>
      <c r="K44" s="870"/>
      <c r="L44" s="870"/>
      <c r="M44" s="870"/>
      <c r="N44" s="870"/>
      <c r="O44" s="870"/>
      <c r="P44" s="870"/>
      <c r="Q44" s="951"/>
      <c r="R44" s="951"/>
      <c r="S44" s="951"/>
      <c r="T44" s="951"/>
      <c r="U44" s="951"/>
      <c r="V44" s="951"/>
      <c r="W44" s="951"/>
      <c r="X44" s="951"/>
      <c r="Y44" s="951"/>
      <c r="Z44" s="951"/>
      <c r="AA44" s="951"/>
      <c r="AB44" s="951"/>
      <c r="AC44" s="951"/>
      <c r="AD44" s="951"/>
      <c r="AE44" s="951"/>
      <c r="AF44" s="870"/>
      <c r="AG44" s="870"/>
      <c r="AH44" s="870"/>
      <c r="AI44" s="871"/>
      <c r="AJ44" s="4"/>
      <c r="AK44" s="1423" t="str">
        <f t="shared" si="1"/>
        <v/>
      </c>
      <c r="AL44" s="1424"/>
      <c r="AM44" s="1424"/>
      <c r="AN44" s="1424" t="str">
        <f t="shared" si="2"/>
        <v/>
      </c>
      <c r="AO44" s="1424"/>
      <c r="AP44" s="1424"/>
      <c r="AQ44" s="1424" t="str">
        <f t="shared" si="3"/>
        <v/>
      </c>
      <c r="AR44" s="1424"/>
      <c r="AS44" s="1425"/>
      <c r="AT44" s="4"/>
      <c r="AU44" s="1391" t="str">
        <f t="shared" si="0"/>
        <v/>
      </c>
      <c r="AV44" s="1392"/>
      <c r="AW44" s="1392"/>
      <c r="AX44" s="1392"/>
      <c r="AY44" s="1392"/>
      <c r="AZ44" s="1392"/>
      <c r="BA44" s="1392"/>
      <c r="BB44" s="1392"/>
      <c r="BC44" s="1392"/>
      <c r="BD44" s="1393"/>
      <c r="BE44" s="4"/>
      <c r="BF44" s="4"/>
      <c r="BG44" s="4"/>
      <c r="BH44" s="4"/>
      <c r="BI44" s="4"/>
      <c r="BJ44" s="4"/>
      <c r="BK44" s="4"/>
      <c r="BL44" s="4"/>
      <c r="BM44" s="4"/>
      <c r="BN44" s="4"/>
      <c r="BO44" s="4"/>
      <c r="BP44" s="4"/>
      <c r="BQ44" s="4"/>
      <c r="BR44" s="4"/>
      <c r="BS44" s="4"/>
      <c r="BT44" s="4"/>
      <c r="BU44" s="4"/>
    </row>
    <row r="45" spans="1:73" ht="12" customHeight="1" x14ac:dyDescent="0.2">
      <c r="A45" s="1394"/>
      <c r="B45" s="1395"/>
      <c r="C45" s="1395"/>
      <c r="D45" s="1395"/>
      <c r="E45" s="1395"/>
      <c r="F45" s="1395"/>
      <c r="G45" s="1395"/>
      <c r="H45" s="1396"/>
      <c r="I45" s="1396"/>
      <c r="J45" s="1396"/>
      <c r="K45" s="870"/>
      <c r="L45" s="870"/>
      <c r="M45" s="870"/>
      <c r="N45" s="870"/>
      <c r="O45" s="870"/>
      <c r="P45" s="870"/>
      <c r="Q45" s="951"/>
      <c r="R45" s="951"/>
      <c r="S45" s="951"/>
      <c r="T45" s="951"/>
      <c r="U45" s="951"/>
      <c r="V45" s="951"/>
      <c r="W45" s="951"/>
      <c r="X45" s="951"/>
      <c r="Y45" s="951"/>
      <c r="Z45" s="951"/>
      <c r="AA45" s="951"/>
      <c r="AB45" s="951"/>
      <c r="AC45" s="951"/>
      <c r="AD45" s="951"/>
      <c r="AE45" s="951"/>
      <c r="AF45" s="870"/>
      <c r="AG45" s="870"/>
      <c r="AH45" s="870"/>
      <c r="AI45" s="871"/>
      <c r="AJ45" s="4"/>
      <c r="AK45" s="1423" t="str">
        <f t="shared" si="1"/>
        <v/>
      </c>
      <c r="AL45" s="1424"/>
      <c r="AM45" s="1424"/>
      <c r="AN45" s="1424" t="str">
        <f t="shared" si="2"/>
        <v/>
      </c>
      <c r="AO45" s="1424"/>
      <c r="AP45" s="1424"/>
      <c r="AQ45" s="1424" t="str">
        <f t="shared" si="3"/>
        <v/>
      </c>
      <c r="AR45" s="1424"/>
      <c r="AS45" s="1425"/>
      <c r="AT45" s="4"/>
      <c r="AU45" s="1391" t="str">
        <f t="shared" si="0"/>
        <v/>
      </c>
      <c r="AV45" s="1392"/>
      <c r="AW45" s="1392"/>
      <c r="AX45" s="1392"/>
      <c r="AY45" s="1392"/>
      <c r="AZ45" s="1392"/>
      <c r="BA45" s="1392"/>
      <c r="BB45" s="1392"/>
      <c r="BC45" s="1392"/>
      <c r="BD45" s="1393"/>
      <c r="BE45" s="4"/>
      <c r="BF45" s="4"/>
      <c r="BG45" s="4"/>
      <c r="BH45" s="4"/>
      <c r="BI45" s="4"/>
      <c r="BJ45" s="4"/>
      <c r="BK45" s="4"/>
      <c r="BL45" s="4"/>
      <c r="BM45" s="4"/>
      <c r="BN45" s="4"/>
      <c r="BO45" s="4"/>
      <c r="BP45" s="4"/>
      <c r="BQ45" s="4"/>
      <c r="BR45" s="4"/>
      <c r="BS45" s="4"/>
      <c r="BT45" s="4"/>
      <c r="BU45" s="4"/>
    </row>
    <row r="46" spans="1:73" ht="12" customHeight="1" x14ac:dyDescent="0.2">
      <c r="A46" s="1394"/>
      <c r="B46" s="1395"/>
      <c r="C46" s="1395"/>
      <c r="D46" s="1395"/>
      <c r="E46" s="1395"/>
      <c r="F46" s="1395"/>
      <c r="G46" s="1395"/>
      <c r="H46" s="951"/>
      <c r="I46" s="951"/>
      <c r="J46" s="951"/>
      <c r="K46" s="870"/>
      <c r="L46" s="870"/>
      <c r="M46" s="870"/>
      <c r="N46" s="870"/>
      <c r="O46" s="870"/>
      <c r="P46" s="870"/>
      <c r="Q46" s="951"/>
      <c r="R46" s="951"/>
      <c r="S46" s="951"/>
      <c r="T46" s="951"/>
      <c r="U46" s="951"/>
      <c r="V46" s="951"/>
      <c r="W46" s="951"/>
      <c r="X46" s="951"/>
      <c r="Y46" s="951"/>
      <c r="Z46" s="951"/>
      <c r="AA46" s="951"/>
      <c r="AB46" s="951"/>
      <c r="AC46" s="951"/>
      <c r="AD46" s="951"/>
      <c r="AE46" s="951"/>
      <c r="AF46" s="870"/>
      <c r="AG46" s="870"/>
      <c r="AH46" s="870"/>
      <c r="AI46" s="871"/>
      <c r="AJ46" s="4"/>
      <c r="AK46" s="1423" t="str">
        <f t="shared" si="1"/>
        <v/>
      </c>
      <c r="AL46" s="1424"/>
      <c r="AM46" s="1424"/>
      <c r="AN46" s="1424" t="str">
        <f t="shared" si="2"/>
        <v/>
      </c>
      <c r="AO46" s="1424"/>
      <c r="AP46" s="1424"/>
      <c r="AQ46" s="1424" t="str">
        <f t="shared" si="3"/>
        <v/>
      </c>
      <c r="AR46" s="1424"/>
      <c r="AS46" s="1425"/>
      <c r="AT46" s="4"/>
      <c r="AU46" s="1391" t="str">
        <f t="shared" si="0"/>
        <v/>
      </c>
      <c r="AV46" s="1392"/>
      <c r="AW46" s="1392"/>
      <c r="AX46" s="1392"/>
      <c r="AY46" s="1392"/>
      <c r="AZ46" s="1392"/>
      <c r="BA46" s="1392"/>
      <c r="BB46" s="1392"/>
      <c r="BC46" s="1392"/>
      <c r="BD46" s="1393"/>
      <c r="BE46" s="4"/>
      <c r="BF46" s="4"/>
      <c r="BG46" s="4"/>
      <c r="BH46" s="4"/>
      <c r="BI46" s="4"/>
      <c r="BJ46" s="4"/>
      <c r="BK46" s="4"/>
      <c r="BL46" s="4"/>
      <c r="BM46" s="4"/>
      <c r="BN46" s="4"/>
      <c r="BO46" s="4"/>
      <c r="BP46" s="4"/>
      <c r="BQ46" s="4"/>
      <c r="BR46" s="4"/>
      <c r="BS46" s="4"/>
      <c r="BT46" s="4"/>
      <c r="BU46" s="4"/>
    </row>
    <row r="47" spans="1:73" ht="12" customHeight="1" x14ac:dyDescent="0.2">
      <c r="A47" s="1394"/>
      <c r="B47" s="1395"/>
      <c r="C47" s="1395"/>
      <c r="D47" s="1395"/>
      <c r="E47" s="1395"/>
      <c r="F47" s="1395"/>
      <c r="G47" s="1395"/>
      <c r="H47" s="1396"/>
      <c r="I47" s="1396"/>
      <c r="J47" s="1396"/>
      <c r="K47" s="870"/>
      <c r="L47" s="870"/>
      <c r="M47" s="870"/>
      <c r="N47" s="870"/>
      <c r="O47" s="870"/>
      <c r="P47" s="870"/>
      <c r="Q47" s="951"/>
      <c r="R47" s="951"/>
      <c r="S47" s="951"/>
      <c r="T47" s="951"/>
      <c r="U47" s="951"/>
      <c r="V47" s="951"/>
      <c r="W47" s="951"/>
      <c r="X47" s="951"/>
      <c r="Y47" s="951"/>
      <c r="Z47" s="951"/>
      <c r="AA47" s="951"/>
      <c r="AB47" s="951"/>
      <c r="AC47" s="951"/>
      <c r="AD47" s="951"/>
      <c r="AE47" s="951"/>
      <c r="AF47" s="870"/>
      <c r="AG47" s="870"/>
      <c r="AH47" s="870"/>
      <c r="AI47" s="871"/>
      <c r="AJ47" s="4"/>
      <c r="AK47" s="1423" t="str">
        <f t="shared" si="1"/>
        <v/>
      </c>
      <c r="AL47" s="1424"/>
      <c r="AM47" s="1424"/>
      <c r="AN47" s="1424" t="str">
        <f t="shared" si="2"/>
        <v/>
      </c>
      <c r="AO47" s="1424"/>
      <c r="AP47" s="1424"/>
      <c r="AQ47" s="1424" t="str">
        <f t="shared" si="3"/>
        <v/>
      </c>
      <c r="AR47" s="1424"/>
      <c r="AS47" s="1425"/>
      <c r="AT47" s="4"/>
      <c r="AU47" s="1391" t="str">
        <f t="shared" si="0"/>
        <v/>
      </c>
      <c r="AV47" s="1392"/>
      <c r="AW47" s="1392"/>
      <c r="AX47" s="1392"/>
      <c r="AY47" s="1392"/>
      <c r="AZ47" s="1392"/>
      <c r="BA47" s="1392"/>
      <c r="BB47" s="1392"/>
      <c r="BC47" s="1392"/>
      <c r="BD47" s="1393"/>
      <c r="BE47" s="4"/>
      <c r="BF47" s="4"/>
      <c r="BG47" s="4"/>
      <c r="BH47" s="4"/>
      <c r="BI47" s="4"/>
      <c r="BJ47" s="4"/>
      <c r="BK47" s="4"/>
      <c r="BL47" s="4"/>
      <c r="BM47" s="4"/>
      <c r="BN47" s="4"/>
      <c r="BO47" s="4"/>
      <c r="BP47" s="4"/>
      <c r="BQ47" s="4"/>
      <c r="BR47" s="4"/>
      <c r="BS47" s="4"/>
      <c r="BT47" s="4"/>
      <c r="BU47" s="4"/>
    </row>
    <row r="48" spans="1:73" ht="12" customHeight="1" x14ac:dyDescent="0.2">
      <c r="A48" s="1394"/>
      <c r="B48" s="1395"/>
      <c r="C48" s="1395"/>
      <c r="D48" s="1395"/>
      <c r="E48" s="1395"/>
      <c r="F48" s="1395"/>
      <c r="G48" s="1395"/>
      <c r="H48" s="951"/>
      <c r="I48" s="951"/>
      <c r="J48" s="951"/>
      <c r="K48" s="870"/>
      <c r="L48" s="870"/>
      <c r="M48" s="870"/>
      <c r="N48" s="870"/>
      <c r="O48" s="870"/>
      <c r="P48" s="870"/>
      <c r="Q48" s="951"/>
      <c r="R48" s="951"/>
      <c r="S48" s="951"/>
      <c r="T48" s="951"/>
      <c r="U48" s="951"/>
      <c r="V48" s="951"/>
      <c r="W48" s="951"/>
      <c r="X48" s="951"/>
      <c r="Y48" s="951"/>
      <c r="Z48" s="951"/>
      <c r="AA48" s="951"/>
      <c r="AB48" s="951"/>
      <c r="AC48" s="951"/>
      <c r="AD48" s="951"/>
      <c r="AE48" s="951"/>
      <c r="AF48" s="870"/>
      <c r="AG48" s="870"/>
      <c r="AH48" s="870"/>
      <c r="AI48" s="871"/>
      <c r="AJ48" s="4"/>
      <c r="AK48" s="1423" t="str">
        <f t="shared" si="1"/>
        <v/>
      </c>
      <c r="AL48" s="1424"/>
      <c r="AM48" s="1424"/>
      <c r="AN48" s="1424" t="str">
        <f t="shared" si="2"/>
        <v/>
      </c>
      <c r="AO48" s="1424"/>
      <c r="AP48" s="1424"/>
      <c r="AQ48" s="1424" t="str">
        <f t="shared" si="3"/>
        <v/>
      </c>
      <c r="AR48" s="1424"/>
      <c r="AS48" s="1425"/>
      <c r="AT48" s="4"/>
      <c r="AU48" s="1391" t="str">
        <f t="shared" si="0"/>
        <v/>
      </c>
      <c r="AV48" s="1392"/>
      <c r="AW48" s="1392"/>
      <c r="AX48" s="1392"/>
      <c r="AY48" s="1392"/>
      <c r="AZ48" s="1392"/>
      <c r="BA48" s="1392"/>
      <c r="BB48" s="1392"/>
      <c r="BC48" s="1392"/>
      <c r="BD48" s="1393"/>
      <c r="BE48" s="4"/>
      <c r="BF48" s="4"/>
      <c r="BG48" s="4"/>
      <c r="BH48" s="4"/>
      <c r="BI48" s="4"/>
      <c r="BJ48" s="4"/>
      <c r="BK48" s="4"/>
      <c r="BL48" s="4"/>
      <c r="BM48" s="4"/>
      <c r="BN48" s="4"/>
      <c r="BO48" s="4"/>
      <c r="BP48" s="4"/>
      <c r="BQ48" s="4"/>
      <c r="BR48" s="4"/>
      <c r="BS48" s="4"/>
      <c r="BT48" s="4"/>
      <c r="BU48" s="4"/>
    </row>
    <row r="49" spans="1:73" ht="12" customHeight="1" x14ac:dyDescent="0.2">
      <c r="A49" s="1394"/>
      <c r="B49" s="1395"/>
      <c r="C49" s="1395"/>
      <c r="D49" s="1395"/>
      <c r="E49" s="1395"/>
      <c r="F49" s="1395"/>
      <c r="G49" s="1395"/>
      <c r="H49" s="1396"/>
      <c r="I49" s="1396"/>
      <c r="J49" s="1396"/>
      <c r="K49" s="870"/>
      <c r="L49" s="870"/>
      <c r="M49" s="870"/>
      <c r="N49" s="870"/>
      <c r="O49" s="870"/>
      <c r="P49" s="870"/>
      <c r="Q49" s="951"/>
      <c r="R49" s="951"/>
      <c r="S49" s="951"/>
      <c r="T49" s="951"/>
      <c r="U49" s="951"/>
      <c r="V49" s="951"/>
      <c r="W49" s="951"/>
      <c r="X49" s="951"/>
      <c r="Y49" s="951"/>
      <c r="Z49" s="951"/>
      <c r="AA49" s="951"/>
      <c r="AB49" s="951"/>
      <c r="AC49" s="951"/>
      <c r="AD49" s="951"/>
      <c r="AE49" s="951"/>
      <c r="AF49" s="870"/>
      <c r="AG49" s="870"/>
      <c r="AH49" s="870"/>
      <c r="AI49" s="871"/>
      <c r="AJ49" s="4"/>
      <c r="AK49" s="1423" t="str">
        <f t="shared" si="1"/>
        <v/>
      </c>
      <c r="AL49" s="1424"/>
      <c r="AM49" s="1424"/>
      <c r="AN49" s="1424" t="str">
        <f t="shared" si="2"/>
        <v/>
      </c>
      <c r="AO49" s="1424"/>
      <c r="AP49" s="1424"/>
      <c r="AQ49" s="1424" t="str">
        <f t="shared" si="3"/>
        <v/>
      </c>
      <c r="AR49" s="1424"/>
      <c r="AS49" s="1425"/>
      <c r="AT49" s="4"/>
      <c r="AU49" s="1391" t="str">
        <f t="shared" si="0"/>
        <v/>
      </c>
      <c r="AV49" s="1392"/>
      <c r="AW49" s="1392"/>
      <c r="AX49" s="1392"/>
      <c r="AY49" s="1392"/>
      <c r="AZ49" s="1392"/>
      <c r="BA49" s="1392"/>
      <c r="BB49" s="1392"/>
      <c r="BC49" s="1392"/>
      <c r="BD49" s="1393"/>
      <c r="BE49" s="4"/>
      <c r="BF49" s="4"/>
      <c r="BG49" s="4"/>
      <c r="BH49" s="4"/>
      <c r="BI49" s="4"/>
      <c r="BJ49" s="4"/>
      <c r="BK49" s="4"/>
      <c r="BL49" s="4"/>
      <c r="BM49" s="4"/>
      <c r="BN49" s="4"/>
      <c r="BO49" s="4"/>
      <c r="BP49" s="4"/>
      <c r="BQ49" s="4"/>
      <c r="BR49" s="4"/>
      <c r="BS49" s="4"/>
      <c r="BT49" s="4"/>
      <c r="BU49" s="4"/>
    </row>
    <row r="50" spans="1:73" ht="12" customHeight="1" x14ac:dyDescent="0.2">
      <c r="A50" s="1394"/>
      <c r="B50" s="1395"/>
      <c r="C50" s="1395"/>
      <c r="D50" s="1395"/>
      <c r="E50" s="1395"/>
      <c r="F50" s="1395"/>
      <c r="G50" s="1395"/>
      <c r="H50" s="951"/>
      <c r="I50" s="951"/>
      <c r="J50" s="951"/>
      <c r="K50" s="870"/>
      <c r="L50" s="870"/>
      <c r="M50" s="870"/>
      <c r="N50" s="870"/>
      <c r="O50" s="870"/>
      <c r="P50" s="870"/>
      <c r="Q50" s="951"/>
      <c r="R50" s="951"/>
      <c r="S50" s="951"/>
      <c r="T50" s="951"/>
      <c r="U50" s="951"/>
      <c r="V50" s="951"/>
      <c r="W50" s="951"/>
      <c r="X50" s="951"/>
      <c r="Y50" s="951"/>
      <c r="Z50" s="951"/>
      <c r="AA50" s="951"/>
      <c r="AB50" s="951"/>
      <c r="AC50" s="951"/>
      <c r="AD50" s="951"/>
      <c r="AE50" s="951"/>
      <c r="AF50" s="870"/>
      <c r="AG50" s="870"/>
      <c r="AH50" s="870"/>
      <c r="AI50" s="871"/>
      <c r="AJ50" s="4"/>
      <c r="AK50" s="1423" t="str">
        <f t="shared" si="1"/>
        <v/>
      </c>
      <c r="AL50" s="1424"/>
      <c r="AM50" s="1424"/>
      <c r="AN50" s="1424" t="str">
        <f t="shared" si="2"/>
        <v/>
      </c>
      <c r="AO50" s="1424"/>
      <c r="AP50" s="1424"/>
      <c r="AQ50" s="1424" t="str">
        <f t="shared" si="3"/>
        <v/>
      </c>
      <c r="AR50" s="1424"/>
      <c r="AS50" s="1425"/>
      <c r="AT50" s="4"/>
      <c r="AU50" s="1391" t="str">
        <f t="shared" si="0"/>
        <v/>
      </c>
      <c r="AV50" s="1392"/>
      <c r="AW50" s="1392"/>
      <c r="AX50" s="1392"/>
      <c r="AY50" s="1392"/>
      <c r="AZ50" s="1392"/>
      <c r="BA50" s="1392"/>
      <c r="BB50" s="1392"/>
      <c r="BC50" s="1392"/>
      <c r="BD50" s="1393"/>
      <c r="BE50" s="4"/>
      <c r="BF50" s="4"/>
      <c r="BG50" s="4"/>
      <c r="BH50" s="4"/>
      <c r="BI50" s="4"/>
      <c r="BJ50" s="4"/>
      <c r="BK50" s="4"/>
      <c r="BL50" s="4"/>
      <c r="BM50" s="4"/>
      <c r="BN50" s="4"/>
      <c r="BO50" s="4"/>
      <c r="BP50" s="4"/>
      <c r="BQ50" s="4"/>
      <c r="BR50" s="4"/>
      <c r="BS50" s="4"/>
      <c r="BT50" s="4"/>
      <c r="BU50" s="4"/>
    </row>
    <row r="51" spans="1:73" ht="12" customHeight="1" x14ac:dyDescent="0.2">
      <c r="A51" s="1394"/>
      <c r="B51" s="1395"/>
      <c r="C51" s="1395"/>
      <c r="D51" s="1395"/>
      <c r="E51" s="1395"/>
      <c r="F51" s="1395"/>
      <c r="G51" s="1395"/>
      <c r="H51" s="1396"/>
      <c r="I51" s="1396"/>
      <c r="J51" s="1396"/>
      <c r="K51" s="870"/>
      <c r="L51" s="870"/>
      <c r="M51" s="870"/>
      <c r="N51" s="870"/>
      <c r="O51" s="870"/>
      <c r="P51" s="870"/>
      <c r="Q51" s="951"/>
      <c r="R51" s="951"/>
      <c r="S51" s="951"/>
      <c r="T51" s="951"/>
      <c r="U51" s="951"/>
      <c r="V51" s="951"/>
      <c r="W51" s="951"/>
      <c r="X51" s="951"/>
      <c r="Y51" s="951"/>
      <c r="Z51" s="951"/>
      <c r="AA51" s="951"/>
      <c r="AB51" s="951"/>
      <c r="AC51" s="951"/>
      <c r="AD51" s="951"/>
      <c r="AE51" s="951"/>
      <c r="AF51" s="870"/>
      <c r="AG51" s="870"/>
      <c r="AH51" s="870"/>
      <c r="AI51" s="871"/>
      <c r="AJ51" s="4"/>
      <c r="AK51" s="1423" t="str">
        <f t="shared" si="1"/>
        <v/>
      </c>
      <c r="AL51" s="1424"/>
      <c r="AM51" s="1424"/>
      <c r="AN51" s="1424" t="str">
        <f t="shared" si="2"/>
        <v/>
      </c>
      <c r="AO51" s="1424"/>
      <c r="AP51" s="1424"/>
      <c r="AQ51" s="1424" t="str">
        <f t="shared" si="3"/>
        <v/>
      </c>
      <c r="AR51" s="1424"/>
      <c r="AS51" s="1425"/>
      <c r="AT51" s="4"/>
      <c r="AU51" s="1391" t="str">
        <f t="shared" si="0"/>
        <v/>
      </c>
      <c r="AV51" s="1392"/>
      <c r="AW51" s="1392"/>
      <c r="AX51" s="1392"/>
      <c r="AY51" s="1392"/>
      <c r="AZ51" s="1392"/>
      <c r="BA51" s="1392"/>
      <c r="BB51" s="1392"/>
      <c r="BC51" s="1392"/>
      <c r="BD51" s="1393"/>
      <c r="BE51" s="4"/>
      <c r="BF51" s="4"/>
      <c r="BG51" s="4"/>
      <c r="BH51" s="4"/>
      <c r="BI51" s="4"/>
      <c r="BJ51" s="4"/>
      <c r="BK51" s="4"/>
      <c r="BL51" s="4"/>
      <c r="BM51" s="4"/>
      <c r="BN51" s="4"/>
      <c r="BO51" s="4"/>
      <c r="BP51" s="4"/>
      <c r="BQ51" s="4"/>
      <c r="BR51" s="4"/>
      <c r="BS51" s="4"/>
      <c r="BT51" s="4"/>
      <c r="BU51" s="4"/>
    </row>
    <row r="52" spans="1:73" ht="12" customHeight="1" thickBot="1" x14ac:dyDescent="0.25">
      <c r="A52" s="1409" t="s">
        <v>40</v>
      </c>
      <c r="B52" s="1410"/>
      <c r="C52" s="1410"/>
      <c r="D52" s="1410"/>
      <c r="E52" s="1410"/>
      <c r="F52" s="1410"/>
      <c r="G52" s="1410"/>
      <c r="H52" s="1410"/>
      <c r="I52" s="1410"/>
      <c r="J52" s="1410"/>
      <c r="K52" s="1410"/>
      <c r="L52" s="1410"/>
      <c r="M52" s="1410"/>
      <c r="N52" s="1410"/>
      <c r="O52" s="1410"/>
      <c r="P52" s="1410"/>
      <c r="Q52" s="1245" t="str">
        <f>IF(SUM(Q13:S51)&lt;&gt;0,SUM(Q13:S51),"")</f>
        <v/>
      </c>
      <c r="R52" s="1245"/>
      <c r="S52" s="1245"/>
      <c r="T52" s="1245" t="str">
        <f>IF(SUM(T13:V51)&lt;&gt;0,SUM(T13:V51),"")</f>
        <v/>
      </c>
      <c r="U52" s="1245"/>
      <c r="V52" s="1245"/>
      <c r="W52" s="1245" t="str">
        <f>IF(SUM(W13:Y51)&lt;&gt;0,SUM(W13:Y51),"")</f>
        <v/>
      </c>
      <c r="X52" s="1245"/>
      <c r="Y52" s="1245"/>
      <c r="Z52" s="1245" t="str">
        <f>IF(SUM(Z13:AB51)&lt;&gt;0,SUM(Z13:AB51),"")</f>
        <v/>
      </c>
      <c r="AA52" s="1245"/>
      <c r="AB52" s="1245"/>
      <c r="AC52" s="1245" t="str">
        <f>IF(SUM(AC13:AE51)&lt;&gt;0,SUM(AC13:AE51),"")</f>
        <v/>
      </c>
      <c r="AD52" s="1245"/>
      <c r="AE52" s="1245"/>
      <c r="AF52" s="1397"/>
      <c r="AG52" s="1397"/>
      <c r="AH52" s="1397"/>
      <c r="AI52" s="1398"/>
      <c r="AJ52" s="4"/>
      <c r="AK52" s="1459" t="str">
        <f>IFERROR(T52/Q52,"")</f>
        <v/>
      </c>
      <c r="AL52" s="1460"/>
      <c r="AM52" s="1460"/>
      <c r="AN52" s="1460"/>
      <c r="AO52" s="1460"/>
      <c r="AP52" s="1460"/>
      <c r="AQ52" s="1460"/>
      <c r="AR52" s="1460"/>
      <c r="AS52" s="1461"/>
      <c r="AT52" s="4"/>
      <c r="AU52" s="1426" t="str">
        <f t="shared" si="0"/>
        <v/>
      </c>
      <c r="AV52" s="1427"/>
      <c r="AW52" s="1427"/>
      <c r="AX52" s="1427"/>
      <c r="AY52" s="1427"/>
      <c r="AZ52" s="1427"/>
      <c r="BA52" s="1427"/>
      <c r="BB52" s="1427"/>
      <c r="BC52" s="1427"/>
      <c r="BD52" s="1428"/>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405" t="str">
        <f>IF(SUM(Q13:S51)&lt;&gt;0,SUM(Q13:S51),"")</f>
        <v/>
      </c>
      <c r="R53" s="6"/>
      <c r="S53" s="6"/>
      <c r="T53" s="405" t="str">
        <f>IF(SUM(T13:V51)&lt;&gt;0,SUM(T13:V51),"")</f>
        <v/>
      </c>
      <c r="U53" s="6"/>
      <c r="V53" s="6"/>
      <c r="W53" s="405" t="str">
        <f>IF(SUM(W13:Y51)&lt;&gt;0,SUM(W13:Y51),"")</f>
        <v/>
      </c>
      <c r="X53" s="6"/>
      <c r="Y53" s="6"/>
      <c r="Z53" s="405" t="str">
        <f>IF(SUM(Z13:AB51)&lt;&gt;0,SUM(Z13:AB51),"")</f>
        <v/>
      </c>
      <c r="AA53" s="6"/>
      <c r="AB53" s="6"/>
      <c r="AC53" s="405"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994"/>
      <c r="F62" s="994"/>
      <c r="G62" s="994"/>
      <c r="H62" s="994"/>
      <c r="I62" s="994"/>
      <c r="J62" s="994"/>
      <c r="K62" s="994"/>
      <c r="L62" s="6"/>
      <c r="M62" s="6"/>
      <c r="N62" s="6"/>
      <c r="O62" s="6"/>
      <c r="P62" s="6"/>
      <c r="Q62" s="6" t="s">
        <v>37</v>
      </c>
      <c r="R62" s="6"/>
      <c r="S62" s="6"/>
      <c r="T62" s="6"/>
      <c r="U62" s="6"/>
      <c r="V62" s="995"/>
      <c r="W62" s="995"/>
      <c r="X62" s="995"/>
      <c r="Y62" s="995"/>
      <c r="Z62" s="995"/>
      <c r="AA62" s="995"/>
      <c r="AB62" s="995"/>
      <c r="AC62" s="995"/>
      <c r="AD62" s="995"/>
      <c r="AE62" s="995"/>
      <c r="AF62" s="995"/>
      <c r="AG62" s="995"/>
      <c r="AH62" s="995"/>
      <c r="AI62" s="9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algorithmName="SHA-512" hashValue="wtvinBAORsSQwCH+UFlZ28Zr4vK/yVpjy7tXOJV2luWXjMUjTfiFewHpWQAQtE30Kdby9lFixJ3TYTIkvPxM8A==" saltValue="0Ziyc+NcdDy0G0zUH3VqGw==" spinCount="100000"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623" priority="12">
      <formula>LEN(TRIM(AU13))&gt;0</formula>
    </cfRule>
  </conditionalFormatting>
  <conditionalFormatting sqref="F7:P7 Y7:AI7 E62:K62 V62:AI62 BB9:BB10">
    <cfRule type="containsBlanks" dxfId="1622" priority="9">
      <formula>LEN(TRIM(E7))=0</formula>
    </cfRule>
  </conditionalFormatting>
  <conditionalFormatting sqref="A13:AC51">
    <cfRule type="notContainsBlanks" dxfId="1621" priority="10">
      <formula>LEN(TRIM(A13))&gt;0</formula>
    </cfRule>
    <cfRule type="expression" dxfId="1620" priority="11">
      <formula>NOT(ISBLANK($H13))</formula>
    </cfRule>
  </conditionalFormatting>
  <conditionalFormatting sqref="Q52:AE52">
    <cfRule type="cellIs" dxfId="1619" priority="2" operator="between">
      <formula>0</formula>
      <formula>0</formula>
    </cfRule>
  </conditionalFormatting>
  <conditionalFormatting sqref="T13:AB52">
    <cfRule type="expression" dxfId="161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sqref="A1:C1"/>
    </sheetView>
  </sheetViews>
  <sheetFormatPr defaultColWidth="0" defaultRowHeight="15" zeroHeight="1" x14ac:dyDescent="0.25"/>
  <cols>
    <col min="1" max="48" width="2.7109375" style="1" customWidth="1"/>
    <col min="49" max="49" width="2.7109375" customWidth="1"/>
    <col min="50" max="51" width="2.7109375" style="337"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2" t="s">
        <v>49</v>
      </c>
      <c r="AX1" s="1042"/>
      <c r="AY1" s="1042"/>
      <c r="AZ1" s="1042"/>
      <c r="BA1" s="1042"/>
      <c r="BB1" s="1042"/>
      <c r="BC1" s="1042"/>
      <c r="BD1" s="1042"/>
      <c r="BE1" s="1042"/>
      <c r="BF1" s="1042"/>
      <c r="BG1" s="1042"/>
      <c r="BH1" s="1042"/>
      <c r="BI1" s="1042"/>
      <c r="BJ1" s="1042"/>
      <c r="BK1" s="1042"/>
      <c r="BL1" s="1042"/>
      <c r="BM1" s="1042"/>
      <c r="BN1" s="1042"/>
      <c r="BO1" s="1042"/>
      <c r="BP1" s="1042"/>
      <c r="BQ1" s="1042"/>
      <c r="BR1" s="1042"/>
      <c r="BS1" s="1042"/>
      <c r="BT1" s="1042"/>
      <c r="BU1" s="1042"/>
      <c r="BV1" s="1042"/>
      <c r="BW1" s="1042"/>
      <c r="BX1" s="1042"/>
      <c r="BY1" s="1042"/>
      <c r="BZ1" s="1042"/>
      <c r="CA1" s="1042"/>
      <c r="CB1" s="1042"/>
      <c r="CC1" s="1042"/>
      <c r="CD1" s="1042"/>
      <c r="CE1" s="1042"/>
      <c r="CF1" s="1042"/>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174" t="s">
        <v>48</v>
      </c>
      <c r="B7" s="1174"/>
      <c r="C7" s="1174"/>
      <c r="D7" s="1174"/>
      <c r="E7" s="1174"/>
      <c r="F7" s="1181"/>
      <c r="G7" s="1181"/>
      <c r="H7" s="1181"/>
      <c r="I7" s="1181"/>
      <c r="J7" s="1181"/>
      <c r="K7" s="1181"/>
      <c r="L7" s="1181"/>
      <c r="M7" s="1181"/>
      <c r="N7" s="1181"/>
      <c r="O7" s="1181"/>
      <c r="P7" s="1181"/>
      <c r="Q7" s="6"/>
      <c r="R7" s="6"/>
      <c r="S7" s="6"/>
      <c r="T7" s="6"/>
      <c r="U7" s="6"/>
      <c r="V7" s="6"/>
      <c r="W7" s="6"/>
      <c r="X7" s="6"/>
      <c r="Y7" s="6"/>
      <c r="Z7" s="6"/>
      <c r="AA7" s="6"/>
      <c r="AB7" s="6"/>
      <c r="AC7" s="6"/>
      <c r="AD7" s="6"/>
      <c r="AE7" s="6"/>
      <c r="AF7" s="6"/>
      <c r="AG7" s="1174" t="s">
        <v>47</v>
      </c>
      <c r="AH7" s="1174"/>
      <c r="AI7" s="1174"/>
      <c r="AJ7" s="1174"/>
      <c r="AK7" s="1174"/>
      <c r="AL7" s="855"/>
      <c r="AM7" s="855"/>
      <c r="AN7" s="855"/>
      <c r="AO7" s="855"/>
      <c r="AP7" s="855"/>
      <c r="AQ7" s="855"/>
      <c r="AR7" s="855"/>
      <c r="AS7" s="855"/>
      <c r="AT7" s="855"/>
      <c r="AU7" s="855"/>
      <c r="AV7" s="85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50" t="s">
        <v>92</v>
      </c>
      <c r="AZ8" s="1451"/>
      <c r="BA8" s="1451"/>
      <c r="BB8" s="1451"/>
      <c r="BC8" s="1451"/>
      <c r="BD8" s="1451"/>
      <c r="BE8" s="1451"/>
      <c r="BF8" s="1452"/>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174" t="s">
        <v>61</v>
      </c>
      <c r="B9" s="1174"/>
      <c r="C9" s="1174"/>
      <c r="D9" s="1174"/>
      <c r="E9" s="1174"/>
      <c r="F9" s="855"/>
      <c r="G9" s="855"/>
      <c r="H9" s="855"/>
      <c r="I9" s="855"/>
      <c r="J9" s="855"/>
      <c r="K9" s="855"/>
      <c r="L9" s="855"/>
      <c r="M9" s="855"/>
      <c r="N9" s="855"/>
      <c r="O9" s="855"/>
      <c r="P9" s="855"/>
      <c r="Q9" s="6"/>
      <c r="R9" s="6"/>
      <c r="S9" s="6"/>
      <c r="T9" s="6"/>
      <c r="U9" s="6"/>
      <c r="V9" s="6"/>
      <c r="W9" s="6"/>
      <c r="X9" s="6"/>
      <c r="Y9" s="6"/>
      <c r="Z9" s="6"/>
      <c r="AA9" s="6"/>
      <c r="AB9" s="6"/>
      <c r="AC9" s="6"/>
      <c r="AD9" s="6"/>
      <c r="AE9" s="6"/>
      <c r="AF9" s="6"/>
      <c r="AG9" s="1174" t="s">
        <v>46</v>
      </c>
      <c r="AH9" s="1174"/>
      <c r="AI9" s="1174"/>
      <c r="AJ9" s="1174"/>
      <c r="AK9" s="1174"/>
      <c r="AL9" s="855"/>
      <c r="AM9" s="855"/>
      <c r="AN9" s="855"/>
      <c r="AO9" s="855"/>
      <c r="AP9" s="855"/>
      <c r="AQ9" s="855"/>
      <c r="AR9" s="855"/>
      <c r="AS9" s="855"/>
      <c r="AT9" s="855"/>
      <c r="AU9" s="855"/>
      <c r="AV9" s="855"/>
      <c r="AW9" s="5"/>
      <c r="AX9" s="17"/>
      <c r="AY9" s="1453" t="s">
        <v>91</v>
      </c>
      <c r="AZ9" s="1453"/>
      <c r="BA9" s="1453"/>
      <c r="BB9" s="1453"/>
      <c r="BC9" s="1453"/>
      <c r="BD9" s="1453"/>
      <c r="BE9" s="1455"/>
      <c r="BF9" s="1456"/>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54" t="s">
        <v>90</v>
      </c>
      <c r="AZ10" s="1454"/>
      <c r="BA10" s="1454"/>
      <c r="BB10" s="1454"/>
      <c r="BC10" s="1454"/>
      <c r="BD10" s="1454"/>
      <c r="BE10" s="1457"/>
      <c r="BF10" s="1458"/>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084" t="s">
        <v>89</v>
      </c>
      <c r="B11" s="1085"/>
      <c r="C11" s="1085"/>
      <c r="D11" s="1085"/>
      <c r="E11" s="1085"/>
      <c r="F11" s="1085"/>
      <c r="G11" s="1085"/>
      <c r="H11" s="1085"/>
      <c r="I11" s="1085"/>
      <c r="J11" s="1085"/>
      <c r="K11" s="1085"/>
      <c r="L11" s="1085"/>
      <c r="M11" s="1085"/>
      <c r="N11" s="1085"/>
      <c r="O11" s="1085"/>
      <c r="P11" s="1085"/>
      <c r="Q11" s="1085"/>
      <c r="R11" s="1085"/>
      <c r="S11" s="1085"/>
      <c r="T11" s="1085"/>
      <c r="U11" s="1085"/>
      <c r="V11" s="1085"/>
      <c r="W11" s="1085"/>
      <c r="X11" s="1085"/>
      <c r="Y11" s="1085"/>
      <c r="Z11" s="1085"/>
      <c r="AA11" s="1085"/>
      <c r="AB11" s="1085"/>
      <c r="AC11" s="1085"/>
      <c r="AD11" s="1085"/>
      <c r="AE11" s="1085"/>
      <c r="AF11" s="1085"/>
      <c r="AG11" s="1085"/>
      <c r="AH11" s="1085"/>
      <c r="AI11" s="1085"/>
      <c r="AJ11" s="1085"/>
      <c r="AK11" s="1085"/>
      <c r="AL11" s="1085"/>
      <c r="AM11" s="1085"/>
      <c r="AN11" s="1085"/>
      <c r="AO11" s="1085"/>
      <c r="AP11" s="1085"/>
      <c r="AQ11" s="1085"/>
      <c r="AR11" s="1085"/>
      <c r="AS11" s="1085"/>
      <c r="AT11" s="1085"/>
      <c r="AU11" s="1085"/>
      <c r="AV11" s="1086"/>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496" t="s">
        <v>88</v>
      </c>
      <c r="B12" s="1497"/>
      <c r="C12" s="1497"/>
      <c r="D12" s="1497"/>
      <c r="E12" s="1497"/>
      <c r="F12" s="1497"/>
      <c r="G12" s="1497"/>
      <c r="H12" s="1497"/>
      <c r="I12" s="1497"/>
      <c r="J12" s="1497"/>
      <c r="K12" s="1497"/>
      <c r="L12" s="1497"/>
      <c r="M12" s="1497"/>
      <c r="N12" s="1497"/>
      <c r="O12" s="1497"/>
      <c r="P12" s="1497"/>
      <c r="Q12" s="1497" t="s">
        <v>87</v>
      </c>
      <c r="R12" s="1497"/>
      <c r="S12" s="1497"/>
      <c r="T12" s="1497"/>
      <c r="U12" s="1497"/>
      <c r="V12" s="1497"/>
      <c r="W12" s="1497"/>
      <c r="X12" s="1497"/>
      <c r="Y12" s="1497"/>
      <c r="Z12" s="1497"/>
      <c r="AA12" s="1497"/>
      <c r="AB12" s="1497"/>
      <c r="AC12" s="1497"/>
      <c r="AD12" s="1497"/>
      <c r="AE12" s="1497"/>
      <c r="AF12" s="1497"/>
      <c r="AG12" s="1497" t="s">
        <v>86</v>
      </c>
      <c r="AH12" s="1497"/>
      <c r="AI12" s="1497"/>
      <c r="AJ12" s="1497"/>
      <c r="AK12" s="1497"/>
      <c r="AL12" s="1497"/>
      <c r="AM12" s="1497"/>
      <c r="AN12" s="1497"/>
      <c r="AO12" s="1497"/>
      <c r="AP12" s="1497"/>
      <c r="AQ12" s="1497"/>
      <c r="AR12" s="1497"/>
      <c r="AS12" s="1497"/>
      <c r="AT12" s="1497"/>
      <c r="AU12" s="1497"/>
      <c r="AV12" s="1510"/>
      <c r="AW12" s="5"/>
      <c r="AX12" s="1538" t="s">
        <v>56</v>
      </c>
      <c r="AY12" s="1539"/>
      <c r="AZ12" s="1539"/>
      <c r="BA12" s="1539"/>
      <c r="BB12" s="1539"/>
      <c r="BC12" s="1539"/>
      <c r="BD12" s="1539"/>
      <c r="BE12" s="1539"/>
      <c r="BF12" s="1539"/>
      <c r="BG12" s="1540"/>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206" t="s">
        <v>53</v>
      </c>
      <c r="B13" s="1208"/>
      <c r="C13" s="11" t="s">
        <v>85</v>
      </c>
      <c r="D13" s="1345"/>
      <c r="E13" s="1345"/>
      <c r="F13" s="1345"/>
      <c r="G13" s="11" t="s">
        <v>84</v>
      </c>
      <c r="H13" s="1345"/>
      <c r="I13" s="1345"/>
      <c r="J13" s="1470"/>
      <c r="K13" s="1471" t="s">
        <v>63</v>
      </c>
      <c r="L13" s="1207"/>
      <c r="M13" s="1207"/>
      <c r="N13" s="1512" t="str">
        <f>IF(AND(D13&lt;&gt;0,H13&lt;&gt;0),D13*H13/144,"")</f>
        <v/>
      </c>
      <c r="O13" s="1512"/>
      <c r="P13" s="1513"/>
      <c r="Q13" s="1471" t="s">
        <v>66</v>
      </c>
      <c r="R13" s="1207"/>
      <c r="S13" s="1207"/>
      <c r="T13" s="1516" t="str">
        <f>IFERROR(ROUND((AB13/N13),2),"")</f>
        <v/>
      </c>
      <c r="U13" s="1516"/>
      <c r="V13" s="1516"/>
      <c r="W13" s="1516"/>
      <c r="X13" s="1517"/>
      <c r="Y13" s="1471" t="s">
        <v>29</v>
      </c>
      <c r="Z13" s="1207"/>
      <c r="AA13" s="1207"/>
      <c r="AB13" s="1514"/>
      <c r="AC13" s="1514"/>
      <c r="AD13" s="1514"/>
      <c r="AE13" s="1514"/>
      <c r="AF13" s="1515"/>
      <c r="AG13" s="1471" t="s">
        <v>66</v>
      </c>
      <c r="AH13" s="1207"/>
      <c r="AI13" s="1207"/>
      <c r="AJ13" s="1516" t="str">
        <f>AP37</f>
        <v/>
      </c>
      <c r="AK13" s="1516"/>
      <c r="AL13" s="1516"/>
      <c r="AM13" s="1516"/>
      <c r="AN13" s="1517"/>
      <c r="AO13" s="1471" t="s">
        <v>29</v>
      </c>
      <c r="AP13" s="1207"/>
      <c r="AQ13" s="1207"/>
      <c r="AR13" s="1516" t="str">
        <f>AP40</f>
        <v/>
      </c>
      <c r="AS13" s="1516"/>
      <c r="AT13" s="1516"/>
      <c r="AU13" s="1516"/>
      <c r="AV13" s="1541"/>
      <c r="AW13" s="5"/>
      <c r="AX13" s="1426" t="str">
        <f>IF(AR13="CALC.","",IF(AR13="","",IF(AR13&lt;AB13-(AB13*$BE$10),"Below "&amp;$BE$10*100&amp;"% by "&amp;ROUND(AB13-(AB13*$BE$10)-AR13,0)&amp;" CFM",IF(AR13&gt;AB13+(AB13*$BE$9),"Above "&amp;$BE$9*100&amp;"% by "&amp;ROUND(AR13-AB13-(AB13*$BE$9),0)&amp;" CFM",""))))</f>
        <v/>
      </c>
      <c r="AY13" s="1427"/>
      <c r="AZ13" s="1427"/>
      <c r="BA13" s="1427"/>
      <c r="BB13" s="1427"/>
      <c r="BC13" s="1427"/>
      <c r="BD13" s="1427"/>
      <c r="BE13" s="1427"/>
      <c r="BF13" s="1427"/>
      <c r="BG13" s="1428"/>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36"/>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236" t="s">
        <v>825</v>
      </c>
      <c r="U15" s="1237"/>
      <c r="V15" s="1237"/>
      <c r="W15" s="1237"/>
      <c r="X15" s="1237"/>
      <c r="Y15" s="1237"/>
      <c r="Z15" s="1237"/>
      <c r="AA15" s="1237"/>
      <c r="AB15" s="1237"/>
      <c r="AC15" s="1237"/>
      <c r="AD15" s="1237"/>
      <c r="AE15" s="1238"/>
      <c r="AF15" s="6"/>
      <c r="AG15" s="1084" t="s">
        <v>83</v>
      </c>
      <c r="AH15" s="1085"/>
      <c r="AI15" s="1085"/>
      <c r="AJ15" s="1085"/>
      <c r="AK15" s="1085"/>
      <c r="AL15" s="1085"/>
      <c r="AM15" s="1085"/>
      <c r="AN15" s="1085"/>
      <c r="AO15" s="1085"/>
      <c r="AP15" s="1085"/>
      <c r="AQ15" s="1085"/>
      <c r="AR15" s="1085"/>
      <c r="AS15" s="1085"/>
      <c r="AT15" s="1085"/>
      <c r="AU15" s="1085"/>
      <c r="AV15" s="1086"/>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487"/>
      <c r="U16" s="1488"/>
      <c r="V16" s="1488"/>
      <c r="W16" s="1488"/>
      <c r="X16" s="1488"/>
      <c r="Y16" s="1488"/>
      <c r="Z16" s="1488"/>
      <c r="AA16" s="1488"/>
      <c r="AB16" s="1248"/>
      <c r="AC16" s="1249"/>
      <c r="AD16" s="1095"/>
      <c r="AE16" s="1096"/>
      <c r="AF16" s="6"/>
      <c r="AG16" s="1525" t="s">
        <v>82</v>
      </c>
      <c r="AH16" s="1526"/>
      <c r="AI16" s="1526"/>
      <c r="AJ16" s="1526"/>
      <c r="AK16" s="1526"/>
      <c r="AL16" s="1523" t="s">
        <v>658</v>
      </c>
      <c r="AM16" s="1523"/>
      <c r="AN16" s="1523"/>
      <c r="AO16" s="1523"/>
      <c r="AP16" s="1523"/>
      <c r="AQ16" s="1523"/>
      <c r="AR16" s="1523"/>
      <c r="AS16" s="1523"/>
      <c r="AT16" s="1523"/>
      <c r="AU16" s="1523"/>
      <c r="AV16" s="1524"/>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527" t="s">
        <v>81</v>
      </c>
      <c r="B18" s="1528"/>
      <c r="C18" s="1528"/>
      <c r="D18" s="1528"/>
      <c r="E18" s="1528"/>
      <c r="F18" s="1528"/>
      <c r="G18" s="1528"/>
      <c r="H18" s="1528"/>
      <c r="I18" s="1528"/>
      <c r="J18" s="1528"/>
      <c r="K18" s="1528"/>
      <c r="L18" s="1528"/>
      <c r="M18" s="1528"/>
      <c r="N18" s="1528"/>
      <c r="O18" s="1528"/>
      <c r="P18" s="1528"/>
      <c r="Q18" s="1528"/>
      <c r="R18" s="1528"/>
      <c r="S18" s="1528"/>
      <c r="T18" s="1528"/>
      <c r="U18" s="1528"/>
      <c r="V18" s="1528"/>
      <c r="W18" s="1528"/>
      <c r="X18" s="1528"/>
      <c r="Y18" s="1528"/>
      <c r="Z18" s="1528"/>
      <c r="AA18" s="1528"/>
      <c r="AB18" s="1528"/>
      <c r="AC18" s="1528"/>
      <c r="AD18" s="1528"/>
      <c r="AE18" s="1528"/>
      <c r="AF18" s="1528"/>
      <c r="AG18" s="1528"/>
      <c r="AH18" s="1528"/>
      <c r="AI18" s="1528"/>
      <c r="AJ18" s="1528"/>
      <c r="AK18" s="1528"/>
      <c r="AL18" s="1528"/>
      <c r="AM18" s="1528"/>
      <c r="AN18" s="1528"/>
      <c r="AO18" s="1528"/>
      <c r="AP18" s="1528"/>
      <c r="AQ18" s="1528"/>
      <c r="AR18" s="1528"/>
      <c r="AS18" s="1528"/>
      <c r="AT18" s="1528"/>
      <c r="AU18" s="1528"/>
      <c r="AV18" s="1529"/>
      <c r="AW18" s="5"/>
      <c r="AX18" s="1043" t="s">
        <v>80</v>
      </c>
      <c r="AY18" s="1482"/>
      <c r="AZ18" s="1482"/>
      <c r="BA18" s="1482"/>
      <c r="BB18" s="1482"/>
      <c r="BC18" s="1482"/>
      <c r="BD18" s="1482"/>
      <c r="BE18" s="1482"/>
      <c r="BF18" s="1483"/>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492" t="s">
        <v>680</v>
      </c>
      <c r="B19" s="1493"/>
      <c r="C19" s="1493"/>
      <c r="D19" s="1493"/>
      <c r="E19" s="1493"/>
      <c r="F19" s="1530"/>
      <c r="G19" s="1473">
        <v>1</v>
      </c>
      <c r="H19" s="1473"/>
      <c r="I19" s="1473"/>
      <c r="J19" s="1472">
        <v>2</v>
      </c>
      <c r="K19" s="1473"/>
      <c r="L19" s="1473"/>
      <c r="M19" s="1472">
        <v>3</v>
      </c>
      <c r="N19" s="1473"/>
      <c r="O19" s="1473"/>
      <c r="P19" s="1472">
        <v>4</v>
      </c>
      <c r="Q19" s="1473"/>
      <c r="R19" s="1473"/>
      <c r="S19" s="1472">
        <v>5</v>
      </c>
      <c r="T19" s="1473"/>
      <c r="U19" s="1473"/>
      <c r="V19" s="1472">
        <v>6</v>
      </c>
      <c r="W19" s="1473"/>
      <c r="X19" s="1473"/>
      <c r="Y19" s="1472">
        <v>7</v>
      </c>
      <c r="Z19" s="1473"/>
      <c r="AA19" s="1473"/>
      <c r="AB19" s="1472">
        <v>8</v>
      </c>
      <c r="AC19" s="1473"/>
      <c r="AD19" s="1473"/>
      <c r="AE19" s="1472">
        <v>9</v>
      </c>
      <c r="AF19" s="1473"/>
      <c r="AG19" s="1473"/>
      <c r="AH19" s="1472">
        <v>10</v>
      </c>
      <c r="AI19" s="1473"/>
      <c r="AJ19" s="1473"/>
      <c r="AK19" s="1472">
        <v>11</v>
      </c>
      <c r="AL19" s="1473"/>
      <c r="AM19" s="1473"/>
      <c r="AN19" s="1472">
        <v>12</v>
      </c>
      <c r="AO19" s="1473"/>
      <c r="AP19" s="1473"/>
      <c r="AQ19" s="1472">
        <v>13</v>
      </c>
      <c r="AR19" s="1473"/>
      <c r="AS19" s="1473"/>
      <c r="AT19" s="1472">
        <v>14</v>
      </c>
      <c r="AU19" s="1473"/>
      <c r="AV19" s="1531"/>
      <c r="AW19" s="5"/>
      <c r="AX19" s="1484"/>
      <c r="AY19" s="1485"/>
      <c r="AZ19" s="1485"/>
      <c r="BA19" s="1485"/>
      <c r="BB19" s="1485"/>
      <c r="BC19" s="1485"/>
      <c r="BD19" s="1485"/>
      <c r="BE19" s="1485"/>
      <c r="BF19" s="1486"/>
      <c r="BG19" s="5"/>
      <c r="BH19" s="5"/>
      <c r="BI19" s="33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522" t="s">
        <v>55</v>
      </c>
      <c r="B20" s="1161"/>
      <c r="C20" s="1161"/>
      <c r="D20" s="1161" t="s">
        <v>78</v>
      </c>
      <c r="E20" s="1161"/>
      <c r="F20" s="1511"/>
      <c r="G20" s="1490">
        <f>IFERROR(IF(BD20&lt;12,BD20/2,6),"")</f>
        <v>6</v>
      </c>
      <c r="H20" s="1490"/>
      <c r="I20" s="1490"/>
      <c r="J20" s="1489" t="str">
        <f>IFERROR(IF(J19&lt;=$BD$21,G20+$BD$22,""),"")</f>
        <v/>
      </c>
      <c r="K20" s="1490"/>
      <c r="L20" s="1490"/>
      <c r="M20" s="1489" t="str">
        <f t="shared" ref="M20" si="0">IFERROR(IF(M19&lt;=$BD$21,J20+$BD$22,""),"")</f>
        <v/>
      </c>
      <c r="N20" s="1490"/>
      <c r="O20" s="1490"/>
      <c r="P20" s="1489" t="str">
        <f t="shared" ref="P20" si="1">IFERROR(IF(P19&lt;=$BD$21,M20+$BD$22,""),"")</f>
        <v/>
      </c>
      <c r="Q20" s="1490"/>
      <c r="R20" s="1490"/>
      <c r="S20" s="1489" t="str">
        <f t="shared" ref="S20" si="2">IFERROR(IF(S19&lt;=$BD$21,P20+$BD$22,""),"")</f>
        <v/>
      </c>
      <c r="T20" s="1490"/>
      <c r="U20" s="1490"/>
      <c r="V20" s="1489" t="str">
        <f t="shared" ref="V20" si="3">IFERROR(IF(V19&lt;=$BD$21,S20+$BD$22,""),"")</f>
        <v/>
      </c>
      <c r="W20" s="1490"/>
      <c r="X20" s="1490"/>
      <c r="Y20" s="1489" t="str">
        <f t="shared" ref="Y20" si="4">IFERROR(IF(Y19&lt;=$BD$21,V20+$BD$22,""),"")</f>
        <v/>
      </c>
      <c r="Z20" s="1490"/>
      <c r="AA20" s="1490"/>
      <c r="AB20" s="1489" t="str">
        <f t="shared" ref="AB20" si="5">IFERROR(IF(AB19&lt;=$BD$21,Y20+$BD$22,""),"")</f>
        <v/>
      </c>
      <c r="AC20" s="1490"/>
      <c r="AD20" s="1490"/>
      <c r="AE20" s="1489" t="str">
        <f t="shared" ref="AE20" si="6">IFERROR(IF(AE19&lt;=$BD$21,AB20+$BD$22,""),"")</f>
        <v/>
      </c>
      <c r="AF20" s="1490"/>
      <c r="AG20" s="1490"/>
      <c r="AH20" s="1489" t="str">
        <f t="shared" ref="AH20" si="7">IFERROR(IF(AH19&lt;=$BD$21,AE20+$BD$22,""),"")</f>
        <v/>
      </c>
      <c r="AI20" s="1490"/>
      <c r="AJ20" s="1490"/>
      <c r="AK20" s="1489" t="str">
        <f t="shared" ref="AK20" si="8">IFERROR(IF(AK19&lt;=$BD$21,AH20+$BD$22,""),"")</f>
        <v/>
      </c>
      <c r="AL20" s="1490"/>
      <c r="AM20" s="1490"/>
      <c r="AN20" s="1489" t="str">
        <f t="shared" ref="AN20" si="9">IFERROR(IF(AN19&lt;=$BD$21,AK20+$BD$22,""),"")</f>
        <v/>
      </c>
      <c r="AO20" s="1490"/>
      <c r="AP20" s="1490"/>
      <c r="AQ20" s="1489" t="str">
        <f t="shared" ref="AQ20" si="10">IFERROR(IF(AQ19&lt;=$BD$21,AN20+$BD$22,""),"")</f>
        <v/>
      </c>
      <c r="AR20" s="1490"/>
      <c r="AS20" s="1490"/>
      <c r="AT20" s="1489" t="str">
        <f t="shared" ref="AT20" si="11">IFERROR(IF(AT19&lt;=$BD$21,AQ20+$BD$22,""),"")</f>
        <v/>
      </c>
      <c r="AU20" s="1490"/>
      <c r="AV20" s="1491"/>
      <c r="AW20" s="5"/>
      <c r="AX20" s="1476" t="s">
        <v>76</v>
      </c>
      <c r="AY20" s="1477"/>
      <c r="AZ20" s="1477"/>
      <c r="BA20" s="1477"/>
      <c r="BB20" s="1477"/>
      <c r="BC20" s="1478"/>
      <c r="BD20" s="1474" t="str">
        <f>IF(D13&lt;&gt;0,D13,"")</f>
        <v/>
      </c>
      <c r="BE20" s="1474"/>
      <c r="BF20" s="147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496">
        <v>1</v>
      </c>
      <c r="B21" s="1497"/>
      <c r="C21" s="1497"/>
      <c r="D21" s="1502">
        <f>IFERROR(IF(BD26&lt;12,BD26/2,6),"")</f>
        <v>6</v>
      </c>
      <c r="E21" s="1502"/>
      <c r="F21" s="1503"/>
      <c r="G21" s="1396"/>
      <c r="H21" s="1396"/>
      <c r="I21" s="1396"/>
      <c r="J21" s="1396"/>
      <c r="K21" s="1396"/>
      <c r="L21" s="1396"/>
      <c r="M21" s="1396"/>
      <c r="N21" s="1396"/>
      <c r="O21" s="1396"/>
      <c r="P21" s="1396"/>
      <c r="Q21" s="1396"/>
      <c r="R21" s="1396"/>
      <c r="S21" s="1396"/>
      <c r="T21" s="1396"/>
      <c r="U21" s="1396"/>
      <c r="V21" s="1396"/>
      <c r="W21" s="1396"/>
      <c r="X21" s="1396"/>
      <c r="Y21" s="1396"/>
      <c r="Z21" s="1396"/>
      <c r="AA21" s="1396"/>
      <c r="AB21" s="1396"/>
      <c r="AC21" s="1396"/>
      <c r="AD21" s="1396"/>
      <c r="AE21" s="1396"/>
      <c r="AF21" s="1396"/>
      <c r="AG21" s="1396"/>
      <c r="AH21" s="1396"/>
      <c r="AI21" s="1396"/>
      <c r="AJ21" s="1396"/>
      <c r="AK21" s="1396"/>
      <c r="AL21" s="1396"/>
      <c r="AM21" s="1396"/>
      <c r="AN21" s="1396"/>
      <c r="AO21" s="1396"/>
      <c r="AP21" s="1396"/>
      <c r="AQ21" s="1396"/>
      <c r="AR21" s="1396"/>
      <c r="AS21" s="1396"/>
      <c r="AT21" s="1396"/>
      <c r="AU21" s="1396"/>
      <c r="AV21" s="1506"/>
      <c r="AW21" s="5"/>
      <c r="AX21" s="1061" t="s">
        <v>75</v>
      </c>
      <c r="AY21" s="1062"/>
      <c r="AZ21" s="1062"/>
      <c r="BA21" s="1062"/>
      <c r="BB21" s="1062"/>
      <c r="BC21" s="1063"/>
      <c r="BD21" s="1110" t="str">
        <f>IFERROR(ROUNDUP(BD20/12,0),"")</f>
        <v/>
      </c>
      <c r="BE21" s="1110"/>
      <c r="BF21" s="111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492">
        <v>2</v>
      </c>
      <c r="B22" s="1493"/>
      <c r="C22" s="1493"/>
      <c r="D22" s="1494" t="str">
        <f>IFERROR(IF(A22&lt;=$BD$27,D21+$BD$28,""),"")</f>
        <v/>
      </c>
      <c r="E22" s="1494"/>
      <c r="F22" s="1495"/>
      <c r="G22" s="1396"/>
      <c r="H22" s="1396"/>
      <c r="I22" s="1396"/>
      <c r="J22" s="1396"/>
      <c r="K22" s="1396"/>
      <c r="L22" s="1396"/>
      <c r="M22" s="1396"/>
      <c r="N22" s="1396"/>
      <c r="O22" s="1396"/>
      <c r="P22" s="1396"/>
      <c r="Q22" s="1396"/>
      <c r="R22" s="1396"/>
      <c r="S22" s="1396"/>
      <c r="T22" s="1396"/>
      <c r="U22" s="1396"/>
      <c r="V22" s="1396"/>
      <c r="W22" s="1396"/>
      <c r="X22" s="1396"/>
      <c r="Y22" s="1396"/>
      <c r="Z22" s="1396"/>
      <c r="AA22" s="1396"/>
      <c r="AB22" s="1396"/>
      <c r="AC22" s="1396"/>
      <c r="AD22" s="1396"/>
      <c r="AE22" s="951"/>
      <c r="AF22" s="951"/>
      <c r="AG22" s="951"/>
      <c r="AH22" s="951"/>
      <c r="AI22" s="951"/>
      <c r="AJ22" s="951"/>
      <c r="AK22" s="951"/>
      <c r="AL22" s="951"/>
      <c r="AM22" s="951"/>
      <c r="AN22" s="951"/>
      <c r="AO22" s="951"/>
      <c r="AP22" s="951"/>
      <c r="AQ22" s="951"/>
      <c r="AR22" s="951"/>
      <c r="AS22" s="951"/>
      <c r="AT22" s="951"/>
      <c r="AU22" s="951"/>
      <c r="AV22" s="1299"/>
      <c r="AW22" s="5"/>
      <c r="AX22" s="1479" t="s">
        <v>74</v>
      </c>
      <c r="AY22" s="1480"/>
      <c r="AZ22" s="1480"/>
      <c r="BA22" s="1480"/>
      <c r="BB22" s="1480"/>
      <c r="BC22" s="1481"/>
      <c r="BD22" s="1504" t="str">
        <f>IFERROR((BD20-12)/(BD21-1),"")</f>
        <v/>
      </c>
      <c r="BE22" s="1504"/>
      <c r="BF22" s="1505"/>
      <c r="BG22" s="5"/>
      <c r="BH22" s="1102" t="s">
        <v>709</v>
      </c>
      <c r="BI22" s="1103"/>
      <c r="BJ22" s="1103"/>
      <c r="BK22" s="1103"/>
      <c r="BL22" s="1103"/>
      <c r="BM22" s="1103"/>
      <c r="BN22" s="1103"/>
      <c r="BO22" s="1103"/>
      <c r="BP22" s="1103"/>
      <c r="BQ22" s="1103"/>
      <c r="BR22" s="1103"/>
      <c r="BS22" s="1103"/>
      <c r="BT22" s="1103"/>
      <c r="BU22" s="1103"/>
      <c r="BV22" s="1104"/>
      <c r="BW22" s="5"/>
      <c r="BX22" s="5"/>
      <c r="BY22" s="5"/>
      <c r="BZ22" s="5"/>
      <c r="CA22" s="5"/>
      <c r="CB22" s="5"/>
      <c r="CC22" s="5"/>
      <c r="CD22" s="5"/>
      <c r="CE22" s="5"/>
      <c r="CF22" s="5"/>
    </row>
    <row r="23" spans="1:84" ht="12" customHeight="1" thickTop="1" thickBot="1" x14ac:dyDescent="0.3">
      <c r="A23" s="1492">
        <v>3</v>
      </c>
      <c r="B23" s="1493"/>
      <c r="C23" s="1493"/>
      <c r="D23" s="1494" t="str">
        <f t="shared" ref="D23:D30" si="12">IFERROR(IF(A23&lt;=$BD$27,D22+$BD$28,""),"")</f>
        <v/>
      </c>
      <c r="E23" s="1494"/>
      <c r="F23" s="1495"/>
      <c r="G23" s="1396"/>
      <c r="H23" s="1396"/>
      <c r="I23" s="1396"/>
      <c r="J23" s="1396"/>
      <c r="K23" s="1396"/>
      <c r="L23" s="1396"/>
      <c r="M23" s="1396"/>
      <c r="N23" s="1396"/>
      <c r="O23" s="1396"/>
      <c r="P23" s="1396"/>
      <c r="Q23" s="1396"/>
      <c r="R23" s="1396"/>
      <c r="S23" s="1396"/>
      <c r="T23" s="1396"/>
      <c r="U23" s="1396"/>
      <c r="V23" s="1396"/>
      <c r="W23" s="1396"/>
      <c r="X23" s="1396"/>
      <c r="Y23" s="1396"/>
      <c r="Z23" s="1396"/>
      <c r="AA23" s="1396"/>
      <c r="AB23" s="1396"/>
      <c r="AC23" s="1396"/>
      <c r="AD23" s="1396"/>
      <c r="AE23" s="951"/>
      <c r="AF23" s="951"/>
      <c r="AG23" s="951"/>
      <c r="AH23" s="951"/>
      <c r="AI23" s="951"/>
      <c r="AJ23" s="951"/>
      <c r="AK23" s="951"/>
      <c r="AL23" s="951"/>
      <c r="AM23" s="951"/>
      <c r="AN23" s="951"/>
      <c r="AO23" s="951"/>
      <c r="AP23" s="951"/>
      <c r="AQ23" s="951"/>
      <c r="AR23" s="951"/>
      <c r="AS23" s="951"/>
      <c r="AT23" s="951"/>
      <c r="AU23" s="951"/>
      <c r="AV23" s="1299"/>
      <c r="AW23" s="5"/>
      <c r="AX23" s="5"/>
      <c r="AY23" s="5"/>
      <c r="AZ23" s="5"/>
      <c r="BA23" s="5"/>
      <c r="BB23" s="5"/>
      <c r="BC23" s="5"/>
      <c r="BD23" s="5"/>
      <c r="BE23" s="5"/>
      <c r="BF23" s="5"/>
      <c r="BG23" s="5"/>
      <c r="BH23" s="948"/>
      <c r="BI23" s="949"/>
      <c r="BJ23" s="949"/>
      <c r="BK23" s="949"/>
      <c r="BL23" s="950"/>
      <c r="BM23" s="956"/>
      <c r="BN23" s="949"/>
      <c r="BO23" s="949"/>
      <c r="BP23" s="949"/>
      <c r="BQ23" s="950"/>
      <c r="BR23" s="956"/>
      <c r="BS23" s="949"/>
      <c r="BT23" s="949"/>
      <c r="BU23" s="949"/>
      <c r="BV23" s="957"/>
      <c r="BW23" s="5"/>
      <c r="BX23" s="5"/>
      <c r="BY23" s="5"/>
      <c r="BZ23" s="5"/>
      <c r="CA23" s="5"/>
      <c r="CB23" s="5"/>
      <c r="CC23" s="5"/>
      <c r="CD23" s="5"/>
      <c r="CE23" s="5"/>
      <c r="CF23" s="5"/>
    </row>
    <row r="24" spans="1:84" ht="12" customHeight="1" x14ac:dyDescent="0.25">
      <c r="A24" s="1492">
        <v>4</v>
      </c>
      <c r="B24" s="1493"/>
      <c r="C24" s="1493"/>
      <c r="D24" s="1494" t="str">
        <f t="shared" si="12"/>
        <v/>
      </c>
      <c r="E24" s="1494"/>
      <c r="F24" s="1495"/>
      <c r="G24" s="1396"/>
      <c r="H24" s="1396"/>
      <c r="I24" s="1396"/>
      <c r="J24" s="1396"/>
      <c r="K24" s="1396"/>
      <c r="L24" s="1396"/>
      <c r="M24" s="1396"/>
      <c r="N24" s="1396"/>
      <c r="O24" s="1396"/>
      <c r="P24" s="1396"/>
      <c r="Q24" s="1396"/>
      <c r="R24" s="1396"/>
      <c r="S24" s="1396"/>
      <c r="T24" s="1396"/>
      <c r="U24" s="1396"/>
      <c r="V24" s="1396"/>
      <c r="W24" s="1396"/>
      <c r="X24" s="1396"/>
      <c r="Y24" s="1396"/>
      <c r="Z24" s="1396"/>
      <c r="AA24" s="1396"/>
      <c r="AB24" s="1396"/>
      <c r="AC24" s="1396"/>
      <c r="AD24" s="1396"/>
      <c r="AE24" s="951"/>
      <c r="AF24" s="951"/>
      <c r="AG24" s="951"/>
      <c r="AH24" s="951"/>
      <c r="AI24" s="951"/>
      <c r="AJ24" s="951"/>
      <c r="AK24" s="951"/>
      <c r="AL24" s="951"/>
      <c r="AM24" s="951"/>
      <c r="AN24" s="951"/>
      <c r="AO24" s="951"/>
      <c r="AP24" s="951"/>
      <c r="AQ24" s="951"/>
      <c r="AR24" s="951"/>
      <c r="AS24" s="951"/>
      <c r="AT24" s="951"/>
      <c r="AU24" s="951"/>
      <c r="AV24" s="1299"/>
      <c r="AW24" s="5"/>
      <c r="AX24" s="1043" t="s">
        <v>77</v>
      </c>
      <c r="AY24" s="1482"/>
      <c r="AZ24" s="1482"/>
      <c r="BA24" s="1482"/>
      <c r="BB24" s="1482"/>
      <c r="BC24" s="1482"/>
      <c r="BD24" s="1482"/>
      <c r="BE24" s="1482"/>
      <c r="BF24" s="1483"/>
      <c r="BG24" s="5"/>
      <c r="BH24" s="958"/>
      <c r="BI24" s="959"/>
      <c r="BJ24" s="959"/>
      <c r="BK24" s="959"/>
      <c r="BL24" s="960"/>
      <c r="BM24" s="961"/>
      <c r="BN24" s="959"/>
      <c r="BO24" s="959"/>
      <c r="BP24" s="959"/>
      <c r="BQ24" s="960"/>
      <c r="BR24" s="961"/>
      <c r="BS24" s="959"/>
      <c r="BT24" s="959"/>
      <c r="BU24" s="959"/>
      <c r="BV24" s="962"/>
      <c r="BW24" s="5"/>
      <c r="BX24" s="5"/>
      <c r="BY24" s="5"/>
      <c r="BZ24" s="5"/>
      <c r="CA24" s="5"/>
      <c r="CB24" s="5"/>
      <c r="CC24" s="5"/>
      <c r="CD24" s="5"/>
      <c r="CE24" s="5"/>
      <c r="CF24" s="5"/>
    </row>
    <row r="25" spans="1:84" ht="12" customHeight="1" thickBot="1" x14ac:dyDescent="0.3">
      <c r="A25" s="1492">
        <v>5</v>
      </c>
      <c r="B25" s="1493"/>
      <c r="C25" s="1493"/>
      <c r="D25" s="1494" t="str">
        <f t="shared" si="12"/>
        <v/>
      </c>
      <c r="E25" s="1494"/>
      <c r="F25" s="1495"/>
      <c r="G25" s="1396"/>
      <c r="H25" s="1396"/>
      <c r="I25" s="1396"/>
      <c r="J25" s="1396"/>
      <c r="K25" s="1396"/>
      <c r="L25" s="1396"/>
      <c r="M25" s="1396"/>
      <c r="N25" s="1396"/>
      <c r="O25" s="1396"/>
      <c r="P25" s="1396"/>
      <c r="Q25" s="1396"/>
      <c r="R25" s="1396"/>
      <c r="S25" s="1396"/>
      <c r="T25" s="1396"/>
      <c r="U25" s="1396"/>
      <c r="V25" s="1396"/>
      <c r="W25" s="1396"/>
      <c r="X25" s="1396"/>
      <c r="Y25" s="1396"/>
      <c r="Z25" s="1396"/>
      <c r="AA25" s="1396"/>
      <c r="AB25" s="1396"/>
      <c r="AC25" s="1396"/>
      <c r="AD25" s="1396"/>
      <c r="AE25" s="951"/>
      <c r="AF25" s="951"/>
      <c r="AG25" s="951"/>
      <c r="AH25" s="951"/>
      <c r="AI25" s="951"/>
      <c r="AJ25" s="951"/>
      <c r="AK25" s="951"/>
      <c r="AL25" s="951"/>
      <c r="AM25" s="951"/>
      <c r="AN25" s="951"/>
      <c r="AO25" s="951"/>
      <c r="AP25" s="951"/>
      <c r="AQ25" s="951"/>
      <c r="AR25" s="951"/>
      <c r="AS25" s="951"/>
      <c r="AT25" s="951"/>
      <c r="AU25" s="951"/>
      <c r="AV25" s="1299"/>
      <c r="AW25" s="5"/>
      <c r="AX25" s="1484"/>
      <c r="AY25" s="1485"/>
      <c r="AZ25" s="1485"/>
      <c r="BA25" s="1485"/>
      <c r="BB25" s="1485"/>
      <c r="BC25" s="1485"/>
      <c r="BD25" s="1485"/>
      <c r="BE25" s="1485"/>
      <c r="BF25" s="1486"/>
      <c r="BG25" s="5"/>
      <c r="BH25" s="958"/>
      <c r="BI25" s="959"/>
      <c r="BJ25" s="959"/>
      <c r="BK25" s="959"/>
      <c r="BL25" s="960"/>
      <c r="BM25" s="961"/>
      <c r="BN25" s="959"/>
      <c r="BO25" s="959"/>
      <c r="BP25" s="959"/>
      <c r="BQ25" s="960"/>
      <c r="BR25" s="961"/>
      <c r="BS25" s="959"/>
      <c r="BT25" s="959"/>
      <c r="BU25" s="959"/>
      <c r="BV25" s="962"/>
      <c r="BW25" s="5"/>
      <c r="BX25" s="5"/>
      <c r="BY25" s="5"/>
      <c r="BZ25" s="5"/>
      <c r="CA25" s="5"/>
      <c r="CB25" s="5"/>
      <c r="CC25" s="5"/>
      <c r="CD25" s="5"/>
      <c r="CE25" s="5"/>
      <c r="CF25" s="5"/>
    </row>
    <row r="26" spans="1:84" ht="12" customHeight="1" thickTop="1" x14ac:dyDescent="0.25">
      <c r="A26" s="1492">
        <v>6</v>
      </c>
      <c r="B26" s="1493"/>
      <c r="C26" s="1493"/>
      <c r="D26" s="1494" t="str">
        <f t="shared" si="12"/>
        <v/>
      </c>
      <c r="E26" s="1494"/>
      <c r="F26" s="1495"/>
      <c r="G26" s="1396"/>
      <c r="H26" s="1396"/>
      <c r="I26" s="1396"/>
      <c r="J26" s="1396"/>
      <c r="K26" s="1396"/>
      <c r="L26" s="1396"/>
      <c r="M26" s="1396"/>
      <c r="N26" s="1396"/>
      <c r="O26" s="1396"/>
      <c r="P26" s="1396"/>
      <c r="Q26" s="1396"/>
      <c r="R26" s="1396"/>
      <c r="S26" s="1396"/>
      <c r="T26" s="1396"/>
      <c r="U26" s="1396"/>
      <c r="V26" s="1396"/>
      <c r="W26" s="1396"/>
      <c r="X26" s="1396"/>
      <c r="Y26" s="1396"/>
      <c r="Z26" s="1396"/>
      <c r="AA26" s="1396"/>
      <c r="AB26" s="1396"/>
      <c r="AC26" s="1396"/>
      <c r="AD26" s="1396"/>
      <c r="AE26" s="951"/>
      <c r="AF26" s="951"/>
      <c r="AG26" s="951"/>
      <c r="AH26" s="951"/>
      <c r="AI26" s="951"/>
      <c r="AJ26" s="951"/>
      <c r="AK26" s="951"/>
      <c r="AL26" s="951"/>
      <c r="AM26" s="951"/>
      <c r="AN26" s="951"/>
      <c r="AO26" s="951"/>
      <c r="AP26" s="951"/>
      <c r="AQ26" s="951"/>
      <c r="AR26" s="951"/>
      <c r="AS26" s="951"/>
      <c r="AT26" s="951"/>
      <c r="AU26" s="951"/>
      <c r="AV26" s="1299"/>
      <c r="AW26" s="5"/>
      <c r="AX26" s="1507" t="s">
        <v>683</v>
      </c>
      <c r="AY26" s="1508"/>
      <c r="AZ26" s="1508"/>
      <c r="BA26" s="1508"/>
      <c r="BB26" s="1508"/>
      <c r="BC26" s="1509"/>
      <c r="BD26" s="1474" t="str">
        <f>IF(H13&lt;&gt;0,H13,"")</f>
        <v/>
      </c>
      <c r="BE26" s="1474"/>
      <c r="BF26" s="1475"/>
      <c r="BG26" s="5"/>
      <c r="BH26" s="958"/>
      <c r="BI26" s="959"/>
      <c r="BJ26" s="959"/>
      <c r="BK26" s="959"/>
      <c r="BL26" s="960"/>
      <c r="BM26" s="961"/>
      <c r="BN26" s="959"/>
      <c r="BO26" s="959"/>
      <c r="BP26" s="959"/>
      <c r="BQ26" s="960"/>
      <c r="BR26" s="961"/>
      <c r="BS26" s="959"/>
      <c r="BT26" s="959"/>
      <c r="BU26" s="959"/>
      <c r="BV26" s="962"/>
      <c r="BW26" s="5"/>
      <c r="BX26" s="5"/>
      <c r="BY26" s="5"/>
      <c r="BZ26" s="5"/>
      <c r="CA26" s="5"/>
      <c r="CB26" s="5"/>
      <c r="CC26" s="5"/>
      <c r="CD26" s="5"/>
      <c r="CE26" s="5"/>
      <c r="CF26" s="5"/>
    </row>
    <row r="27" spans="1:84" ht="12" customHeight="1" x14ac:dyDescent="0.25">
      <c r="A27" s="1492">
        <v>7</v>
      </c>
      <c r="B27" s="1493"/>
      <c r="C27" s="1493"/>
      <c r="D27" s="1494" t="str">
        <f t="shared" si="12"/>
        <v/>
      </c>
      <c r="E27" s="1494"/>
      <c r="F27" s="1495"/>
      <c r="G27" s="1396"/>
      <c r="H27" s="1396"/>
      <c r="I27" s="1396"/>
      <c r="J27" s="1396"/>
      <c r="K27" s="1396"/>
      <c r="L27" s="1396"/>
      <c r="M27" s="1396"/>
      <c r="N27" s="1396"/>
      <c r="O27" s="1396"/>
      <c r="P27" s="1396"/>
      <c r="Q27" s="1396"/>
      <c r="R27" s="1396"/>
      <c r="S27" s="1396"/>
      <c r="T27" s="1396"/>
      <c r="U27" s="1396"/>
      <c r="V27" s="1396"/>
      <c r="W27" s="1396"/>
      <c r="X27" s="1396"/>
      <c r="Y27" s="1396"/>
      <c r="Z27" s="1396"/>
      <c r="AA27" s="1396"/>
      <c r="AB27" s="1396"/>
      <c r="AC27" s="1396"/>
      <c r="AD27" s="1396"/>
      <c r="AE27" s="951"/>
      <c r="AF27" s="951"/>
      <c r="AG27" s="951"/>
      <c r="AH27" s="951"/>
      <c r="AI27" s="951"/>
      <c r="AJ27" s="951"/>
      <c r="AK27" s="951"/>
      <c r="AL27" s="951"/>
      <c r="AM27" s="951"/>
      <c r="AN27" s="951"/>
      <c r="AO27" s="951"/>
      <c r="AP27" s="951"/>
      <c r="AQ27" s="951"/>
      <c r="AR27" s="951"/>
      <c r="AS27" s="951"/>
      <c r="AT27" s="951"/>
      <c r="AU27" s="951"/>
      <c r="AV27" s="1299"/>
      <c r="AW27" s="5"/>
      <c r="AX27" s="1061" t="s">
        <v>75</v>
      </c>
      <c r="AY27" s="1062"/>
      <c r="AZ27" s="1062"/>
      <c r="BA27" s="1062"/>
      <c r="BB27" s="1062"/>
      <c r="BC27" s="1063"/>
      <c r="BD27" s="1110" t="str">
        <f>IFERROR(ROUNDUP(BD26/12,0),"")</f>
        <v/>
      </c>
      <c r="BE27" s="1110"/>
      <c r="BF27" s="1111"/>
      <c r="BG27" s="5"/>
      <c r="BH27" s="958"/>
      <c r="BI27" s="959"/>
      <c r="BJ27" s="959"/>
      <c r="BK27" s="959"/>
      <c r="BL27" s="960"/>
      <c r="BM27" s="961"/>
      <c r="BN27" s="959"/>
      <c r="BO27" s="959"/>
      <c r="BP27" s="959"/>
      <c r="BQ27" s="960"/>
      <c r="BR27" s="961"/>
      <c r="BS27" s="959"/>
      <c r="BT27" s="959"/>
      <c r="BU27" s="959"/>
      <c r="BV27" s="962"/>
      <c r="BW27" s="5"/>
      <c r="BX27" s="5"/>
      <c r="BY27" s="5"/>
      <c r="BZ27" s="5"/>
      <c r="CA27" s="5"/>
      <c r="CB27" s="5"/>
      <c r="CC27" s="5"/>
      <c r="CD27" s="5"/>
      <c r="CE27" s="5"/>
      <c r="CF27" s="5"/>
    </row>
    <row r="28" spans="1:84" ht="12" customHeight="1" thickBot="1" x14ac:dyDescent="0.3">
      <c r="A28" s="1492">
        <v>8</v>
      </c>
      <c r="B28" s="1493"/>
      <c r="C28" s="1493"/>
      <c r="D28" s="1494" t="str">
        <f t="shared" si="12"/>
        <v/>
      </c>
      <c r="E28" s="1494"/>
      <c r="F28" s="1495"/>
      <c r="G28" s="1396"/>
      <c r="H28" s="1396"/>
      <c r="I28" s="1396"/>
      <c r="J28" s="1396"/>
      <c r="K28" s="1396"/>
      <c r="L28" s="1396"/>
      <c r="M28" s="1396"/>
      <c r="N28" s="1396"/>
      <c r="O28" s="1396"/>
      <c r="P28" s="1396"/>
      <c r="Q28" s="1396"/>
      <c r="R28" s="1396"/>
      <c r="S28" s="1396"/>
      <c r="T28" s="1396"/>
      <c r="U28" s="1396"/>
      <c r="V28" s="1396"/>
      <c r="W28" s="1396"/>
      <c r="X28" s="1396"/>
      <c r="Y28" s="1396"/>
      <c r="Z28" s="1396"/>
      <c r="AA28" s="1396"/>
      <c r="AB28" s="1396"/>
      <c r="AC28" s="1396"/>
      <c r="AD28" s="1396"/>
      <c r="AE28" s="951"/>
      <c r="AF28" s="951"/>
      <c r="AG28" s="951"/>
      <c r="AH28" s="951"/>
      <c r="AI28" s="951"/>
      <c r="AJ28" s="951"/>
      <c r="AK28" s="951"/>
      <c r="AL28" s="951"/>
      <c r="AM28" s="951"/>
      <c r="AN28" s="951"/>
      <c r="AO28" s="951"/>
      <c r="AP28" s="951"/>
      <c r="AQ28" s="951"/>
      <c r="AR28" s="951"/>
      <c r="AS28" s="951"/>
      <c r="AT28" s="951"/>
      <c r="AU28" s="951"/>
      <c r="AV28" s="1299"/>
      <c r="AW28" s="5"/>
      <c r="AX28" s="1479" t="s">
        <v>74</v>
      </c>
      <c r="AY28" s="1480"/>
      <c r="AZ28" s="1480"/>
      <c r="BA28" s="1480"/>
      <c r="BB28" s="1480"/>
      <c r="BC28" s="1481"/>
      <c r="BD28" s="1504" t="str">
        <f>IFERROR((BD26-12)/(BD27-1),"")</f>
        <v/>
      </c>
      <c r="BE28" s="1504"/>
      <c r="BF28" s="1505"/>
      <c r="BG28" s="5"/>
      <c r="BH28" s="977"/>
      <c r="BI28" s="978"/>
      <c r="BJ28" s="978"/>
      <c r="BK28" s="978"/>
      <c r="BL28" s="979"/>
      <c r="BM28" s="980"/>
      <c r="BN28" s="978"/>
      <c r="BO28" s="978"/>
      <c r="BP28" s="978"/>
      <c r="BQ28" s="979"/>
      <c r="BR28" s="980"/>
      <c r="BS28" s="978"/>
      <c r="BT28" s="978"/>
      <c r="BU28" s="978"/>
      <c r="BV28" s="981"/>
      <c r="BW28" s="5"/>
      <c r="BX28" s="5"/>
      <c r="BY28" s="5"/>
      <c r="BZ28" s="5"/>
      <c r="CA28" s="5"/>
      <c r="CB28" s="5"/>
      <c r="CC28" s="5"/>
      <c r="CD28" s="5"/>
      <c r="CE28" s="5"/>
      <c r="CF28" s="5"/>
    </row>
    <row r="29" spans="1:84" ht="12" customHeight="1" thickBot="1" x14ac:dyDescent="0.3">
      <c r="A29" s="1492">
        <v>9</v>
      </c>
      <c r="B29" s="1493"/>
      <c r="C29" s="1493"/>
      <c r="D29" s="1494" t="str">
        <f t="shared" si="12"/>
        <v/>
      </c>
      <c r="E29" s="1494"/>
      <c r="F29" s="1495"/>
      <c r="G29" s="1285"/>
      <c r="H29" s="951"/>
      <c r="I29" s="951"/>
      <c r="J29" s="951"/>
      <c r="K29" s="951"/>
      <c r="L29" s="951"/>
      <c r="M29" s="951"/>
      <c r="N29" s="951"/>
      <c r="O29" s="951"/>
      <c r="P29" s="951"/>
      <c r="Q29" s="951"/>
      <c r="R29" s="951"/>
      <c r="S29" s="951"/>
      <c r="T29" s="951"/>
      <c r="U29" s="951"/>
      <c r="V29" s="951"/>
      <c r="W29" s="951"/>
      <c r="X29" s="951"/>
      <c r="Y29" s="951"/>
      <c r="Z29" s="951"/>
      <c r="AA29" s="951"/>
      <c r="AB29" s="951"/>
      <c r="AC29" s="951"/>
      <c r="AD29" s="951"/>
      <c r="AE29" s="951"/>
      <c r="AF29" s="951"/>
      <c r="AG29" s="951"/>
      <c r="AH29" s="951"/>
      <c r="AI29" s="951"/>
      <c r="AJ29" s="951"/>
      <c r="AK29" s="951"/>
      <c r="AL29" s="951"/>
      <c r="AM29" s="951"/>
      <c r="AN29" s="951"/>
      <c r="AO29" s="951"/>
      <c r="AP29" s="951"/>
      <c r="AQ29" s="951"/>
      <c r="AR29" s="951"/>
      <c r="AS29" s="951"/>
      <c r="AT29" s="951"/>
      <c r="AU29" s="951"/>
      <c r="AV29" s="1299"/>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522">
        <v>10</v>
      </c>
      <c r="B30" s="1161"/>
      <c r="C30" s="1161"/>
      <c r="D30" s="1498" t="str">
        <f t="shared" si="12"/>
        <v/>
      </c>
      <c r="E30" s="1498"/>
      <c r="F30" s="1499"/>
      <c r="G30" s="1533"/>
      <c r="H30" s="1534"/>
      <c r="I30" s="1534"/>
      <c r="J30" s="1534"/>
      <c r="K30" s="1534"/>
      <c r="L30" s="1534"/>
      <c r="M30" s="1534"/>
      <c r="N30" s="1534"/>
      <c r="O30" s="1534"/>
      <c r="P30" s="1534"/>
      <c r="Q30" s="1534"/>
      <c r="R30" s="1534"/>
      <c r="S30" s="1534"/>
      <c r="T30" s="1534"/>
      <c r="U30" s="1534"/>
      <c r="V30" s="1534"/>
      <c r="W30" s="1534"/>
      <c r="X30" s="1534"/>
      <c r="Y30" s="1534"/>
      <c r="Z30" s="1534"/>
      <c r="AA30" s="1534"/>
      <c r="AB30" s="1534"/>
      <c r="AC30" s="1534"/>
      <c r="AD30" s="1534"/>
      <c r="AE30" s="1534"/>
      <c r="AF30" s="1534"/>
      <c r="AG30" s="1534"/>
      <c r="AH30" s="1534"/>
      <c r="AI30" s="1534"/>
      <c r="AJ30" s="1534"/>
      <c r="AK30" s="1534"/>
      <c r="AL30" s="1534"/>
      <c r="AM30" s="1534"/>
      <c r="AN30" s="1534"/>
      <c r="AO30" s="1534"/>
      <c r="AP30" s="1534"/>
      <c r="AQ30" s="1534"/>
      <c r="AR30" s="1534"/>
      <c r="AS30" s="1534"/>
      <c r="AT30" s="1534"/>
      <c r="AU30" s="1534"/>
      <c r="AV30" s="1542"/>
      <c r="AW30" s="5"/>
      <c r="AX30" s="1132" t="s">
        <v>623</v>
      </c>
      <c r="AY30" s="1133"/>
      <c r="AZ30" s="1133"/>
      <c r="BA30" s="1133"/>
      <c r="BB30" s="1133"/>
      <c r="BC30" s="1133"/>
      <c r="BD30" s="1133"/>
      <c r="BE30" s="1133"/>
      <c r="BF30" s="1133"/>
      <c r="BG30" s="1133"/>
      <c r="BH30" s="1133"/>
      <c r="BI30" s="1133"/>
      <c r="BJ30" s="1133"/>
      <c r="BK30" s="1133"/>
      <c r="BL30" s="1133"/>
      <c r="BM30" s="1133"/>
      <c r="BN30" s="1133"/>
      <c r="BO30" s="1133"/>
      <c r="BP30" s="1133"/>
      <c r="BQ30" s="1133"/>
      <c r="BR30" s="1133"/>
      <c r="BS30" s="1133"/>
      <c r="BT30" s="1133"/>
      <c r="BU30" s="1133"/>
      <c r="BV30" s="1133"/>
      <c r="BW30" s="1133"/>
      <c r="BX30" s="1133"/>
      <c r="BY30" s="1133"/>
      <c r="BZ30" s="1133"/>
      <c r="CA30" s="1133"/>
      <c r="CB30" s="1133"/>
      <c r="CC30" s="1134"/>
      <c r="CD30" s="5"/>
      <c r="CE30" s="5"/>
      <c r="CF30" s="5"/>
    </row>
    <row r="31" spans="1:84" ht="12.75" customHeight="1" thickTop="1" thickBot="1" x14ac:dyDescent="0.3">
      <c r="A31" s="1500" t="s">
        <v>40</v>
      </c>
      <c r="B31" s="1501"/>
      <c r="C31" s="1501"/>
      <c r="D31" s="1501"/>
      <c r="E31" s="1501"/>
      <c r="F31" s="1501"/>
      <c r="G31" s="1535">
        <f>IF(G20="CALC.","CALC.",SUM(G21:I30))</f>
        <v>0</v>
      </c>
      <c r="H31" s="1536"/>
      <c r="I31" s="1536"/>
      <c r="J31" s="1518" t="str">
        <f>IF(J20="","",SUM(J21:L30))</f>
        <v/>
      </c>
      <c r="K31" s="1519"/>
      <c r="L31" s="1520"/>
      <c r="M31" s="1518" t="str">
        <f>IF(M20="","",SUM(M21:O30))</f>
        <v/>
      </c>
      <c r="N31" s="1519"/>
      <c r="O31" s="1520"/>
      <c r="P31" s="1518" t="str">
        <f>IF(P20="","",SUM(P21:R30))</f>
        <v/>
      </c>
      <c r="Q31" s="1519"/>
      <c r="R31" s="1520"/>
      <c r="S31" s="1518" t="str">
        <f>IF(S20="","",SUM(S21:U30))</f>
        <v/>
      </c>
      <c r="T31" s="1519"/>
      <c r="U31" s="1520"/>
      <c r="V31" s="1518" t="str">
        <f>IF(V20="","",SUM(V21:X30))</f>
        <v/>
      </c>
      <c r="W31" s="1519"/>
      <c r="X31" s="1520"/>
      <c r="Y31" s="1518" t="str">
        <f>IF(Y20="","",SUM(Y21:AA30))</f>
        <v/>
      </c>
      <c r="Z31" s="1519"/>
      <c r="AA31" s="1520"/>
      <c r="AB31" s="1518" t="str">
        <f>IF(AB20="","",SUM(AB21:AD30))</f>
        <v/>
      </c>
      <c r="AC31" s="1519"/>
      <c r="AD31" s="1520"/>
      <c r="AE31" s="1518" t="str">
        <f>IF(AE20="","",SUM(AE21:AG30))</f>
        <v/>
      </c>
      <c r="AF31" s="1519"/>
      <c r="AG31" s="1520"/>
      <c r="AH31" s="1518" t="str">
        <f>IF(AH20="","",SUM(AH21:AJ30))</f>
        <v/>
      </c>
      <c r="AI31" s="1519"/>
      <c r="AJ31" s="1520"/>
      <c r="AK31" s="1518" t="str">
        <f>IF(AK20="","",SUM(AK21:AM30))</f>
        <v/>
      </c>
      <c r="AL31" s="1519"/>
      <c r="AM31" s="1520"/>
      <c r="AN31" s="1518" t="str">
        <f>IF(AN20="","",SUM(AN21:AP30))</f>
        <v/>
      </c>
      <c r="AO31" s="1519"/>
      <c r="AP31" s="1520"/>
      <c r="AQ31" s="1518" t="str">
        <f>IF(AQ20="","",SUM(AQ21:AS30))</f>
        <v/>
      </c>
      <c r="AR31" s="1519"/>
      <c r="AS31" s="1520"/>
      <c r="AT31" s="1518" t="str">
        <f>IF(AT20="","",SUM(AT21:AV30))</f>
        <v/>
      </c>
      <c r="AU31" s="1519"/>
      <c r="AV31" s="1537"/>
      <c r="AW31" s="5"/>
      <c r="AX31" s="1054" t="s">
        <v>79</v>
      </c>
      <c r="AY31" s="1055"/>
      <c r="AZ31" s="1055"/>
      <c r="BA31" s="1055"/>
      <c r="BB31" s="1130">
        <v>1</v>
      </c>
      <c r="BC31" s="1130"/>
      <c r="BD31" s="1130">
        <v>2</v>
      </c>
      <c r="BE31" s="1130"/>
      <c r="BF31" s="1130">
        <v>3</v>
      </c>
      <c r="BG31" s="1130"/>
      <c r="BH31" s="1130">
        <v>4</v>
      </c>
      <c r="BI31" s="1130"/>
      <c r="BJ31" s="1130">
        <v>5</v>
      </c>
      <c r="BK31" s="1130"/>
      <c r="BL31" s="1130">
        <v>6</v>
      </c>
      <c r="BM31" s="1130"/>
      <c r="BN31" s="1130">
        <v>7</v>
      </c>
      <c r="BO31" s="1130"/>
      <c r="BP31" s="1130">
        <v>8</v>
      </c>
      <c r="BQ31" s="1130"/>
      <c r="BR31" s="1130">
        <v>9</v>
      </c>
      <c r="BS31" s="1130"/>
      <c r="BT31" s="1130">
        <v>10</v>
      </c>
      <c r="BU31" s="1130"/>
      <c r="BV31" s="1130">
        <v>11</v>
      </c>
      <c r="BW31" s="1130"/>
      <c r="BX31" s="1130">
        <v>12</v>
      </c>
      <c r="BY31" s="1130"/>
      <c r="BZ31" s="1130">
        <v>13</v>
      </c>
      <c r="CA31" s="1130"/>
      <c r="CB31" s="1130">
        <v>14</v>
      </c>
      <c r="CC31" s="1469"/>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054" t="s">
        <v>55</v>
      </c>
      <c r="AY32" s="1055"/>
      <c r="AZ32" s="1055" t="s">
        <v>78</v>
      </c>
      <c r="BA32" s="1055"/>
      <c r="BB32" s="1467">
        <f>G20</f>
        <v>6</v>
      </c>
      <c r="BC32" s="1467"/>
      <c r="BD32" s="1467" t="str">
        <f>J20</f>
        <v/>
      </c>
      <c r="BE32" s="1467"/>
      <c r="BF32" s="1467" t="str">
        <f>M20</f>
        <v/>
      </c>
      <c r="BG32" s="1467"/>
      <c r="BH32" s="1467" t="str">
        <f>P20</f>
        <v/>
      </c>
      <c r="BI32" s="1467"/>
      <c r="BJ32" s="1467" t="str">
        <f>P20</f>
        <v/>
      </c>
      <c r="BK32" s="1467"/>
      <c r="BL32" s="1467" t="str">
        <f>S20</f>
        <v/>
      </c>
      <c r="BM32" s="1467"/>
      <c r="BN32" s="1467" t="str">
        <f>V20</f>
        <v/>
      </c>
      <c r="BO32" s="1467"/>
      <c r="BP32" s="1467" t="str">
        <f>Y20</f>
        <v/>
      </c>
      <c r="BQ32" s="1467"/>
      <c r="BR32" s="1467" t="str">
        <f>AE20</f>
        <v/>
      </c>
      <c r="BS32" s="1467"/>
      <c r="BT32" s="1467" t="str">
        <f>AH20</f>
        <v/>
      </c>
      <c r="BU32" s="1467"/>
      <c r="BV32" s="1467" t="str">
        <f>AK20</f>
        <v/>
      </c>
      <c r="BW32" s="1467"/>
      <c r="BX32" s="1467" t="str">
        <f>AN20</f>
        <v/>
      </c>
      <c r="BY32" s="1467"/>
      <c r="BZ32" s="1467" t="str">
        <f>AQ20</f>
        <v/>
      </c>
      <c r="CA32" s="1467"/>
      <c r="CB32" s="1467" t="str">
        <f>AT20</f>
        <v/>
      </c>
      <c r="CC32" s="1468"/>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545" t="s">
        <v>73</v>
      </c>
      <c r="AG33" s="1546"/>
      <c r="AH33" s="1546"/>
      <c r="AI33" s="1546"/>
      <c r="AJ33" s="1546"/>
      <c r="AK33" s="1546"/>
      <c r="AL33" s="1546"/>
      <c r="AM33" s="1546"/>
      <c r="AN33" s="1546"/>
      <c r="AO33" s="1546"/>
      <c r="AP33" s="1553"/>
      <c r="AQ33" s="1554"/>
      <c r="AR33" s="1554"/>
      <c r="AS33" s="1554"/>
      <c r="AT33" s="1558" t="s">
        <v>72</v>
      </c>
      <c r="AU33" s="1558"/>
      <c r="AV33" s="1559"/>
      <c r="AW33" s="5"/>
      <c r="AX33" s="1462">
        <v>1</v>
      </c>
      <c r="AY33" s="1130"/>
      <c r="AZ33" s="1465">
        <f>D21</f>
        <v>6</v>
      </c>
      <c r="BA33" s="1466"/>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987"/>
      <c r="C34" s="987"/>
      <c r="D34" s="987"/>
      <c r="E34" s="987"/>
      <c r="F34" s="987"/>
      <c r="G34" s="987"/>
      <c r="H34" s="987"/>
      <c r="I34" s="987"/>
      <c r="J34" s="987"/>
      <c r="K34" s="987"/>
      <c r="L34" s="987"/>
      <c r="M34" s="987"/>
      <c r="N34" s="987"/>
      <c r="O34" s="987"/>
      <c r="P34" s="987"/>
      <c r="Q34" s="987"/>
      <c r="R34" s="987"/>
      <c r="S34" s="987"/>
      <c r="T34" s="987"/>
      <c r="U34" s="987"/>
      <c r="V34" s="987"/>
      <c r="W34" s="987"/>
      <c r="X34" s="987"/>
      <c r="Y34" s="987"/>
      <c r="Z34" s="987"/>
      <c r="AA34" s="987"/>
      <c r="AB34" s="987"/>
      <c r="AC34" s="987"/>
      <c r="AD34" s="987"/>
      <c r="AE34" s="6"/>
      <c r="AF34" s="1092" t="s">
        <v>71</v>
      </c>
      <c r="AG34" s="1093"/>
      <c r="AH34" s="1093"/>
      <c r="AI34" s="1093"/>
      <c r="AJ34" s="1093"/>
      <c r="AK34" s="1093"/>
      <c r="AL34" s="1093"/>
      <c r="AM34" s="1093"/>
      <c r="AN34" s="1093"/>
      <c r="AO34" s="1093"/>
      <c r="AP34" s="964"/>
      <c r="AQ34" s="967"/>
      <c r="AR34" s="967"/>
      <c r="AS34" s="967"/>
      <c r="AT34" s="1190" t="s">
        <v>70</v>
      </c>
      <c r="AU34" s="1190"/>
      <c r="AV34" s="1521"/>
      <c r="AW34" s="5"/>
      <c r="AX34" s="1462">
        <v>2</v>
      </c>
      <c r="AY34" s="1130"/>
      <c r="AZ34" s="1465" t="str">
        <f t="shared" ref="AZ34:AZ41" si="13">D22</f>
        <v/>
      </c>
      <c r="BA34" s="1466"/>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6"/>
      <c r="AF35" s="1092" t="s">
        <v>69</v>
      </c>
      <c r="AG35" s="1093"/>
      <c r="AH35" s="1093"/>
      <c r="AI35" s="1093"/>
      <c r="AJ35" s="1093"/>
      <c r="AK35" s="1093"/>
      <c r="AL35" s="1093"/>
      <c r="AM35" s="1093"/>
      <c r="AN35" s="1093"/>
      <c r="AO35" s="1093"/>
      <c r="AP35" s="1555" t="str">
        <f>IF(SUM(G31:AV31)&lt;&gt;0,SUM(G31:AV31),"")</f>
        <v/>
      </c>
      <c r="AQ35" s="1556"/>
      <c r="AR35" s="1556"/>
      <c r="AS35" s="1556"/>
      <c r="AT35" s="1190" t="s">
        <v>66</v>
      </c>
      <c r="AU35" s="1190"/>
      <c r="AV35" s="1521"/>
      <c r="AW35" s="5"/>
      <c r="AX35" s="1462">
        <v>3</v>
      </c>
      <c r="AY35" s="1130"/>
      <c r="AZ35" s="1465" t="str">
        <f t="shared" si="13"/>
        <v/>
      </c>
      <c r="BA35" s="1466"/>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6"/>
      <c r="AF36" s="1092" t="s">
        <v>68</v>
      </c>
      <c r="AG36" s="1093"/>
      <c r="AH36" s="1093"/>
      <c r="AI36" s="1093"/>
      <c r="AJ36" s="1093"/>
      <c r="AK36" s="1093"/>
      <c r="AL36" s="1093"/>
      <c r="AM36" s="1093"/>
      <c r="AN36" s="1093"/>
      <c r="AO36" s="1093"/>
      <c r="AP36" s="1547" t="str">
        <f>IF(COUNT(G21:G30,J21:J30,M21:M30,P21:P30,S21:S30,V21:V30,Y21:Y30,AB21:AB30,AE21:AE30,AH21:AH30,AK21:AK30,AN21:AN30,AQ21:AQ30,AT21:AT30)&lt;&gt;0,COUNT(G21:G30,J21:J30,M21:M30,P21:P30,S21:S30,V21:V30,Y21:Y30,AB21:AB30,AE21:AE30,AH21:AH30,AK21:AK30,AN21:AN30,AQ21:AQ30,AT21:AT30),"")</f>
        <v/>
      </c>
      <c r="AQ36" s="1548"/>
      <c r="AR36" s="1548"/>
      <c r="AS36" s="1548"/>
      <c r="AT36" s="1548"/>
      <c r="AU36" s="1548"/>
      <c r="AV36" s="1549"/>
      <c r="AW36" s="5"/>
      <c r="AX36" s="1462">
        <v>4</v>
      </c>
      <c r="AY36" s="1130"/>
      <c r="AZ36" s="1465" t="str">
        <f t="shared" si="13"/>
        <v/>
      </c>
      <c r="BA36" s="1466"/>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6"/>
      <c r="AF37" s="1092" t="s">
        <v>67</v>
      </c>
      <c r="AG37" s="1093"/>
      <c r="AH37" s="1093"/>
      <c r="AI37" s="1093"/>
      <c r="AJ37" s="1093"/>
      <c r="AK37" s="1093"/>
      <c r="AL37" s="1093"/>
      <c r="AM37" s="1093"/>
      <c r="AN37" s="1093"/>
      <c r="AO37" s="1093"/>
      <c r="AP37" s="1555" t="str">
        <f>IFERROR(ROUND(AP35/AP36,2),"")</f>
        <v/>
      </c>
      <c r="AQ37" s="1556"/>
      <c r="AR37" s="1556"/>
      <c r="AS37" s="1556"/>
      <c r="AT37" s="1190" t="s">
        <v>66</v>
      </c>
      <c r="AU37" s="1190"/>
      <c r="AV37" s="1521"/>
      <c r="AW37" s="5"/>
      <c r="AX37" s="1462">
        <v>5</v>
      </c>
      <c r="AY37" s="1130"/>
      <c r="AZ37" s="1465" t="str">
        <f t="shared" si="13"/>
        <v/>
      </c>
      <c r="BA37" s="1466"/>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6"/>
      <c r="AF38" s="9" t="s">
        <v>65</v>
      </c>
      <c r="AG38" s="8"/>
      <c r="AH38" s="8"/>
      <c r="AI38" s="8"/>
      <c r="AJ38" s="8"/>
      <c r="AK38" s="8"/>
      <c r="AL38" s="8"/>
      <c r="AM38" s="8"/>
      <c r="AN38" s="8"/>
      <c r="AO38" s="7"/>
      <c r="AP38" s="1175"/>
      <c r="AQ38" s="1255"/>
      <c r="AR38" s="1255"/>
      <c r="AS38" s="1255"/>
      <c r="AT38" s="1255"/>
      <c r="AU38" s="1255"/>
      <c r="AV38" s="1557"/>
      <c r="AW38" s="5"/>
      <c r="AX38" s="1462">
        <v>6</v>
      </c>
      <c r="AY38" s="1130"/>
      <c r="AZ38" s="1465" t="str">
        <f t="shared" si="13"/>
        <v/>
      </c>
      <c r="BA38" s="1466"/>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6"/>
      <c r="AF39" s="1092" t="s">
        <v>64</v>
      </c>
      <c r="AG39" s="1093"/>
      <c r="AH39" s="1093"/>
      <c r="AI39" s="1093"/>
      <c r="AJ39" s="1093"/>
      <c r="AK39" s="1093"/>
      <c r="AL39" s="1093"/>
      <c r="AM39" s="1093"/>
      <c r="AN39" s="1093"/>
      <c r="AO39" s="1093"/>
      <c r="AP39" s="1551" t="str">
        <f>IF(OR(AP38&lt;&gt;0,AP38&lt;&gt;""),N13*IF(AP38&lt;&gt;"N/A",AP38,1),N13)</f>
        <v/>
      </c>
      <c r="AQ39" s="1552"/>
      <c r="AR39" s="1552"/>
      <c r="AS39" s="1552"/>
      <c r="AT39" s="1190" t="s">
        <v>63</v>
      </c>
      <c r="AU39" s="1190"/>
      <c r="AV39" s="1521"/>
      <c r="AW39" s="5"/>
      <c r="AX39" s="1462">
        <v>7</v>
      </c>
      <c r="AY39" s="1130"/>
      <c r="AZ39" s="1465" t="str">
        <f t="shared" si="13"/>
        <v/>
      </c>
      <c r="BA39" s="1466"/>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6"/>
      <c r="AF40" s="1090" t="s">
        <v>62</v>
      </c>
      <c r="AG40" s="1091"/>
      <c r="AH40" s="1091"/>
      <c r="AI40" s="1091"/>
      <c r="AJ40" s="1091"/>
      <c r="AK40" s="1091"/>
      <c r="AL40" s="1091"/>
      <c r="AM40" s="1091"/>
      <c r="AN40" s="1091"/>
      <c r="AO40" s="1091"/>
      <c r="AP40" s="1543" t="str">
        <f>IFERROR(AP39*AP37,"")</f>
        <v/>
      </c>
      <c r="AQ40" s="1544"/>
      <c r="AR40" s="1544"/>
      <c r="AS40" s="1544"/>
      <c r="AT40" s="1207" t="s">
        <v>29</v>
      </c>
      <c r="AU40" s="1207"/>
      <c r="AV40" s="1550"/>
      <c r="AW40" s="5"/>
      <c r="AX40" s="1462">
        <v>8</v>
      </c>
      <c r="AY40" s="1130"/>
      <c r="AZ40" s="1465" t="str">
        <f t="shared" si="13"/>
        <v/>
      </c>
      <c r="BA40" s="1466"/>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462">
        <v>9</v>
      </c>
      <c r="AY41" s="1130"/>
      <c r="AZ41" s="1465" t="str">
        <f t="shared" si="13"/>
        <v/>
      </c>
      <c r="BA41" s="1466"/>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532" t="s">
        <v>38</v>
      </c>
      <c r="B42" s="1532"/>
      <c r="C42" s="1532"/>
      <c r="D42" s="1532"/>
      <c r="E42" s="994"/>
      <c r="F42" s="994"/>
      <c r="G42" s="994"/>
      <c r="H42" s="994"/>
      <c r="I42" s="994"/>
      <c r="J42" s="994"/>
      <c r="K42" s="994"/>
      <c r="L42" s="6"/>
      <c r="M42" s="6"/>
      <c r="N42" s="6"/>
      <c r="O42" s="6"/>
      <c r="P42" s="6"/>
      <c r="Q42" s="6"/>
      <c r="R42" s="6"/>
      <c r="S42" s="6"/>
      <c r="T42" s="6"/>
      <c r="U42" s="6"/>
      <c r="V42" s="6"/>
      <c r="W42" s="6"/>
      <c r="X42" s="6"/>
      <c r="Y42" s="6"/>
      <c r="Z42" s="6"/>
      <c r="AA42" s="6"/>
      <c r="AB42" s="6"/>
      <c r="AC42" s="6"/>
      <c r="AD42" s="1532" t="s">
        <v>37</v>
      </c>
      <c r="AE42" s="1532"/>
      <c r="AF42" s="1532"/>
      <c r="AG42" s="1532"/>
      <c r="AH42" s="1532"/>
      <c r="AI42" s="995"/>
      <c r="AJ42" s="995"/>
      <c r="AK42" s="995"/>
      <c r="AL42" s="995"/>
      <c r="AM42" s="995"/>
      <c r="AN42" s="995"/>
      <c r="AO42" s="995"/>
      <c r="AP42" s="995"/>
      <c r="AQ42" s="995"/>
      <c r="AR42" s="995"/>
      <c r="AS42" s="995"/>
      <c r="AT42" s="995"/>
      <c r="AU42" s="995"/>
      <c r="AV42" s="995"/>
      <c r="AW42" s="5"/>
      <c r="AX42" s="1463">
        <v>10</v>
      </c>
      <c r="AY42" s="1464"/>
      <c r="AZ42" s="1467" t="str">
        <f>D30</f>
        <v/>
      </c>
      <c r="BA42" s="1468"/>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P+aFNfUG2KiG8IWHjxL3uh5tBJD2qodbh/zM60jIYwRwSFqvOeUsVKPbBcH5kCuh4IaBAVMtmDMX9ac+1cDlSA==" saltValue="xT1PMdHgagUo4eTqCwzq4A==" spinCount="100000"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617" priority="16">
      <formula>LEN(TRIM(G21))&gt;0</formula>
    </cfRule>
    <cfRule type="expression" dxfId="1616" priority="17">
      <formula>AND((G$20&lt;&gt;""),($D21&lt;&gt;""))</formula>
    </cfRule>
  </conditionalFormatting>
  <conditionalFormatting sqref="F7:P7 AL7:AV7 AL9:AV9 F9:P9 D13:F13 H13:J13 T13:X13 AB13:AF13 AL16:AV16 AP33:AS34 AP38:AV38 E42:K42 AI42:AV42">
    <cfRule type="containsBlanks" dxfId="1615" priority="15">
      <formula>LEN(TRIM(D7))=0</formula>
    </cfRule>
  </conditionalFormatting>
  <conditionalFormatting sqref="AP39:AS40 AP35:AS35 BD26:BF28 BD20:BF22 AR13:AV13 AJ13:AN13 N13:P13 AP37:AS37 AP36 T13">
    <cfRule type="containsText" dxfId="1614" priority="14" operator="containsText" text="CALC.">
      <formula>NOT(ISERROR(SEARCH("CALC.",N13)))</formula>
    </cfRule>
  </conditionalFormatting>
  <conditionalFormatting sqref="AX13:BG13">
    <cfRule type="notContainsBlanks" dxfId="1613" priority="13">
      <formula>LEN(TRIM(AX13))&gt;0</formula>
    </cfRule>
  </conditionalFormatting>
  <conditionalFormatting sqref="BE9:BE10">
    <cfRule type="containsBlanks" dxfId="1612" priority="12">
      <formula>LEN(TRIM(BE9))=0</formula>
    </cfRule>
  </conditionalFormatting>
  <conditionalFormatting sqref="AB16:AD16">
    <cfRule type="containsBlanks" dxfId="1611" priority="3">
      <formula>LEN(TRIM(AB16))=0</formula>
    </cfRule>
  </conditionalFormatting>
  <conditionalFormatting sqref="T16">
    <cfRule type="containsBlanks" dxfId="1610" priority="4">
      <formula>LEN(TRIM(T16))=0</formula>
    </cfRule>
  </conditionalFormatting>
  <conditionalFormatting sqref="AB16:AE16">
    <cfRule type="expression" dxfId="1609" priority="1">
      <formula>$T$16="FIXED SPEED"</formula>
    </cfRule>
    <cfRule type="expression" dxfId="160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49" width="2.7109375" customWidth="1"/>
    <col min="50" max="51" width="2.7109375" style="337" customWidth="1"/>
    <col min="52" max="90" width="2.7109375" customWidth="1"/>
    <col min="91" max="111" width="2.7109375" hidden="1" customWidth="1"/>
    <col min="112" max="16384" width="9.140625" hidden="1"/>
  </cols>
  <sheetData>
    <row r="1" spans="1:90" ht="12" customHeight="1" x14ac:dyDescent="0.25">
      <c r="A1" s="387"/>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596" t="s">
        <v>49</v>
      </c>
      <c r="AX1" s="1596"/>
      <c r="AY1" s="1596"/>
      <c r="AZ1" s="1596"/>
      <c r="BA1" s="1596"/>
      <c r="BB1" s="1596"/>
      <c r="BC1" s="1596"/>
      <c r="BD1" s="1596"/>
      <c r="BE1" s="1596"/>
      <c r="BF1" s="1596"/>
      <c r="BG1" s="1596"/>
      <c r="BH1" s="1596"/>
      <c r="BI1" s="1596"/>
      <c r="BJ1" s="1596"/>
      <c r="BK1" s="1596"/>
      <c r="BL1" s="1596"/>
      <c r="BM1" s="1596"/>
      <c r="BN1" s="1596"/>
      <c r="BO1" s="1596"/>
      <c r="BP1" s="1596"/>
      <c r="BQ1" s="1596"/>
      <c r="BR1" s="1596"/>
      <c r="BS1" s="1596"/>
      <c r="BT1" s="1596"/>
      <c r="BU1" s="1596"/>
      <c r="BV1" s="1596"/>
      <c r="BW1" s="1596"/>
      <c r="BX1" s="1596"/>
      <c r="BY1" s="1596"/>
      <c r="BZ1" s="1596"/>
      <c r="CA1" s="1596"/>
      <c r="CB1" s="1596"/>
      <c r="CC1" s="1596"/>
      <c r="CD1" s="1596"/>
      <c r="CE1" s="1596"/>
      <c r="CF1" s="1596"/>
      <c r="CG1" s="1596"/>
      <c r="CH1" s="1596"/>
      <c r="CI1" s="1596"/>
      <c r="CJ1" s="1596"/>
      <c r="CK1" s="1596"/>
      <c r="CL1" s="1596"/>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174" t="s">
        <v>48</v>
      </c>
      <c r="B7" s="1174"/>
      <c r="C7" s="1174"/>
      <c r="D7" s="1174"/>
      <c r="E7" s="1174"/>
      <c r="F7" s="855"/>
      <c r="G7" s="855"/>
      <c r="H7" s="855"/>
      <c r="I7" s="855"/>
      <c r="J7" s="855"/>
      <c r="K7" s="855"/>
      <c r="L7" s="855"/>
      <c r="M7" s="855"/>
      <c r="N7" s="855"/>
      <c r="O7" s="855"/>
      <c r="P7" s="855"/>
      <c r="Q7" s="6"/>
      <c r="R7" s="6"/>
      <c r="S7" s="6"/>
      <c r="T7" s="6"/>
      <c r="U7" s="6"/>
      <c r="V7" s="6"/>
      <c r="W7" s="6"/>
      <c r="X7" s="6"/>
      <c r="Y7" s="6"/>
      <c r="Z7" s="6"/>
      <c r="AA7" s="6"/>
      <c r="AB7" s="6"/>
      <c r="AC7" s="6"/>
      <c r="AD7" s="6"/>
      <c r="AE7" s="6"/>
      <c r="AF7" s="6"/>
      <c r="AG7" s="1174" t="s">
        <v>47</v>
      </c>
      <c r="AH7" s="1174"/>
      <c r="AI7" s="1174"/>
      <c r="AJ7" s="1174"/>
      <c r="AK7" s="1174"/>
      <c r="AL7" s="855"/>
      <c r="AM7" s="855"/>
      <c r="AN7" s="855"/>
      <c r="AO7" s="855"/>
      <c r="AP7" s="855"/>
      <c r="AQ7" s="855"/>
      <c r="AR7" s="855"/>
      <c r="AS7" s="855"/>
      <c r="AT7" s="855"/>
      <c r="AU7" s="855"/>
      <c r="AV7" s="85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50" t="s">
        <v>92</v>
      </c>
      <c r="AZ8" s="1451"/>
      <c r="BA8" s="1451"/>
      <c r="BB8" s="1451"/>
      <c r="BC8" s="1451"/>
      <c r="BD8" s="1451"/>
      <c r="BE8" s="1451"/>
      <c r="BF8" s="1452"/>
      <c r="BG8" s="19"/>
      <c r="BH8" s="5"/>
      <c r="BI8" s="475" t="s">
        <v>623</v>
      </c>
      <c r="BJ8" s="476"/>
      <c r="BK8" s="476"/>
      <c r="BL8" s="476"/>
      <c r="BM8" s="476"/>
      <c r="BN8" s="476"/>
      <c r="BO8" s="476"/>
      <c r="BP8" s="476"/>
      <c r="BQ8" s="476"/>
      <c r="BR8" s="476"/>
      <c r="BS8" s="476"/>
      <c r="BT8" s="476"/>
      <c r="BU8" s="476"/>
      <c r="BV8" s="476"/>
      <c r="BW8" s="476"/>
      <c r="BX8" s="476"/>
      <c r="BY8" s="476"/>
      <c r="BZ8" s="476"/>
      <c r="CA8" s="476"/>
      <c r="CB8" s="476"/>
      <c r="CC8" s="476"/>
      <c r="CD8" s="476"/>
      <c r="CE8" s="476"/>
      <c r="CF8" s="476"/>
      <c r="CG8" s="476"/>
      <c r="CH8" s="336"/>
      <c r="CI8" s="5"/>
      <c r="CJ8" s="5"/>
      <c r="CK8" s="5"/>
      <c r="CL8" s="5"/>
    </row>
    <row r="9" spans="1:90" ht="12" customHeight="1" thickTop="1" x14ac:dyDescent="0.25">
      <c r="A9" s="1174" t="s">
        <v>61</v>
      </c>
      <c r="B9" s="1174"/>
      <c r="C9" s="1174"/>
      <c r="D9" s="1174"/>
      <c r="E9" s="1174"/>
      <c r="F9" s="855"/>
      <c r="G9" s="855"/>
      <c r="H9" s="855"/>
      <c r="I9" s="855"/>
      <c r="J9" s="855"/>
      <c r="K9" s="855"/>
      <c r="L9" s="855"/>
      <c r="M9" s="855"/>
      <c r="N9" s="855"/>
      <c r="O9" s="855"/>
      <c r="P9" s="855"/>
      <c r="Q9" s="6"/>
      <c r="R9" s="6"/>
      <c r="S9" s="6"/>
      <c r="T9" s="6"/>
      <c r="U9" s="6"/>
      <c r="V9" s="6"/>
      <c r="W9" s="6"/>
      <c r="X9" s="6"/>
      <c r="Y9" s="6"/>
      <c r="Z9" s="6"/>
      <c r="AA9" s="6"/>
      <c r="AB9" s="6"/>
      <c r="AC9" s="6"/>
      <c r="AD9" s="6"/>
      <c r="AE9" s="6"/>
      <c r="AF9" s="6"/>
      <c r="AG9" s="1174" t="s">
        <v>46</v>
      </c>
      <c r="AH9" s="1174"/>
      <c r="AI9" s="1174"/>
      <c r="AJ9" s="1174"/>
      <c r="AK9" s="1174"/>
      <c r="AL9" s="855"/>
      <c r="AM9" s="855"/>
      <c r="AN9" s="855"/>
      <c r="AO9" s="855"/>
      <c r="AP9" s="855"/>
      <c r="AQ9" s="855"/>
      <c r="AR9" s="855"/>
      <c r="AS9" s="855"/>
      <c r="AT9" s="855"/>
      <c r="AU9" s="855"/>
      <c r="AV9" s="855"/>
      <c r="AW9" s="5"/>
      <c r="AX9" s="17"/>
      <c r="AY9" s="1453" t="s">
        <v>91</v>
      </c>
      <c r="AZ9" s="1453"/>
      <c r="BA9" s="1453"/>
      <c r="BB9" s="1453"/>
      <c r="BC9" s="1453"/>
      <c r="BD9" s="1453"/>
      <c r="BE9" s="1455"/>
      <c r="BF9" s="1456"/>
      <c r="BG9" s="18"/>
      <c r="BH9" s="5"/>
      <c r="BI9" s="1597" t="s">
        <v>680</v>
      </c>
      <c r="BJ9" s="1598"/>
      <c r="BK9" s="1598"/>
      <c r="BL9" s="1598"/>
      <c r="BM9" s="1130">
        <v>1</v>
      </c>
      <c r="BN9" s="1130"/>
      <c r="BO9" s="1130">
        <v>2</v>
      </c>
      <c r="BP9" s="1130"/>
      <c r="BQ9" s="1130">
        <v>3</v>
      </c>
      <c r="BR9" s="1130"/>
      <c r="BS9" s="1130">
        <v>4</v>
      </c>
      <c r="BT9" s="1130"/>
      <c r="BU9" s="1130">
        <v>5</v>
      </c>
      <c r="BV9" s="1130"/>
      <c r="BW9" s="1130">
        <v>6</v>
      </c>
      <c r="BX9" s="1130"/>
      <c r="BY9" s="1130">
        <v>7</v>
      </c>
      <c r="BZ9" s="1130"/>
      <c r="CA9" s="1130">
        <v>8</v>
      </c>
      <c r="CB9" s="1130"/>
      <c r="CC9" s="1130">
        <v>9</v>
      </c>
      <c r="CD9" s="1130"/>
      <c r="CE9" s="1130">
        <v>10</v>
      </c>
      <c r="CF9" s="1599"/>
      <c r="CG9" s="1600">
        <v>11</v>
      </c>
      <c r="CH9" s="1599"/>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54" t="s">
        <v>90</v>
      </c>
      <c r="AZ10" s="1454"/>
      <c r="BA10" s="1454"/>
      <c r="BB10" s="1454"/>
      <c r="BC10" s="1454"/>
      <c r="BD10" s="1454"/>
      <c r="BE10" s="1457"/>
      <c r="BF10" s="1458"/>
      <c r="BG10" s="16"/>
      <c r="BH10" s="5"/>
      <c r="BI10" s="1597" t="s">
        <v>55</v>
      </c>
      <c r="BJ10" s="1598"/>
      <c r="BK10" s="1598" t="s">
        <v>78</v>
      </c>
      <c r="BL10" s="1598"/>
      <c r="BM10" s="1603" t="str">
        <f>E18</f>
        <v/>
      </c>
      <c r="BN10" s="1603"/>
      <c r="BO10" s="1603" t="str">
        <f>I18</f>
        <v/>
      </c>
      <c r="BP10" s="1603"/>
      <c r="BQ10" s="1603" t="str">
        <f>M18</f>
        <v/>
      </c>
      <c r="BR10" s="1603"/>
      <c r="BS10" s="1603" t="str">
        <f>Q18</f>
        <v/>
      </c>
      <c r="BT10" s="1603"/>
      <c r="BU10" s="1603" t="str">
        <f>U18</f>
        <v/>
      </c>
      <c r="BV10" s="1603"/>
      <c r="BW10" s="1603" t="str">
        <f>Y18</f>
        <v/>
      </c>
      <c r="BX10" s="1603"/>
      <c r="BY10" s="1603" t="str">
        <f>AC18</f>
        <v/>
      </c>
      <c r="BZ10" s="1603"/>
      <c r="CA10" s="1603" t="str">
        <f>AG18</f>
        <v/>
      </c>
      <c r="CB10" s="1603"/>
      <c r="CC10" s="1603" t="str">
        <f>AK18</f>
        <v/>
      </c>
      <c r="CD10" s="1603"/>
      <c r="CE10" s="1603" t="str">
        <f>AO18</f>
        <v/>
      </c>
      <c r="CF10" s="1603"/>
      <c r="CG10" s="1603" t="str">
        <f>AS18</f>
        <v/>
      </c>
      <c r="CH10" s="1604"/>
      <c r="CI10" s="5"/>
      <c r="CJ10" s="5"/>
      <c r="CK10" s="5"/>
      <c r="CL10" s="5"/>
    </row>
    <row r="11" spans="1:90" ht="12" customHeight="1" thickBot="1" x14ac:dyDescent="0.3">
      <c r="A11" s="1084" t="s">
        <v>89</v>
      </c>
      <c r="B11" s="1085"/>
      <c r="C11" s="1085"/>
      <c r="D11" s="1085"/>
      <c r="E11" s="1085"/>
      <c r="F11" s="1085"/>
      <c r="G11" s="1085"/>
      <c r="H11" s="1085"/>
      <c r="I11" s="1085"/>
      <c r="J11" s="1085"/>
      <c r="K11" s="1085"/>
      <c r="L11" s="1085"/>
      <c r="M11" s="1085"/>
      <c r="N11" s="1085"/>
      <c r="O11" s="1085"/>
      <c r="P11" s="1085"/>
      <c r="Q11" s="1085"/>
      <c r="R11" s="1085"/>
      <c r="S11" s="1085"/>
      <c r="T11" s="1085"/>
      <c r="U11" s="1085"/>
      <c r="V11" s="1085"/>
      <c r="W11" s="1085"/>
      <c r="X11" s="1085"/>
      <c r="Y11" s="1085"/>
      <c r="Z11" s="1085"/>
      <c r="AA11" s="1085"/>
      <c r="AB11" s="1085"/>
      <c r="AC11" s="1085"/>
      <c r="AD11" s="1085"/>
      <c r="AE11" s="1085"/>
      <c r="AF11" s="1085"/>
      <c r="AG11" s="1085"/>
      <c r="AH11" s="1085"/>
      <c r="AI11" s="1085"/>
      <c r="AJ11" s="1085"/>
      <c r="AK11" s="1085"/>
      <c r="AL11" s="1085"/>
      <c r="AM11" s="1085"/>
      <c r="AN11" s="1085"/>
      <c r="AO11" s="1085"/>
      <c r="AP11" s="1085"/>
      <c r="AQ11" s="1085"/>
      <c r="AR11" s="1085"/>
      <c r="AS11" s="1085"/>
      <c r="AT11" s="1085"/>
      <c r="AU11" s="1085"/>
      <c r="AV11" s="1086"/>
      <c r="AW11" s="5"/>
      <c r="AX11" s="15"/>
      <c r="AY11" s="13"/>
      <c r="AZ11" s="13"/>
      <c r="BA11" s="13"/>
      <c r="BB11" s="13"/>
      <c r="BC11" s="14"/>
      <c r="BD11" s="14"/>
      <c r="BE11" s="13"/>
      <c r="BF11" s="13"/>
      <c r="BG11" s="12"/>
      <c r="BH11" s="5"/>
      <c r="BI11" s="1462">
        <v>1</v>
      </c>
      <c r="BJ11" s="1130"/>
      <c r="BK11" s="1465" t="str">
        <f t="shared" ref="BK11:BK20" si="0">C20</f>
        <v/>
      </c>
      <c r="BL11" s="1466"/>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601" t="s">
        <v>675</v>
      </c>
      <c r="B12" s="1602"/>
      <c r="C12" s="1602"/>
      <c r="D12" s="1602"/>
      <c r="E12" s="1602"/>
      <c r="F12" s="1602"/>
      <c r="G12" s="1602"/>
      <c r="H12" s="1602"/>
      <c r="I12" s="1602"/>
      <c r="J12" s="1602"/>
      <c r="K12" s="1602"/>
      <c r="L12" s="1602"/>
      <c r="M12" s="1602"/>
      <c r="N12" s="1602"/>
      <c r="O12" s="1602"/>
      <c r="P12" s="1602"/>
      <c r="Q12" s="1497" t="s">
        <v>87</v>
      </c>
      <c r="R12" s="1497"/>
      <c r="S12" s="1497"/>
      <c r="T12" s="1497"/>
      <c r="U12" s="1497"/>
      <c r="V12" s="1497"/>
      <c r="W12" s="1497"/>
      <c r="X12" s="1497"/>
      <c r="Y12" s="1497"/>
      <c r="Z12" s="1497"/>
      <c r="AA12" s="1497"/>
      <c r="AB12" s="1497"/>
      <c r="AC12" s="1497"/>
      <c r="AD12" s="1497"/>
      <c r="AE12" s="1497"/>
      <c r="AF12" s="1497"/>
      <c r="AG12" s="1497" t="s">
        <v>86</v>
      </c>
      <c r="AH12" s="1497"/>
      <c r="AI12" s="1497"/>
      <c r="AJ12" s="1497"/>
      <c r="AK12" s="1497"/>
      <c r="AL12" s="1497"/>
      <c r="AM12" s="1497"/>
      <c r="AN12" s="1497"/>
      <c r="AO12" s="1497"/>
      <c r="AP12" s="1497"/>
      <c r="AQ12" s="1497"/>
      <c r="AR12" s="1497"/>
      <c r="AS12" s="1497"/>
      <c r="AT12" s="1497"/>
      <c r="AU12" s="1497"/>
      <c r="AV12" s="1510"/>
      <c r="AW12" s="5"/>
      <c r="AX12" s="1538" t="s">
        <v>56</v>
      </c>
      <c r="AY12" s="1539"/>
      <c r="AZ12" s="1539"/>
      <c r="BA12" s="1539"/>
      <c r="BB12" s="1539"/>
      <c r="BC12" s="1539"/>
      <c r="BD12" s="1539"/>
      <c r="BE12" s="1539"/>
      <c r="BF12" s="1539"/>
      <c r="BG12" s="1540"/>
      <c r="BH12" s="5"/>
      <c r="BI12" s="1462">
        <v>2</v>
      </c>
      <c r="BJ12" s="1130"/>
      <c r="BK12" s="1465" t="str">
        <f t="shared" si="0"/>
        <v/>
      </c>
      <c r="BL12" s="1466"/>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86" t="s">
        <v>85</v>
      </c>
      <c r="B13" s="1255"/>
      <c r="C13" s="1255"/>
      <c r="D13" s="1255"/>
      <c r="E13" s="1595" t="s">
        <v>676</v>
      </c>
      <c r="F13" s="1595"/>
      <c r="G13" s="1595"/>
      <c r="H13" s="1548" t="str">
        <f>BD18</f>
        <v/>
      </c>
      <c r="I13" s="1548"/>
      <c r="J13" s="1548"/>
      <c r="K13" s="1207" t="s">
        <v>63</v>
      </c>
      <c r="L13" s="1207"/>
      <c r="M13" s="1207"/>
      <c r="N13" s="1512" t="str">
        <f>IF(AND(B13&lt;&gt;0,B14&lt;&gt;0),ROUND(B13*B14/144,2),"")</f>
        <v/>
      </c>
      <c r="O13" s="1512"/>
      <c r="P13" s="1513"/>
      <c r="Q13" s="1207" t="s">
        <v>66</v>
      </c>
      <c r="R13" s="1207"/>
      <c r="S13" s="1207"/>
      <c r="T13" s="1516" t="str">
        <f>IFERROR((AB13/N13),"")</f>
        <v/>
      </c>
      <c r="U13" s="1516"/>
      <c r="V13" s="1516"/>
      <c r="W13" s="1516"/>
      <c r="X13" s="1517"/>
      <c r="Y13" s="1471" t="s">
        <v>29</v>
      </c>
      <c r="Z13" s="1207"/>
      <c r="AA13" s="1207"/>
      <c r="AB13" s="1514"/>
      <c r="AC13" s="1514"/>
      <c r="AD13" s="1514"/>
      <c r="AE13" s="1514"/>
      <c r="AF13" s="1515"/>
      <c r="AG13" s="1471" t="s">
        <v>66</v>
      </c>
      <c r="AH13" s="1207"/>
      <c r="AI13" s="1207"/>
      <c r="AJ13" s="1516" t="str">
        <f>AP37</f>
        <v/>
      </c>
      <c r="AK13" s="1516"/>
      <c r="AL13" s="1516"/>
      <c r="AM13" s="1516"/>
      <c r="AN13" s="1517"/>
      <c r="AO13" s="1471" t="s">
        <v>29</v>
      </c>
      <c r="AP13" s="1207"/>
      <c r="AQ13" s="1207"/>
      <c r="AR13" s="1516" t="str">
        <f>AP40</f>
        <v/>
      </c>
      <c r="AS13" s="1516"/>
      <c r="AT13" s="1516"/>
      <c r="AU13" s="1516"/>
      <c r="AV13" s="1541"/>
      <c r="AW13" s="5"/>
      <c r="AX13" s="1613" t="str">
        <f>IF(AR13="CALC.","",IF(AR13="","",IF(AR13&lt;AB13-(AB13*$BE$10),"Below "&amp;$BE$10*100&amp;"% by "&amp;ROUND(AB13-(AB13*$BE$10)-AR13,0)&amp;" CFM",IF(AR13&gt;AB13+(AB13*$BE$9),"Above "&amp;$BE$9*100&amp;"% by "&amp;ROUND(AR13-AB13-(AB13*$BE$9),0)&amp;" CFM",""))))</f>
        <v/>
      </c>
      <c r="AY13" s="1614"/>
      <c r="AZ13" s="1614"/>
      <c r="BA13" s="1614"/>
      <c r="BB13" s="1614"/>
      <c r="BC13" s="1614"/>
      <c r="BD13" s="1614"/>
      <c r="BE13" s="1614"/>
      <c r="BF13" s="1614"/>
      <c r="BG13" s="1615"/>
      <c r="BH13" s="5"/>
      <c r="BI13" s="1462">
        <v>3</v>
      </c>
      <c r="BJ13" s="1130"/>
      <c r="BK13" s="1465" t="str">
        <f t="shared" si="0"/>
        <v/>
      </c>
      <c r="BL13" s="1466"/>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85" t="s">
        <v>84</v>
      </c>
      <c r="B14" s="1345"/>
      <c r="C14" s="1345"/>
      <c r="D14" s="1345"/>
      <c r="E14" s="1605" t="s">
        <v>676</v>
      </c>
      <c r="F14" s="1605"/>
      <c r="G14" s="1605"/>
      <c r="H14" s="1516" t="str">
        <f>BD24</f>
        <v/>
      </c>
      <c r="I14" s="1516"/>
      <c r="J14" s="1541"/>
      <c r="K14" s="222"/>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462">
        <v>4</v>
      </c>
      <c r="BJ14" s="1130"/>
      <c r="BK14" s="1465" t="str">
        <f t="shared" si="0"/>
        <v/>
      </c>
      <c r="BL14" s="1466"/>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236" t="s">
        <v>825</v>
      </c>
      <c r="N15" s="1237"/>
      <c r="O15" s="1237"/>
      <c r="P15" s="1237"/>
      <c r="Q15" s="1237"/>
      <c r="R15" s="1237"/>
      <c r="S15" s="1237"/>
      <c r="T15" s="1237"/>
      <c r="U15" s="1237"/>
      <c r="V15" s="1237"/>
      <c r="W15" s="1237"/>
      <c r="X15" s="1238"/>
      <c r="Y15" s="40"/>
      <c r="Z15" s="1252" t="s">
        <v>765</v>
      </c>
      <c r="AA15" s="1253"/>
      <c r="AB15" s="1253"/>
      <c r="AC15" s="1253"/>
      <c r="AD15" s="1253"/>
      <c r="AE15" s="1253"/>
      <c r="AF15" s="1253"/>
      <c r="AG15" s="1253"/>
      <c r="AH15" s="1253"/>
      <c r="AI15" s="1253"/>
      <c r="AJ15" s="1253"/>
      <c r="AK15" s="1253"/>
      <c r="AL15" s="1606" t="s">
        <v>679</v>
      </c>
      <c r="AM15" s="1606"/>
      <c r="AN15" s="1606"/>
      <c r="AO15" s="1606"/>
      <c r="AP15" s="1606"/>
      <c r="AQ15" s="1606"/>
      <c r="AR15" s="1606"/>
      <c r="AS15" s="1606"/>
      <c r="AT15" s="1606"/>
      <c r="AU15" s="1606"/>
      <c r="AV15" s="1607"/>
      <c r="AW15" s="5"/>
      <c r="AX15" s="1043" t="s">
        <v>80</v>
      </c>
      <c r="AY15" s="1482"/>
      <c r="AZ15" s="1482"/>
      <c r="BA15" s="1482"/>
      <c r="BB15" s="1482"/>
      <c r="BC15" s="1482"/>
      <c r="BD15" s="1482"/>
      <c r="BE15" s="1482"/>
      <c r="BF15" s="1483"/>
      <c r="BG15" s="5"/>
      <c r="BH15" s="5"/>
      <c r="BI15" s="1462">
        <v>5</v>
      </c>
      <c r="BJ15" s="1130"/>
      <c r="BK15" s="1465" t="str">
        <f t="shared" si="0"/>
        <v/>
      </c>
      <c r="BL15" s="1466"/>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487"/>
      <c r="N16" s="1488"/>
      <c r="O16" s="1488"/>
      <c r="P16" s="1488"/>
      <c r="Q16" s="1488"/>
      <c r="R16" s="1488"/>
      <c r="S16" s="1488"/>
      <c r="T16" s="1488"/>
      <c r="U16" s="1248"/>
      <c r="V16" s="1249"/>
      <c r="W16" s="1095"/>
      <c r="X16" s="1096"/>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484"/>
      <c r="AY16" s="1485"/>
      <c r="AZ16" s="1485"/>
      <c r="BA16" s="1485"/>
      <c r="BB16" s="1485"/>
      <c r="BC16" s="1485"/>
      <c r="BD16" s="1485"/>
      <c r="BE16" s="1485"/>
      <c r="BF16" s="1486"/>
      <c r="BG16" s="5"/>
      <c r="BH16" s="5"/>
      <c r="BI16" s="1462">
        <v>6</v>
      </c>
      <c r="BJ16" s="1130"/>
      <c r="BK16" s="1465" t="str">
        <f t="shared" si="0"/>
        <v/>
      </c>
      <c r="BL16" s="1466"/>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72" t="s">
        <v>81</v>
      </c>
      <c r="B17" s="473"/>
      <c r="C17" s="473"/>
      <c r="D17" s="473"/>
      <c r="E17" s="473"/>
      <c r="F17" s="473"/>
      <c r="G17" s="473"/>
      <c r="H17" s="473"/>
      <c r="I17" s="473"/>
      <c r="J17" s="474"/>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476" t="s">
        <v>76</v>
      </c>
      <c r="AY17" s="1477"/>
      <c r="AZ17" s="1477"/>
      <c r="BA17" s="1477"/>
      <c r="BB17" s="1477"/>
      <c r="BC17" s="1478"/>
      <c r="BD17" s="1474" t="str">
        <f>IF(B13&lt;&gt;0,B13,"")</f>
        <v/>
      </c>
      <c r="BE17" s="1474"/>
      <c r="BF17" s="1475"/>
      <c r="BG17" s="5"/>
      <c r="BH17" s="5"/>
      <c r="BI17" s="1462">
        <v>7</v>
      </c>
      <c r="BJ17" s="1130"/>
      <c r="BK17" s="1465" t="str">
        <f t="shared" si="0"/>
        <v/>
      </c>
      <c r="BL17" s="1466"/>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586" t="s">
        <v>680</v>
      </c>
      <c r="B18" s="1587"/>
      <c r="C18" s="1587"/>
      <c r="D18" s="1588"/>
      <c r="E18" s="1589" t="str">
        <f>IFERROR(B13/H13/2,"")</f>
        <v/>
      </c>
      <c r="F18" s="1590"/>
      <c r="G18" s="1590"/>
      <c r="H18" s="1591"/>
      <c r="I18" s="1592" t="str">
        <f>IFERROR(IF(BO9&lt;=$BD$18,E18+$BD$19,""),"")</f>
        <v/>
      </c>
      <c r="J18" s="1593"/>
      <c r="K18" s="1593"/>
      <c r="L18" s="1594"/>
      <c r="M18" s="1592" t="str">
        <f>IFERROR(IF(BQ9&lt;=$BD$18,I18+$BD$19,""),"")</f>
        <v/>
      </c>
      <c r="N18" s="1593"/>
      <c r="O18" s="1593"/>
      <c r="P18" s="1594"/>
      <c r="Q18" s="1592" t="str">
        <f>IFERROR(IF(BS9&lt;=$BD$18,M18+$BD$19,""),"")</f>
        <v/>
      </c>
      <c r="R18" s="1593"/>
      <c r="S18" s="1593"/>
      <c r="T18" s="1594"/>
      <c r="U18" s="1592" t="str">
        <f>IFERROR(IF(BU9&lt;=$BD$18,Q18+$BD$19,""),"")</f>
        <v/>
      </c>
      <c r="V18" s="1593"/>
      <c r="W18" s="1593"/>
      <c r="X18" s="1594"/>
      <c r="Y18" s="1592" t="str">
        <f>IFERROR(IF(BW9&lt;=$BD$18,U18+$BD$19,""),"")</f>
        <v/>
      </c>
      <c r="Z18" s="1593"/>
      <c r="AA18" s="1593"/>
      <c r="AB18" s="1594"/>
      <c r="AC18" s="1592" t="str">
        <f>IFERROR(IF(BY9&lt;=$BD$18,Y18+$BD$19,""),"")</f>
        <v/>
      </c>
      <c r="AD18" s="1593"/>
      <c r="AE18" s="1593"/>
      <c r="AF18" s="1594"/>
      <c r="AG18" s="1592" t="str">
        <f>IFERROR(IF(CA9&lt;=$BD$18,AC18+$BD$19,""),"")</f>
        <v/>
      </c>
      <c r="AH18" s="1593"/>
      <c r="AI18" s="1593"/>
      <c r="AJ18" s="1594"/>
      <c r="AK18" s="1592" t="str">
        <f>IFERROR(IF(CC9&lt;=$BD$18,AG18+$BD$19,""),"")</f>
        <v/>
      </c>
      <c r="AL18" s="1593"/>
      <c r="AM18" s="1593"/>
      <c r="AN18" s="1594"/>
      <c r="AO18" s="1592" t="str">
        <f>IFERROR(IF(CE9&lt;=$BD$18,AK18+$BD$19,""),"")</f>
        <v/>
      </c>
      <c r="AP18" s="1593"/>
      <c r="AQ18" s="1593"/>
      <c r="AR18" s="1594"/>
      <c r="AS18" s="1610" t="str">
        <f>IFERROR(IF(CG9&lt;=$BD$18,AO18+$BD$19,""),"")</f>
        <v/>
      </c>
      <c r="AT18" s="1611"/>
      <c r="AU18" s="1611"/>
      <c r="AV18" s="1612"/>
      <c r="AW18" s="5"/>
      <c r="AX18" s="1061" t="s">
        <v>75</v>
      </c>
      <c r="AY18" s="1062"/>
      <c r="AZ18" s="1062"/>
      <c r="BA18" s="1062"/>
      <c r="BB18" s="1062"/>
      <c r="BC18" s="1063"/>
      <c r="BD18" s="1110" t="str">
        <f>IFERROR(IF(BD17&lt;=20,4,ROUNDUP(BD17/6,0)),"")</f>
        <v/>
      </c>
      <c r="BE18" s="1110"/>
      <c r="BF18" s="1111"/>
      <c r="BG18" s="5"/>
      <c r="BH18" s="5"/>
      <c r="BI18" s="1462">
        <v>8</v>
      </c>
      <c r="BJ18" s="1130"/>
      <c r="BK18" s="1465" t="str">
        <f t="shared" si="0"/>
        <v/>
      </c>
      <c r="BL18" s="1466"/>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572" t="s">
        <v>55</v>
      </c>
      <c r="B19" s="1567"/>
      <c r="C19" s="1566" t="s">
        <v>78</v>
      </c>
      <c r="D19" s="1567"/>
      <c r="E19" s="1585" t="s">
        <v>677</v>
      </c>
      <c r="F19" s="1585"/>
      <c r="G19" s="1585" t="s">
        <v>678</v>
      </c>
      <c r="H19" s="1585"/>
      <c r="I19" s="1585" t="s">
        <v>677</v>
      </c>
      <c r="J19" s="1585"/>
      <c r="K19" s="1585" t="s">
        <v>678</v>
      </c>
      <c r="L19" s="1585"/>
      <c r="M19" s="1585" t="s">
        <v>677</v>
      </c>
      <c r="N19" s="1585"/>
      <c r="O19" s="1585" t="s">
        <v>678</v>
      </c>
      <c r="P19" s="1585"/>
      <c r="Q19" s="1585" t="s">
        <v>677</v>
      </c>
      <c r="R19" s="1585"/>
      <c r="S19" s="1585" t="s">
        <v>678</v>
      </c>
      <c r="T19" s="1585"/>
      <c r="U19" s="1585" t="s">
        <v>677</v>
      </c>
      <c r="V19" s="1585"/>
      <c r="W19" s="1585" t="s">
        <v>678</v>
      </c>
      <c r="X19" s="1585"/>
      <c r="Y19" s="1585" t="s">
        <v>677</v>
      </c>
      <c r="Z19" s="1585"/>
      <c r="AA19" s="1585" t="s">
        <v>678</v>
      </c>
      <c r="AB19" s="1585"/>
      <c r="AC19" s="1585" t="s">
        <v>677</v>
      </c>
      <c r="AD19" s="1585"/>
      <c r="AE19" s="1585" t="s">
        <v>678</v>
      </c>
      <c r="AF19" s="1585"/>
      <c r="AG19" s="1585" t="s">
        <v>677</v>
      </c>
      <c r="AH19" s="1585"/>
      <c r="AI19" s="1585" t="s">
        <v>678</v>
      </c>
      <c r="AJ19" s="1585"/>
      <c r="AK19" s="1585" t="s">
        <v>677</v>
      </c>
      <c r="AL19" s="1585"/>
      <c r="AM19" s="1585" t="s">
        <v>678</v>
      </c>
      <c r="AN19" s="1585"/>
      <c r="AO19" s="1585" t="s">
        <v>677</v>
      </c>
      <c r="AP19" s="1585"/>
      <c r="AQ19" s="1585" t="s">
        <v>678</v>
      </c>
      <c r="AR19" s="1585"/>
      <c r="AS19" s="1608" t="s">
        <v>677</v>
      </c>
      <c r="AT19" s="1585"/>
      <c r="AU19" s="1585" t="s">
        <v>678</v>
      </c>
      <c r="AV19" s="1609"/>
      <c r="AW19" s="5"/>
      <c r="AX19" s="1479" t="s">
        <v>74</v>
      </c>
      <c r="AY19" s="1480"/>
      <c r="AZ19" s="1480"/>
      <c r="BA19" s="1480"/>
      <c r="BB19" s="1480"/>
      <c r="BC19" s="1481"/>
      <c r="BD19" s="1504" t="str">
        <f>IFERROR(IF(BD18&lt;=20,((BD17-(BD17/BD18))/(BD18-1)),(BD17-6)/(BD18-1)),"")</f>
        <v/>
      </c>
      <c r="BE19" s="1504"/>
      <c r="BF19" s="1505"/>
      <c r="BG19" s="5"/>
      <c r="BH19" s="5"/>
      <c r="BI19" s="1462">
        <v>9</v>
      </c>
      <c r="BJ19" s="1130"/>
      <c r="BK19" s="1465" t="str">
        <f t="shared" si="0"/>
        <v/>
      </c>
      <c r="BL19" s="1466"/>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573">
        <v>1</v>
      </c>
      <c r="B20" s="1574"/>
      <c r="C20" s="1568" t="str">
        <f>IFERROR(B14/H14/2,"")</f>
        <v/>
      </c>
      <c r="D20" s="1569"/>
      <c r="E20" s="1583"/>
      <c r="F20" s="1584"/>
      <c r="G20" s="1562" t="str">
        <f>IF(E20="","",ROUND(SQRT(E20)*4005,0))</f>
        <v/>
      </c>
      <c r="H20" s="1562"/>
      <c r="I20" s="1561"/>
      <c r="J20" s="1561"/>
      <c r="K20" s="1562" t="str">
        <f>IF(I20="","",ROUND(SQRT(I20)*4005,0))</f>
        <v/>
      </c>
      <c r="L20" s="1562"/>
      <c r="M20" s="1561"/>
      <c r="N20" s="1561"/>
      <c r="O20" s="1562" t="str">
        <f>IF(M20="","",ROUND(SQRT(M20)*4005,0))</f>
        <v/>
      </c>
      <c r="P20" s="1562"/>
      <c r="Q20" s="1561"/>
      <c r="R20" s="1561"/>
      <c r="S20" s="1562" t="str">
        <f>IF(Q20="","",ROUND(SQRT(Q20)*4005,0))</f>
        <v/>
      </c>
      <c r="T20" s="1562"/>
      <c r="U20" s="1561"/>
      <c r="V20" s="1561"/>
      <c r="W20" s="1562" t="str">
        <f>IF(U20="","",ROUND(SQRT(U20)*4005,0))</f>
        <v/>
      </c>
      <c r="X20" s="1562"/>
      <c r="Y20" s="1561"/>
      <c r="Z20" s="1561"/>
      <c r="AA20" s="1562" t="str">
        <f>IF(Y20="","",ROUND(SQRT(Y20)*4005,0))</f>
        <v/>
      </c>
      <c r="AB20" s="1562"/>
      <c r="AC20" s="1561"/>
      <c r="AD20" s="1561"/>
      <c r="AE20" s="1562" t="str">
        <f>IF(AC20="","",ROUND(SQRT(AC20)*4005,0))</f>
        <v/>
      </c>
      <c r="AF20" s="1562"/>
      <c r="AG20" s="1561"/>
      <c r="AH20" s="1561"/>
      <c r="AI20" s="1562" t="str">
        <f>IF(AG20="","",ROUND(SQRT(AG20)*4005,0))</f>
        <v/>
      </c>
      <c r="AJ20" s="1562"/>
      <c r="AK20" s="1561"/>
      <c r="AL20" s="1561"/>
      <c r="AM20" s="1562" t="str">
        <f>IF(AK20="","",ROUND(SQRT(AK20)*4005,0))</f>
        <v/>
      </c>
      <c r="AN20" s="1562"/>
      <c r="AO20" s="1561"/>
      <c r="AP20" s="1561"/>
      <c r="AQ20" s="1562" t="str">
        <f>IF(AO20="","",ROUND(SQRT(AO20)*4005,0))</f>
        <v/>
      </c>
      <c r="AR20" s="1562"/>
      <c r="AS20" s="1560"/>
      <c r="AT20" s="1561"/>
      <c r="AU20" s="1562" t="str">
        <f>IF(AS20="","",ROUND(SQRT(AS20)*4005,0))</f>
        <v/>
      </c>
      <c r="AV20" s="1563"/>
      <c r="AW20" s="5"/>
      <c r="AX20" s="5"/>
      <c r="AY20" s="5"/>
      <c r="AZ20" s="5"/>
      <c r="BA20" s="5"/>
      <c r="BB20" s="5"/>
      <c r="BC20" s="5"/>
      <c r="BD20" s="5"/>
      <c r="BE20" s="5"/>
      <c r="BF20" s="5"/>
      <c r="BG20" s="5"/>
      <c r="BH20" s="5"/>
      <c r="BI20" s="1463">
        <v>10</v>
      </c>
      <c r="BJ20" s="1464"/>
      <c r="BK20" s="1467" t="str">
        <f t="shared" si="0"/>
        <v/>
      </c>
      <c r="BL20" s="1468"/>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263">
        <v>2</v>
      </c>
      <c r="B21" s="1265"/>
      <c r="C21" s="1570" t="str">
        <f t="shared" ref="C21:C29" si="1">IFERROR(IF($A21&lt;=$BD$24,C20+$BD$25,""),"")</f>
        <v/>
      </c>
      <c r="D21" s="1571"/>
      <c r="E21" s="1561"/>
      <c r="F21" s="1561"/>
      <c r="G21" s="1562" t="str">
        <f t="shared" ref="G21:G29" si="2">IF(E21="","",ROUND(SQRT(E21)*4005,0))</f>
        <v/>
      </c>
      <c r="H21" s="1562"/>
      <c r="I21" s="1561"/>
      <c r="J21" s="1561"/>
      <c r="K21" s="1562" t="str">
        <f t="shared" ref="K21:K29" si="3">IF(I21="","",ROUND(SQRT(I21)*4005,0))</f>
        <v/>
      </c>
      <c r="L21" s="1562"/>
      <c r="M21" s="1561"/>
      <c r="N21" s="1561"/>
      <c r="O21" s="1562" t="str">
        <f t="shared" ref="O21:O29" si="4">IF(M21="","",ROUND(SQRT(M21)*4005,0))</f>
        <v/>
      </c>
      <c r="P21" s="1562"/>
      <c r="Q21" s="1561"/>
      <c r="R21" s="1561"/>
      <c r="S21" s="1562" t="str">
        <f t="shared" ref="S21:S29" si="5">IF(Q21="","",ROUND(SQRT(Q21)*4005,0))</f>
        <v/>
      </c>
      <c r="T21" s="1562"/>
      <c r="U21" s="1561"/>
      <c r="V21" s="1561"/>
      <c r="W21" s="1562" t="str">
        <f t="shared" ref="W21:W29" si="6">IF(U21="","",ROUND(SQRT(U21)*4005,0))</f>
        <v/>
      </c>
      <c r="X21" s="1562"/>
      <c r="Y21" s="1561"/>
      <c r="Z21" s="1561"/>
      <c r="AA21" s="1562" t="str">
        <f t="shared" ref="AA21:AA29" si="7">IF(Y21="","",ROUND(SQRT(Y21)*4005,0))</f>
        <v/>
      </c>
      <c r="AB21" s="1562"/>
      <c r="AC21" s="1561"/>
      <c r="AD21" s="1561"/>
      <c r="AE21" s="1562" t="str">
        <f t="shared" ref="AE21:AE29" si="8">IF(AC21="","",ROUND(SQRT(AC21)*4005,0))</f>
        <v/>
      </c>
      <c r="AF21" s="1562"/>
      <c r="AG21" s="1561"/>
      <c r="AH21" s="1561"/>
      <c r="AI21" s="1562" t="str">
        <f t="shared" ref="AI21:AI29" si="9">IF(AG21="","",ROUND(SQRT(AG21)*4005,0))</f>
        <v/>
      </c>
      <c r="AJ21" s="1562"/>
      <c r="AK21" s="1561"/>
      <c r="AL21" s="1561"/>
      <c r="AM21" s="1562" t="str">
        <f t="shared" ref="AM21:AM29" si="10">IF(AK21="","",ROUND(SQRT(AK21)*4005,0))</f>
        <v/>
      </c>
      <c r="AN21" s="1562"/>
      <c r="AO21" s="1561"/>
      <c r="AP21" s="1561"/>
      <c r="AQ21" s="1562" t="str">
        <f t="shared" ref="AQ21:AQ29" si="11">IF(AO21="","",ROUND(SQRT(AO21)*4005,0))</f>
        <v/>
      </c>
      <c r="AR21" s="1562"/>
      <c r="AS21" s="1560"/>
      <c r="AT21" s="1561"/>
      <c r="AU21" s="1562" t="str">
        <f t="shared" ref="AU21:AU29" si="12">IF(AS21="","",ROUND(SQRT(AS21)*4005,0))</f>
        <v/>
      </c>
      <c r="AV21" s="1563"/>
      <c r="AW21" s="5"/>
      <c r="AX21" s="1043" t="s">
        <v>77</v>
      </c>
      <c r="AY21" s="1482"/>
      <c r="AZ21" s="1482"/>
      <c r="BA21" s="1482"/>
      <c r="BB21" s="1482"/>
      <c r="BC21" s="1482"/>
      <c r="BD21" s="1482"/>
      <c r="BE21" s="1482"/>
      <c r="BF21" s="1483"/>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263">
        <v>3</v>
      </c>
      <c r="B22" s="1265"/>
      <c r="C22" s="1570" t="str">
        <f t="shared" si="1"/>
        <v/>
      </c>
      <c r="D22" s="1571"/>
      <c r="E22" s="1561"/>
      <c r="F22" s="1561"/>
      <c r="G22" s="1562" t="str">
        <f t="shared" si="2"/>
        <v/>
      </c>
      <c r="H22" s="1562"/>
      <c r="I22" s="1561"/>
      <c r="J22" s="1561"/>
      <c r="K22" s="1562" t="str">
        <f t="shared" si="3"/>
        <v/>
      </c>
      <c r="L22" s="1562"/>
      <c r="M22" s="1561"/>
      <c r="N22" s="1561"/>
      <c r="O22" s="1562" t="str">
        <f t="shared" si="4"/>
        <v/>
      </c>
      <c r="P22" s="1562"/>
      <c r="Q22" s="1561"/>
      <c r="R22" s="1561"/>
      <c r="S22" s="1562" t="str">
        <f t="shared" si="5"/>
        <v/>
      </c>
      <c r="T22" s="1562"/>
      <c r="U22" s="1561"/>
      <c r="V22" s="1561"/>
      <c r="W22" s="1562" t="str">
        <f t="shared" si="6"/>
        <v/>
      </c>
      <c r="X22" s="1562"/>
      <c r="Y22" s="1561"/>
      <c r="Z22" s="1561"/>
      <c r="AA22" s="1562" t="str">
        <f t="shared" si="7"/>
        <v/>
      </c>
      <c r="AB22" s="1562"/>
      <c r="AC22" s="1561"/>
      <c r="AD22" s="1561"/>
      <c r="AE22" s="1562" t="str">
        <f t="shared" si="8"/>
        <v/>
      </c>
      <c r="AF22" s="1562"/>
      <c r="AG22" s="1561"/>
      <c r="AH22" s="1561"/>
      <c r="AI22" s="1562" t="str">
        <f t="shared" si="9"/>
        <v/>
      </c>
      <c r="AJ22" s="1562"/>
      <c r="AK22" s="1561"/>
      <c r="AL22" s="1561"/>
      <c r="AM22" s="1562" t="str">
        <f t="shared" si="10"/>
        <v/>
      </c>
      <c r="AN22" s="1562"/>
      <c r="AO22" s="1561"/>
      <c r="AP22" s="1561"/>
      <c r="AQ22" s="1562" t="str">
        <f t="shared" si="11"/>
        <v/>
      </c>
      <c r="AR22" s="1562"/>
      <c r="AS22" s="1560"/>
      <c r="AT22" s="1561"/>
      <c r="AU22" s="1562" t="str">
        <f t="shared" si="12"/>
        <v/>
      </c>
      <c r="AV22" s="1563"/>
      <c r="AW22" s="5"/>
      <c r="AX22" s="1484"/>
      <c r="AY22" s="1485"/>
      <c r="AZ22" s="1485"/>
      <c r="BA22" s="1485"/>
      <c r="BB22" s="1485"/>
      <c r="BC22" s="1485"/>
      <c r="BD22" s="1485"/>
      <c r="BE22" s="1485"/>
      <c r="BF22" s="148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263">
        <v>4</v>
      </c>
      <c r="B23" s="1265"/>
      <c r="C23" s="1570" t="str">
        <f t="shared" si="1"/>
        <v/>
      </c>
      <c r="D23" s="1571"/>
      <c r="E23" s="1561"/>
      <c r="F23" s="1561"/>
      <c r="G23" s="1562" t="str">
        <f t="shared" si="2"/>
        <v/>
      </c>
      <c r="H23" s="1562"/>
      <c r="I23" s="1561"/>
      <c r="J23" s="1561"/>
      <c r="K23" s="1562" t="str">
        <f t="shared" si="3"/>
        <v/>
      </c>
      <c r="L23" s="1562"/>
      <c r="M23" s="1561"/>
      <c r="N23" s="1561"/>
      <c r="O23" s="1562" t="str">
        <f t="shared" si="4"/>
        <v/>
      </c>
      <c r="P23" s="1562"/>
      <c r="Q23" s="1561"/>
      <c r="R23" s="1561"/>
      <c r="S23" s="1562" t="str">
        <f t="shared" si="5"/>
        <v/>
      </c>
      <c r="T23" s="1562"/>
      <c r="U23" s="1561"/>
      <c r="V23" s="1561"/>
      <c r="W23" s="1562" t="str">
        <f t="shared" si="6"/>
        <v/>
      </c>
      <c r="X23" s="1562"/>
      <c r="Y23" s="1561"/>
      <c r="Z23" s="1561"/>
      <c r="AA23" s="1562" t="str">
        <f t="shared" si="7"/>
        <v/>
      </c>
      <c r="AB23" s="1562"/>
      <c r="AC23" s="1561"/>
      <c r="AD23" s="1561"/>
      <c r="AE23" s="1562" t="str">
        <f t="shared" si="8"/>
        <v/>
      </c>
      <c r="AF23" s="1562"/>
      <c r="AG23" s="1561"/>
      <c r="AH23" s="1561"/>
      <c r="AI23" s="1562" t="str">
        <f t="shared" si="9"/>
        <v/>
      </c>
      <c r="AJ23" s="1562"/>
      <c r="AK23" s="1561"/>
      <c r="AL23" s="1561"/>
      <c r="AM23" s="1562" t="str">
        <f t="shared" si="10"/>
        <v/>
      </c>
      <c r="AN23" s="1562"/>
      <c r="AO23" s="1561"/>
      <c r="AP23" s="1561"/>
      <c r="AQ23" s="1562" t="str">
        <f t="shared" si="11"/>
        <v/>
      </c>
      <c r="AR23" s="1562"/>
      <c r="AS23" s="1560"/>
      <c r="AT23" s="1561"/>
      <c r="AU23" s="1562" t="str">
        <f t="shared" si="12"/>
        <v/>
      </c>
      <c r="AV23" s="1563"/>
      <c r="AW23" s="5"/>
      <c r="AX23" s="1507" t="s">
        <v>683</v>
      </c>
      <c r="AY23" s="1508"/>
      <c r="AZ23" s="1508"/>
      <c r="BA23" s="1508"/>
      <c r="BB23" s="1508"/>
      <c r="BC23" s="1509"/>
      <c r="BD23" s="1474" t="str">
        <f>IF(B14&lt;&gt;0,B14,"")</f>
        <v/>
      </c>
      <c r="BE23" s="1474"/>
      <c r="BF23" s="147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263">
        <v>5</v>
      </c>
      <c r="B24" s="1265"/>
      <c r="C24" s="1570" t="str">
        <f t="shared" si="1"/>
        <v/>
      </c>
      <c r="D24" s="1571"/>
      <c r="E24" s="1561"/>
      <c r="F24" s="1561"/>
      <c r="G24" s="1562" t="str">
        <f t="shared" si="2"/>
        <v/>
      </c>
      <c r="H24" s="1562"/>
      <c r="I24" s="1561"/>
      <c r="J24" s="1561"/>
      <c r="K24" s="1562" t="str">
        <f t="shared" si="3"/>
        <v/>
      </c>
      <c r="L24" s="1562"/>
      <c r="M24" s="1561"/>
      <c r="N24" s="1561"/>
      <c r="O24" s="1562" t="str">
        <f t="shared" si="4"/>
        <v/>
      </c>
      <c r="P24" s="1562"/>
      <c r="Q24" s="1561"/>
      <c r="R24" s="1561"/>
      <c r="S24" s="1562" t="str">
        <f t="shared" si="5"/>
        <v/>
      </c>
      <c r="T24" s="1562"/>
      <c r="U24" s="1561"/>
      <c r="V24" s="1561"/>
      <c r="W24" s="1562" t="str">
        <f t="shared" si="6"/>
        <v/>
      </c>
      <c r="X24" s="1562"/>
      <c r="Y24" s="1561"/>
      <c r="Z24" s="1561"/>
      <c r="AA24" s="1562" t="str">
        <f t="shared" si="7"/>
        <v/>
      </c>
      <c r="AB24" s="1562"/>
      <c r="AC24" s="1561"/>
      <c r="AD24" s="1561"/>
      <c r="AE24" s="1562" t="str">
        <f t="shared" si="8"/>
        <v/>
      </c>
      <c r="AF24" s="1562"/>
      <c r="AG24" s="1561"/>
      <c r="AH24" s="1561"/>
      <c r="AI24" s="1562" t="str">
        <f t="shared" si="9"/>
        <v/>
      </c>
      <c r="AJ24" s="1562"/>
      <c r="AK24" s="1561"/>
      <c r="AL24" s="1561"/>
      <c r="AM24" s="1562" t="str">
        <f t="shared" si="10"/>
        <v/>
      </c>
      <c r="AN24" s="1562"/>
      <c r="AO24" s="1561"/>
      <c r="AP24" s="1561"/>
      <c r="AQ24" s="1562" t="str">
        <f t="shared" si="11"/>
        <v/>
      </c>
      <c r="AR24" s="1562"/>
      <c r="AS24" s="1560"/>
      <c r="AT24" s="1561"/>
      <c r="AU24" s="1562" t="str">
        <f t="shared" si="12"/>
        <v/>
      </c>
      <c r="AV24" s="1563"/>
      <c r="AW24" s="5"/>
      <c r="AX24" s="1061" t="s">
        <v>75</v>
      </c>
      <c r="AY24" s="1062"/>
      <c r="AZ24" s="1062"/>
      <c r="BA24" s="1062"/>
      <c r="BB24" s="1062"/>
      <c r="BC24" s="1063"/>
      <c r="BD24" s="1110" t="str">
        <f>IFERROR(IF(BD23&lt;=20,4,ROUNDUP(BD23/6,0)),"")</f>
        <v/>
      </c>
      <c r="BE24" s="1110"/>
      <c r="BF24" s="1111"/>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263">
        <v>6</v>
      </c>
      <c r="B25" s="1265"/>
      <c r="C25" s="1570" t="str">
        <f t="shared" si="1"/>
        <v/>
      </c>
      <c r="D25" s="1571"/>
      <c r="E25" s="1561"/>
      <c r="F25" s="1561"/>
      <c r="G25" s="1562" t="str">
        <f t="shared" si="2"/>
        <v/>
      </c>
      <c r="H25" s="1562"/>
      <c r="I25" s="1561"/>
      <c r="J25" s="1561"/>
      <c r="K25" s="1562" t="str">
        <f t="shared" si="3"/>
        <v/>
      </c>
      <c r="L25" s="1562"/>
      <c r="M25" s="1561"/>
      <c r="N25" s="1561"/>
      <c r="O25" s="1562" t="str">
        <f t="shared" si="4"/>
        <v/>
      </c>
      <c r="P25" s="1562"/>
      <c r="Q25" s="1561"/>
      <c r="R25" s="1561"/>
      <c r="S25" s="1562" t="str">
        <f t="shared" si="5"/>
        <v/>
      </c>
      <c r="T25" s="1562"/>
      <c r="U25" s="1561"/>
      <c r="V25" s="1561"/>
      <c r="W25" s="1562" t="str">
        <f t="shared" si="6"/>
        <v/>
      </c>
      <c r="X25" s="1562"/>
      <c r="Y25" s="1561"/>
      <c r="Z25" s="1561"/>
      <c r="AA25" s="1562" t="str">
        <f t="shared" si="7"/>
        <v/>
      </c>
      <c r="AB25" s="1562"/>
      <c r="AC25" s="1561"/>
      <c r="AD25" s="1561"/>
      <c r="AE25" s="1562" t="str">
        <f t="shared" si="8"/>
        <v/>
      </c>
      <c r="AF25" s="1562"/>
      <c r="AG25" s="1561"/>
      <c r="AH25" s="1561"/>
      <c r="AI25" s="1562" t="str">
        <f t="shared" si="9"/>
        <v/>
      </c>
      <c r="AJ25" s="1562"/>
      <c r="AK25" s="1561"/>
      <c r="AL25" s="1561"/>
      <c r="AM25" s="1562" t="str">
        <f t="shared" si="10"/>
        <v/>
      </c>
      <c r="AN25" s="1562"/>
      <c r="AO25" s="1561"/>
      <c r="AP25" s="1561"/>
      <c r="AQ25" s="1562" t="str">
        <f t="shared" si="11"/>
        <v/>
      </c>
      <c r="AR25" s="1562"/>
      <c r="AS25" s="1560"/>
      <c r="AT25" s="1561"/>
      <c r="AU25" s="1562" t="str">
        <f t="shared" si="12"/>
        <v/>
      </c>
      <c r="AV25" s="1563"/>
      <c r="AW25" s="5"/>
      <c r="AX25" s="1479" t="s">
        <v>74</v>
      </c>
      <c r="AY25" s="1480"/>
      <c r="AZ25" s="1480"/>
      <c r="BA25" s="1480"/>
      <c r="BB25" s="1480"/>
      <c r="BC25" s="1481"/>
      <c r="BD25" s="1504" t="str">
        <f>IFERROR(IF(BD24&lt;=20,((BD23-(BD23/BD24))/(BD24-1)),(BD23-6)/(BD24-1)),"")</f>
        <v/>
      </c>
      <c r="BE25" s="1504"/>
      <c r="BF25" s="1505"/>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263">
        <v>7</v>
      </c>
      <c r="B26" s="1265"/>
      <c r="C26" s="1570" t="str">
        <f t="shared" si="1"/>
        <v/>
      </c>
      <c r="D26" s="1571"/>
      <c r="E26" s="1561"/>
      <c r="F26" s="1561"/>
      <c r="G26" s="1562" t="str">
        <f t="shared" si="2"/>
        <v/>
      </c>
      <c r="H26" s="1562"/>
      <c r="I26" s="1561"/>
      <c r="J26" s="1561"/>
      <c r="K26" s="1562" t="str">
        <f t="shared" si="3"/>
        <v/>
      </c>
      <c r="L26" s="1562"/>
      <c r="M26" s="1561"/>
      <c r="N26" s="1561"/>
      <c r="O26" s="1562" t="str">
        <f t="shared" si="4"/>
        <v/>
      </c>
      <c r="P26" s="1562"/>
      <c r="Q26" s="1561"/>
      <c r="R26" s="1561"/>
      <c r="S26" s="1562" t="str">
        <f t="shared" si="5"/>
        <v/>
      </c>
      <c r="T26" s="1562"/>
      <c r="U26" s="1561"/>
      <c r="V26" s="1561"/>
      <c r="W26" s="1562" t="str">
        <f t="shared" si="6"/>
        <v/>
      </c>
      <c r="X26" s="1562"/>
      <c r="Y26" s="1561"/>
      <c r="Z26" s="1561"/>
      <c r="AA26" s="1562" t="str">
        <f t="shared" si="7"/>
        <v/>
      </c>
      <c r="AB26" s="1562"/>
      <c r="AC26" s="1561"/>
      <c r="AD26" s="1561"/>
      <c r="AE26" s="1562" t="str">
        <f t="shared" si="8"/>
        <v/>
      </c>
      <c r="AF26" s="1562"/>
      <c r="AG26" s="1561"/>
      <c r="AH26" s="1561"/>
      <c r="AI26" s="1562" t="str">
        <f t="shared" si="9"/>
        <v/>
      </c>
      <c r="AJ26" s="1562"/>
      <c r="AK26" s="1561"/>
      <c r="AL26" s="1561"/>
      <c r="AM26" s="1562" t="str">
        <f t="shared" si="10"/>
        <v/>
      </c>
      <c r="AN26" s="1562"/>
      <c r="AO26" s="1561"/>
      <c r="AP26" s="1561"/>
      <c r="AQ26" s="1562" t="str">
        <f t="shared" si="11"/>
        <v/>
      </c>
      <c r="AR26" s="1562"/>
      <c r="AS26" s="1560"/>
      <c r="AT26" s="1561"/>
      <c r="AU26" s="1562" t="str">
        <f t="shared" si="12"/>
        <v/>
      </c>
      <c r="AV26" s="1563"/>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263">
        <v>8</v>
      </c>
      <c r="B27" s="1265"/>
      <c r="C27" s="1570" t="str">
        <f t="shared" si="1"/>
        <v/>
      </c>
      <c r="D27" s="1571"/>
      <c r="E27" s="1561"/>
      <c r="F27" s="1561"/>
      <c r="G27" s="1562" t="str">
        <f t="shared" si="2"/>
        <v/>
      </c>
      <c r="H27" s="1562"/>
      <c r="I27" s="1561"/>
      <c r="J27" s="1561"/>
      <c r="K27" s="1562" t="str">
        <f t="shared" si="3"/>
        <v/>
      </c>
      <c r="L27" s="1562"/>
      <c r="M27" s="1561"/>
      <c r="N27" s="1561"/>
      <c r="O27" s="1562" t="str">
        <f t="shared" si="4"/>
        <v/>
      </c>
      <c r="P27" s="1562"/>
      <c r="Q27" s="1561"/>
      <c r="R27" s="1561"/>
      <c r="S27" s="1562" t="str">
        <f t="shared" si="5"/>
        <v/>
      </c>
      <c r="T27" s="1562"/>
      <c r="U27" s="1561"/>
      <c r="V27" s="1561"/>
      <c r="W27" s="1562" t="str">
        <f t="shared" si="6"/>
        <v/>
      </c>
      <c r="X27" s="1562"/>
      <c r="Y27" s="1561"/>
      <c r="Z27" s="1561"/>
      <c r="AA27" s="1562" t="str">
        <f t="shared" si="7"/>
        <v/>
      </c>
      <c r="AB27" s="1562"/>
      <c r="AC27" s="1561"/>
      <c r="AD27" s="1561"/>
      <c r="AE27" s="1562" t="str">
        <f t="shared" si="8"/>
        <v/>
      </c>
      <c r="AF27" s="1562"/>
      <c r="AG27" s="1561"/>
      <c r="AH27" s="1561"/>
      <c r="AI27" s="1562" t="str">
        <f t="shared" si="9"/>
        <v/>
      </c>
      <c r="AJ27" s="1562"/>
      <c r="AK27" s="1561"/>
      <c r="AL27" s="1561"/>
      <c r="AM27" s="1562" t="str">
        <f t="shared" si="10"/>
        <v/>
      </c>
      <c r="AN27" s="1562"/>
      <c r="AO27" s="1561"/>
      <c r="AP27" s="1561"/>
      <c r="AQ27" s="1562" t="str">
        <f t="shared" si="11"/>
        <v/>
      </c>
      <c r="AR27" s="1562"/>
      <c r="AS27" s="1560"/>
      <c r="AT27" s="1561"/>
      <c r="AU27" s="1562" t="str">
        <f t="shared" si="12"/>
        <v/>
      </c>
      <c r="AV27" s="1563"/>
      <c r="AW27" s="5"/>
      <c r="AX27" s="1102" t="s">
        <v>709</v>
      </c>
      <c r="AY27" s="1103"/>
      <c r="AZ27" s="1103"/>
      <c r="BA27" s="1103"/>
      <c r="BB27" s="1103"/>
      <c r="BC27" s="1103"/>
      <c r="BD27" s="1103"/>
      <c r="BE27" s="1103"/>
      <c r="BF27" s="1103"/>
      <c r="BG27" s="1103"/>
      <c r="BH27" s="1103"/>
      <c r="BI27" s="1103"/>
      <c r="BJ27" s="1103"/>
      <c r="BK27" s="1103"/>
      <c r="BL27" s="1104"/>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263">
        <v>9</v>
      </c>
      <c r="B28" s="1265"/>
      <c r="C28" s="1570" t="str">
        <f t="shared" si="1"/>
        <v/>
      </c>
      <c r="D28" s="1571"/>
      <c r="E28" s="1561"/>
      <c r="F28" s="1561"/>
      <c r="G28" s="1562" t="str">
        <f t="shared" si="2"/>
        <v/>
      </c>
      <c r="H28" s="1562"/>
      <c r="I28" s="1561"/>
      <c r="J28" s="1561"/>
      <c r="K28" s="1562" t="str">
        <f t="shared" si="3"/>
        <v/>
      </c>
      <c r="L28" s="1562"/>
      <c r="M28" s="1561"/>
      <c r="N28" s="1561"/>
      <c r="O28" s="1562" t="str">
        <f t="shared" si="4"/>
        <v/>
      </c>
      <c r="P28" s="1562"/>
      <c r="Q28" s="1561"/>
      <c r="R28" s="1561"/>
      <c r="S28" s="1562" t="str">
        <f t="shared" si="5"/>
        <v/>
      </c>
      <c r="T28" s="1562"/>
      <c r="U28" s="1561"/>
      <c r="V28" s="1561"/>
      <c r="W28" s="1562" t="str">
        <f t="shared" si="6"/>
        <v/>
      </c>
      <c r="X28" s="1562"/>
      <c r="Y28" s="1561"/>
      <c r="Z28" s="1561"/>
      <c r="AA28" s="1562" t="str">
        <f t="shared" si="7"/>
        <v/>
      </c>
      <c r="AB28" s="1562"/>
      <c r="AC28" s="1561"/>
      <c r="AD28" s="1561"/>
      <c r="AE28" s="1562" t="str">
        <f t="shared" si="8"/>
        <v/>
      </c>
      <c r="AF28" s="1562"/>
      <c r="AG28" s="1561"/>
      <c r="AH28" s="1561"/>
      <c r="AI28" s="1562" t="str">
        <f t="shared" si="9"/>
        <v/>
      </c>
      <c r="AJ28" s="1562"/>
      <c r="AK28" s="1561"/>
      <c r="AL28" s="1561"/>
      <c r="AM28" s="1562" t="str">
        <f t="shared" si="10"/>
        <v/>
      </c>
      <c r="AN28" s="1562"/>
      <c r="AO28" s="1561"/>
      <c r="AP28" s="1561"/>
      <c r="AQ28" s="1562" t="str">
        <f t="shared" si="11"/>
        <v/>
      </c>
      <c r="AR28" s="1562"/>
      <c r="AS28" s="1560"/>
      <c r="AT28" s="1561"/>
      <c r="AU28" s="1562" t="str">
        <f t="shared" si="12"/>
        <v/>
      </c>
      <c r="AV28" s="1563"/>
      <c r="AW28" s="5"/>
      <c r="AX28" s="948"/>
      <c r="AY28" s="949"/>
      <c r="AZ28" s="949"/>
      <c r="BA28" s="949"/>
      <c r="BB28" s="950"/>
      <c r="BC28" s="956"/>
      <c r="BD28" s="949"/>
      <c r="BE28" s="949"/>
      <c r="BF28" s="949"/>
      <c r="BG28" s="950"/>
      <c r="BH28" s="956"/>
      <c r="BI28" s="949"/>
      <c r="BJ28" s="949"/>
      <c r="BK28" s="949"/>
      <c r="BL28" s="957"/>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263">
        <v>10</v>
      </c>
      <c r="B29" s="1265"/>
      <c r="C29" s="1570" t="str">
        <f t="shared" si="1"/>
        <v/>
      </c>
      <c r="D29" s="1571"/>
      <c r="E29" s="1582"/>
      <c r="F29" s="1582"/>
      <c r="G29" s="1581" t="str">
        <f t="shared" si="2"/>
        <v/>
      </c>
      <c r="H29" s="1581"/>
      <c r="I29" s="1582"/>
      <c r="J29" s="1582"/>
      <c r="K29" s="1581" t="str">
        <f t="shared" si="3"/>
        <v/>
      </c>
      <c r="L29" s="1581"/>
      <c r="M29" s="1561"/>
      <c r="N29" s="1561"/>
      <c r="O29" s="1562" t="str">
        <f t="shared" si="4"/>
        <v/>
      </c>
      <c r="P29" s="1562"/>
      <c r="Q29" s="1561"/>
      <c r="R29" s="1561"/>
      <c r="S29" s="1562" t="str">
        <f t="shared" si="5"/>
        <v/>
      </c>
      <c r="T29" s="1562"/>
      <c r="U29" s="1561"/>
      <c r="V29" s="1561"/>
      <c r="W29" s="1562" t="str">
        <f t="shared" si="6"/>
        <v/>
      </c>
      <c r="X29" s="1562"/>
      <c r="Y29" s="1561"/>
      <c r="Z29" s="1561"/>
      <c r="AA29" s="1562" t="str">
        <f t="shared" si="7"/>
        <v/>
      </c>
      <c r="AB29" s="1562"/>
      <c r="AC29" s="1561"/>
      <c r="AD29" s="1561"/>
      <c r="AE29" s="1562" t="str">
        <f t="shared" si="8"/>
        <v/>
      </c>
      <c r="AF29" s="1562"/>
      <c r="AG29" s="1561"/>
      <c r="AH29" s="1561"/>
      <c r="AI29" s="1562" t="str">
        <f t="shared" si="9"/>
        <v/>
      </c>
      <c r="AJ29" s="1562"/>
      <c r="AK29" s="1561"/>
      <c r="AL29" s="1561"/>
      <c r="AM29" s="1562" t="str">
        <f t="shared" si="10"/>
        <v/>
      </c>
      <c r="AN29" s="1562"/>
      <c r="AO29" s="1561"/>
      <c r="AP29" s="1561"/>
      <c r="AQ29" s="1562" t="str">
        <f t="shared" si="11"/>
        <v/>
      </c>
      <c r="AR29" s="1562"/>
      <c r="AS29" s="1560"/>
      <c r="AT29" s="1561"/>
      <c r="AU29" s="1562" t="str">
        <f t="shared" si="12"/>
        <v/>
      </c>
      <c r="AV29" s="1563"/>
      <c r="AW29" s="5"/>
      <c r="AX29" s="958"/>
      <c r="AY29" s="959"/>
      <c r="AZ29" s="959"/>
      <c r="BA29" s="959"/>
      <c r="BB29" s="960"/>
      <c r="BC29" s="961"/>
      <c r="BD29" s="959"/>
      <c r="BE29" s="959"/>
      <c r="BF29" s="959"/>
      <c r="BG29" s="960"/>
      <c r="BH29" s="961"/>
      <c r="BI29" s="959"/>
      <c r="BJ29" s="959"/>
      <c r="BK29" s="959"/>
      <c r="BL29" s="962"/>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564" t="s">
        <v>40</v>
      </c>
      <c r="B30" s="1565"/>
      <c r="C30" s="1565"/>
      <c r="D30" s="1565"/>
      <c r="E30" s="1580"/>
      <c r="F30" s="1577"/>
      <c r="G30" s="1518" t="str">
        <f>IF(E18="","",ROUND(SUM(G20:H29),0))</f>
        <v/>
      </c>
      <c r="H30" s="1519"/>
      <c r="I30" s="1579"/>
      <c r="J30" s="1577"/>
      <c r="K30" s="1518" t="str">
        <f>IF(I18="","",ROUND(SUM(K20:L29),0))</f>
        <v/>
      </c>
      <c r="L30" s="1520"/>
      <c r="M30" s="1579"/>
      <c r="N30" s="1578"/>
      <c r="O30" s="1518" t="str">
        <f>IF(M18="","",ROUND(SUM(O20:P29),0))</f>
        <v/>
      </c>
      <c r="P30" s="1519"/>
      <c r="Q30" s="1579"/>
      <c r="R30" s="1577"/>
      <c r="S30" s="1518" t="str">
        <f>IF(Q18="","",ROUND(SUM(S20:T29),0))</f>
        <v/>
      </c>
      <c r="T30" s="1520"/>
      <c r="U30" s="1577"/>
      <c r="V30" s="1577"/>
      <c r="W30" s="1518" t="str">
        <f>IF(U18="","",ROUND(SUM(W20:X29),0))</f>
        <v/>
      </c>
      <c r="X30" s="1519"/>
      <c r="Y30" s="1579"/>
      <c r="Z30" s="1577"/>
      <c r="AA30" s="1518" t="str">
        <f>IF(Y18="","",ROUND(SUM(AA20:AB29),0))</f>
        <v/>
      </c>
      <c r="AB30" s="1520"/>
      <c r="AC30" s="1577"/>
      <c r="AD30" s="1577"/>
      <c r="AE30" s="1518" t="str">
        <f>IF(AC18="","",ROUND(SUM(AE20:AF29),0))</f>
        <v/>
      </c>
      <c r="AF30" s="1519"/>
      <c r="AG30" s="1579"/>
      <c r="AH30" s="1577"/>
      <c r="AI30" s="1518" t="str">
        <f>IF(AG18="","",ROUND(SUM(AI20:AJ29),0))</f>
        <v/>
      </c>
      <c r="AJ30" s="1519"/>
      <c r="AK30" s="1579"/>
      <c r="AL30" s="1578"/>
      <c r="AM30" s="1518" t="str">
        <f>IF(AK18="","",ROUND(SUM(AM20:AN29),0))</f>
        <v/>
      </c>
      <c r="AN30" s="1519"/>
      <c r="AO30" s="1579"/>
      <c r="AP30" s="1578"/>
      <c r="AQ30" s="1518" t="str">
        <f>IF(AO18="","",ROUND(SUM(AQ20:AR29),0))</f>
        <v/>
      </c>
      <c r="AR30" s="1520"/>
      <c r="AS30" s="1577"/>
      <c r="AT30" s="1578"/>
      <c r="AU30" s="1518" t="str">
        <f>IF(AS18="","",ROUND(SUM(AU20:AV29),0))</f>
        <v/>
      </c>
      <c r="AV30" s="1537"/>
      <c r="AW30" s="5"/>
      <c r="AX30" s="958"/>
      <c r="AY30" s="959"/>
      <c r="AZ30" s="959"/>
      <c r="BA30" s="959"/>
      <c r="BB30" s="960"/>
      <c r="BC30" s="961"/>
      <c r="BD30" s="959"/>
      <c r="BE30" s="959"/>
      <c r="BF30" s="959"/>
      <c r="BG30" s="960"/>
      <c r="BH30" s="961"/>
      <c r="BI30" s="959"/>
      <c r="BJ30" s="959"/>
      <c r="BK30" s="959"/>
      <c r="BL30" s="962"/>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58"/>
      <c r="AY31" s="959"/>
      <c r="AZ31" s="959"/>
      <c r="BA31" s="959"/>
      <c r="BB31" s="960"/>
      <c r="BC31" s="961"/>
      <c r="BD31" s="959"/>
      <c r="BE31" s="959"/>
      <c r="BF31" s="959"/>
      <c r="BG31" s="960"/>
      <c r="BH31" s="961"/>
      <c r="BI31" s="959"/>
      <c r="BJ31" s="959"/>
      <c r="BK31" s="959"/>
      <c r="BL31" s="962"/>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58"/>
      <c r="AY32" s="959"/>
      <c r="AZ32" s="959"/>
      <c r="BA32" s="959"/>
      <c r="BB32" s="960"/>
      <c r="BC32" s="961"/>
      <c r="BD32" s="959"/>
      <c r="BE32" s="959"/>
      <c r="BF32" s="959"/>
      <c r="BG32" s="960"/>
      <c r="BH32" s="961"/>
      <c r="BI32" s="959"/>
      <c r="BJ32" s="959"/>
      <c r="BK32" s="959"/>
      <c r="BL32" s="962"/>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87"/>
      <c r="C33" s="987"/>
      <c r="D33" s="987"/>
      <c r="E33" s="987"/>
      <c r="F33" s="987"/>
      <c r="G33" s="987"/>
      <c r="H33" s="987"/>
      <c r="I33" s="987"/>
      <c r="J33" s="987"/>
      <c r="K33" s="987"/>
      <c r="L33" s="987"/>
      <c r="M33" s="987"/>
      <c r="N33" s="987"/>
      <c r="O33" s="987"/>
      <c r="P33" s="987"/>
      <c r="Q33" s="987"/>
      <c r="R33" s="987"/>
      <c r="S33" s="987"/>
      <c r="T33" s="987"/>
      <c r="U33" s="987"/>
      <c r="V33" s="987"/>
      <c r="W33" s="987"/>
      <c r="X33" s="987"/>
      <c r="Y33" s="987"/>
      <c r="Z33" s="987"/>
      <c r="AA33" s="987"/>
      <c r="AB33" s="987"/>
      <c r="AC33" s="987"/>
      <c r="AD33" s="987"/>
      <c r="AE33" s="6"/>
      <c r="AF33" s="1545" t="s">
        <v>682</v>
      </c>
      <c r="AG33" s="1546"/>
      <c r="AH33" s="1546"/>
      <c r="AI33" s="1546"/>
      <c r="AJ33" s="1546"/>
      <c r="AK33" s="1546"/>
      <c r="AL33" s="1546"/>
      <c r="AM33" s="1546"/>
      <c r="AN33" s="1546"/>
      <c r="AO33" s="1546"/>
      <c r="AP33" s="388"/>
      <c r="AQ33" s="389" t="s">
        <v>681</v>
      </c>
      <c r="AR33" s="1575"/>
      <c r="AS33" s="1575"/>
      <c r="AT33" s="477" t="s">
        <v>504</v>
      </c>
      <c r="AU33" s="1575"/>
      <c r="AV33" s="1576"/>
      <c r="AW33" s="5"/>
      <c r="AX33" s="977"/>
      <c r="AY33" s="978"/>
      <c r="AZ33" s="978"/>
      <c r="BA33" s="978"/>
      <c r="BB33" s="979"/>
      <c r="BC33" s="980"/>
      <c r="BD33" s="978"/>
      <c r="BE33" s="978"/>
      <c r="BF33" s="978"/>
      <c r="BG33" s="979"/>
      <c r="BH33" s="980"/>
      <c r="BI33" s="978"/>
      <c r="BJ33" s="978"/>
      <c r="BK33" s="978"/>
      <c r="BL33" s="981"/>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87"/>
      <c r="C34" s="987"/>
      <c r="D34" s="987"/>
      <c r="E34" s="987"/>
      <c r="F34" s="987"/>
      <c r="G34" s="987"/>
      <c r="H34" s="987"/>
      <c r="I34" s="987"/>
      <c r="J34" s="987"/>
      <c r="K34" s="987"/>
      <c r="L34" s="987"/>
      <c r="M34" s="987"/>
      <c r="N34" s="987"/>
      <c r="O34" s="987"/>
      <c r="P34" s="987"/>
      <c r="Q34" s="987"/>
      <c r="R34" s="987"/>
      <c r="S34" s="987"/>
      <c r="T34" s="987"/>
      <c r="U34" s="987"/>
      <c r="V34" s="987"/>
      <c r="W34" s="987"/>
      <c r="X34" s="987"/>
      <c r="Y34" s="987"/>
      <c r="Z34" s="987"/>
      <c r="AA34" s="987"/>
      <c r="AB34" s="987"/>
      <c r="AC34" s="987"/>
      <c r="AD34" s="987"/>
      <c r="AE34" s="6"/>
      <c r="AF34" s="1092" t="s">
        <v>71</v>
      </c>
      <c r="AG34" s="1093"/>
      <c r="AH34" s="1093"/>
      <c r="AI34" s="1093"/>
      <c r="AJ34" s="1093"/>
      <c r="AK34" s="1093"/>
      <c r="AL34" s="1093"/>
      <c r="AM34" s="1093"/>
      <c r="AN34" s="1093"/>
      <c r="AO34" s="1093"/>
      <c r="AP34" s="964"/>
      <c r="AQ34" s="967"/>
      <c r="AR34" s="967"/>
      <c r="AS34" s="967"/>
      <c r="AT34" s="1190" t="s">
        <v>70</v>
      </c>
      <c r="AU34" s="1190"/>
      <c r="AV34" s="1521"/>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6"/>
      <c r="AF35" s="1092" t="s">
        <v>69</v>
      </c>
      <c r="AG35" s="1093"/>
      <c r="AH35" s="1093"/>
      <c r="AI35" s="1093"/>
      <c r="AJ35" s="1093"/>
      <c r="AK35" s="1093"/>
      <c r="AL35" s="1093"/>
      <c r="AM35" s="1093"/>
      <c r="AN35" s="1093"/>
      <c r="AO35" s="1093"/>
      <c r="AP35" s="1555" t="str">
        <f>IF((SUM(E30:AV30)+ SUM(E40:L40))&lt;&gt;0,(SUM(E30:AV30)+ SUM(E40:L40)),"")</f>
        <v/>
      </c>
      <c r="AQ35" s="1556"/>
      <c r="AR35" s="1556"/>
      <c r="AS35" s="1556"/>
      <c r="AT35" s="1190" t="s">
        <v>66</v>
      </c>
      <c r="AU35" s="1190"/>
      <c r="AV35" s="152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6"/>
      <c r="AF36" s="1092" t="s">
        <v>68</v>
      </c>
      <c r="AG36" s="1093"/>
      <c r="AH36" s="1093"/>
      <c r="AI36" s="1093"/>
      <c r="AJ36" s="1093"/>
      <c r="AK36" s="1093"/>
      <c r="AL36" s="1093"/>
      <c r="AM36" s="1093"/>
      <c r="AN36" s="1093"/>
      <c r="AO36" s="1093"/>
      <c r="AP36" s="1547" t="str">
        <f>IF(((COUNT(E20:AV29)/2) + (COUNT(E31:L39)/2))&lt;&gt;0,((COUNT(E20:AV29)/2) + (COUNT(E31:L39)/2)),"")</f>
        <v/>
      </c>
      <c r="AQ36" s="1548"/>
      <c r="AR36" s="1548"/>
      <c r="AS36" s="1548"/>
      <c r="AT36" s="1548"/>
      <c r="AU36" s="1548"/>
      <c r="AV36" s="154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6"/>
      <c r="AF37" s="1092" t="s">
        <v>67</v>
      </c>
      <c r="AG37" s="1093"/>
      <c r="AH37" s="1093"/>
      <c r="AI37" s="1093"/>
      <c r="AJ37" s="1093"/>
      <c r="AK37" s="1093"/>
      <c r="AL37" s="1093"/>
      <c r="AM37" s="1093"/>
      <c r="AN37" s="1093"/>
      <c r="AO37" s="1093"/>
      <c r="AP37" s="1555" t="str">
        <f>IFERROR(ROUND(AP35/AP36,2),"")</f>
        <v/>
      </c>
      <c r="AQ37" s="1556"/>
      <c r="AR37" s="1556"/>
      <c r="AS37" s="1556"/>
      <c r="AT37" s="1190" t="s">
        <v>66</v>
      </c>
      <c r="AU37" s="1190"/>
      <c r="AV37" s="152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6"/>
      <c r="AF38" s="9" t="s">
        <v>65</v>
      </c>
      <c r="AG38" s="8"/>
      <c r="AH38" s="8"/>
      <c r="AI38" s="8"/>
      <c r="AJ38" s="8"/>
      <c r="AK38" s="8"/>
      <c r="AL38" s="8"/>
      <c r="AM38" s="8"/>
      <c r="AN38" s="8"/>
      <c r="AO38" s="7"/>
      <c r="AP38" s="1175"/>
      <c r="AQ38" s="1255"/>
      <c r="AR38" s="1255"/>
      <c r="AS38" s="1255"/>
      <c r="AT38" s="1255"/>
      <c r="AU38" s="1255"/>
      <c r="AV38" s="155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6"/>
      <c r="AF39" s="1092" t="s">
        <v>64</v>
      </c>
      <c r="AG39" s="1093"/>
      <c r="AH39" s="1093"/>
      <c r="AI39" s="1093"/>
      <c r="AJ39" s="1093"/>
      <c r="AK39" s="1093"/>
      <c r="AL39" s="1093"/>
      <c r="AM39" s="1093"/>
      <c r="AN39" s="1093"/>
      <c r="AO39" s="1093"/>
      <c r="AP39" s="1551" t="str">
        <f>IF(OR(AP38&lt;&gt;0,AP38&lt;&gt;""),N13*IF(AP38&lt;&gt;"N/A",AP38,1),N13)</f>
        <v/>
      </c>
      <c r="AQ39" s="1552"/>
      <c r="AR39" s="1552"/>
      <c r="AS39" s="1552"/>
      <c r="AT39" s="1190" t="s">
        <v>63</v>
      </c>
      <c r="AU39" s="1190"/>
      <c r="AV39" s="152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6"/>
      <c r="AF40" s="1090" t="s">
        <v>62</v>
      </c>
      <c r="AG40" s="1091"/>
      <c r="AH40" s="1091"/>
      <c r="AI40" s="1091"/>
      <c r="AJ40" s="1091"/>
      <c r="AK40" s="1091"/>
      <c r="AL40" s="1091"/>
      <c r="AM40" s="1091"/>
      <c r="AN40" s="1091"/>
      <c r="AO40" s="1091"/>
      <c r="AP40" s="1543" t="str">
        <f>IFERROR(AP39*AP37,"")</f>
        <v/>
      </c>
      <c r="AQ40" s="1544"/>
      <c r="AR40" s="1544"/>
      <c r="AS40" s="1544"/>
      <c r="AT40" s="1207" t="s">
        <v>29</v>
      </c>
      <c r="AU40" s="1207"/>
      <c r="AV40" s="155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87"/>
      <c r="C41" s="987"/>
      <c r="D41" s="987"/>
      <c r="E41" s="987"/>
      <c r="F41" s="987"/>
      <c r="G41" s="987"/>
      <c r="H41" s="987"/>
      <c r="I41" s="987"/>
      <c r="J41" s="987"/>
      <c r="K41" s="987"/>
      <c r="L41" s="987"/>
      <c r="M41" s="987"/>
      <c r="N41" s="987"/>
      <c r="O41" s="987"/>
      <c r="P41" s="987"/>
      <c r="Q41" s="987"/>
      <c r="R41" s="987"/>
      <c r="S41" s="987"/>
      <c r="T41" s="987"/>
      <c r="U41" s="987"/>
      <c r="V41" s="987"/>
      <c r="W41" s="987"/>
      <c r="X41" s="987"/>
      <c r="Y41" s="987"/>
      <c r="Z41" s="987"/>
      <c r="AA41" s="987"/>
      <c r="AB41" s="987"/>
      <c r="AC41" s="987"/>
      <c r="AD41" s="987"/>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532" t="s">
        <v>38</v>
      </c>
      <c r="B42" s="1532"/>
      <c r="C42" s="1532"/>
      <c r="D42" s="1532"/>
      <c r="E42" s="994"/>
      <c r="F42" s="994"/>
      <c r="G42" s="994"/>
      <c r="H42" s="994"/>
      <c r="I42" s="994"/>
      <c r="J42" s="994"/>
      <c r="K42" s="994"/>
      <c r="L42" s="6"/>
      <c r="M42" s="6"/>
      <c r="N42" s="6"/>
      <c r="O42" s="6"/>
      <c r="P42" s="6"/>
      <c r="Q42" s="6"/>
      <c r="R42" s="6"/>
      <c r="S42" s="6"/>
      <c r="T42" s="6"/>
      <c r="U42" s="6"/>
      <c r="V42" s="6"/>
      <c r="W42" s="6"/>
      <c r="X42" s="6"/>
      <c r="Y42" s="6"/>
      <c r="Z42" s="6"/>
      <c r="AA42" s="6"/>
      <c r="AB42" s="6"/>
      <c r="AC42" s="6"/>
      <c r="AD42" s="1532" t="s">
        <v>37</v>
      </c>
      <c r="AE42" s="1532"/>
      <c r="AF42" s="1532"/>
      <c r="AG42" s="1532"/>
      <c r="AH42" s="1532"/>
      <c r="AI42" s="995"/>
      <c r="AJ42" s="995"/>
      <c r="AK42" s="995"/>
      <c r="AL42" s="995"/>
      <c r="AM42" s="995"/>
      <c r="AN42" s="995"/>
      <c r="AO42" s="995"/>
      <c r="AP42" s="995"/>
      <c r="AQ42" s="995"/>
      <c r="AR42" s="995"/>
      <c r="AS42" s="995"/>
      <c r="AT42" s="995"/>
      <c r="AU42" s="995"/>
      <c r="AV42" s="9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6OHIw/WwepCj0rxQAohUGZYOEP4CRgGkuV8tMb1r7xMz6aDnLpF9kz65Z7Vz2em1pAAeW1sEOXw01+CpWb7/yQ==" saltValue="IWEOP8OjkXwAILTXps+9kA==" spinCount="100000" sheet="1" objects="1" scenarios="1"/>
  <mergeCells count="454">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 ref="BI20:BJ20"/>
    <mergeCell ref="AG20:AH20"/>
    <mergeCell ref="AO20:AP20"/>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AK22:AL22"/>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20:BL20"/>
    <mergeCell ref="BD19:BF19"/>
    <mergeCell ref="BI19:BJ19"/>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BH28:BL28"/>
    <mergeCell ref="E28:F28"/>
    <mergeCell ref="G28:H28"/>
    <mergeCell ref="I28:J28"/>
    <mergeCell ref="K28:L28"/>
    <mergeCell ref="M28:N28"/>
    <mergeCell ref="O28:P28"/>
    <mergeCell ref="AI27:AJ27"/>
    <mergeCell ref="AK27:AL27"/>
    <mergeCell ref="AM27:AN27"/>
    <mergeCell ref="AO27:AP27"/>
    <mergeCell ref="AQ27:AR27"/>
    <mergeCell ref="AX28:BB28"/>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Q30:AR30"/>
    <mergeCell ref="AX31:BB31"/>
    <mergeCell ref="BC31:BG31"/>
    <mergeCell ref="BH31:BL31"/>
    <mergeCell ref="AX32:BB32"/>
    <mergeCell ref="BC32:BG32"/>
    <mergeCell ref="BH32:BL32"/>
    <mergeCell ref="AS30:AT30"/>
    <mergeCell ref="AU30:AV30"/>
    <mergeCell ref="AE30:AF30"/>
    <mergeCell ref="AG30:AH30"/>
    <mergeCell ref="AI30:AJ30"/>
    <mergeCell ref="AK30:AL30"/>
    <mergeCell ref="AM30:AN30"/>
    <mergeCell ref="AO30:AP30"/>
    <mergeCell ref="BC30:BG30"/>
    <mergeCell ref="BH30:BL30"/>
    <mergeCell ref="AX30:BB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S28:AT28"/>
    <mergeCell ref="AU28:AV28"/>
    <mergeCell ref="AS20:AT20"/>
    <mergeCell ref="AU20:AV20"/>
    <mergeCell ref="AS21:AT21"/>
    <mergeCell ref="AU21:AV21"/>
    <mergeCell ref="AS22:AT22"/>
    <mergeCell ref="AU22:AV22"/>
    <mergeCell ref="AM29:AN29"/>
    <mergeCell ref="AO29:AP29"/>
    <mergeCell ref="AQ29:AR29"/>
    <mergeCell ref="AS29:AT29"/>
    <mergeCell ref="AU29:AV29"/>
    <mergeCell ref="AO26:AP26"/>
    <mergeCell ref="AQ26:AR26"/>
    <mergeCell ref="AS24:AT24"/>
    <mergeCell ref="AU24:AV24"/>
    <mergeCell ref="AS25:AT25"/>
    <mergeCell ref="AU25:AV25"/>
    <mergeCell ref="AS23:AT23"/>
    <mergeCell ref="AQ23:AR23"/>
    <mergeCell ref="AQ21:AR21"/>
  </mergeCells>
  <conditionalFormatting sqref="AB13:AF13 H13:J14 B13:D14 F9:P9 F7:P7 AL7:AV7 AL9:AV9 E42:K42 AI42:AV42 BE9:BF10 AR33:AS33 AU33:AV33 AP34:AS34 AP38:AV38">
    <cfRule type="containsBlanks" dxfId="1607" priority="47">
      <formula>LEN(TRIM(B7))=0</formula>
    </cfRule>
  </conditionalFormatting>
  <conditionalFormatting sqref="BD17:BF19 BD23:BF25 H13:H14 N13 T13 AJ13 AR13">
    <cfRule type="containsText" dxfId="1606" priority="26" operator="containsText" text="CALC.">
      <formula>NOT(ISERROR(SEARCH("CALC.",H13)))</formula>
    </cfRule>
  </conditionalFormatting>
  <conditionalFormatting sqref="AX13:BG13">
    <cfRule type="notContainsBlanks" dxfId="1605" priority="25">
      <formula>LEN(TRIM(AX13))&gt;0</formula>
    </cfRule>
  </conditionalFormatting>
  <conditionalFormatting sqref="U16:W16">
    <cfRule type="containsBlanks" dxfId="1604" priority="6">
      <formula>LEN(TRIM(U16))=0</formula>
    </cfRule>
  </conditionalFormatting>
  <conditionalFormatting sqref="M16">
    <cfRule type="containsBlanks" dxfId="1603" priority="7">
      <formula>LEN(TRIM(M16))=0</formula>
    </cfRule>
  </conditionalFormatting>
  <conditionalFormatting sqref="U16:X16">
    <cfRule type="expression" dxfId="1602" priority="5">
      <formula>$M$16="FIXED SPEED"</formula>
    </cfRule>
  </conditionalFormatting>
  <conditionalFormatting sqref="E20:AR29">
    <cfRule type="notContainsBlanks" dxfId="1601" priority="2">
      <formula>LEN(TRIM(E20))&gt;0</formula>
    </cfRule>
  </conditionalFormatting>
  <conditionalFormatting sqref="E20:F29 I20:J29 M20:N29 Q20:R29 U20:V29 Y20:Z29 AC20:AD29 AG20:AH29 AK20:AL29 AO20:AP29 AS20:AT29">
    <cfRule type="expression" dxfId="1600" priority="3">
      <formula>AND(($C20&lt;&gt;""),(E$18&lt;&gt;""))</formula>
    </cfRule>
  </conditionalFormatting>
  <conditionalFormatting sqref="AS20:AV29">
    <cfRule type="notContainsBlanks" dxfId="159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11" t="s">
        <v>49</v>
      </c>
      <c r="AX1" s="1711"/>
      <c r="AY1" s="1711"/>
      <c r="AZ1" s="1711"/>
      <c r="BA1" s="1711"/>
      <c r="BB1" s="1711"/>
      <c r="BC1" s="1711"/>
      <c r="BD1" s="1711"/>
      <c r="BE1" s="1711"/>
      <c r="BF1" s="1711"/>
      <c r="BG1" s="1711"/>
      <c r="BH1" s="1711"/>
      <c r="BI1" s="1711"/>
      <c r="BJ1" s="1711"/>
      <c r="BK1" s="1711"/>
      <c r="BL1" s="1711"/>
      <c r="BM1" s="1711"/>
      <c r="BN1" s="1711"/>
      <c r="BO1" s="1711"/>
      <c r="BP1" s="1711"/>
      <c r="BQ1" s="1711"/>
      <c r="BR1" s="1711"/>
      <c r="BS1" s="1711"/>
      <c r="BT1" s="1711"/>
      <c r="BU1" s="1711"/>
      <c r="BV1" s="1711"/>
      <c r="BW1" s="1711"/>
      <c r="BX1" s="1711"/>
      <c r="BY1" s="1711"/>
      <c r="BZ1" s="1711"/>
      <c r="CA1" s="1711"/>
      <c r="CB1" s="1711"/>
      <c r="CC1" s="1711"/>
      <c r="CD1" s="1711"/>
      <c r="CE1" s="1711"/>
      <c r="CF1" s="1711"/>
      <c r="CG1" s="1711"/>
      <c r="CH1" s="1711"/>
      <c r="CI1" s="1711"/>
      <c r="CJ1" s="1711"/>
      <c r="CK1" s="1711"/>
      <c r="CL1" s="1711"/>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12"/>
      <c r="AA5" s="1712"/>
      <c r="AB5" s="1712"/>
      <c r="AC5" s="1712"/>
      <c r="AD5" s="1712"/>
      <c r="AE5" s="1712"/>
      <c r="AF5" s="1712"/>
      <c r="AG5" s="1712"/>
      <c r="AH5" s="1712"/>
      <c r="AI5" s="1712"/>
      <c r="AJ5" s="1712"/>
      <c r="AK5" s="1712"/>
      <c r="AL5" s="1712"/>
      <c r="AM5" s="1712"/>
      <c r="AN5" s="1712"/>
      <c r="AO5" s="1712"/>
      <c r="AP5" s="1712"/>
      <c r="AQ5" s="1712"/>
      <c r="AR5" s="1712"/>
      <c r="AS5" s="1712"/>
      <c r="AT5" s="1712"/>
      <c r="AU5" s="1712"/>
      <c r="AV5" s="171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854" t="s">
        <v>48</v>
      </c>
      <c r="B7" s="854"/>
      <c r="C7" s="854"/>
      <c r="D7" s="854"/>
      <c r="E7" s="854"/>
      <c r="F7" s="855"/>
      <c r="G7" s="855"/>
      <c r="H7" s="855"/>
      <c r="I7" s="855"/>
      <c r="J7" s="855"/>
      <c r="K7" s="855"/>
      <c r="L7" s="855"/>
      <c r="M7" s="855"/>
      <c r="N7" s="855"/>
      <c r="O7" s="855"/>
      <c r="P7" s="855"/>
      <c r="Q7" s="42"/>
      <c r="R7" s="42"/>
      <c r="S7" s="42"/>
      <c r="T7" s="42"/>
      <c r="U7" s="42"/>
      <c r="V7" s="42"/>
      <c r="W7" s="42"/>
      <c r="X7" s="42"/>
      <c r="Y7" s="42"/>
      <c r="Z7" s="42"/>
      <c r="AA7" s="42"/>
      <c r="AB7" s="42"/>
      <c r="AC7" s="42"/>
      <c r="AD7" s="42"/>
      <c r="AE7" s="42"/>
      <c r="AF7" s="42"/>
      <c r="AG7" s="854" t="s">
        <v>47</v>
      </c>
      <c r="AH7" s="854"/>
      <c r="AI7" s="854"/>
      <c r="AJ7" s="854"/>
      <c r="AK7" s="854"/>
      <c r="AL7" s="855"/>
      <c r="AM7" s="855"/>
      <c r="AN7" s="855"/>
      <c r="AO7" s="855"/>
      <c r="AP7" s="855"/>
      <c r="AQ7" s="855"/>
      <c r="AR7" s="855"/>
      <c r="AS7" s="855"/>
      <c r="AT7" s="855"/>
      <c r="AU7" s="855"/>
      <c r="AV7" s="85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704"/>
      <c r="AY8" s="1707" t="s">
        <v>92</v>
      </c>
      <c r="AZ8" s="1708"/>
      <c r="BA8" s="1708"/>
      <c r="BB8" s="1708"/>
      <c r="BC8" s="1708"/>
      <c r="BD8" s="1708"/>
      <c r="BE8" s="1708"/>
      <c r="BF8" s="1709"/>
      <c r="BG8" s="705"/>
      <c r="BH8" s="5"/>
      <c r="BI8" s="706" t="s">
        <v>623</v>
      </c>
      <c r="BJ8" s="707"/>
      <c r="BK8" s="707"/>
      <c r="BL8" s="707"/>
      <c r="BM8" s="707"/>
      <c r="BN8" s="707"/>
      <c r="BO8" s="707"/>
      <c r="BP8" s="707"/>
      <c r="BQ8" s="707"/>
      <c r="BR8" s="707"/>
      <c r="BS8" s="707"/>
      <c r="BT8" s="707"/>
      <c r="BU8" s="707"/>
      <c r="BV8" s="707"/>
      <c r="BW8" s="707"/>
      <c r="BX8" s="707"/>
      <c r="BY8" s="707"/>
      <c r="BZ8" s="707"/>
      <c r="CA8" s="707"/>
      <c r="CB8" s="707"/>
      <c r="CC8" s="707"/>
      <c r="CD8" s="707"/>
      <c r="CE8" s="707"/>
      <c r="CF8" s="707"/>
      <c r="CG8" s="707"/>
      <c r="CH8" s="708"/>
      <c r="CI8" s="5"/>
      <c r="CJ8" s="5"/>
      <c r="CK8" s="5"/>
      <c r="CL8" s="5"/>
    </row>
    <row r="9" spans="1:90" ht="12" customHeight="1" thickTop="1" x14ac:dyDescent="0.25">
      <c r="A9" s="854" t="s">
        <v>61</v>
      </c>
      <c r="B9" s="854"/>
      <c r="C9" s="854"/>
      <c r="D9" s="854"/>
      <c r="E9" s="854"/>
      <c r="F9" s="855"/>
      <c r="G9" s="855"/>
      <c r="H9" s="855"/>
      <c r="I9" s="855"/>
      <c r="J9" s="855"/>
      <c r="K9" s="855"/>
      <c r="L9" s="855"/>
      <c r="M9" s="855"/>
      <c r="N9" s="855"/>
      <c r="O9" s="855"/>
      <c r="P9" s="855"/>
      <c r="Q9" s="42"/>
      <c r="R9" s="42"/>
      <c r="S9" s="42"/>
      <c r="T9" s="42"/>
      <c r="U9" s="42"/>
      <c r="V9" s="42"/>
      <c r="W9" s="42"/>
      <c r="X9" s="42"/>
      <c r="Y9" s="42"/>
      <c r="Z9" s="42"/>
      <c r="AA9" s="42"/>
      <c r="AB9" s="42"/>
      <c r="AC9" s="42"/>
      <c r="AD9" s="42"/>
      <c r="AE9" s="42"/>
      <c r="AF9" s="42"/>
      <c r="AG9" s="854" t="s">
        <v>46</v>
      </c>
      <c r="AH9" s="854"/>
      <c r="AI9" s="854"/>
      <c r="AJ9" s="854"/>
      <c r="AK9" s="854"/>
      <c r="AL9" s="855"/>
      <c r="AM9" s="855"/>
      <c r="AN9" s="855"/>
      <c r="AO9" s="855"/>
      <c r="AP9" s="855"/>
      <c r="AQ9" s="855"/>
      <c r="AR9" s="855"/>
      <c r="AS9" s="855"/>
      <c r="AT9" s="855"/>
      <c r="AU9" s="855"/>
      <c r="AV9" s="855"/>
      <c r="AW9" s="5"/>
      <c r="AX9" s="280"/>
      <c r="AY9" s="1710" t="s">
        <v>91</v>
      </c>
      <c r="AZ9" s="1710"/>
      <c r="BA9" s="1710"/>
      <c r="BB9" s="1710"/>
      <c r="BC9" s="1710"/>
      <c r="BD9" s="1710"/>
      <c r="BE9" s="1455"/>
      <c r="BF9" s="1456"/>
      <c r="BG9" s="709"/>
      <c r="BH9" s="5"/>
      <c r="BI9" s="1700" t="s">
        <v>680</v>
      </c>
      <c r="BJ9" s="1701"/>
      <c r="BK9" s="1701"/>
      <c r="BL9" s="1701"/>
      <c r="BM9" s="878">
        <v>1</v>
      </c>
      <c r="BN9" s="878"/>
      <c r="BO9" s="878">
        <v>2</v>
      </c>
      <c r="BP9" s="878"/>
      <c r="BQ9" s="878">
        <v>3</v>
      </c>
      <c r="BR9" s="878"/>
      <c r="BS9" s="878">
        <v>4</v>
      </c>
      <c r="BT9" s="878"/>
      <c r="BU9" s="878">
        <v>5</v>
      </c>
      <c r="BV9" s="878"/>
      <c r="BW9" s="878">
        <v>6</v>
      </c>
      <c r="BX9" s="878"/>
      <c r="BY9" s="878">
        <v>7</v>
      </c>
      <c r="BZ9" s="878"/>
      <c r="CA9" s="878">
        <v>8</v>
      </c>
      <c r="CB9" s="878"/>
      <c r="CC9" s="878">
        <v>9</v>
      </c>
      <c r="CD9" s="878"/>
      <c r="CE9" s="878">
        <v>10</v>
      </c>
      <c r="CF9" s="1713"/>
      <c r="CG9" s="1714">
        <v>11</v>
      </c>
      <c r="CH9" s="1713"/>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80"/>
      <c r="AY10" s="1699" t="s">
        <v>90</v>
      </c>
      <c r="AZ10" s="1699"/>
      <c r="BA10" s="1699"/>
      <c r="BB10" s="1699"/>
      <c r="BC10" s="1699"/>
      <c r="BD10" s="1699"/>
      <c r="BE10" s="1457"/>
      <c r="BF10" s="1458"/>
      <c r="BG10" s="281"/>
      <c r="BH10" s="5"/>
      <c r="BI10" s="1700" t="s">
        <v>55</v>
      </c>
      <c r="BJ10" s="1701"/>
      <c r="BK10" s="1701" t="s">
        <v>78</v>
      </c>
      <c r="BL10" s="1701"/>
      <c r="BM10" s="1603" t="str">
        <f>E18</f>
        <v/>
      </c>
      <c r="BN10" s="1603"/>
      <c r="BO10" s="1603" t="str">
        <f>I18</f>
        <v/>
      </c>
      <c r="BP10" s="1603"/>
      <c r="BQ10" s="1603" t="str">
        <f>M18</f>
        <v/>
      </c>
      <c r="BR10" s="1603"/>
      <c r="BS10" s="1603" t="str">
        <f>Q18</f>
        <v/>
      </c>
      <c r="BT10" s="1603"/>
      <c r="BU10" s="1603" t="str">
        <f>U18</f>
        <v/>
      </c>
      <c r="BV10" s="1603"/>
      <c r="BW10" s="1603" t="str">
        <f>Y18</f>
        <v/>
      </c>
      <c r="BX10" s="1603"/>
      <c r="BY10" s="1603" t="str">
        <f>AC18</f>
        <v/>
      </c>
      <c r="BZ10" s="1603"/>
      <c r="CA10" s="1603" t="str">
        <f>AG18</f>
        <v/>
      </c>
      <c r="CB10" s="1603"/>
      <c r="CC10" s="1603" t="str">
        <f>AK18</f>
        <v/>
      </c>
      <c r="CD10" s="1603"/>
      <c r="CE10" s="1603" t="str">
        <f>AO18</f>
        <v/>
      </c>
      <c r="CF10" s="1603"/>
      <c r="CG10" s="1603" t="str">
        <f>AS18</f>
        <v/>
      </c>
      <c r="CH10" s="1604"/>
      <c r="CI10" s="5"/>
      <c r="CJ10" s="5"/>
      <c r="CK10" s="5"/>
      <c r="CL10" s="5"/>
    </row>
    <row r="11" spans="1:90" ht="12" customHeight="1" thickBot="1" x14ac:dyDescent="0.3">
      <c r="A11" s="856" t="s">
        <v>89</v>
      </c>
      <c r="B11" s="857"/>
      <c r="C11" s="857"/>
      <c r="D11" s="857"/>
      <c r="E11" s="857"/>
      <c r="F11" s="857"/>
      <c r="G11" s="857"/>
      <c r="H11" s="857"/>
      <c r="I11" s="857"/>
      <c r="J11" s="857"/>
      <c r="K11" s="857"/>
      <c r="L11" s="857"/>
      <c r="M11" s="857"/>
      <c r="N11" s="857"/>
      <c r="O11" s="857"/>
      <c r="P11" s="857"/>
      <c r="Q11" s="857"/>
      <c r="R11" s="857"/>
      <c r="S11" s="857"/>
      <c r="T11" s="857"/>
      <c r="U11" s="857"/>
      <c r="V11" s="857"/>
      <c r="W11" s="857"/>
      <c r="X11" s="857"/>
      <c r="Y11" s="857"/>
      <c r="Z11" s="857"/>
      <c r="AA11" s="857"/>
      <c r="AB11" s="857"/>
      <c r="AC11" s="857"/>
      <c r="AD11" s="857"/>
      <c r="AE11" s="857"/>
      <c r="AF11" s="857"/>
      <c r="AG11" s="857"/>
      <c r="AH11" s="857"/>
      <c r="AI11" s="857"/>
      <c r="AJ11" s="857"/>
      <c r="AK11" s="857"/>
      <c r="AL11" s="857"/>
      <c r="AM11" s="857"/>
      <c r="AN11" s="857"/>
      <c r="AO11" s="857"/>
      <c r="AP11" s="857"/>
      <c r="AQ11" s="857"/>
      <c r="AR11" s="857"/>
      <c r="AS11" s="857"/>
      <c r="AT11" s="857"/>
      <c r="AU11" s="857"/>
      <c r="AV11" s="858"/>
      <c r="AW11" s="5"/>
      <c r="AX11" s="282"/>
      <c r="AY11" s="283"/>
      <c r="AZ11" s="283"/>
      <c r="BA11" s="283"/>
      <c r="BB11" s="283"/>
      <c r="BC11" s="283"/>
      <c r="BD11" s="283"/>
      <c r="BE11" s="283"/>
      <c r="BF11" s="283"/>
      <c r="BG11" s="284"/>
      <c r="BH11" s="5"/>
      <c r="BI11" s="1665">
        <v>1</v>
      </c>
      <c r="BJ11" s="878"/>
      <c r="BK11" s="1666" t="str">
        <f t="shared" ref="BK11:BK20" si="0">C20</f>
        <v/>
      </c>
      <c r="BL11" s="1667"/>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02" t="s">
        <v>675</v>
      </c>
      <c r="B12" s="1703"/>
      <c r="C12" s="1703"/>
      <c r="D12" s="1703"/>
      <c r="E12" s="1703"/>
      <c r="F12" s="1703"/>
      <c r="G12" s="1703"/>
      <c r="H12" s="1703"/>
      <c r="I12" s="1703"/>
      <c r="J12" s="1703"/>
      <c r="K12" s="1703"/>
      <c r="L12" s="1703"/>
      <c r="M12" s="1703"/>
      <c r="N12" s="1703"/>
      <c r="O12" s="1703"/>
      <c r="P12" s="1703"/>
      <c r="Q12" s="942" t="s">
        <v>87</v>
      </c>
      <c r="R12" s="942"/>
      <c r="S12" s="942"/>
      <c r="T12" s="942"/>
      <c r="U12" s="942"/>
      <c r="V12" s="942"/>
      <c r="W12" s="942"/>
      <c r="X12" s="942"/>
      <c r="Y12" s="942"/>
      <c r="Z12" s="942"/>
      <c r="AA12" s="942"/>
      <c r="AB12" s="942"/>
      <c r="AC12" s="942"/>
      <c r="AD12" s="942"/>
      <c r="AE12" s="942"/>
      <c r="AF12" s="942"/>
      <c r="AG12" s="942" t="s">
        <v>86</v>
      </c>
      <c r="AH12" s="942"/>
      <c r="AI12" s="942"/>
      <c r="AJ12" s="942"/>
      <c r="AK12" s="942"/>
      <c r="AL12" s="942"/>
      <c r="AM12" s="942"/>
      <c r="AN12" s="942"/>
      <c r="AO12" s="942"/>
      <c r="AP12" s="942"/>
      <c r="AQ12" s="942"/>
      <c r="AR12" s="942"/>
      <c r="AS12" s="942"/>
      <c r="AT12" s="942"/>
      <c r="AU12" s="942"/>
      <c r="AV12" s="943"/>
      <c r="AW12" s="5"/>
      <c r="AX12" s="1704" t="s">
        <v>56</v>
      </c>
      <c r="AY12" s="1705"/>
      <c r="AZ12" s="1705"/>
      <c r="BA12" s="1705"/>
      <c r="BB12" s="1705"/>
      <c r="BC12" s="1705"/>
      <c r="BD12" s="1705"/>
      <c r="BE12" s="1705"/>
      <c r="BF12" s="1705"/>
      <c r="BG12" s="1706"/>
      <c r="BH12" s="5"/>
      <c r="BI12" s="1665">
        <v>2</v>
      </c>
      <c r="BJ12" s="878"/>
      <c r="BK12" s="1666" t="str">
        <f t="shared" si="0"/>
        <v/>
      </c>
      <c r="BL12" s="1667"/>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710" t="s">
        <v>85</v>
      </c>
      <c r="B13" s="1255"/>
      <c r="C13" s="1255"/>
      <c r="D13" s="1255"/>
      <c r="E13" s="1696" t="s">
        <v>676</v>
      </c>
      <c r="F13" s="1696"/>
      <c r="G13" s="1696"/>
      <c r="H13" s="1624" t="str">
        <f>BD18</f>
        <v/>
      </c>
      <c r="I13" s="1624"/>
      <c r="J13" s="1624"/>
      <c r="K13" s="1288" t="s">
        <v>63</v>
      </c>
      <c r="L13" s="1288"/>
      <c r="M13" s="1288"/>
      <c r="N13" s="1697" t="str">
        <f>IF(AND(B13&lt;&gt;0,B14&lt;&gt;0),ROUND(B13*B14/144,2),"")</f>
        <v/>
      </c>
      <c r="O13" s="1697"/>
      <c r="P13" s="1698"/>
      <c r="Q13" s="1288" t="s">
        <v>66</v>
      </c>
      <c r="R13" s="1288"/>
      <c r="S13" s="1288"/>
      <c r="T13" s="946" t="str">
        <f>IFERROR((AB13/N13),"")</f>
        <v/>
      </c>
      <c r="U13" s="946"/>
      <c r="V13" s="946"/>
      <c r="W13" s="946"/>
      <c r="X13" s="1694"/>
      <c r="Y13" s="1695" t="s">
        <v>29</v>
      </c>
      <c r="Z13" s="1288"/>
      <c r="AA13" s="1288"/>
      <c r="AB13" s="1514">
        <v>100000</v>
      </c>
      <c r="AC13" s="1514"/>
      <c r="AD13" s="1514"/>
      <c r="AE13" s="1514"/>
      <c r="AF13" s="1515"/>
      <c r="AG13" s="1695" t="s">
        <v>66</v>
      </c>
      <c r="AH13" s="1288"/>
      <c r="AI13" s="1288"/>
      <c r="AJ13" s="946" t="str">
        <f>AP37</f>
        <v/>
      </c>
      <c r="AK13" s="946"/>
      <c r="AL13" s="946"/>
      <c r="AM13" s="946"/>
      <c r="AN13" s="1694"/>
      <c r="AO13" s="1695" t="s">
        <v>29</v>
      </c>
      <c r="AP13" s="1288"/>
      <c r="AQ13" s="1288"/>
      <c r="AR13" s="946" t="str">
        <f>AP40</f>
        <v/>
      </c>
      <c r="AS13" s="946"/>
      <c r="AT13" s="946"/>
      <c r="AU13" s="946"/>
      <c r="AV13" s="947"/>
      <c r="AW13" s="5"/>
      <c r="AX13" s="1690" t="str">
        <f>IF(AR13="CALC.","",IF(AR13="","",IF(AR13&lt;AB13-(AB13*$BE$10),"Below "&amp;$BE$10*100&amp;"% by "&amp;ROUND(AB13-(AB13*$BE$10)-AR13,0)&amp;" CFM",IF(AR13&gt;AB13+(AB13*$BE$9),"Above "&amp;$BE$9*100&amp;"% by "&amp;ROUND(AR13-AB13-(AB13*$BE$9),0)&amp;" CFM",""))))</f>
        <v/>
      </c>
      <c r="AY13" s="1691"/>
      <c r="AZ13" s="1691"/>
      <c r="BA13" s="1691"/>
      <c r="BB13" s="1691"/>
      <c r="BC13" s="1691"/>
      <c r="BD13" s="1691"/>
      <c r="BE13" s="1691"/>
      <c r="BF13" s="1691"/>
      <c r="BG13" s="1692"/>
      <c r="BH13" s="5"/>
      <c r="BI13" s="1665">
        <v>3</v>
      </c>
      <c r="BJ13" s="878"/>
      <c r="BK13" s="1666" t="str">
        <f t="shared" si="0"/>
        <v/>
      </c>
      <c r="BL13" s="1667"/>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711" t="s">
        <v>84</v>
      </c>
      <c r="B14" s="1345"/>
      <c r="C14" s="1345"/>
      <c r="D14" s="1345"/>
      <c r="E14" s="1693" t="s">
        <v>676</v>
      </c>
      <c r="F14" s="1693"/>
      <c r="G14" s="1693"/>
      <c r="H14" s="946" t="str">
        <f>BD24</f>
        <v/>
      </c>
      <c r="I14" s="946"/>
      <c r="J14" s="947"/>
      <c r="K14" s="270"/>
      <c r="L14" s="271"/>
      <c r="M14" s="271"/>
      <c r="N14" s="271"/>
      <c r="O14" s="271"/>
      <c r="P14" s="271"/>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665">
        <v>4</v>
      </c>
      <c r="BJ14" s="878"/>
      <c r="BK14" s="1666" t="str">
        <f t="shared" si="0"/>
        <v/>
      </c>
      <c r="BL14" s="1667"/>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53" t="s">
        <v>825</v>
      </c>
      <c r="N15" s="954"/>
      <c r="O15" s="954"/>
      <c r="P15" s="954"/>
      <c r="Q15" s="954"/>
      <c r="R15" s="954"/>
      <c r="S15" s="954"/>
      <c r="T15" s="954"/>
      <c r="U15" s="954"/>
      <c r="V15" s="954"/>
      <c r="W15" s="954"/>
      <c r="X15" s="955"/>
      <c r="Y15" s="42"/>
      <c r="Z15" s="1686" t="s">
        <v>765</v>
      </c>
      <c r="AA15" s="1687"/>
      <c r="AB15" s="1687"/>
      <c r="AC15" s="1687"/>
      <c r="AD15" s="1687"/>
      <c r="AE15" s="1687"/>
      <c r="AF15" s="1687"/>
      <c r="AG15" s="1687"/>
      <c r="AH15" s="1687"/>
      <c r="AI15" s="1687"/>
      <c r="AJ15" s="1687"/>
      <c r="AK15" s="1687"/>
      <c r="AL15" s="1688" t="s">
        <v>895</v>
      </c>
      <c r="AM15" s="1688"/>
      <c r="AN15" s="1688"/>
      <c r="AO15" s="1688"/>
      <c r="AP15" s="1688"/>
      <c r="AQ15" s="1688"/>
      <c r="AR15" s="1688"/>
      <c r="AS15" s="1688"/>
      <c r="AT15" s="1688"/>
      <c r="AU15" s="1688"/>
      <c r="AV15" s="1689"/>
      <c r="AW15" s="5"/>
      <c r="AX15" s="1358" t="s">
        <v>80</v>
      </c>
      <c r="AY15" s="1658"/>
      <c r="AZ15" s="1658"/>
      <c r="BA15" s="1658"/>
      <c r="BB15" s="1658"/>
      <c r="BC15" s="1658"/>
      <c r="BD15" s="1658"/>
      <c r="BE15" s="1658"/>
      <c r="BF15" s="1659"/>
      <c r="BG15" s="5"/>
      <c r="BH15" s="5"/>
      <c r="BI15" s="1665">
        <v>5</v>
      </c>
      <c r="BJ15" s="878"/>
      <c r="BK15" s="1666" t="str">
        <f t="shared" si="0"/>
        <v/>
      </c>
      <c r="BL15" s="1667"/>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487"/>
      <c r="N16" s="1488"/>
      <c r="O16" s="1488"/>
      <c r="P16" s="1488"/>
      <c r="Q16" s="1488"/>
      <c r="R16" s="1488"/>
      <c r="S16" s="1488"/>
      <c r="T16" s="1488"/>
      <c r="U16" s="1248"/>
      <c r="V16" s="1249"/>
      <c r="W16" s="1095"/>
      <c r="X16" s="1096"/>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660"/>
      <c r="AY16" s="1661"/>
      <c r="AZ16" s="1661"/>
      <c r="BA16" s="1661"/>
      <c r="BB16" s="1661"/>
      <c r="BC16" s="1661"/>
      <c r="BD16" s="1661"/>
      <c r="BE16" s="1661"/>
      <c r="BF16" s="1662"/>
      <c r="BG16" s="5"/>
      <c r="BH16" s="5"/>
      <c r="BI16" s="1665">
        <v>6</v>
      </c>
      <c r="BJ16" s="878"/>
      <c r="BK16" s="1666" t="str">
        <f t="shared" si="0"/>
        <v/>
      </c>
      <c r="BL16" s="1667"/>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712" t="s">
        <v>81</v>
      </c>
      <c r="B17" s="713"/>
      <c r="C17" s="713"/>
      <c r="D17" s="713"/>
      <c r="E17" s="713"/>
      <c r="F17" s="713"/>
      <c r="G17" s="713"/>
      <c r="H17" s="713"/>
      <c r="I17" s="713"/>
      <c r="J17" s="714"/>
      <c r="K17" s="600"/>
      <c r="L17" s="278"/>
      <c r="M17" s="278"/>
      <c r="N17" s="278"/>
      <c r="O17" s="278"/>
      <c r="P17" s="278"/>
      <c r="Q17" s="278"/>
      <c r="R17" s="278"/>
      <c r="S17" s="278"/>
      <c r="T17" s="278"/>
      <c r="U17" s="278"/>
      <c r="V17" s="278"/>
      <c r="W17" s="278"/>
      <c r="X17" s="278"/>
      <c r="Y17" s="278"/>
      <c r="Z17" s="278"/>
      <c r="AA17" s="278"/>
      <c r="AB17" s="278"/>
      <c r="AC17" s="278"/>
      <c r="AD17" s="278"/>
      <c r="AE17" s="278"/>
      <c r="AF17" s="278"/>
      <c r="AG17" s="278"/>
      <c r="AH17" s="278"/>
      <c r="AI17" s="278"/>
      <c r="AJ17" s="278"/>
      <c r="AK17" s="278"/>
      <c r="AL17" s="278"/>
      <c r="AM17" s="278"/>
      <c r="AN17" s="278"/>
      <c r="AO17" s="278"/>
      <c r="AP17" s="278"/>
      <c r="AQ17" s="278"/>
      <c r="AR17" s="278"/>
      <c r="AS17" s="278"/>
      <c r="AT17" s="278"/>
      <c r="AU17" s="278"/>
      <c r="AV17" s="278"/>
      <c r="AW17" s="5"/>
      <c r="AX17" s="1680" t="s">
        <v>76</v>
      </c>
      <c r="AY17" s="1681"/>
      <c r="AZ17" s="1681"/>
      <c r="BA17" s="1681"/>
      <c r="BB17" s="1681"/>
      <c r="BC17" s="1682"/>
      <c r="BD17" s="1654" t="str">
        <f>IF(B13&lt;&gt;0,B13,"")</f>
        <v/>
      </c>
      <c r="BE17" s="1654"/>
      <c r="BF17" s="1655"/>
      <c r="BG17" s="5"/>
      <c r="BH17" s="5"/>
      <c r="BI17" s="1665">
        <v>7</v>
      </c>
      <c r="BJ17" s="878"/>
      <c r="BK17" s="1666" t="str">
        <f t="shared" si="0"/>
        <v/>
      </c>
      <c r="BL17" s="1667"/>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683" t="s">
        <v>680</v>
      </c>
      <c r="B18" s="1684"/>
      <c r="C18" s="1684"/>
      <c r="D18" s="1685"/>
      <c r="E18" s="1589" t="str">
        <f>IFERROR(B13/H13/2,"")</f>
        <v/>
      </c>
      <c r="F18" s="1590"/>
      <c r="G18" s="1590"/>
      <c r="H18" s="1591"/>
      <c r="I18" s="1592" t="str">
        <f>IFERROR(IF(BO9&lt;=$BD$18,E18+$BD$19,""),"")</f>
        <v/>
      </c>
      <c r="J18" s="1593"/>
      <c r="K18" s="1593"/>
      <c r="L18" s="1594"/>
      <c r="M18" s="1592" t="str">
        <f>IFERROR(IF(BQ9&lt;=$BD$18,I18+$BD$19,""),"")</f>
        <v/>
      </c>
      <c r="N18" s="1593"/>
      <c r="O18" s="1593"/>
      <c r="P18" s="1594"/>
      <c r="Q18" s="1592" t="str">
        <f>IFERROR(IF(BS9&lt;=$BD$18,M18+$BD$19,""),"")</f>
        <v/>
      </c>
      <c r="R18" s="1593"/>
      <c r="S18" s="1593"/>
      <c r="T18" s="1594"/>
      <c r="U18" s="1592" t="str">
        <f>IFERROR(IF(BU9&lt;=$BD$18,Q18+$BD$19,""),"")</f>
        <v/>
      </c>
      <c r="V18" s="1593"/>
      <c r="W18" s="1593"/>
      <c r="X18" s="1594"/>
      <c r="Y18" s="1592" t="str">
        <f>IFERROR(IF(BW9&lt;=$BD$18,U18+$BD$19,""),"")</f>
        <v/>
      </c>
      <c r="Z18" s="1593"/>
      <c r="AA18" s="1593"/>
      <c r="AB18" s="1594"/>
      <c r="AC18" s="1592" t="str">
        <f>IFERROR(IF(BY9&lt;=$BD$18,Y18+$BD$19,""),"")</f>
        <v/>
      </c>
      <c r="AD18" s="1593"/>
      <c r="AE18" s="1593"/>
      <c r="AF18" s="1594"/>
      <c r="AG18" s="1592" t="str">
        <f>IFERROR(IF(CA9&lt;=$BD$18,AC18+$BD$19,""),"")</f>
        <v/>
      </c>
      <c r="AH18" s="1593"/>
      <c r="AI18" s="1593"/>
      <c r="AJ18" s="1594"/>
      <c r="AK18" s="1592" t="str">
        <f>IFERROR(IF(CC9&lt;=$BD$18,AG18+$BD$19,""),"")</f>
        <v/>
      </c>
      <c r="AL18" s="1593"/>
      <c r="AM18" s="1593"/>
      <c r="AN18" s="1594"/>
      <c r="AO18" s="1592" t="str">
        <f>IFERROR(IF(CE9&lt;=$BD$18,AK18+$BD$19,""),"")</f>
        <v/>
      </c>
      <c r="AP18" s="1593"/>
      <c r="AQ18" s="1593"/>
      <c r="AR18" s="1594"/>
      <c r="AS18" s="1592" t="str">
        <f>IFERROR(IF(CG9&lt;=$BD$18,AO18+$BD$19,""),"")</f>
        <v/>
      </c>
      <c r="AT18" s="1593"/>
      <c r="AU18" s="1593"/>
      <c r="AV18" s="1594"/>
      <c r="AW18" s="5"/>
      <c r="AX18" s="889" t="s">
        <v>75</v>
      </c>
      <c r="AY18" s="890"/>
      <c r="AZ18" s="890"/>
      <c r="BA18" s="890"/>
      <c r="BB18" s="890"/>
      <c r="BC18" s="891"/>
      <c r="BD18" s="926" t="str">
        <f>IFERROR(IF(BD17&lt;=20,4,ROUNDUP(BD17/6,0)),"")</f>
        <v/>
      </c>
      <c r="BE18" s="926"/>
      <c r="BF18" s="1312"/>
      <c r="BG18" s="5"/>
      <c r="BH18" s="5"/>
      <c r="BI18" s="1665">
        <v>8</v>
      </c>
      <c r="BJ18" s="878"/>
      <c r="BK18" s="1666" t="str">
        <f t="shared" si="0"/>
        <v/>
      </c>
      <c r="BL18" s="1667"/>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677" t="s">
        <v>55</v>
      </c>
      <c r="B19" s="1678"/>
      <c r="C19" s="1679" t="s">
        <v>78</v>
      </c>
      <c r="D19" s="1678"/>
      <c r="E19" s="1676" t="s">
        <v>99</v>
      </c>
      <c r="F19" s="1675"/>
      <c r="G19" s="1674" t="s">
        <v>678</v>
      </c>
      <c r="H19" s="1675"/>
      <c r="I19" s="1676" t="s">
        <v>99</v>
      </c>
      <c r="J19" s="1675"/>
      <c r="K19" s="1674" t="s">
        <v>678</v>
      </c>
      <c r="L19" s="1675"/>
      <c r="M19" s="1676" t="s">
        <v>99</v>
      </c>
      <c r="N19" s="1675"/>
      <c r="O19" s="1674" t="s">
        <v>678</v>
      </c>
      <c r="P19" s="1675"/>
      <c r="Q19" s="1676" t="s">
        <v>99</v>
      </c>
      <c r="R19" s="1675"/>
      <c r="S19" s="1674" t="s">
        <v>678</v>
      </c>
      <c r="T19" s="1675"/>
      <c r="U19" s="1676" t="s">
        <v>99</v>
      </c>
      <c r="V19" s="1675"/>
      <c r="W19" s="1674" t="s">
        <v>678</v>
      </c>
      <c r="X19" s="1675"/>
      <c r="Y19" s="1676" t="s">
        <v>99</v>
      </c>
      <c r="Z19" s="1675"/>
      <c r="AA19" s="1674" t="s">
        <v>678</v>
      </c>
      <c r="AB19" s="1675"/>
      <c r="AC19" s="1676" t="s">
        <v>99</v>
      </c>
      <c r="AD19" s="1675"/>
      <c r="AE19" s="1674" t="s">
        <v>678</v>
      </c>
      <c r="AF19" s="1675"/>
      <c r="AG19" s="1676" t="s">
        <v>99</v>
      </c>
      <c r="AH19" s="1675"/>
      <c r="AI19" s="1674" t="s">
        <v>678</v>
      </c>
      <c r="AJ19" s="1675"/>
      <c r="AK19" s="1676" t="s">
        <v>99</v>
      </c>
      <c r="AL19" s="1675"/>
      <c r="AM19" s="1674" t="s">
        <v>678</v>
      </c>
      <c r="AN19" s="1675"/>
      <c r="AO19" s="1676" t="s">
        <v>99</v>
      </c>
      <c r="AP19" s="1675"/>
      <c r="AQ19" s="1674" t="s">
        <v>678</v>
      </c>
      <c r="AR19" s="1675"/>
      <c r="AS19" s="1676" t="s">
        <v>99</v>
      </c>
      <c r="AT19" s="1675"/>
      <c r="AU19" s="1663" t="s">
        <v>678</v>
      </c>
      <c r="AV19" s="1664"/>
      <c r="AW19" s="5"/>
      <c r="AX19" s="1357" t="s">
        <v>74</v>
      </c>
      <c r="AY19" s="1065"/>
      <c r="AZ19" s="1065"/>
      <c r="BA19" s="1065"/>
      <c r="BB19" s="1065"/>
      <c r="BC19" s="1648"/>
      <c r="BD19" s="1649" t="str">
        <f>IFERROR(IF(BD18&lt;=20,((BD17-(BD17/BD18))/(BD18-1)),(BD17-6)/(BD18-1)),"")</f>
        <v/>
      </c>
      <c r="BE19" s="1649"/>
      <c r="BF19" s="1650"/>
      <c r="BG19" s="5"/>
      <c r="BH19" s="5"/>
      <c r="BI19" s="1665">
        <v>9</v>
      </c>
      <c r="BJ19" s="878"/>
      <c r="BK19" s="1666" t="str">
        <f t="shared" si="0"/>
        <v/>
      </c>
      <c r="BL19" s="1667"/>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668">
        <v>1</v>
      </c>
      <c r="B20" s="1669"/>
      <c r="C20" s="1670" t="str">
        <f>IFERROR(B14/H14/2,"")</f>
        <v/>
      </c>
      <c r="D20" s="1671"/>
      <c r="E20" s="1672"/>
      <c r="F20" s="1673"/>
      <c r="G20" s="1643"/>
      <c r="H20" s="1643"/>
      <c r="I20" s="1640"/>
      <c r="J20" s="1640"/>
      <c r="K20" s="1643"/>
      <c r="L20" s="1643"/>
      <c r="M20" s="1640"/>
      <c r="N20" s="1640"/>
      <c r="O20" s="1643"/>
      <c r="P20" s="1643"/>
      <c r="Q20" s="1640"/>
      <c r="R20" s="1640"/>
      <c r="S20" s="1643"/>
      <c r="T20" s="1643"/>
      <c r="U20" s="1640"/>
      <c r="V20" s="1640"/>
      <c r="W20" s="1643"/>
      <c r="X20" s="1643"/>
      <c r="Y20" s="1640"/>
      <c r="Z20" s="1640"/>
      <c r="AA20" s="1643"/>
      <c r="AB20" s="1643"/>
      <c r="AC20" s="1640"/>
      <c r="AD20" s="1640"/>
      <c r="AE20" s="1643"/>
      <c r="AF20" s="1643"/>
      <c r="AG20" s="1640"/>
      <c r="AH20" s="1640"/>
      <c r="AI20" s="1643"/>
      <c r="AJ20" s="1643"/>
      <c r="AK20" s="1640"/>
      <c r="AL20" s="1640"/>
      <c r="AM20" s="1643"/>
      <c r="AN20" s="1643"/>
      <c r="AO20" s="1640"/>
      <c r="AP20" s="1640"/>
      <c r="AQ20" s="1643"/>
      <c r="AR20" s="1643"/>
      <c r="AS20" s="1642"/>
      <c r="AT20" s="1640"/>
      <c r="AU20" s="1643"/>
      <c r="AV20" s="1644"/>
      <c r="AW20" s="5"/>
      <c r="AX20" s="5"/>
      <c r="AY20" s="5"/>
      <c r="AZ20" s="5"/>
      <c r="BA20" s="5"/>
      <c r="BB20" s="5"/>
      <c r="BC20" s="5"/>
      <c r="BD20" s="5"/>
      <c r="BE20" s="5"/>
      <c r="BF20" s="5"/>
      <c r="BG20" s="5"/>
      <c r="BH20" s="5"/>
      <c r="BI20" s="1656">
        <v>10</v>
      </c>
      <c r="BJ20" s="1657"/>
      <c r="BK20" s="1603" t="str">
        <f t="shared" si="0"/>
        <v/>
      </c>
      <c r="BL20" s="1604"/>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645">
        <v>2</v>
      </c>
      <c r="B21" s="1646"/>
      <c r="C21" s="1589" t="str">
        <f t="shared" ref="C21:C29" si="1">IFERROR(IF($A21&lt;=$BD$24,C20+$BD$25,""),"")</f>
        <v/>
      </c>
      <c r="D21" s="1591"/>
      <c r="E21" s="1640"/>
      <c r="F21" s="1640"/>
      <c r="G21" s="1643"/>
      <c r="H21" s="1643"/>
      <c r="I21" s="1640"/>
      <c r="J21" s="1640"/>
      <c r="K21" s="1643"/>
      <c r="L21" s="1643"/>
      <c r="M21" s="1640"/>
      <c r="N21" s="1640"/>
      <c r="O21" s="1643"/>
      <c r="P21" s="1643"/>
      <c r="Q21" s="1640"/>
      <c r="R21" s="1640"/>
      <c r="S21" s="1643"/>
      <c r="T21" s="1643"/>
      <c r="U21" s="1640"/>
      <c r="V21" s="1640"/>
      <c r="W21" s="1643"/>
      <c r="X21" s="1643"/>
      <c r="Y21" s="1640"/>
      <c r="Z21" s="1640"/>
      <c r="AA21" s="1643"/>
      <c r="AB21" s="1643"/>
      <c r="AC21" s="1640"/>
      <c r="AD21" s="1640"/>
      <c r="AE21" s="1643"/>
      <c r="AF21" s="1643"/>
      <c r="AG21" s="1640"/>
      <c r="AH21" s="1640"/>
      <c r="AI21" s="1643"/>
      <c r="AJ21" s="1643"/>
      <c r="AK21" s="1640"/>
      <c r="AL21" s="1640"/>
      <c r="AM21" s="1643"/>
      <c r="AN21" s="1643"/>
      <c r="AO21" s="1640"/>
      <c r="AP21" s="1640"/>
      <c r="AQ21" s="1643"/>
      <c r="AR21" s="1643"/>
      <c r="AS21" s="1642"/>
      <c r="AT21" s="1640"/>
      <c r="AU21" s="1643"/>
      <c r="AV21" s="1644"/>
      <c r="AW21" s="5"/>
      <c r="AX21" s="1358" t="s">
        <v>77</v>
      </c>
      <c r="AY21" s="1658"/>
      <c r="AZ21" s="1658"/>
      <c r="BA21" s="1658"/>
      <c r="BB21" s="1658"/>
      <c r="BC21" s="1658"/>
      <c r="BD21" s="1658"/>
      <c r="BE21" s="1658"/>
      <c r="BF21" s="165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645">
        <v>3</v>
      </c>
      <c r="B22" s="1646"/>
      <c r="C22" s="1589" t="str">
        <f t="shared" si="1"/>
        <v/>
      </c>
      <c r="D22" s="1591"/>
      <c r="E22" s="1640"/>
      <c r="F22" s="1640"/>
      <c r="G22" s="1643"/>
      <c r="H22" s="1643"/>
      <c r="I22" s="1640"/>
      <c r="J22" s="1640"/>
      <c r="K22" s="1643"/>
      <c r="L22" s="1643"/>
      <c r="M22" s="1640"/>
      <c r="N22" s="1640"/>
      <c r="O22" s="1643"/>
      <c r="P22" s="1643"/>
      <c r="Q22" s="1640"/>
      <c r="R22" s="1640"/>
      <c r="S22" s="1643"/>
      <c r="T22" s="1643"/>
      <c r="U22" s="1640"/>
      <c r="V22" s="1640"/>
      <c r="W22" s="1643"/>
      <c r="X22" s="1643"/>
      <c r="Y22" s="1640"/>
      <c r="Z22" s="1640"/>
      <c r="AA22" s="1643"/>
      <c r="AB22" s="1643"/>
      <c r="AC22" s="1640"/>
      <c r="AD22" s="1640"/>
      <c r="AE22" s="1643"/>
      <c r="AF22" s="1643"/>
      <c r="AG22" s="1640"/>
      <c r="AH22" s="1640"/>
      <c r="AI22" s="1643"/>
      <c r="AJ22" s="1643"/>
      <c r="AK22" s="1640"/>
      <c r="AL22" s="1640"/>
      <c r="AM22" s="1643"/>
      <c r="AN22" s="1643"/>
      <c r="AO22" s="1640"/>
      <c r="AP22" s="1640"/>
      <c r="AQ22" s="1643"/>
      <c r="AR22" s="1643"/>
      <c r="AS22" s="1642"/>
      <c r="AT22" s="1640"/>
      <c r="AU22" s="1643"/>
      <c r="AV22" s="1644"/>
      <c r="AW22" s="5"/>
      <c r="AX22" s="1660"/>
      <c r="AY22" s="1661"/>
      <c r="AZ22" s="1661"/>
      <c r="BA22" s="1661"/>
      <c r="BB22" s="1661"/>
      <c r="BC22" s="1661"/>
      <c r="BD22" s="1661"/>
      <c r="BE22" s="1661"/>
      <c r="BF22" s="1662"/>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645">
        <v>4</v>
      </c>
      <c r="B23" s="1646"/>
      <c r="C23" s="1589" t="str">
        <f t="shared" si="1"/>
        <v/>
      </c>
      <c r="D23" s="1591"/>
      <c r="E23" s="1640"/>
      <c r="F23" s="1640"/>
      <c r="G23" s="1643"/>
      <c r="H23" s="1643"/>
      <c r="I23" s="1640"/>
      <c r="J23" s="1640"/>
      <c r="K23" s="1643"/>
      <c r="L23" s="1643"/>
      <c r="M23" s="1640"/>
      <c r="N23" s="1640"/>
      <c r="O23" s="1643"/>
      <c r="P23" s="1643"/>
      <c r="Q23" s="1640"/>
      <c r="R23" s="1640"/>
      <c r="S23" s="1643"/>
      <c r="T23" s="1643"/>
      <c r="U23" s="1640"/>
      <c r="V23" s="1640"/>
      <c r="W23" s="1643"/>
      <c r="X23" s="1643"/>
      <c r="Y23" s="1640"/>
      <c r="Z23" s="1640"/>
      <c r="AA23" s="1643"/>
      <c r="AB23" s="1643"/>
      <c r="AC23" s="1640"/>
      <c r="AD23" s="1640"/>
      <c r="AE23" s="1643"/>
      <c r="AF23" s="1643"/>
      <c r="AG23" s="1640"/>
      <c r="AH23" s="1640"/>
      <c r="AI23" s="1643"/>
      <c r="AJ23" s="1643"/>
      <c r="AK23" s="1640"/>
      <c r="AL23" s="1640"/>
      <c r="AM23" s="1643"/>
      <c r="AN23" s="1643"/>
      <c r="AO23" s="1640"/>
      <c r="AP23" s="1640"/>
      <c r="AQ23" s="1643"/>
      <c r="AR23" s="1643"/>
      <c r="AS23" s="1642"/>
      <c r="AT23" s="1640"/>
      <c r="AU23" s="1643"/>
      <c r="AV23" s="1644"/>
      <c r="AW23" s="5"/>
      <c r="AX23" s="1651" t="s">
        <v>683</v>
      </c>
      <c r="AY23" s="1652"/>
      <c r="AZ23" s="1652"/>
      <c r="BA23" s="1652"/>
      <c r="BB23" s="1652"/>
      <c r="BC23" s="1653"/>
      <c r="BD23" s="1654" t="str">
        <f>IF(B14&lt;&gt;0,B14,"")</f>
        <v/>
      </c>
      <c r="BE23" s="1654"/>
      <c r="BF23" s="165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645">
        <v>5</v>
      </c>
      <c r="B24" s="1646"/>
      <c r="C24" s="1589" t="str">
        <f t="shared" si="1"/>
        <v/>
      </c>
      <c r="D24" s="1591"/>
      <c r="E24" s="1640"/>
      <c r="F24" s="1640"/>
      <c r="G24" s="1643"/>
      <c r="H24" s="1643"/>
      <c r="I24" s="1640"/>
      <c r="J24" s="1640"/>
      <c r="K24" s="1643"/>
      <c r="L24" s="1643"/>
      <c r="M24" s="1640"/>
      <c r="N24" s="1640"/>
      <c r="O24" s="1643"/>
      <c r="P24" s="1643"/>
      <c r="Q24" s="1640"/>
      <c r="R24" s="1640"/>
      <c r="S24" s="1643"/>
      <c r="T24" s="1643"/>
      <c r="U24" s="1640"/>
      <c r="V24" s="1640"/>
      <c r="W24" s="1643"/>
      <c r="X24" s="1643"/>
      <c r="Y24" s="1640"/>
      <c r="Z24" s="1640"/>
      <c r="AA24" s="1643"/>
      <c r="AB24" s="1643"/>
      <c r="AC24" s="1640"/>
      <c r="AD24" s="1640"/>
      <c r="AE24" s="1643"/>
      <c r="AF24" s="1643"/>
      <c r="AG24" s="1640"/>
      <c r="AH24" s="1640"/>
      <c r="AI24" s="1643"/>
      <c r="AJ24" s="1643"/>
      <c r="AK24" s="1640"/>
      <c r="AL24" s="1640"/>
      <c r="AM24" s="1643"/>
      <c r="AN24" s="1643"/>
      <c r="AO24" s="1640"/>
      <c r="AP24" s="1640"/>
      <c r="AQ24" s="1643"/>
      <c r="AR24" s="1643"/>
      <c r="AS24" s="1642"/>
      <c r="AT24" s="1640"/>
      <c r="AU24" s="1643"/>
      <c r="AV24" s="1644"/>
      <c r="AW24" s="5"/>
      <c r="AX24" s="889" t="s">
        <v>75</v>
      </c>
      <c r="AY24" s="890"/>
      <c r="AZ24" s="890"/>
      <c r="BA24" s="890"/>
      <c r="BB24" s="890"/>
      <c r="BC24" s="891"/>
      <c r="BD24" s="926" t="str">
        <f>IFERROR(IF(BD23&lt;=20,4,ROUNDUP(BD23/6,0)),"")</f>
        <v/>
      </c>
      <c r="BE24" s="926"/>
      <c r="BF24" s="131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645">
        <v>6</v>
      </c>
      <c r="B25" s="1646"/>
      <c r="C25" s="1589" t="str">
        <f t="shared" si="1"/>
        <v/>
      </c>
      <c r="D25" s="1591"/>
      <c r="E25" s="1640"/>
      <c r="F25" s="1640"/>
      <c r="G25" s="1643"/>
      <c r="H25" s="1643"/>
      <c r="I25" s="1640"/>
      <c r="J25" s="1640"/>
      <c r="K25" s="1643"/>
      <c r="L25" s="1643"/>
      <c r="M25" s="1640"/>
      <c r="N25" s="1640"/>
      <c r="O25" s="1643"/>
      <c r="P25" s="1643"/>
      <c r="Q25" s="1640"/>
      <c r="R25" s="1640"/>
      <c r="S25" s="1643"/>
      <c r="T25" s="1643"/>
      <c r="U25" s="1640"/>
      <c r="V25" s="1640"/>
      <c r="W25" s="1643"/>
      <c r="X25" s="1643"/>
      <c r="Y25" s="1640"/>
      <c r="Z25" s="1640"/>
      <c r="AA25" s="1643"/>
      <c r="AB25" s="1643"/>
      <c r="AC25" s="1640"/>
      <c r="AD25" s="1640"/>
      <c r="AE25" s="1643"/>
      <c r="AF25" s="1643"/>
      <c r="AG25" s="1640"/>
      <c r="AH25" s="1640"/>
      <c r="AI25" s="1643"/>
      <c r="AJ25" s="1643"/>
      <c r="AK25" s="1640"/>
      <c r="AL25" s="1640"/>
      <c r="AM25" s="1643"/>
      <c r="AN25" s="1643"/>
      <c r="AO25" s="1640"/>
      <c r="AP25" s="1640"/>
      <c r="AQ25" s="1643"/>
      <c r="AR25" s="1643"/>
      <c r="AS25" s="1642"/>
      <c r="AT25" s="1640"/>
      <c r="AU25" s="1643"/>
      <c r="AV25" s="1644"/>
      <c r="AW25" s="5"/>
      <c r="AX25" s="1357" t="s">
        <v>74</v>
      </c>
      <c r="AY25" s="1065"/>
      <c r="AZ25" s="1065"/>
      <c r="BA25" s="1065"/>
      <c r="BB25" s="1065"/>
      <c r="BC25" s="1648"/>
      <c r="BD25" s="1649" t="str">
        <f>IFERROR(IF(BD24&lt;=20,((BD23-(BD23/BD24))/(BD24-1)),(BD23-6)/(BD24-1)),"")</f>
        <v/>
      </c>
      <c r="BE25" s="1649"/>
      <c r="BF25" s="1650"/>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645">
        <v>7</v>
      </c>
      <c r="B26" s="1646"/>
      <c r="C26" s="1589" t="str">
        <f t="shared" si="1"/>
        <v/>
      </c>
      <c r="D26" s="1591"/>
      <c r="E26" s="1640"/>
      <c r="F26" s="1640"/>
      <c r="G26" s="1643"/>
      <c r="H26" s="1643"/>
      <c r="I26" s="1640"/>
      <c r="J26" s="1640"/>
      <c r="K26" s="1643"/>
      <c r="L26" s="1643"/>
      <c r="M26" s="1640"/>
      <c r="N26" s="1640"/>
      <c r="O26" s="1643"/>
      <c r="P26" s="1643"/>
      <c r="Q26" s="1640"/>
      <c r="R26" s="1640"/>
      <c r="S26" s="1643"/>
      <c r="T26" s="1643"/>
      <c r="U26" s="1640"/>
      <c r="V26" s="1640"/>
      <c r="W26" s="1643"/>
      <c r="X26" s="1643"/>
      <c r="Y26" s="1640"/>
      <c r="Z26" s="1640"/>
      <c r="AA26" s="1643"/>
      <c r="AB26" s="1643"/>
      <c r="AC26" s="1640"/>
      <c r="AD26" s="1640"/>
      <c r="AE26" s="1643"/>
      <c r="AF26" s="1643"/>
      <c r="AG26" s="1640"/>
      <c r="AH26" s="1640"/>
      <c r="AI26" s="1643"/>
      <c r="AJ26" s="1643"/>
      <c r="AK26" s="1640"/>
      <c r="AL26" s="1640"/>
      <c r="AM26" s="1643"/>
      <c r="AN26" s="1643"/>
      <c r="AO26" s="1640"/>
      <c r="AP26" s="1640"/>
      <c r="AQ26" s="1643"/>
      <c r="AR26" s="1643"/>
      <c r="AS26" s="1642"/>
      <c r="AT26" s="1640"/>
      <c r="AU26" s="1643"/>
      <c r="AV26" s="1644"/>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645">
        <v>8</v>
      </c>
      <c r="B27" s="1646"/>
      <c r="C27" s="1589" t="str">
        <f t="shared" si="1"/>
        <v/>
      </c>
      <c r="D27" s="1591"/>
      <c r="E27" s="1640"/>
      <c r="F27" s="1640"/>
      <c r="G27" s="1643"/>
      <c r="H27" s="1643"/>
      <c r="I27" s="1640"/>
      <c r="J27" s="1640"/>
      <c r="K27" s="1643"/>
      <c r="L27" s="1643"/>
      <c r="M27" s="1640"/>
      <c r="N27" s="1640"/>
      <c r="O27" s="1643"/>
      <c r="P27" s="1643"/>
      <c r="Q27" s="1640"/>
      <c r="R27" s="1640"/>
      <c r="S27" s="1643"/>
      <c r="T27" s="1643"/>
      <c r="U27" s="1640"/>
      <c r="V27" s="1640"/>
      <c r="W27" s="1643"/>
      <c r="X27" s="1643"/>
      <c r="Y27" s="1640"/>
      <c r="Z27" s="1640"/>
      <c r="AA27" s="1643"/>
      <c r="AB27" s="1643"/>
      <c r="AC27" s="1640"/>
      <c r="AD27" s="1640"/>
      <c r="AE27" s="1643"/>
      <c r="AF27" s="1643"/>
      <c r="AG27" s="1640"/>
      <c r="AH27" s="1640"/>
      <c r="AI27" s="1643"/>
      <c r="AJ27" s="1643"/>
      <c r="AK27" s="1640"/>
      <c r="AL27" s="1640"/>
      <c r="AM27" s="1643"/>
      <c r="AN27" s="1643"/>
      <c r="AO27" s="1640"/>
      <c r="AP27" s="1640"/>
      <c r="AQ27" s="1643"/>
      <c r="AR27" s="1643"/>
      <c r="AS27" s="1642"/>
      <c r="AT27" s="1640"/>
      <c r="AU27" s="1643"/>
      <c r="AV27" s="1644"/>
      <c r="AW27" s="5"/>
      <c r="AX27" s="939" t="s">
        <v>709</v>
      </c>
      <c r="AY27" s="940"/>
      <c r="AZ27" s="940"/>
      <c r="BA27" s="940"/>
      <c r="BB27" s="940"/>
      <c r="BC27" s="940"/>
      <c r="BD27" s="940"/>
      <c r="BE27" s="940"/>
      <c r="BF27" s="940"/>
      <c r="BG27" s="940"/>
      <c r="BH27" s="940"/>
      <c r="BI27" s="940"/>
      <c r="BJ27" s="940"/>
      <c r="BK27" s="940"/>
      <c r="BL27" s="941"/>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645">
        <v>9</v>
      </c>
      <c r="B28" s="1646"/>
      <c r="C28" s="1589" t="str">
        <f t="shared" si="1"/>
        <v/>
      </c>
      <c r="D28" s="1591"/>
      <c r="E28" s="1640"/>
      <c r="F28" s="1640"/>
      <c r="G28" s="1643"/>
      <c r="H28" s="1643"/>
      <c r="I28" s="1640"/>
      <c r="J28" s="1640"/>
      <c r="K28" s="1643"/>
      <c r="L28" s="1643"/>
      <c r="M28" s="1640"/>
      <c r="N28" s="1640"/>
      <c r="O28" s="1643"/>
      <c r="P28" s="1643"/>
      <c r="Q28" s="1640"/>
      <c r="R28" s="1640"/>
      <c r="S28" s="1643"/>
      <c r="T28" s="1643"/>
      <c r="U28" s="1640"/>
      <c r="V28" s="1640"/>
      <c r="W28" s="1643"/>
      <c r="X28" s="1643"/>
      <c r="Y28" s="1640"/>
      <c r="Z28" s="1640"/>
      <c r="AA28" s="1643"/>
      <c r="AB28" s="1643"/>
      <c r="AC28" s="1640"/>
      <c r="AD28" s="1640"/>
      <c r="AE28" s="1643"/>
      <c r="AF28" s="1643"/>
      <c r="AG28" s="1640"/>
      <c r="AH28" s="1640"/>
      <c r="AI28" s="1643"/>
      <c r="AJ28" s="1643"/>
      <c r="AK28" s="1640"/>
      <c r="AL28" s="1640"/>
      <c r="AM28" s="1643"/>
      <c r="AN28" s="1643"/>
      <c r="AO28" s="1640"/>
      <c r="AP28" s="1640"/>
      <c r="AQ28" s="1643"/>
      <c r="AR28" s="1643"/>
      <c r="AS28" s="1642"/>
      <c r="AT28" s="1640"/>
      <c r="AU28" s="1643"/>
      <c r="AV28" s="1644"/>
      <c r="AW28" s="5"/>
      <c r="AX28" s="948"/>
      <c r="AY28" s="949"/>
      <c r="AZ28" s="949"/>
      <c r="BA28" s="949"/>
      <c r="BB28" s="950"/>
      <c r="BC28" s="956"/>
      <c r="BD28" s="949"/>
      <c r="BE28" s="949"/>
      <c r="BF28" s="949"/>
      <c r="BG28" s="950"/>
      <c r="BH28" s="956"/>
      <c r="BI28" s="949"/>
      <c r="BJ28" s="949"/>
      <c r="BK28" s="949"/>
      <c r="BL28" s="957"/>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645">
        <v>10</v>
      </c>
      <c r="B29" s="1646"/>
      <c r="C29" s="1589" t="str">
        <f t="shared" si="1"/>
        <v/>
      </c>
      <c r="D29" s="1591"/>
      <c r="E29" s="1647"/>
      <c r="F29" s="1647"/>
      <c r="G29" s="1641"/>
      <c r="H29" s="1641"/>
      <c r="I29" s="1647"/>
      <c r="J29" s="1647"/>
      <c r="K29" s="1641"/>
      <c r="L29" s="1641"/>
      <c r="M29" s="1640"/>
      <c r="N29" s="1640"/>
      <c r="O29" s="1641"/>
      <c r="P29" s="1641"/>
      <c r="Q29" s="1640"/>
      <c r="R29" s="1640"/>
      <c r="S29" s="1641"/>
      <c r="T29" s="1641"/>
      <c r="U29" s="1640"/>
      <c r="V29" s="1640"/>
      <c r="W29" s="1641"/>
      <c r="X29" s="1641"/>
      <c r="Y29" s="1640"/>
      <c r="Z29" s="1640"/>
      <c r="AA29" s="1641"/>
      <c r="AB29" s="1641"/>
      <c r="AC29" s="1640"/>
      <c r="AD29" s="1640"/>
      <c r="AE29" s="1641"/>
      <c r="AF29" s="1641"/>
      <c r="AG29" s="1640"/>
      <c r="AH29" s="1640"/>
      <c r="AI29" s="1641"/>
      <c r="AJ29" s="1641"/>
      <c r="AK29" s="1640"/>
      <c r="AL29" s="1640"/>
      <c r="AM29" s="1641"/>
      <c r="AN29" s="1641"/>
      <c r="AO29" s="1640"/>
      <c r="AP29" s="1640"/>
      <c r="AQ29" s="1641"/>
      <c r="AR29" s="1641"/>
      <c r="AS29" s="1642"/>
      <c r="AT29" s="1640"/>
      <c r="AU29" s="1643"/>
      <c r="AV29" s="1644"/>
      <c r="AW29" s="5"/>
      <c r="AX29" s="958"/>
      <c r="AY29" s="959"/>
      <c r="AZ29" s="959"/>
      <c r="BA29" s="959"/>
      <c r="BB29" s="960"/>
      <c r="BC29" s="961"/>
      <c r="BD29" s="959"/>
      <c r="BE29" s="959"/>
      <c r="BF29" s="959"/>
      <c r="BG29" s="960"/>
      <c r="BH29" s="961"/>
      <c r="BI29" s="959"/>
      <c r="BJ29" s="959"/>
      <c r="BK29" s="959"/>
      <c r="BL29" s="962"/>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637" t="s">
        <v>40</v>
      </c>
      <c r="B30" s="1638"/>
      <c r="C30" s="1638"/>
      <c r="D30" s="1638"/>
      <c r="E30" s="1639"/>
      <c r="F30" s="1634"/>
      <c r="G30" s="1632" t="str">
        <f>IF(E18="","",ROUND(SUM(G20:H29),0))</f>
        <v/>
      </c>
      <c r="H30" s="1636"/>
      <c r="I30" s="1630"/>
      <c r="J30" s="1634"/>
      <c r="K30" s="1632" t="str">
        <f>IF(I18="","",ROUND(SUM(K20:L29),0))</f>
        <v/>
      </c>
      <c r="L30" s="1633"/>
      <c r="M30" s="1630"/>
      <c r="N30" s="1631"/>
      <c r="O30" s="1632" t="str">
        <f>IF(M18="","",ROUND(SUM(O20:P29),0))</f>
        <v/>
      </c>
      <c r="P30" s="1636"/>
      <c r="Q30" s="1630"/>
      <c r="R30" s="1634"/>
      <c r="S30" s="1632" t="str">
        <f>IF(Q18="","",ROUND(SUM(S20:T29),0))</f>
        <v/>
      </c>
      <c r="T30" s="1633"/>
      <c r="U30" s="1634"/>
      <c r="V30" s="1634"/>
      <c r="W30" s="1632" t="str">
        <f>IF(U18="","",ROUND(SUM(W20:X29),0))</f>
        <v/>
      </c>
      <c r="X30" s="1636"/>
      <c r="Y30" s="1630"/>
      <c r="Z30" s="1634"/>
      <c r="AA30" s="1632" t="str">
        <f>IF(Y18="","",ROUND(SUM(AA20:AB29),0))</f>
        <v/>
      </c>
      <c r="AB30" s="1633"/>
      <c r="AC30" s="1634"/>
      <c r="AD30" s="1634"/>
      <c r="AE30" s="1632" t="str">
        <f>IF(AC18="","",ROUND(SUM(AE20:AF29),0))</f>
        <v/>
      </c>
      <c r="AF30" s="1636"/>
      <c r="AG30" s="1630"/>
      <c r="AH30" s="1634"/>
      <c r="AI30" s="1632" t="str">
        <f>IF(AG18="","",ROUND(SUM(AI20:AJ29),0))</f>
        <v/>
      </c>
      <c r="AJ30" s="1636"/>
      <c r="AK30" s="1630"/>
      <c r="AL30" s="1631"/>
      <c r="AM30" s="1632" t="str">
        <f>IF(AK18="","",ROUND(SUM(AM20:AN29),0))</f>
        <v/>
      </c>
      <c r="AN30" s="1636"/>
      <c r="AO30" s="1630"/>
      <c r="AP30" s="1631"/>
      <c r="AQ30" s="1632" t="str">
        <f>IF(AO18="","",ROUND(SUM(AQ20:AR29),0))</f>
        <v/>
      </c>
      <c r="AR30" s="1633"/>
      <c r="AS30" s="1634"/>
      <c r="AT30" s="1631"/>
      <c r="AU30" s="1632" t="str">
        <f>IF(AS18="","",ROUND(SUM(AU20:AV29),0))</f>
        <v/>
      </c>
      <c r="AV30" s="1635"/>
      <c r="AW30" s="5"/>
      <c r="AX30" s="958"/>
      <c r="AY30" s="959"/>
      <c r="AZ30" s="959"/>
      <c r="BA30" s="959"/>
      <c r="BB30" s="960"/>
      <c r="BC30" s="961"/>
      <c r="BD30" s="959"/>
      <c r="BE30" s="959"/>
      <c r="BF30" s="959"/>
      <c r="BG30" s="960"/>
      <c r="BH30" s="961"/>
      <c r="BI30" s="959"/>
      <c r="BJ30" s="959"/>
      <c r="BK30" s="959"/>
      <c r="BL30" s="962"/>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58"/>
      <c r="AY31" s="959"/>
      <c r="AZ31" s="959"/>
      <c r="BA31" s="959"/>
      <c r="BB31" s="960"/>
      <c r="BC31" s="961"/>
      <c r="BD31" s="959"/>
      <c r="BE31" s="959"/>
      <c r="BF31" s="959"/>
      <c r="BG31" s="960"/>
      <c r="BH31" s="961"/>
      <c r="BI31" s="959"/>
      <c r="BJ31" s="959"/>
      <c r="BK31" s="959"/>
      <c r="BL31" s="962"/>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58"/>
      <c r="AY32" s="959"/>
      <c r="AZ32" s="959"/>
      <c r="BA32" s="959"/>
      <c r="BB32" s="960"/>
      <c r="BC32" s="961"/>
      <c r="BD32" s="959"/>
      <c r="BE32" s="959"/>
      <c r="BF32" s="959"/>
      <c r="BG32" s="960"/>
      <c r="BH32" s="961"/>
      <c r="BI32" s="959"/>
      <c r="BJ32" s="959"/>
      <c r="BK32" s="959"/>
      <c r="BL32" s="962"/>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87"/>
      <c r="C33" s="987"/>
      <c r="D33" s="987"/>
      <c r="E33" s="987"/>
      <c r="F33" s="987"/>
      <c r="G33" s="987"/>
      <c r="H33" s="987"/>
      <c r="I33" s="987"/>
      <c r="J33" s="987"/>
      <c r="K33" s="987"/>
      <c r="L33" s="987"/>
      <c r="M33" s="987"/>
      <c r="N33" s="987"/>
      <c r="O33" s="987"/>
      <c r="P33" s="987"/>
      <c r="Q33" s="987"/>
      <c r="R33" s="987"/>
      <c r="S33" s="987"/>
      <c r="T33" s="987"/>
      <c r="U33" s="987"/>
      <c r="V33" s="987"/>
      <c r="W33" s="987"/>
      <c r="X33" s="987"/>
      <c r="Y33" s="987"/>
      <c r="Z33" s="987"/>
      <c r="AA33" s="987"/>
      <c r="AB33" s="987"/>
      <c r="AC33" s="987"/>
      <c r="AD33" s="987"/>
      <c r="AE33" s="42"/>
      <c r="AF33" s="1628" t="s">
        <v>682</v>
      </c>
      <c r="AG33" s="1629"/>
      <c r="AH33" s="1629"/>
      <c r="AI33" s="1629"/>
      <c r="AJ33" s="1629"/>
      <c r="AK33" s="1629"/>
      <c r="AL33" s="1629"/>
      <c r="AM33" s="1629"/>
      <c r="AN33" s="1629"/>
      <c r="AO33" s="1629"/>
      <c r="AP33" s="715"/>
      <c r="AQ33" s="716" t="s">
        <v>681</v>
      </c>
      <c r="AR33" s="1575"/>
      <c r="AS33" s="1575"/>
      <c r="AT33" s="717" t="s">
        <v>504</v>
      </c>
      <c r="AU33" s="1575"/>
      <c r="AV33" s="1576"/>
      <c r="AW33" s="5"/>
      <c r="AX33" s="977"/>
      <c r="AY33" s="978"/>
      <c r="AZ33" s="978"/>
      <c r="BA33" s="978"/>
      <c r="BB33" s="979"/>
      <c r="BC33" s="980"/>
      <c r="BD33" s="978"/>
      <c r="BE33" s="978"/>
      <c r="BF33" s="978"/>
      <c r="BG33" s="979"/>
      <c r="BH33" s="980"/>
      <c r="BI33" s="978"/>
      <c r="BJ33" s="978"/>
      <c r="BK33" s="978"/>
      <c r="BL33" s="981"/>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87"/>
      <c r="C34" s="987"/>
      <c r="D34" s="987"/>
      <c r="E34" s="987"/>
      <c r="F34" s="987"/>
      <c r="G34" s="987"/>
      <c r="H34" s="987"/>
      <c r="I34" s="987"/>
      <c r="J34" s="987"/>
      <c r="K34" s="987"/>
      <c r="L34" s="987"/>
      <c r="M34" s="987"/>
      <c r="N34" s="987"/>
      <c r="O34" s="987"/>
      <c r="P34" s="987"/>
      <c r="Q34" s="987"/>
      <c r="R34" s="987"/>
      <c r="S34" s="987"/>
      <c r="T34" s="987"/>
      <c r="U34" s="987"/>
      <c r="V34" s="987"/>
      <c r="W34" s="987"/>
      <c r="X34" s="987"/>
      <c r="Y34" s="987"/>
      <c r="Z34" s="987"/>
      <c r="AA34" s="987"/>
      <c r="AB34" s="987"/>
      <c r="AC34" s="987"/>
      <c r="AD34" s="987"/>
      <c r="AE34" s="42"/>
      <c r="AF34" s="872" t="s">
        <v>71</v>
      </c>
      <c r="AG34" s="873"/>
      <c r="AH34" s="873"/>
      <c r="AI34" s="873"/>
      <c r="AJ34" s="873"/>
      <c r="AK34" s="873"/>
      <c r="AL34" s="873"/>
      <c r="AM34" s="873"/>
      <c r="AN34" s="873"/>
      <c r="AO34" s="873"/>
      <c r="AP34" s="964"/>
      <c r="AQ34" s="967"/>
      <c r="AR34" s="967"/>
      <c r="AS34" s="967"/>
      <c r="AT34" s="868" t="s">
        <v>70</v>
      </c>
      <c r="AU34" s="868"/>
      <c r="AV34" s="162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42"/>
      <c r="AF35" s="872" t="s">
        <v>69</v>
      </c>
      <c r="AG35" s="873"/>
      <c r="AH35" s="873"/>
      <c r="AI35" s="873"/>
      <c r="AJ35" s="873"/>
      <c r="AK35" s="873"/>
      <c r="AL35" s="873"/>
      <c r="AM35" s="873"/>
      <c r="AN35" s="873"/>
      <c r="AO35" s="873"/>
      <c r="AP35" s="1626" t="str">
        <f>IF((SUM(E30:AV30)+ SUM(E40:L40))&lt;&gt;0,(SUM(E30:AV30)+ SUM(E40:L40)),"")</f>
        <v/>
      </c>
      <c r="AQ35" s="1627"/>
      <c r="AR35" s="1627"/>
      <c r="AS35" s="1627"/>
      <c r="AT35" s="868" t="s">
        <v>66</v>
      </c>
      <c r="AU35" s="868"/>
      <c r="AV35" s="162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42"/>
      <c r="AF36" s="872" t="s">
        <v>68</v>
      </c>
      <c r="AG36" s="873"/>
      <c r="AH36" s="873"/>
      <c r="AI36" s="873"/>
      <c r="AJ36" s="873"/>
      <c r="AK36" s="873"/>
      <c r="AL36" s="873"/>
      <c r="AM36" s="873"/>
      <c r="AN36" s="873"/>
      <c r="AO36" s="873"/>
      <c r="AP36" s="1623" t="str">
        <f>IF((COUNT(E20:AV29)),((COUNT(E20:AV29))),"")</f>
        <v/>
      </c>
      <c r="AQ36" s="1624"/>
      <c r="AR36" s="1624"/>
      <c r="AS36" s="1624"/>
      <c r="AT36" s="1624"/>
      <c r="AU36" s="1624"/>
      <c r="AV36" s="162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42"/>
      <c r="AF37" s="872" t="s">
        <v>67</v>
      </c>
      <c r="AG37" s="873"/>
      <c r="AH37" s="873"/>
      <c r="AI37" s="873"/>
      <c r="AJ37" s="873"/>
      <c r="AK37" s="873"/>
      <c r="AL37" s="873"/>
      <c r="AM37" s="873"/>
      <c r="AN37" s="873"/>
      <c r="AO37" s="873"/>
      <c r="AP37" s="1626" t="str">
        <f>IFERROR(ROUND(AP35/AP36,2),"")</f>
        <v/>
      </c>
      <c r="AQ37" s="1627"/>
      <c r="AR37" s="1627"/>
      <c r="AS37" s="1627"/>
      <c r="AT37" s="868" t="s">
        <v>66</v>
      </c>
      <c r="AU37" s="868"/>
      <c r="AV37" s="1622"/>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42"/>
      <c r="AF38" s="662" t="s">
        <v>65</v>
      </c>
      <c r="AG38" s="661"/>
      <c r="AH38" s="661"/>
      <c r="AI38" s="661"/>
      <c r="AJ38" s="661"/>
      <c r="AK38" s="661"/>
      <c r="AL38" s="661"/>
      <c r="AM38" s="661"/>
      <c r="AN38" s="661"/>
      <c r="AO38" s="660"/>
      <c r="AP38" s="1175"/>
      <c r="AQ38" s="1255"/>
      <c r="AR38" s="1255"/>
      <c r="AS38" s="1255"/>
      <c r="AT38" s="1255"/>
      <c r="AU38" s="1255"/>
      <c r="AV38" s="155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42"/>
      <c r="AF39" s="872" t="s">
        <v>64</v>
      </c>
      <c r="AG39" s="873"/>
      <c r="AH39" s="873"/>
      <c r="AI39" s="873"/>
      <c r="AJ39" s="873"/>
      <c r="AK39" s="873"/>
      <c r="AL39" s="873"/>
      <c r="AM39" s="873"/>
      <c r="AN39" s="873"/>
      <c r="AO39" s="873"/>
      <c r="AP39" s="1620" t="str">
        <f>IF(OR(AP38&lt;&gt;0,AP38&lt;&gt;""),N13*IF(AP38&lt;&gt;"N/A",AP38,1),N13)</f>
        <v/>
      </c>
      <c r="AQ39" s="1621"/>
      <c r="AR39" s="1621"/>
      <c r="AS39" s="1621"/>
      <c r="AT39" s="868" t="s">
        <v>63</v>
      </c>
      <c r="AU39" s="868"/>
      <c r="AV39" s="162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42"/>
      <c r="AF40" s="919" t="s">
        <v>62</v>
      </c>
      <c r="AG40" s="920"/>
      <c r="AH40" s="920"/>
      <c r="AI40" s="920"/>
      <c r="AJ40" s="920"/>
      <c r="AK40" s="920"/>
      <c r="AL40" s="920"/>
      <c r="AM40" s="920"/>
      <c r="AN40" s="920"/>
      <c r="AO40" s="920"/>
      <c r="AP40" s="1616" t="str">
        <f>IFERROR(AP39*AP37,"")</f>
        <v/>
      </c>
      <c r="AQ40" s="1617"/>
      <c r="AR40" s="1617"/>
      <c r="AS40" s="1617"/>
      <c r="AT40" s="1288" t="s">
        <v>29</v>
      </c>
      <c r="AU40" s="1288"/>
      <c r="AV40" s="161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87"/>
      <c r="C41" s="987"/>
      <c r="D41" s="987"/>
      <c r="E41" s="987"/>
      <c r="F41" s="987"/>
      <c r="G41" s="987"/>
      <c r="H41" s="987"/>
      <c r="I41" s="987"/>
      <c r="J41" s="987"/>
      <c r="K41" s="987"/>
      <c r="L41" s="987"/>
      <c r="M41" s="987"/>
      <c r="N41" s="987"/>
      <c r="O41" s="987"/>
      <c r="P41" s="987"/>
      <c r="Q41" s="987"/>
      <c r="R41" s="987"/>
      <c r="S41" s="987"/>
      <c r="T41" s="987"/>
      <c r="U41" s="987"/>
      <c r="V41" s="987"/>
      <c r="W41" s="987"/>
      <c r="X41" s="987"/>
      <c r="Y41" s="987"/>
      <c r="Z41" s="987"/>
      <c r="AA41" s="987"/>
      <c r="AB41" s="987"/>
      <c r="AC41" s="987"/>
      <c r="AD41" s="987"/>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19" t="s">
        <v>38</v>
      </c>
      <c r="B42" s="1619"/>
      <c r="C42" s="1619"/>
      <c r="D42" s="1619"/>
      <c r="E42" s="994"/>
      <c r="F42" s="994"/>
      <c r="G42" s="994"/>
      <c r="H42" s="994"/>
      <c r="I42" s="994"/>
      <c r="J42" s="994"/>
      <c r="K42" s="994"/>
      <c r="L42" s="42"/>
      <c r="M42" s="42"/>
      <c r="N42" s="42"/>
      <c r="O42" s="42"/>
      <c r="P42" s="42"/>
      <c r="Q42" s="42"/>
      <c r="R42" s="42"/>
      <c r="S42" s="42"/>
      <c r="T42" s="42"/>
      <c r="U42" s="42"/>
      <c r="V42" s="42"/>
      <c r="W42" s="42"/>
      <c r="X42" s="42"/>
      <c r="Y42" s="42"/>
      <c r="Z42" s="42"/>
      <c r="AA42" s="42"/>
      <c r="AB42" s="42"/>
      <c r="AC42" s="42"/>
      <c r="AD42" s="1619" t="s">
        <v>37</v>
      </c>
      <c r="AE42" s="1619"/>
      <c r="AF42" s="1619"/>
      <c r="AG42" s="1619"/>
      <c r="AH42" s="1619"/>
      <c r="AI42" s="995"/>
      <c r="AJ42" s="995"/>
      <c r="AK42" s="995"/>
      <c r="AL42" s="995"/>
      <c r="AM42" s="995"/>
      <c r="AN42" s="995"/>
      <c r="AO42" s="995"/>
      <c r="AP42" s="995"/>
      <c r="AQ42" s="995"/>
      <c r="AR42" s="995"/>
      <c r="AS42" s="995"/>
      <c r="AT42" s="995"/>
      <c r="AU42" s="995"/>
      <c r="AV42" s="9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ExUoMlQ5weMyUsaO0KhY2qgG7B3TUmW9xCCthKeScohfVpJmAcmz100//JnUW3LtOKkjBNm62jhIys7D1jIx9g==" saltValue="c1LltP+0a4Vd4QRhNcHzog==" spinCount="100000"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598" priority="10">
      <formula>LEN(TRIM(B7))=0</formula>
    </cfRule>
  </conditionalFormatting>
  <conditionalFormatting sqref="E20:AR29">
    <cfRule type="notContainsBlanks" dxfId="1597" priority="9">
      <formula>LEN(TRIM(E20))&gt;0</formula>
    </cfRule>
  </conditionalFormatting>
  <conditionalFormatting sqref="BD17:BF19 BD23:BF25 H13:H14 N13 T13 AJ13 AR13">
    <cfRule type="containsText" dxfId="1596" priority="8" operator="containsText" text="CALC.">
      <formula>NOT(ISERROR(SEARCH("CALC.",H13)))</formula>
    </cfRule>
  </conditionalFormatting>
  <conditionalFormatting sqref="AX13:BG13">
    <cfRule type="notContainsBlanks" dxfId="1595" priority="7">
      <formula>LEN(TRIM(AX13))&gt;0</formula>
    </cfRule>
  </conditionalFormatting>
  <conditionalFormatting sqref="AS20:AV29">
    <cfRule type="notContainsBlanks" dxfId="1594" priority="6">
      <formula>LEN(TRIM(AS20))&gt;0</formula>
    </cfRule>
  </conditionalFormatting>
  <conditionalFormatting sqref="E20:F29 I20:J29 M20:N29 Q20:R29 U20:V29 Y20:Z29 AC20:AD29 AG20:AH29 AK20:AL29 AO20:AP29 AS20:AT29">
    <cfRule type="expression" dxfId="1593" priority="5">
      <formula>AND(($C20&lt;&gt;""),(E$18&lt;&gt;""))</formula>
    </cfRule>
  </conditionalFormatting>
  <conditionalFormatting sqref="U16:W16">
    <cfRule type="containsBlanks" dxfId="1592" priority="4">
      <formula>LEN(TRIM(U16))=0</formula>
    </cfRule>
  </conditionalFormatting>
  <conditionalFormatting sqref="M16">
    <cfRule type="containsBlanks" dxfId="1591" priority="3">
      <formula>LEN(TRIM(M16))=0</formula>
    </cfRule>
  </conditionalFormatting>
  <conditionalFormatting sqref="U16:X16">
    <cfRule type="expression" dxfId="1590" priority="2">
      <formula>$M$16="FIXED SPEED"</formula>
    </cfRule>
  </conditionalFormatting>
  <conditionalFormatting sqref="Z5">
    <cfRule type="containsBlanks" dxfId="158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sqref="A1:C1"/>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39" t="s">
        <v>49</v>
      </c>
      <c r="AX1" s="1739"/>
      <c r="AY1" s="1739"/>
      <c r="AZ1" s="1739"/>
      <c r="BA1" s="1739"/>
      <c r="BB1" s="1739"/>
      <c r="BC1" s="1739"/>
      <c r="BD1" s="1739"/>
      <c r="BE1" s="1739"/>
      <c r="BF1" s="1739"/>
      <c r="BG1" s="1739"/>
      <c r="BH1" s="1739"/>
      <c r="BI1" s="1739"/>
      <c r="BJ1" s="1739"/>
      <c r="BK1" s="1739"/>
      <c r="BL1" s="1739"/>
      <c r="BM1" s="1739"/>
      <c r="BN1" s="1739"/>
      <c r="BO1" s="1739"/>
      <c r="BP1" s="1739"/>
      <c r="BQ1" s="1739"/>
      <c r="BR1" s="1739"/>
      <c r="BS1" s="1739"/>
      <c r="BT1" s="1739"/>
      <c r="BU1" s="1739"/>
      <c r="BV1" s="1739"/>
      <c r="BW1" s="1739"/>
      <c r="BX1" s="1739"/>
      <c r="BY1" s="1739"/>
      <c r="BZ1" s="1739"/>
      <c r="CA1" s="1739"/>
      <c r="CB1" s="1739"/>
      <c r="CC1" s="1739"/>
      <c r="CD1" s="1739"/>
      <c r="CE1" s="1739"/>
      <c r="CF1" s="1739"/>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12"/>
      <c r="AA5" s="1712"/>
      <c r="AB5" s="1712"/>
      <c r="AC5" s="1712"/>
      <c r="AD5" s="1712"/>
      <c r="AE5" s="1712"/>
      <c r="AF5" s="1712"/>
      <c r="AG5" s="1712"/>
      <c r="AH5" s="1712"/>
      <c r="AI5" s="1712"/>
      <c r="AJ5" s="1712"/>
      <c r="AK5" s="1712"/>
      <c r="AL5" s="1712"/>
      <c r="AM5" s="1712"/>
      <c r="AN5" s="1712"/>
      <c r="AO5" s="1712"/>
      <c r="AP5" s="1712"/>
      <c r="AQ5" s="1712"/>
      <c r="AR5" s="1712"/>
      <c r="AS5" s="1712"/>
      <c r="AT5" s="1712"/>
      <c r="AU5" s="1712"/>
      <c r="AV5" s="1712"/>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54" t="s">
        <v>48</v>
      </c>
      <c r="B7" s="854"/>
      <c r="C7" s="854"/>
      <c r="D7" s="854"/>
      <c r="E7" s="854"/>
      <c r="F7" s="855"/>
      <c r="G7" s="855"/>
      <c r="H7" s="855"/>
      <c r="I7" s="855"/>
      <c r="J7" s="855"/>
      <c r="K7" s="855"/>
      <c r="L7" s="855"/>
      <c r="M7" s="855"/>
      <c r="N7" s="855"/>
      <c r="O7" s="855"/>
      <c r="P7" s="855"/>
      <c r="Q7" s="42"/>
      <c r="R7" s="42"/>
      <c r="S7" s="42"/>
      <c r="T7" s="42"/>
      <c r="U7" s="42"/>
      <c r="V7" s="42"/>
      <c r="W7" s="42"/>
      <c r="X7" s="42"/>
      <c r="Y7" s="42"/>
      <c r="Z7" s="42"/>
      <c r="AA7" s="42"/>
      <c r="AB7" s="42"/>
      <c r="AC7" s="42"/>
      <c r="AD7" s="42"/>
      <c r="AE7" s="42"/>
      <c r="AF7" s="42"/>
      <c r="AG7" s="854" t="s">
        <v>47</v>
      </c>
      <c r="AH7" s="854"/>
      <c r="AI7" s="854"/>
      <c r="AJ7" s="854"/>
      <c r="AK7" s="854"/>
      <c r="AL7" s="855"/>
      <c r="AM7" s="855"/>
      <c r="AN7" s="855"/>
      <c r="AO7" s="855"/>
      <c r="AP7" s="855"/>
      <c r="AQ7" s="855"/>
      <c r="AR7" s="855"/>
      <c r="AS7" s="855"/>
      <c r="AT7" s="855"/>
      <c r="AU7" s="855"/>
      <c r="AV7" s="855"/>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450" t="s">
        <v>92</v>
      </c>
      <c r="AZ8" s="1451"/>
      <c r="BA8" s="1451"/>
      <c r="BB8" s="1451"/>
      <c r="BC8" s="1451"/>
      <c r="BD8" s="1451"/>
      <c r="BE8" s="1451"/>
      <c r="BF8" s="1452"/>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54" t="s">
        <v>61</v>
      </c>
      <c r="B9" s="854"/>
      <c r="C9" s="854"/>
      <c r="D9" s="854"/>
      <c r="E9" s="854"/>
      <c r="F9" s="855"/>
      <c r="G9" s="855"/>
      <c r="H9" s="855"/>
      <c r="I9" s="855"/>
      <c r="J9" s="855"/>
      <c r="K9" s="855"/>
      <c r="L9" s="855"/>
      <c r="M9" s="855"/>
      <c r="N9" s="855"/>
      <c r="O9" s="855"/>
      <c r="P9" s="855"/>
      <c r="Q9" s="42"/>
      <c r="R9" s="42"/>
      <c r="S9" s="42"/>
      <c r="T9" s="42"/>
      <c r="U9" s="42"/>
      <c r="V9" s="42"/>
      <c r="W9" s="42"/>
      <c r="X9" s="42"/>
      <c r="Y9" s="42"/>
      <c r="Z9" s="42"/>
      <c r="AA9" s="42"/>
      <c r="AB9" s="42"/>
      <c r="AC9" s="42"/>
      <c r="AD9" s="42"/>
      <c r="AE9" s="42"/>
      <c r="AF9" s="42"/>
      <c r="AG9" s="854" t="s">
        <v>46</v>
      </c>
      <c r="AH9" s="854"/>
      <c r="AI9" s="854"/>
      <c r="AJ9" s="854"/>
      <c r="AK9" s="854"/>
      <c r="AL9" s="855"/>
      <c r="AM9" s="855"/>
      <c r="AN9" s="855"/>
      <c r="AO9" s="855"/>
      <c r="AP9" s="855"/>
      <c r="AQ9" s="855"/>
      <c r="AR9" s="855"/>
      <c r="AS9" s="855"/>
      <c r="AT9" s="855"/>
      <c r="AU9" s="855"/>
      <c r="AV9" s="855"/>
      <c r="AW9" s="4"/>
      <c r="AX9" s="17"/>
      <c r="AY9" s="1453" t="s">
        <v>91</v>
      </c>
      <c r="AZ9" s="1453"/>
      <c r="BA9" s="1453"/>
      <c r="BB9" s="1453"/>
      <c r="BC9" s="1453"/>
      <c r="BD9" s="1453"/>
      <c r="BE9" s="1455"/>
      <c r="BF9" s="1456"/>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454" t="s">
        <v>90</v>
      </c>
      <c r="AZ10" s="1454"/>
      <c r="BA10" s="1454"/>
      <c r="BB10" s="1454"/>
      <c r="BC10" s="1454"/>
      <c r="BD10" s="1454"/>
      <c r="BE10" s="1457"/>
      <c r="BF10" s="1458"/>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56" t="s">
        <v>89</v>
      </c>
      <c r="B11" s="857"/>
      <c r="C11" s="857"/>
      <c r="D11" s="857"/>
      <c r="E11" s="857"/>
      <c r="F11" s="857"/>
      <c r="G11" s="857"/>
      <c r="H11" s="857"/>
      <c r="I11" s="857"/>
      <c r="J11" s="857"/>
      <c r="K11" s="857"/>
      <c r="L11" s="857"/>
      <c r="M11" s="857"/>
      <c r="N11" s="857"/>
      <c r="O11" s="857"/>
      <c r="P11" s="857"/>
      <c r="Q11" s="857"/>
      <c r="R11" s="857"/>
      <c r="S11" s="857"/>
      <c r="T11" s="857"/>
      <c r="U11" s="857"/>
      <c r="V11" s="857"/>
      <c r="W11" s="857"/>
      <c r="X11" s="857"/>
      <c r="Y11" s="857"/>
      <c r="Z11" s="857"/>
      <c r="AA11" s="857"/>
      <c r="AB11" s="857"/>
      <c r="AC11" s="857"/>
      <c r="AD11" s="857"/>
      <c r="AE11" s="857"/>
      <c r="AF11" s="857"/>
      <c r="AG11" s="857"/>
      <c r="AH11" s="857"/>
      <c r="AI11" s="857"/>
      <c r="AJ11" s="857"/>
      <c r="AK11" s="857"/>
      <c r="AL11" s="857"/>
      <c r="AM11" s="857"/>
      <c r="AN11" s="857"/>
      <c r="AO11" s="857"/>
      <c r="AP11" s="857"/>
      <c r="AQ11" s="857"/>
      <c r="AR11" s="857"/>
      <c r="AS11" s="857"/>
      <c r="AT11" s="857"/>
      <c r="AU11" s="857"/>
      <c r="AV11" s="858"/>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38" t="s">
        <v>88</v>
      </c>
      <c r="B12" s="942"/>
      <c r="C12" s="942"/>
      <c r="D12" s="942"/>
      <c r="E12" s="942"/>
      <c r="F12" s="942"/>
      <c r="G12" s="942"/>
      <c r="H12" s="942"/>
      <c r="I12" s="942"/>
      <c r="J12" s="942"/>
      <c r="K12" s="942"/>
      <c r="L12" s="942"/>
      <c r="M12" s="942"/>
      <c r="N12" s="942"/>
      <c r="O12" s="942"/>
      <c r="P12" s="942"/>
      <c r="Q12" s="942" t="s">
        <v>87</v>
      </c>
      <c r="R12" s="942"/>
      <c r="S12" s="942"/>
      <c r="T12" s="942"/>
      <c r="U12" s="942"/>
      <c r="V12" s="942"/>
      <c r="W12" s="942"/>
      <c r="X12" s="942"/>
      <c r="Y12" s="942"/>
      <c r="Z12" s="942"/>
      <c r="AA12" s="942"/>
      <c r="AB12" s="942"/>
      <c r="AC12" s="942"/>
      <c r="AD12" s="942"/>
      <c r="AE12" s="942"/>
      <c r="AF12" s="942"/>
      <c r="AG12" s="942" t="s">
        <v>86</v>
      </c>
      <c r="AH12" s="942"/>
      <c r="AI12" s="942"/>
      <c r="AJ12" s="942"/>
      <c r="AK12" s="942"/>
      <c r="AL12" s="942"/>
      <c r="AM12" s="942"/>
      <c r="AN12" s="942"/>
      <c r="AO12" s="942"/>
      <c r="AP12" s="942"/>
      <c r="AQ12" s="942"/>
      <c r="AR12" s="942"/>
      <c r="AS12" s="942"/>
      <c r="AT12" s="942"/>
      <c r="AU12" s="942"/>
      <c r="AV12" s="943"/>
      <c r="AW12" s="4"/>
      <c r="AX12" s="1538" t="s">
        <v>56</v>
      </c>
      <c r="AY12" s="1539"/>
      <c r="AZ12" s="1539"/>
      <c r="BA12" s="1539"/>
      <c r="BB12" s="1539"/>
      <c r="BC12" s="1539"/>
      <c r="BD12" s="1539"/>
      <c r="BE12" s="1539"/>
      <c r="BF12" s="1539"/>
      <c r="BG12" s="1540"/>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29" t="s">
        <v>53</v>
      </c>
      <c r="B13" s="1730"/>
      <c r="C13" s="1345"/>
      <c r="D13" s="1345"/>
      <c r="E13" s="1731" t="s">
        <v>702</v>
      </c>
      <c r="F13" s="1731"/>
      <c r="G13" s="1731"/>
      <c r="H13" s="1732"/>
      <c r="I13" s="1695" t="s">
        <v>63</v>
      </c>
      <c r="J13" s="1288"/>
      <c r="K13" s="1288"/>
      <c r="L13" s="1697">
        <f>IFERROR(C13*C13*3.14/144/4,"")</f>
        <v>0</v>
      </c>
      <c r="M13" s="1697"/>
      <c r="N13" s="1697"/>
      <c r="O13" s="1697"/>
      <c r="P13" s="1698"/>
      <c r="Q13" s="1695" t="s">
        <v>66</v>
      </c>
      <c r="R13" s="1288"/>
      <c r="S13" s="1288"/>
      <c r="T13" s="946" t="str">
        <f>IFERROR(AB13/L13,"")</f>
        <v/>
      </c>
      <c r="U13" s="946"/>
      <c r="V13" s="946"/>
      <c r="W13" s="946"/>
      <c r="X13" s="1694"/>
      <c r="Y13" s="1695" t="s">
        <v>29</v>
      </c>
      <c r="Z13" s="1288"/>
      <c r="AA13" s="1288"/>
      <c r="AB13" s="1514"/>
      <c r="AC13" s="1514"/>
      <c r="AD13" s="1514"/>
      <c r="AE13" s="1514"/>
      <c r="AF13" s="1515"/>
      <c r="AG13" s="1695" t="s">
        <v>66</v>
      </c>
      <c r="AH13" s="1288"/>
      <c r="AI13" s="1288"/>
      <c r="AJ13" s="946" t="str">
        <f>AP37</f>
        <v/>
      </c>
      <c r="AK13" s="946"/>
      <c r="AL13" s="946"/>
      <c r="AM13" s="946"/>
      <c r="AN13" s="1694"/>
      <c r="AO13" s="1695" t="s">
        <v>29</v>
      </c>
      <c r="AP13" s="1288"/>
      <c r="AQ13" s="1288"/>
      <c r="AR13" s="946" t="str">
        <f>AP40</f>
        <v/>
      </c>
      <c r="AS13" s="946"/>
      <c r="AT13" s="946"/>
      <c r="AU13" s="946"/>
      <c r="AV13" s="947"/>
      <c r="AW13" s="4"/>
      <c r="AX13" s="1426" t="str">
        <f>IF(AR13="CALC.","",IF(AR13="","",IF(AR13&lt;AB13-(AB13*$BE$10),"Below "&amp;$BE$10*100&amp;"% by "&amp;ROUND(AB13-(AB13*$BE$10)-AR13,0)&amp;" CFM",IF(AR13&gt;AB13+(AB13*$BE$9),"Above "&amp;$BE$9*100&amp;"% by "&amp;ROUND(AR13-AB13-(AB13*$BE$9),0)&amp;" CFM",""))))</f>
        <v/>
      </c>
      <c r="AY13" s="1427"/>
      <c r="AZ13" s="1427"/>
      <c r="BA13" s="1427"/>
      <c r="BB13" s="1427"/>
      <c r="BC13" s="1427"/>
      <c r="BD13" s="1427"/>
      <c r="BE13" s="1427"/>
      <c r="BF13" s="1427"/>
      <c r="BG13" s="1428"/>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35" t="s">
        <v>81</v>
      </c>
      <c r="B15" s="1736"/>
      <c r="C15" s="1736"/>
      <c r="D15" s="1736"/>
      <c r="E15" s="1736"/>
      <c r="F15" s="1736"/>
      <c r="G15" s="1736"/>
      <c r="H15" s="1736"/>
      <c r="I15" s="1736"/>
      <c r="J15" s="1736"/>
      <c r="K15" s="1736"/>
      <c r="L15" s="1736"/>
      <c r="M15" s="1736"/>
      <c r="N15" s="1736"/>
      <c r="O15" s="1736"/>
      <c r="P15" s="1736"/>
      <c r="Q15" s="1736"/>
      <c r="R15" s="1737"/>
      <c r="S15" s="42"/>
      <c r="T15" s="1236" t="s">
        <v>825</v>
      </c>
      <c r="U15" s="1237"/>
      <c r="V15" s="1237"/>
      <c r="W15" s="1237"/>
      <c r="X15" s="1237"/>
      <c r="Y15" s="1237"/>
      <c r="Z15" s="1237"/>
      <c r="AA15" s="1237"/>
      <c r="AB15" s="1237"/>
      <c r="AC15" s="1237"/>
      <c r="AD15" s="1237"/>
      <c r="AE15" s="1238"/>
      <c r="AF15" s="42"/>
      <c r="AG15" s="856" t="s">
        <v>83</v>
      </c>
      <c r="AH15" s="857"/>
      <c r="AI15" s="857"/>
      <c r="AJ15" s="857"/>
      <c r="AK15" s="857"/>
      <c r="AL15" s="857"/>
      <c r="AM15" s="857"/>
      <c r="AN15" s="857"/>
      <c r="AO15" s="857"/>
      <c r="AP15" s="857"/>
      <c r="AQ15" s="857"/>
      <c r="AR15" s="857"/>
      <c r="AS15" s="857"/>
      <c r="AT15" s="857"/>
      <c r="AU15" s="857"/>
      <c r="AV15" s="858"/>
      <c r="AW15" s="5"/>
      <c r="AX15" s="1102" t="s">
        <v>709</v>
      </c>
      <c r="AY15" s="1103"/>
      <c r="AZ15" s="1103"/>
      <c r="BA15" s="1103"/>
      <c r="BB15" s="1103"/>
      <c r="BC15" s="1103"/>
      <c r="BD15" s="1103"/>
      <c r="BE15" s="1103"/>
      <c r="BF15" s="1103"/>
      <c r="BG15" s="1103"/>
      <c r="BH15" s="1103"/>
      <c r="BI15" s="1103"/>
      <c r="BJ15" s="1103"/>
      <c r="BK15" s="1103"/>
      <c r="BL15" s="1104"/>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20" t="s">
        <v>79</v>
      </c>
      <c r="B16" s="1721"/>
      <c r="C16" s="1721"/>
      <c r="D16" s="1721"/>
      <c r="E16" s="1721"/>
      <c r="F16" s="1721"/>
      <c r="G16" s="1716" t="s">
        <v>701</v>
      </c>
      <c r="H16" s="1716"/>
      <c r="I16" s="1716"/>
      <c r="J16" s="1716"/>
      <c r="K16" s="1716"/>
      <c r="L16" s="1717"/>
      <c r="M16" s="1718" t="s">
        <v>700</v>
      </c>
      <c r="N16" s="1716"/>
      <c r="O16" s="1716"/>
      <c r="P16" s="1716"/>
      <c r="Q16" s="1716"/>
      <c r="R16" s="1719"/>
      <c r="S16" s="42"/>
      <c r="T16" s="1487"/>
      <c r="U16" s="1488"/>
      <c r="V16" s="1488"/>
      <c r="W16" s="1488"/>
      <c r="X16" s="1488"/>
      <c r="Y16" s="1488"/>
      <c r="Z16" s="1488"/>
      <c r="AA16" s="1488"/>
      <c r="AB16" s="1248"/>
      <c r="AC16" s="1249"/>
      <c r="AD16" s="1095"/>
      <c r="AE16" s="1096"/>
      <c r="AF16" s="42"/>
      <c r="AG16" s="1726" t="s">
        <v>82</v>
      </c>
      <c r="AH16" s="1727"/>
      <c r="AI16" s="1727"/>
      <c r="AJ16" s="1727"/>
      <c r="AK16" s="1727"/>
      <c r="AL16" s="1523" t="s">
        <v>679</v>
      </c>
      <c r="AM16" s="1523"/>
      <c r="AN16" s="1523"/>
      <c r="AO16" s="1523"/>
      <c r="AP16" s="1523"/>
      <c r="AQ16" s="1523"/>
      <c r="AR16" s="1523"/>
      <c r="AS16" s="1523"/>
      <c r="AT16" s="1523"/>
      <c r="AU16" s="1523"/>
      <c r="AV16" s="1524"/>
      <c r="AW16" s="4"/>
      <c r="AX16" s="948"/>
      <c r="AY16" s="949"/>
      <c r="AZ16" s="949"/>
      <c r="BA16" s="949"/>
      <c r="BB16" s="950"/>
      <c r="BC16" s="956"/>
      <c r="BD16" s="949"/>
      <c r="BE16" s="949"/>
      <c r="BF16" s="949"/>
      <c r="BG16" s="950"/>
      <c r="BH16" s="956"/>
      <c r="BI16" s="949"/>
      <c r="BJ16" s="949"/>
      <c r="BK16" s="949"/>
      <c r="BL16" s="95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23" t="s">
        <v>55</v>
      </c>
      <c r="B17" s="923"/>
      <c r="C17" s="923"/>
      <c r="D17" s="923" t="s">
        <v>78</v>
      </c>
      <c r="E17" s="923"/>
      <c r="F17" s="923"/>
      <c r="G17" s="1728" t="s">
        <v>677</v>
      </c>
      <c r="H17" s="1728"/>
      <c r="I17" s="1728"/>
      <c r="J17" s="1733" t="s">
        <v>678</v>
      </c>
      <c r="K17" s="1728"/>
      <c r="L17" s="1728"/>
      <c r="M17" s="1733" t="s">
        <v>677</v>
      </c>
      <c r="N17" s="1728"/>
      <c r="O17" s="1728"/>
      <c r="P17" s="1733" t="s">
        <v>678</v>
      </c>
      <c r="Q17" s="1728"/>
      <c r="R17" s="1734"/>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58"/>
      <c r="AY17" s="959"/>
      <c r="AZ17" s="959"/>
      <c r="BA17" s="959"/>
      <c r="BB17" s="960"/>
      <c r="BC17" s="961"/>
      <c r="BD17" s="959"/>
      <c r="BE17" s="959"/>
      <c r="BF17" s="959"/>
      <c r="BG17" s="960"/>
      <c r="BH17" s="961"/>
      <c r="BI17" s="959"/>
      <c r="BJ17" s="959"/>
      <c r="BK17" s="959"/>
      <c r="BL17" s="962"/>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24">
        <v>1</v>
      </c>
      <c r="B18" s="1725"/>
      <c r="C18" s="1725"/>
      <c r="D18" s="1740">
        <f>IF($C$13&lt;=5,$C$13/2,IF(AND($C$13&gt;=6,$C$13&lt;=9),($C$13/6)/2,IF(AND($C$13&gt;=10,$C$13&lt;=12),($C$13/8)/2,IF($C$13&gt;12,($C$13/10)/2,""))))</f>
        <v>0</v>
      </c>
      <c r="E18" s="1740"/>
      <c r="F18" s="1740"/>
      <c r="G18" s="1560"/>
      <c r="H18" s="1561"/>
      <c r="I18" s="1561"/>
      <c r="J18" s="1715" t="str">
        <f>IF(G18="","",IF(C13&lt;=5,(SQRT(G18)*4005)*0.9,SQRT(G18)*4005))</f>
        <v/>
      </c>
      <c r="K18" s="1643"/>
      <c r="L18" s="1643"/>
      <c r="M18" s="1560"/>
      <c r="N18" s="1561"/>
      <c r="O18" s="1561"/>
      <c r="P18" s="1715" t="str">
        <f>IF(M18="","",IF(C13&lt;=5,(SQRT(M18)*4005)*0.9,SQRT(M18)*4005))</f>
        <v/>
      </c>
      <c r="Q18" s="1643"/>
      <c r="R18" s="1644"/>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58"/>
      <c r="AY18" s="959"/>
      <c r="AZ18" s="959"/>
      <c r="BA18" s="959"/>
      <c r="BB18" s="960"/>
      <c r="BC18" s="961"/>
      <c r="BD18" s="959"/>
      <c r="BE18" s="959"/>
      <c r="BF18" s="959"/>
      <c r="BG18" s="960"/>
      <c r="BH18" s="961"/>
      <c r="BI18" s="959"/>
      <c r="BJ18" s="959"/>
      <c r="BK18" s="959"/>
      <c r="BL18" s="962"/>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20">
        <v>2</v>
      </c>
      <c r="B19" s="1721"/>
      <c r="C19" s="1721"/>
      <c r="D19" s="1722">
        <f>IF($C$13&lt;=5,$C$13/2,IF(AND($C$13&gt;=6,$C$13&lt;=9),($C$13/6)+D18,IF(AND($C$13&gt;=10,$C$13&lt;=12),($C$13/8)+D18,IF($C$13&gt;12,($C$13/10)+D18,""))))</f>
        <v>0</v>
      </c>
      <c r="E19" s="1722"/>
      <c r="F19" s="1722"/>
      <c r="G19" s="1560"/>
      <c r="H19" s="1561"/>
      <c r="I19" s="1561"/>
      <c r="J19" s="1715" t="str">
        <f t="shared" ref="J19:J27" si="0">IF(G19="","",SQRT(G19)*4005)</f>
        <v/>
      </c>
      <c r="K19" s="1643"/>
      <c r="L19" s="1643"/>
      <c r="M19" s="1560"/>
      <c r="N19" s="1561"/>
      <c r="O19" s="1561"/>
      <c r="P19" s="1715" t="str">
        <f t="shared" ref="P19:P27" si="1">IF(M19="","",SQRT(M19)*4005)</f>
        <v/>
      </c>
      <c r="Q19" s="1643"/>
      <c r="R19" s="1644"/>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58"/>
      <c r="AY19" s="959"/>
      <c r="AZ19" s="959"/>
      <c r="BA19" s="959"/>
      <c r="BB19" s="960"/>
      <c r="BC19" s="961"/>
      <c r="BD19" s="959"/>
      <c r="BE19" s="959"/>
      <c r="BF19" s="959"/>
      <c r="BG19" s="960"/>
      <c r="BH19" s="961"/>
      <c r="BI19" s="959"/>
      <c r="BJ19" s="959"/>
      <c r="BK19" s="959"/>
      <c r="BL19" s="962"/>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20">
        <v>3</v>
      </c>
      <c r="B20" s="1721"/>
      <c r="C20" s="1721"/>
      <c r="D20" s="1722">
        <f t="shared" ref="D20:D22" si="2">IF($C$13&lt;=5,$C$13/2,IF(AND($C$13&gt;=6,$C$13&lt;=9),($C$13/6)+D19,IF(AND($C$13&gt;=10,$C$13&lt;=12),($C$13/8)+D19,IF($C$13&gt;12,($C$13/10)+D19,""))))</f>
        <v>0</v>
      </c>
      <c r="E20" s="1722"/>
      <c r="F20" s="1722"/>
      <c r="G20" s="1560"/>
      <c r="H20" s="1561"/>
      <c r="I20" s="1561"/>
      <c r="J20" s="1715" t="str">
        <f t="shared" si="0"/>
        <v/>
      </c>
      <c r="K20" s="1643"/>
      <c r="L20" s="1643"/>
      <c r="M20" s="1560"/>
      <c r="N20" s="1561"/>
      <c r="O20" s="1561"/>
      <c r="P20" s="1715" t="str">
        <f t="shared" si="1"/>
        <v/>
      </c>
      <c r="Q20" s="1643"/>
      <c r="R20" s="1644"/>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58"/>
      <c r="AY20" s="959"/>
      <c r="AZ20" s="959"/>
      <c r="BA20" s="959"/>
      <c r="BB20" s="960"/>
      <c r="BC20" s="961"/>
      <c r="BD20" s="959"/>
      <c r="BE20" s="959"/>
      <c r="BF20" s="959"/>
      <c r="BG20" s="960"/>
      <c r="BH20" s="961"/>
      <c r="BI20" s="959"/>
      <c r="BJ20" s="959"/>
      <c r="BK20" s="959"/>
      <c r="BL20" s="962"/>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20">
        <v>4</v>
      </c>
      <c r="B21" s="1721"/>
      <c r="C21" s="1721"/>
      <c r="D21" s="1722">
        <f t="shared" si="2"/>
        <v>0</v>
      </c>
      <c r="E21" s="1722"/>
      <c r="F21" s="1722"/>
      <c r="G21" s="1560"/>
      <c r="H21" s="1561"/>
      <c r="I21" s="1561"/>
      <c r="J21" s="1715" t="str">
        <f t="shared" si="0"/>
        <v/>
      </c>
      <c r="K21" s="1643"/>
      <c r="L21" s="1643"/>
      <c r="M21" s="1560"/>
      <c r="N21" s="1561"/>
      <c r="O21" s="1561"/>
      <c r="P21" s="1715" t="str">
        <f t="shared" si="1"/>
        <v/>
      </c>
      <c r="Q21" s="1643"/>
      <c r="R21" s="1644"/>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77"/>
      <c r="AY21" s="978"/>
      <c r="AZ21" s="978"/>
      <c r="BA21" s="978"/>
      <c r="BB21" s="979"/>
      <c r="BC21" s="980"/>
      <c r="BD21" s="978"/>
      <c r="BE21" s="978"/>
      <c r="BF21" s="978"/>
      <c r="BG21" s="979"/>
      <c r="BH21" s="980"/>
      <c r="BI21" s="978"/>
      <c r="BJ21" s="978"/>
      <c r="BK21" s="978"/>
      <c r="BL21" s="981"/>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20">
        <v>5</v>
      </c>
      <c r="B22" s="1721"/>
      <c r="C22" s="1721"/>
      <c r="D22" s="1722">
        <f t="shared" si="2"/>
        <v>0</v>
      </c>
      <c r="E22" s="1722"/>
      <c r="F22" s="1722"/>
      <c r="G22" s="1560"/>
      <c r="H22" s="1561"/>
      <c r="I22" s="1561"/>
      <c r="J22" s="1715" t="str">
        <f t="shared" si="0"/>
        <v/>
      </c>
      <c r="K22" s="1643"/>
      <c r="L22" s="1643"/>
      <c r="M22" s="1560"/>
      <c r="N22" s="1561"/>
      <c r="O22" s="1561"/>
      <c r="P22" s="1715" t="str">
        <f t="shared" si="1"/>
        <v/>
      </c>
      <c r="Q22" s="1643"/>
      <c r="R22" s="1644"/>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20">
        <v>6</v>
      </c>
      <c r="B23" s="1721"/>
      <c r="C23" s="1721"/>
      <c r="D23" s="1722">
        <f t="shared" ref="D23" si="3">IF($C$13&lt;=5,$C$13/2,IF(AND($C$13&gt;=6,$C$13&lt;=9),($C$13/6)+D22,IF(AND($C$13&gt;=10,$C$13&lt;=12),($C$13/8)+D22,IF($C$13&gt;12,($C$13/10)+D22,""))))</f>
        <v>0</v>
      </c>
      <c r="E23" s="1722"/>
      <c r="F23" s="1722"/>
      <c r="G23" s="1745"/>
      <c r="H23" s="1746"/>
      <c r="I23" s="1746"/>
      <c r="J23" s="1715" t="str">
        <f t="shared" si="0"/>
        <v/>
      </c>
      <c r="K23" s="1643"/>
      <c r="L23" s="1643"/>
      <c r="M23" s="1560"/>
      <c r="N23" s="1561"/>
      <c r="O23" s="1561"/>
      <c r="P23" s="1715" t="str">
        <f t="shared" si="1"/>
        <v/>
      </c>
      <c r="Q23" s="1643"/>
      <c r="R23" s="1644"/>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02"/>
      <c r="BH23" s="402"/>
      <c r="BI23" s="402"/>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20">
        <v>7</v>
      </c>
      <c r="B24" s="1721"/>
      <c r="C24" s="1721"/>
      <c r="D24" s="1747">
        <f t="shared" ref="D24:D27" si="4">IF($C$13&lt;=5,$C$13/2,IF(AND($C$13&gt;=6,$C$13&lt;=9),($C$13/6)+D23,IF(AND($C$13&gt;=10,$C$13&lt;=12),($C$13/8)+D23,IF($C$13&gt;12,($C$13/10)+D23,""))))</f>
        <v>0</v>
      </c>
      <c r="E24" s="1747"/>
      <c r="F24" s="1747"/>
      <c r="G24" s="1745"/>
      <c r="H24" s="1746"/>
      <c r="I24" s="1746"/>
      <c r="J24" s="1715" t="str">
        <f t="shared" si="0"/>
        <v/>
      </c>
      <c r="K24" s="1643"/>
      <c r="L24" s="1643"/>
      <c r="M24" s="1560"/>
      <c r="N24" s="1561"/>
      <c r="O24" s="1561"/>
      <c r="P24" s="1715" t="str">
        <f t="shared" si="1"/>
        <v/>
      </c>
      <c r="Q24" s="1643"/>
      <c r="R24" s="1644"/>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02"/>
      <c r="BH24" s="402"/>
      <c r="BI24" s="402"/>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20">
        <v>8</v>
      </c>
      <c r="B25" s="1721"/>
      <c r="C25" s="1721"/>
      <c r="D25" s="1722">
        <f t="shared" si="4"/>
        <v>0</v>
      </c>
      <c r="E25" s="1722"/>
      <c r="F25" s="1722"/>
      <c r="G25" s="1745"/>
      <c r="H25" s="1746"/>
      <c r="I25" s="1746"/>
      <c r="J25" s="1715" t="str">
        <f t="shared" si="0"/>
        <v/>
      </c>
      <c r="K25" s="1643"/>
      <c r="L25" s="1643"/>
      <c r="M25" s="1560"/>
      <c r="N25" s="1561"/>
      <c r="O25" s="1561"/>
      <c r="P25" s="1715" t="str">
        <f t="shared" si="1"/>
        <v/>
      </c>
      <c r="Q25" s="1643"/>
      <c r="R25" s="1644"/>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02"/>
      <c r="BH25" s="402"/>
      <c r="BI25" s="402"/>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20">
        <v>9</v>
      </c>
      <c r="B26" s="1721"/>
      <c r="C26" s="1721"/>
      <c r="D26" s="1722">
        <f t="shared" si="4"/>
        <v>0</v>
      </c>
      <c r="E26" s="1722"/>
      <c r="F26" s="1722"/>
      <c r="G26" s="1745"/>
      <c r="H26" s="1746"/>
      <c r="I26" s="1746"/>
      <c r="J26" s="1715" t="str">
        <f t="shared" si="0"/>
        <v/>
      </c>
      <c r="K26" s="1643"/>
      <c r="L26" s="1643"/>
      <c r="M26" s="1560"/>
      <c r="N26" s="1561"/>
      <c r="O26" s="1561"/>
      <c r="P26" s="1715" t="str">
        <f t="shared" si="1"/>
        <v/>
      </c>
      <c r="Q26" s="1643"/>
      <c r="R26" s="1644"/>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02"/>
      <c r="BH26" s="402"/>
      <c r="BI26" s="402"/>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23">
        <v>10</v>
      </c>
      <c r="B27" s="923"/>
      <c r="C27" s="923"/>
      <c r="D27" s="1741">
        <f t="shared" si="4"/>
        <v>0</v>
      </c>
      <c r="E27" s="1741"/>
      <c r="F27" s="1741"/>
      <c r="G27" s="1755"/>
      <c r="H27" s="1756"/>
      <c r="I27" s="1756"/>
      <c r="J27" s="1757" t="str">
        <f t="shared" si="0"/>
        <v/>
      </c>
      <c r="K27" s="1758"/>
      <c r="L27" s="1758"/>
      <c r="M27" s="1744"/>
      <c r="N27" s="1582"/>
      <c r="O27" s="1582"/>
      <c r="P27" s="1759" t="str">
        <f t="shared" si="1"/>
        <v/>
      </c>
      <c r="Q27" s="1641"/>
      <c r="R27" s="1760"/>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02"/>
      <c r="BH27" s="402"/>
      <c r="BI27" s="402"/>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42" t="s">
        <v>40</v>
      </c>
      <c r="B28" s="1743"/>
      <c r="C28" s="1743"/>
      <c r="D28" s="1743"/>
      <c r="E28" s="1743"/>
      <c r="F28" s="1743"/>
      <c r="G28" s="1749" t="s">
        <v>99</v>
      </c>
      <c r="H28" s="1750"/>
      <c r="I28" s="1750"/>
      <c r="J28" s="1751" t="str">
        <f>IF(SUM(J18:L27)&lt;&gt;0,SUM(J18:L27),"")</f>
        <v/>
      </c>
      <c r="K28" s="1752"/>
      <c r="L28" s="1752"/>
      <c r="M28" s="1753" t="s">
        <v>99</v>
      </c>
      <c r="N28" s="1750"/>
      <c r="O28" s="1750"/>
      <c r="P28" s="1751" t="str">
        <f>IF(SUM(P18:R27)&lt;&gt;0,SUM(P18:R27),"")</f>
        <v/>
      </c>
      <c r="Q28" s="1752"/>
      <c r="R28" s="1754"/>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02"/>
      <c r="BH28" s="402"/>
      <c r="BI28" s="402"/>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28" t="s">
        <v>73</v>
      </c>
      <c r="AG33" s="1629"/>
      <c r="AH33" s="1629"/>
      <c r="AI33" s="1629"/>
      <c r="AJ33" s="1629"/>
      <c r="AK33" s="1629"/>
      <c r="AL33" s="1629"/>
      <c r="AM33" s="1629"/>
      <c r="AN33" s="1629"/>
      <c r="AO33" s="1629"/>
      <c r="AP33" s="1553"/>
      <c r="AQ33" s="1554"/>
      <c r="AR33" s="1554"/>
      <c r="AS33" s="1554"/>
      <c r="AT33" s="1761" t="s">
        <v>72</v>
      </c>
      <c r="AU33" s="1761"/>
      <c r="AV33" s="1762"/>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48"/>
      <c r="B34" s="1748"/>
      <c r="C34" s="1748"/>
      <c r="D34" s="1748"/>
      <c r="E34" s="1748"/>
      <c r="F34" s="1748"/>
      <c r="G34" s="1748"/>
      <c r="H34" s="1748"/>
      <c r="I34" s="1748"/>
      <c r="J34" s="1748"/>
      <c r="K34" s="1748"/>
      <c r="L34" s="1748"/>
      <c r="M34" s="1748"/>
      <c r="N34" s="1748"/>
      <c r="O34" s="1748"/>
      <c r="P34" s="1748"/>
      <c r="Q34" s="1748"/>
      <c r="R34" s="1748"/>
      <c r="S34" s="1748"/>
      <c r="T34" s="1748"/>
      <c r="U34" s="1748"/>
      <c r="V34" s="1748"/>
      <c r="W34" s="1748"/>
      <c r="X34" s="1748"/>
      <c r="Y34" s="1748"/>
      <c r="Z34" s="1748"/>
      <c r="AA34" s="1748"/>
      <c r="AB34" s="1748"/>
      <c r="AC34" s="1748"/>
      <c r="AD34" s="1748"/>
      <c r="AE34" s="42"/>
      <c r="AF34" s="872" t="s">
        <v>71</v>
      </c>
      <c r="AG34" s="873"/>
      <c r="AH34" s="873"/>
      <c r="AI34" s="873"/>
      <c r="AJ34" s="873"/>
      <c r="AK34" s="873"/>
      <c r="AL34" s="873"/>
      <c r="AM34" s="873"/>
      <c r="AN34" s="873"/>
      <c r="AO34" s="873"/>
      <c r="AP34" s="964"/>
      <c r="AQ34" s="967"/>
      <c r="AR34" s="967"/>
      <c r="AS34" s="967"/>
      <c r="AT34" s="868" t="s">
        <v>70</v>
      </c>
      <c r="AU34" s="868"/>
      <c r="AV34" s="1622"/>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48"/>
      <c r="B35" s="1748"/>
      <c r="C35" s="1748"/>
      <c r="D35" s="1748"/>
      <c r="E35" s="1748"/>
      <c r="F35" s="1748"/>
      <c r="G35" s="1748"/>
      <c r="H35" s="1748"/>
      <c r="I35" s="1748"/>
      <c r="J35" s="1748"/>
      <c r="K35" s="1748"/>
      <c r="L35" s="1748"/>
      <c r="M35" s="1748"/>
      <c r="N35" s="1748"/>
      <c r="O35" s="1748"/>
      <c r="P35" s="1748"/>
      <c r="Q35" s="1748"/>
      <c r="R35" s="1748"/>
      <c r="S35" s="1748"/>
      <c r="T35" s="1748"/>
      <c r="U35" s="1748"/>
      <c r="V35" s="1748"/>
      <c r="W35" s="1748"/>
      <c r="X35" s="1748"/>
      <c r="Y35" s="1748"/>
      <c r="Z35" s="1748"/>
      <c r="AA35" s="1748"/>
      <c r="AB35" s="1748"/>
      <c r="AC35" s="1748"/>
      <c r="AD35" s="1748"/>
      <c r="AE35" s="42"/>
      <c r="AF35" s="872" t="s">
        <v>69</v>
      </c>
      <c r="AG35" s="873"/>
      <c r="AH35" s="873"/>
      <c r="AI35" s="873"/>
      <c r="AJ35" s="873"/>
      <c r="AK35" s="873"/>
      <c r="AL35" s="873"/>
      <c r="AM35" s="873"/>
      <c r="AN35" s="873"/>
      <c r="AO35" s="873"/>
      <c r="AP35" s="1626">
        <f>SUM(J28,P28)</f>
        <v>0</v>
      </c>
      <c r="AQ35" s="1627"/>
      <c r="AR35" s="1627"/>
      <c r="AS35" s="1627"/>
      <c r="AT35" s="868" t="s">
        <v>66</v>
      </c>
      <c r="AU35" s="868"/>
      <c r="AV35" s="1622"/>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48"/>
      <c r="B36" s="1748"/>
      <c r="C36" s="1748"/>
      <c r="D36" s="1748"/>
      <c r="E36" s="1748"/>
      <c r="F36" s="1748"/>
      <c r="G36" s="1748"/>
      <c r="H36" s="1748"/>
      <c r="I36" s="1748"/>
      <c r="J36" s="1748"/>
      <c r="K36" s="1748"/>
      <c r="L36" s="1748"/>
      <c r="M36" s="1748"/>
      <c r="N36" s="1748"/>
      <c r="O36" s="1748"/>
      <c r="P36" s="1748"/>
      <c r="Q36" s="1748"/>
      <c r="R36" s="1748"/>
      <c r="S36" s="1748"/>
      <c r="T36" s="1748"/>
      <c r="U36" s="1748"/>
      <c r="V36" s="1748"/>
      <c r="W36" s="1748"/>
      <c r="X36" s="1748"/>
      <c r="Y36" s="1748"/>
      <c r="Z36" s="1748"/>
      <c r="AA36" s="1748"/>
      <c r="AB36" s="1748"/>
      <c r="AC36" s="1748"/>
      <c r="AD36" s="1748"/>
      <c r="AE36" s="42"/>
      <c r="AF36" s="872" t="s">
        <v>68</v>
      </c>
      <c r="AG36" s="873"/>
      <c r="AH36" s="873"/>
      <c r="AI36" s="873"/>
      <c r="AJ36" s="873"/>
      <c r="AK36" s="873"/>
      <c r="AL36" s="873"/>
      <c r="AM36" s="873"/>
      <c r="AN36" s="873"/>
      <c r="AO36" s="873"/>
      <c r="AP36" s="1626">
        <f>COUNT(G18:I27,M18:O27)</f>
        <v>0</v>
      </c>
      <c r="AQ36" s="1627"/>
      <c r="AR36" s="1627"/>
      <c r="AS36" s="1627"/>
      <c r="AT36" s="868"/>
      <c r="AU36" s="868"/>
      <c r="AV36" s="1622"/>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48"/>
      <c r="B37" s="1748"/>
      <c r="C37" s="1748"/>
      <c r="D37" s="1748"/>
      <c r="E37" s="1748"/>
      <c r="F37" s="1748"/>
      <c r="G37" s="1748"/>
      <c r="H37" s="1748"/>
      <c r="I37" s="1748"/>
      <c r="J37" s="1748"/>
      <c r="K37" s="1748"/>
      <c r="L37" s="1748"/>
      <c r="M37" s="1748"/>
      <c r="N37" s="1748"/>
      <c r="O37" s="1748"/>
      <c r="P37" s="1748"/>
      <c r="Q37" s="1748"/>
      <c r="R37" s="1748"/>
      <c r="S37" s="1748"/>
      <c r="T37" s="1748"/>
      <c r="U37" s="1748"/>
      <c r="V37" s="1748"/>
      <c r="W37" s="1748"/>
      <c r="X37" s="1748"/>
      <c r="Y37" s="1748"/>
      <c r="Z37" s="1748"/>
      <c r="AA37" s="1748"/>
      <c r="AB37" s="1748"/>
      <c r="AC37" s="1748"/>
      <c r="AD37" s="1748"/>
      <c r="AE37" s="42"/>
      <c r="AF37" s="872" t="s">
        <v>67</v>
      </c>
      <c r="AG37" s="873"/>
      <c r="AH37" s="873"/>
      <c r="AI37" s="873"/>
      <c r="AJ37" s="873"/>
      <c r="AK37" s="873"/>
      <c r="AL37" s="873"/>
      <c r="AM37" s="873"/>
      <c r="AN37" s="873"/>
      <c r="AO37" s="873"/>
      <c r="AP37" s="1626" t="str">
        <f>IFERROR(AP35/AP36,"")</f>
        <v/>
      </c>
      <c r="AQ37" s="1627"/>
      <c r="AR37" s="1627"/>
      <c r="AS37" s="1627"/>
      <c r="AT37" s="868" t="s">
        <v>66</v>
      </c>
      <c r="AU37" s="868"/>
      <c r="AV37" s="1622"/>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48"/>
      <c r="B38" s="1748"/>
      <c r="C38" s="1748"/>
      <c r="D38" s="1748"/>
      <c r="E38" s="1748"/>
      <c r="F38" s="1748"/>
      <c r="G38" s="1748"/>
      <c r="H38" s="1748"/>
      <c r="I38" s="1748"/>
      <c r="J38" s="1748"/>
      <c r="K38" s="1748"/>
      <c r="L38" s="1748"/>
      <c r="M38" s="1748"/>
      <c r="N38" s="1748"/>
      <c r="O38" s="1748"/>
      <c r="P38" s="1748"/>
      <c r="Q38" s="1748"/>
      <c r="R38" s="1748"/>
      <c r="S38" s="1748"/>
      <c r="T38" s="1748"/>
      <c r="U38" s="1748"/>
      <c r="V38" s="1748"/>
      <c r="W38" s="1748"/>
      <c r="X38" s="1748"/>
      <c r="Y38" s="1748"/>
      <c r="Z38" s="1748"/>
      <c r="AA38" s="1748"/>
      <c r="AB38" s="1748"/>
      <c r="AC38" s="1748"/>
      <c r="AD38" s="1748"/>
      <c r="AE38" s="42"/>
      <c r="AF38" s="867" t="s">
        <v>65</v>
      </c>
      <c r="AG38" s="868"/>
      <c r="AH38" s="868"/>
      <c r="AI38" s="868"/>
      <c r="AJ38" s="868"/>
      <c r="AK38" s="868"/>
      <c r="AL38" s="868"/>
      <c r="AM38" s="868"/>
      <c r="AN38" s="868"/>
      <c r="AO38" s="869"/>
      <c r="AP38" s="1175"/>
      <c r="AQ38" s="1255"/>
      <c r="AR38" s="1255"/>
      <c r="AS38" s="1255"/>
      <c r="AT38" s="1255"/>
      <c r="AU38" s="1255"/>
      <c r="AV38" s="1557"/>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48"/>
      <c r="B39" s="1748"/>
      <c r="C39" s="1748"/>
      <c r="D39" s="1748"/>
      <c r="E39" s="1748"/>
      <c r="F39" s="1748"/>
      <c r="G39" s="1748"/>
      <c r="H39" s="1748"/>
      <c r="I39" s="1748"/>
      <c r="J39" s="1748"/>
      <c r="K39" s="1748"/>
      <c r="L39" s="1748"/>
      <c r="M39" s="1748"/>
      <c r="N39" s="1748"/>
      <c r="O39" s="1748"/>
      <c r="P39" s="1748"/>
      <c r="Q39" s="1748"/>
      <c r="R39" s="1748"/>
      <c r="S39" s="1748"/>
      <c r="T39" s="1748"/>
      <c r="U39" s="1748"/>
      <c r="V39" s="1748"/>
      <c r="W39" s="1748"/>
      <c r="X39" s="1748"/>
      <c r="Y39" s="1748"/>
      <c r="Z39" s="1748"/>
      <c r="AA39" s="1748"/>
      <c r="AB39" s="1748"/>
      <c r="AC39" s="1748"/>
      <c r="AD39" s="1748"/>
      <c r="AE39" s="42"/>
      <c r="AF39" s="872" t="s">
        <v>64</v>
      </c>
      <c r="AG39" s="873"/>
      <c r="AH39" s="873"/>
      <c r="AI39" s="873"/>
      <c r="AJ39" s="873"/>
      <c r="AK39" s="873"/>
      <c r="AL39" s="873"/>
      <c r="AM39" s="873"/>
      <c r="AN39" s="873"/>
      <c r="AO39" s="873"/>
      <c r="AP39" s="1620">
        <f>IF(OR(AP38&lt;&gt;0,AP38&lt;&gt;""),L13*IF(AP38&lt;&gt;"N/A",AP38,1),L13)</f>
        <v>0</v>
      </c>
      <c r="AQ39" s="1621"/>
      <c r="AR39" s="1621"/>
      <c r="AS39" s="1621"/>
      <c r="AT39" s="868" t="s">
        <v>63</v>
      </c>
      <c r="AU39" s="868"/>
      <c r="AV39" s="1622"/>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48"/>
      <c r="B40" s="1748"/>
      <c r="C40" s="1748"/>
      <c r="D40" s="1748"/>
      <c r="E40" s="1748"/>
      <c r="F40" s="1748"/>
      <c r="G40" s="1748"/>
      <c r="H40" s="1748"/>
      <c r="I40" s="1748"/>
      <c r="J40" s="1748"/>
      <c r="K40" s="1748"/>
      <c r="L40" s="1748"/>
      <c r="M40" s="1748"/>
      <c r="N40" s="1748"/>
      <c r="O40" s="1748"/>
      <c r="P40" s="1748"/>
      <c r="Q40" s="1748"/>
      <c r="R40" s="1748"/>
      <c r="S40" s="1748"/>
      <c r="T40" s="1748"/>
      <c r="U40" s="1748"/>
      <c r="V40" s="1748"/>
      <c r="W40" s="1748"/>
      <c r="X40" s="1748"/>
      <c r="Y40" s="1748"/>
      <c r="Z40" s="1748"/>
      <c r="AA40" s="1748"/>
      <c r="AB40" s="1748"/>
      <c r="AC40" s="1748"/>
      <c r="AD40" s="1748"/>
      <c r="AE40" s="42"/>
      <c r="AF40" s="919" t="s">
        <v>62</v>
      </c>
      <c r="AG40" s="920"/>
      <c r="AH40" s="920"/>
      <c r="AI40" s="920"/>
      <c r="AJ40" s="920"/>
      <c r="AK40" s="920"/>
      <c r="AL40" s="920"/>
      <c r="AM40" s="920"/>
      <c r="AN40" s="920"/>
      <c r="AO40" s="920"/>
      <c r="AP40" s="1616" t="str">
        <f>IFERROR(AP39*AP37,"")</f>
        <v/>
      </c>
      <c r="AQ40" s="1617"/>
      <c r="AR40" s="1617"/>
      <c r="AS40" s="1617"/>
      <c r="AT40" s="1288" t="s">
        <v>29</v>
      </c>
      <c r="AU40" s="1288"/>
      <c r="AV40" s="1618"/>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619" t="s">
        <v>38</v>
      </c>
      <c r="B42" s="1619"/>
      <c r="C42" s="1619"/>
      <c r="D42" s="1619"/>
      <c r="E42" s="994"/>
      <c r="F42" s="994"/>
      <c r="G42" s="994"/>
      <c r="H42" s="994"/>
      <c r="I42" s="994"/>
      <c r="J42" s="994"/>
      <c r="K42" s="994"/>
      <c r="L42" s="42"/>
      <c r="M42" s="42"/>
      <c r="N42" s="42"/>
      <c r="O42" s="42"/>
      <c r="P42" s="42"/>
      <c r="Q42" s="42"/>
      <c r="R42" s="42"/>
      <c r="S42" s="42"/>
      <c r="T42" s="42"/>
      <c r="U42" s="42"/>
      <c r="V42" s="42"/>
      <c r="W42" s="42"/>
      <c r="X42" s="42"/>
      <c r="Y42" s="42"/>
      <c r="Z42" s="42"/>
      <c r="AA42" s="42"/>
      <c r="AB42" s="42"/>
      <c r="AC42" s="42"/>
      <c r="AD42" s="1619" t="s">
        <v>37</v>
      </c>
      <c r="AE42" s="1619"/>
      <c r="AF42" s="1619"/>
      <c r="AG42" s="1619"/>
      <c r="AH42" s="1619"/>
      <c r="AI42" s="995"/>
      <c r="AJ42" s="995"/>
      <c r="AK42" s="995"/>
      <c r="AL42" s="995"/>
      <c r="AM42" s="995"/>
      <c r="AN42" s="995"/>
      <c r="AO42" s="995"/>
      <c r="AP42" s="995"/>
      <c r="AQ42" s="995"/>
      <c r="AR42" s="995"/>
      <c r="AS42" s="995"/>
      <c r="AT42" s="995"/>
      <c r="AU42" s="995"/>
      <c r="AV42" s="995"/>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0zqO1EWdYH4XoHEoE8yj0EMQTkxEi2YmFEfnOHUVDKW/Xk9DUFKIhtINKcjfH0jeveSrPNBzb6ZtHpshLuk8IA==" saltValue="iyOewi6iZIR2AAho1L5SuQ==" spinCount="100000" sheet="1" objects="1" scenarios="1"/>
  <mergeCells count="169">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D22:F22"/>
    <mergeCell ref="D23:F23"/>
    <mergeCell ref="AF33:AO33"/>
    <mergeCell ref="AF34:AO34"/>
    <mergeCell ref="AF35:AO35"/>
    <mergeCell ref="A34:AD34"/>
    <mergeCell ref="A35:AD35"/>
    <mergeCell ref="G22:I22"/>
    <mergeCell ref="J22:L22"/>
    <mergeCell ref="M22:O22"/>
    <mergeCell ref="P22:R22"/>
    <mergeCell ref="G28:I28"/>
    <mergeCell ref="J28:L28"/>
    <mergeCell ref="M28:O28"/>
    <mergeCell ref="P28:R28"/>
    <mergeCell ref="G27:I27"/>
    <mergeCell ref="J27:L27"/>
    <mergeCell ref="M25:O25"/>
    <mergeCell ref="P25:R25"/>
    <mergeCell ref="G26:I26"/>
    <mergeCell ref="A22:C22"/>
    <mergeCell ref="A23:C23"/>
    <mergeCell ref="A24:C24"/>
    <mergeCell ref="P27:R27"/>
    <mergeCell ref="P26:R26"/>
    <mergeCell ref="G23:I23"/>
    <mergeCell ref="D24:F24"/>
    <mergeCell ref="J23:L23"/>
    <mergeCell ref="M23:O23"/>
    <mergeCell ref="P23:R23"/>
    <mergeCell ref="G24:I24"/>
    <mergeCell ref="J24:L24"/>
    <mergeCell ref="M24:O24"/>
    <mergeCell ref="P24:R24"/>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11:AV11"/>
    <mergeCell ref="I13:K13"/>
    <mergeCell ref="L13:P13"/>
    <mergeCell ref="Q13:S13"/>
    <mergeCell ref="T13:X13"/>
    <mergeCell ref="Y13:AA13"/>
    <mergeCell ref="A12:P12"/>
    <mergeCell ref="Q12:AF12"/>
    <mergeCell ref="AG12:AV12"/>
    <mergeCell ref="AR13:AV13"/>
    <mergeCell ref="AL16:AV16"/>
    <mergeCell ref="AG16:AK16"/>
    <mergeCell ref="D17:F17"/>
    <mergeCell ref="G17:I17"/>
    <mergeCell ref="A13:B13"/>
    <mergeCell ref="E13:H13"/>
    <mergeCell ref="C13:D13"/>
    <mergeCell ref="G18:I18"/>
    <mergeCell ref="J18:L18"/>
    <mergeCell ref="AG13:AI13"/>
    <mergeCell ref="AJ13:AN13"/>
    <mergeCell ref="AO13:AQ13"/>
    <mergeCell ref="J17:L17"/>
    <mergeCell ref="M17:O17"/>
    <mergeCell ref="P17:R17"/>
    <mergeCell ref="AG15:AV15"/>
    <mergeCell ref="A15:R15"/>
    <mergeCell ref="G21:I21"/>
    <mergeCell ref="J21:L21"/>
    <mergeCell ref="M21:O21"/>
    <mergeCell ref="P21:R21"/>
    <mergeCell ref="G20:I20"/>
    <mergeCell ref="AB13:AF13"/>
    <mergeCell ref="G16:L16"/>
    <mergeCell ref="M16:R16"/>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s>
  <conditionalFormatting sqref="AL7:AV7 AL9:AV9 AL16:AV16 AB13:AF13 F9:P9 G18:I27 M18:O27 C13 E42:K42 AI42:AV42 AP33:AS34 F7 Z5">
    <cfRule type="containsBlanks" dxfId="1588" priority="18">
      <formula>LEN(TRIM(C5))=0</formula>
    </cfRule>
  </conditionalFormatting>
  <conditionalFormatting sqref="AP38:AV38">
    <cfRule type="containsBlanks" dxfId="1587" priority="17">
      <formula>LEN(TRIM(AP38))=0</formula>
    </cfRule>
  </conditionalFormatting>
  <conditionalFormatting sqref="A19:C27 G19:R27">
    <cfRule type="expression" dxfId="1586" priority="15">
      <formula>AND(OR($C$13=5,$C$13&lt;5),$C$13&lt;&gt;"")</formula>
    </cfRule>
  </conditionalFormatting>
  <conditionalFormatting sqref="A24:C27 G24:R27">
    <cfRule type="expression" dxfId="1585" priority="14">
      <formula>AND($C$13&gt;5,$C$13&lt;10)</formula>
    </cfRule>
  </conditionalFormatting>
  <conditionalFormatting sqref="A26:C27 G26:R27">
    <cfRule type="expression" dxfId="1584" priority="12">
      <formula>AND(OR($C$13&gt;10,$C$13=10),OR($C$13&lt;12,$C$13=12))</formula>
    </cfRule>
  </conditionalFormatting>
  <conditionalFormatting sqref="D24:F27">
    <cfRule type="expression" dxfId="1583" priority="11">
      <formula>AND(OR($C$13=5,$C$13&lt;5),$C$13&lt;&gt;"")</formula>
    </cfRule>
  </conditionalFormatting>
  <conditionalFormatting sqref="D24:F27">
    <cfRule type="expression" dxfId="1582" priority="10">
      <formula>AND($C$13&gt;5,$C$13&lt;10)</formula>
    </cfRule>
  </conditionalFormatting>
  <conditionalFormatting sqref="D26:F27">
    <cfRule type="expression" dxfId="1581" priority="9">
      <formula>AND(OR($C$13&gt;10,$C$13=10),OR($C$13&lt;12,$C$13=12))</formula>
    </cfRule>
  </conditionalFormatting>
  <conditionalFormatting sqref="D19:F23">
    <cfRule type="expression" dxfId="1580" priority="8">
      <formula>AND(OR($C$13=5,$C$13&lt;5),$C$13&lt;&gt;"")</formula>
    </cfRule>
  </conditionalFormatting>
  <conditionalFormatting sqref="AB16:AD16">
    <cfRule type="containsBlanks" dxfId="1579" priority="5">
      <formula>LEN(TRIM(AB16))=0</formula>
    </cfRule>
  </conditionalFormatting>
  <conditionalFormatting sqref="T16">
    <cfRule type="containsBlanks" dxfId="1578" priority="6">
      <formula>LEN(TRIM(T16))=0</formula>
    </cfRule>
  </conditionalFormatting>
  <conditionalFormatting sqref="AB16:AE16">
    <cfRule type="expression" dxfId="1577" priority="3">
      <formula>$T$16="FIXED SPEED"</formula>
    </cfRule>
    <cfRule type="expression" dxfId="1576" priority="4">
      <formula>$X$40="FIXED SPEED"</formula>
    </cfRule>
  </conditionalFormatting>
  <conditionalFormatting sqref="AX13:BG13">
    <cfRule type="notContainsBlanks" dxfId="1575" priority="2">
      <formula>LEN(TRIM(AX13))&gt;0</formula>
    </cfRule>
  </conditionalFormatting>
  <conditionalFormatting sqref="BE9:BE10">
    <cfRule type="containsBlanks" dxfId="157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39" t="s">
        <v>49</v>
      </c>
      <c r="AX1" s="1739"/>
      <c r="AY1" s="1739"/>
      <c r="AZ1" s="1739"/>
      <c r="BA1" s="1739"/>
      <c r="BB1" s="1739"/>
      <c r="BC1" s="1739"/>
      <c r="BD1" s="1739"/>
      <c r="BE1" s="1739"/>
      <c r="BF1" s="1739"/>
      <c r="BG1" s="1739"/>
      <c r="BH1" s="1739"/>
      <c r="BI1" s="1739"/>
      <c r="BJ1" s="1739"/>
      <c r="BK1" s="1739"/>
      <c r="BL1" s="1739"/>
      <c r="BM1" s="1739"/>
      <c r="BN1" s="1739"/>
      <c r="BO1" s="1739"/>
      <c r="BP1" s="1739"/>
      <c r="BQ1" s="1739"/>
      <c r="BR1" s="1739"/>
      <c r="BS1" s="1739"/>
      <c r="BT1" s="1739"/>
      <c r="BU1" s="1739"/>
      <c r="BV1" s="1739"/>
      <c r="BW1" s="1739"/>
      <c r="BX1" s="1739"/>
      <c r="BY1" s="1739"/>
      <c r="BZ1" s="1739"/>
      <c r="CA1" s="1739"/>
      <c r="CB1" s="1739"/>
      <c r="CC1" s="1739"/>
      <c r="CD1" s="1739"/>
      <c r="CE1" s="1739"/>
      <c r="CF1" s="1739"/>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12"/>
      <c r="AA5" s="1712"/>
      <c r="AB5" s="1712"/>
      <c r="AC5" s="1712"/>
      <c r="AD5" s="1712"/>
      <c r="AE5" s="1712"/>
      <c r="AF5" s="1712"/>
      <c r="AG5" s="1712"/>
      <c r="AH5" s="1712"/>
      <c r="AI5" s="1712"/>
      <c r="AJ5" s="1712"/>
      <c r="AK5" s="1712"/>
      <c r="AL5" s="1712"/>
      <c r="AM5" s="1712"/>
      <c r="AN5" s="1712"/>
      <c r="AO5" s="1712"/>
      <c r="AP5" s="1712"/>
      <c r="AQ5" s="1712"/>
      <c r="AR5" s="1712"/>
      <c r="AS5" s="1712"/>
      <c r="AT5" s="1712"/>
      <c r="AU5" s="1712"/>
      <c r="AV5" s="1712"/>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54" t="s">
        <v>48</v>
      </c>
      <c r="B7" s="854"/>
      <c r="C7" s="854"/>
      <c r="D7" s="854"/>
      <c r="E7" s="854"/>
      <c r="F7" s="855"/>
      <c r="G7" s="855"/>
      <c r="H7" s="855"/>
      <c r="I7" s="855"/>
      <c r="J7" s="855"/>
      <c r="K7" s="855"/>
      <c r="L7" s="855"/>
      <c r="M7" s="855"/>
      <c r="N7" s="855"/>
      <c r="O7" s="855"/>
      <c r="P7" s="855"/>
      <c r="Q7" s="42"/>
      <c r="R7" s="42"/>
      <c r="S7" s="42"/>
      <c r="T7" s="42"/>
      <c r="U7" s="42"/>
      <c r="V7" s="42"/>
      <c r="W7" s="42"/>
      <c r="X7" s="42"/>
      <c r="Y7" s="42"/>
      <c r="Z7" s="42"/>
      <c r="AA7" s="42"/>
      <c r="AB7" s="42"/>
      <c r="AC7" s="42"/>
      <c r="AD7" s="42"/>
      <c r="AE7" s="42"/>
      <c r="AF7" s="42"/>
      <c r="AG7" s="854" t="s">
        <v>47</v>
      </c>
      <c r="AH7" s="854"/>
      <c r="AI7" s="854"/>
      <c r="AJ7" s="854"/>
      <c r="AK7" s="854"/>
      <c r="AL7" s="855"/>
      <c r="AM7" s="855"/>
      <c r="AN7" s="855"/>
      <c r="AO7" s="855"/>
      <c r="AP7" s="855"/>
      <c r="AQ7" s="855"/>
      <c r="AR7" s="855"/>
      <c r="AS7" s="855"/>
      <c r="AT7" s="855"/>
      <c r="AU7" s="855"/>
      <c r="AV7" s="855"/>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704"/>
      <c r="AY8" s="1707" t="s">
        <v>92</v>
      </c>
      <c r="AZ8" s="1708"/>
      <c r="BA8" s="1708"/>
      <c r="BB8" s="1708"/>
      <c r="BC8" s="1708"/>
      <c r="BD8" s="1708"/>
      <c r="BE8" s="1708"/>
      <c r="BF8" s="1709"/>
      <c r="BG8" s="705"/>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54" t="s">
        <v>61</v>
      </c>
      <c r="B9" s="854"/>
      <c r="C9" s="854"/>
      <c r="D9" s="854"/>
      <c r="E9" s="854"/>
      <c r="F9" s="855"/>
      <c r="G9" s="855"/>
      <c r="H9" s="855"/>
      <c r="I9" s="855"/>
      <c r="J9" s="855"/>
      <c r="K9" s="855"/>
      <c r="L9" s="855"/>
      <c r="M9" s="855"/>
      <c r="N9" s="855"/>
      <c r="O9" s="855"/>
      <c r="P9" s="855"/>
      <c r="Q9" s="42"/>
      <c r="R9" s="42"/>
      <c r="S9" s="42"/>
      <c r="T9" s="42"/>
      <c r="U9" s="42"/>
      <c r="V9" s="42"/>
      <c r="W9" s="42"/>
      <c r="X9" s="42"/>
      <c r="Y9" s="42"/>
      <c r="Z9" s="42"/>
      <c r="AA9" s="42"/>
      <c r="AB9" s="42"/>
      <c r="AC9" s="42"/>
      <c r="AD9" s="42"/>
      <c r="AE9" s="42"/>
      <c r="AF9" s="42"/>
      <c r="AG9" s="854" t="s">
        <v>46</v>
      </c>
      <c r="AH9" s="854"/>
      <c r="AI9" s="854"/>
      <c r="AJ9" s="854"/>
      <c r="AK9" s="854"/>
      <c r="AL9" s="855"/>
      <c r="AM9" s="855"/>
      <c r="AN9" s="855"/>
      <c r="AO9" s="855"/>
      <c r="AP9" s="855"/>
      <c r="AQ9" s="855"/>
      <c r="AR9" s="855"/>
      <c r="AS9" s="855"/>
      <c r="AT9" s="855"/>
      <c r="AU9" s="855"/>
      <c r="AV9" s="855"/>
      <c r="AW9" s="4"/>
      <c r="AX9" s="280"/>
      <c r="AY9" s="1710" t="s">
        <v>91</v>
      </c>
      <c r="AZ9" s="1710"/>
      <c r="BA9" s="1710"/>
      <c r="BB9" s="1710"/>
      <c r="BC9" s="1710"/>
      <c r="BD9" s="1710"/>
      <c r="BE9" s="1455"/>
      <c r="BF9" s="1456"/>
      <c r="BG9" s="709"/>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80"/>
      <c r="AY10" s="1699" t="s">
        <v>90</v>
      </c>
      <c r="AZ10" s="1699"/>
      <c r="BA10" s="1699"/>
      <c r="BB10" s="1699"/>
      <c r="BC10" s="1699"/>
      <c r="BD10" s="1699"/>
      <c r="BE10" s="1457"/>
      <c r="BF10" s="1458"/>
      <c r="BG10" s="281"/>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56" t="s">
        <v>89</v>
      </c>
      <c r="B11" s="857"/>
      <c r="C11" s="857"/>
      <c r="D11" s="857"/>
      <c r="E11" s="857"/>
      <c r="F11" s="857"/>
      <c r="G11" s="857"/>
      <c r="H11" s="857"/>
      <c r="I11" s="857"/>
      <c r="J11" s="857"/>
      <c r="K11" s="857"/>
      <c r="L11" s="857"/>
      <c r="M11" s="857"/>
      <c r="N11" s="857"/>
      <c r="O11" s="857"/>
      <c r="P11" s="857"/>
      <c r="Q11" s="857"/>
      <c r="R11" s="857"/>
      <c r="S11" s="857"/>
      <c r="T11" s="857"/>
      <c r="U11" s="857"/>
      <c r="V11" s="857"/>
      <c r="W11" s="857"/>
      <c r="X11" s="857"/>
      <c r="Y11" s="857"/>
      <c r="Z11" s="857"/>
      <c r="AA11" s="857"/>
      <c r="AB11" s="857"/>
      <c r="AC11" s="857"/>
      <c r="AD11" s="857"/>
      <c r="AE11" s="857"/>
      <c r="AF11" s="857"/>
      <c r="AG11" s="857"/>
      <c r="AH11" s="857"/>
      <c r="AI11" s="857"/>
      <c r="AJ11" s="857"/>
      <c r="AK11" s="857"/>
      <c r="AL11" s="857"/>
      <c r="AM11" s="857"/>
      <c r="AN11" s="857"/>
      <c r="AO11" s="857"/>
      <c r="AP11" s="857"/>
      <c r="AQ11" s="857"/>
      <c r="AR11" s="857"/>
      <c r="AS11" s="857"/>
      <c r="AT11" s="857"/>
      <c r="AU11" s="857"/>
      <c r="AV11" s="858"/>
      <c r="AW11" s="4"/>
      <c r="AX11" s="282"/>
      <c r="AY11" s="283"/>
      <c r="AZ11" s="283"/>
      <c r="BA11" s="283"/>
      <c r="BB11" s="283"/>
      <c r="BC11" s="283"/>
      <c r="BD11" s="283"/>
      <c r="BE11" s="283"/>
      <c r="BF11" s="283"/>
      <c r="BG11" s="284"/>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38" t="s">
        <v>88</v>
      </c>
      <c r="B12" s="942"/>
      <c r="C12" s="942"/>
      <c r="D12" s="942"/>
      <c r="E12" s="942"/>
      <c r="F12" s="942"/>
      <c r="G12" s="942"/>
      <c r="H12" s="942"/>
      <c r="I12" s="942"/>
      <c r="J12" s="942"/>
      <c r="K12" s="942"/>
      <c r="L12" s="942"/>
      <c r="M12" s="942"/>
      <c r="N12" s="942"/>
      <c r="O12" s="942"/>
      <c r="P12" s="942"/>
      <c r="Q12" s="942" t="s">
        <v>87</v>
      </c>
      <c r="R12" s="942"/>
      <c r="S12" s="942"/>
      <c r="T12" s="942"/>
      <c r="U12" s="942"/>
      <c r="V12" s="942"/>
      <c r="W12" s="942"/>
      <c r="X12" s="942"/>
      <c r="Y12" s="942"/>
      <c r="Z12" s="942"/>
      <c r="AA12" s="942"/>
      <c r="AB12" s="942"/>
      <c r="AC12" s="942"/>
      <c r="AD12" s="942"/>
      <c r="AE12" s="942"/>
      <c r="AF12" s="942"/>
      <c r="AG12" s="942" t="s">
        <v>86</v>
      </c>
      <c r="AH12" s="942"/>
      <c r="AI12" s="942"/>
      <c r="AJ12" s="942"/>
      <c r="AK12" s="942"/>
      <c r="AL12" s="942"/>
      <c r="AM12" s="942"/>
      <c r="AN12" s="942"/>
      <c r="AO12" s="942"/>
      <c r="AP12" s="942"/>
      <c r="AQ12" s="942"/>
      <c r="AR12" s="942"/>
      <c r="AS12" s="942"/>
      <c r="AT12" s="942"/>
      <c r="AU12" s="942"/>
      <c r="AV12" s="943"/>
      <c r="AW12" s="4"/>
      <c r="AX12" s="1704" t="s">
        <v>56</v>
      </c>
      <c r="AY12" s="1705"/>
      <c r="AZ12" s="1705"/>
      <c r="BA12" s="1705"/>
      <c r="BB12" s="1705"/>
      <c r="BC12" s="1705"/>
      <c r="BD12" s="1705"/>
      <c r="BE12" s="1705"/>
      <c r="BF12" s="1705"/>
      <c r="BG12" s="1706"/>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29" t="s">
        <v>53</v>
      </c>
      <c r="B13" s="1730"/>
      <c r="C13" s="1345"/>
      <c r="D13" s="1345"/>
      <c r="E13" s="1731" t="s">
        <v>702</v>
      </c>
      <c r="F13" s="1731"/>
      <c r="G13" s="1731"/>
      <c r="H13" s="1732"/>
      <c r="I13" s="1695" t="s">
        <v>63</v>
      </c>
      <c r="J13" s="1288"/>
      <c r="K13" s="1288"/>
      <c r="L13" s="1697">
        <f>IFERROR(C13*C13*3.14/144/4,"")</f>
        <v>0</v>
      </c>
      <c r="M13" s="1697"/>
      <c r="N13" s="1697"/>
      <c r="O13" s="1697"/>
      <c r="P13" s="1698"/>
      <c r="Q13" s="1695" t="s">
        <v>66</v>
      </c>
      <c r="R13" s="1288"/>
      <c r="S13" s="1288"/>
      <c r="T13" s="946" t="str">
        <f>IFERROR(AB13/L13,"")</f>
        <v/>
      </c>
      <c r="U13" s="946"/>
      <c r="V13" s="946"/>
      <c r="W13" s="946"/>
      <c r="X13" s="1694"/>
      <c r="Y13" s="1695" t="s">
        <v>29</v>
      </c>
      <c r="Z13" s="1288"/>
      <c r="AA13" s="1288"/>
      <c r="AB13" s="1514"/>
      <c r="AC13" s="1514"/>
      <c r="AD13" s="1514"/>
      <c r="AE13" s="1514"/>
      <c r="AF13" s="1515"/>
      <c r="AG13" s="1695" t="s">
        <v>66</v>
      </c>
      <c r="AH13" s="1288"/>
      <c r="AI13" s="1288"/>
      <c r="AJ13" s="946" t="str">
        <f>AP37</f>
        <v/>
      </c>
      <c r="AK13" s="946"/>
      <c r="AL13" s="946"/>
      <c r="AM13" s="946"/>
      <c r="AN13" s="1694"/>
      <c r="AO13" s="1695" t="s">
        <v>29</v>
      </c>
      <c r="AP13" s="1288"/>
      <c r="AQ13" s="1288"/>
      <c r="AR13" s="946" t="str">
        <f>AP40</f>
        <v/>
      </c>
      <c r="AS13" s="946"/>
      <c r="AT13" s="946"/>
      <c r="AU13" s="946"/>
      <c r="AV13" s="947"/>
      <c r="AW13" s="4"/>
      <c r="AX13" s="1766" t="str">
        <f>IF(AR13="CALC.","",IF(AR13="","",IF(AR13&lt;AB13-(AB13*$BE$10),"Below "&amp;$BE$10*100&amp;"% by "&amp;ROUND(AB13-(AB13*$BE$10)-AR13,0)&amp;" CFM",IF(AR13&gt;AB13+(AB13*$BE$9),"Above "&amp;$BE$9*100&amp;"% by "&amp;ROUND(AR13-AB13-(AB13*$BE$9),0)&amp;" CFM",""))))</f>
        <v/>
      </c>
      <c r="AY13" s="1767"/>
      <c r="AZ13" s="1767"/>
      <c r="BA13" s="1767"/>
      <c r="BB13" s="1767"/>
      <c r="BC13" s="1767"/>
      <c r="BD13" s="1767"/>
      <c r="BE13" s="1767"/>
      <c r="BF13" s="1767"/>
      <c r="BG13" s="1768"/>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35" t="s">
        <v>81</v>
      </c>
      <c r="B15" s="1736"/>
      <c r="C15" s="1736"/>
      <c r="D15" s="1736"/>
      <c r="E15" s="1736"/>
      <c r="F15" s="1736"/>
      <c r="G15" s="1736"/>
      <c r="H15" s="1736"/>
      <c r="I15" s="1736"/>
      <c r="J15" s="1736"/>
      <c r="K15" s="1736"/>
      <c r="L15" s="1736"/>
      <c r="M15" s="1736"/>
      <c r="N15" s="1736"/>
      <c r="O15" s="1736"/>
      <c r="P15" s="1736"/>
      <c r="Q15" s="1736"/>
      <c r="R15" s="1737"/>
      <c r="S15" s="42"/>
      <c r="T15" s="953" t="s">
        <v>825</v>
      </c>
      <c r="U15" s="954"/>
      <c r="V15" s="954"/>
      <c r="W15" s="954"/>
      <c r="X15" s="954"/>
      <c r="Y15" s="954"/>
      <c r="Z15" s="954"/>
      <c r="AA15" s="954"/>
      <c r="AB15" s="954"/>
      <c r="AC15" s="954"/>
      <c r="AD15" s="954"/>
      <c r="AE15" s="955"/>
      <c r="AF15" s="42"/>
      <c r="AG15" s="856" t="s">
        <v>83</v>
      </c>
      <c r="AH15" s="857"/>
      <c r="AI15" s="857"/>
      <c r="AJ15" s="857"/>
      <c r="AK15" s="857"/>
      <c r="AL15" s="857"/>
      <c r="AM15" s="857"/>
      <c r="AN15" s="857"/>
      <c r="AO15" s="857"/>
      <c r="AP15" s="857"/>
      <c r="AQ15" s="857"/>
      <c r="AR15" s="857"/>
      <c r="AS15" s="857"/>
      <c r="AT15" s="857"/>
      <c r="AU15" s="857"/>
      <c r="AV15" s="858"/>
      <c r="AW15" s="5"/>
      <c r="AX15" s="939" t="s">
        <v>709</v>
      </c>
      <c r="AY15" s="940"/>
      <c r="AZ15" s="940"/>
      <c r="BA15" s="940"/>
      <c r="BB15" s="940"/>
      <c r="BC15" s="940"/>
      <c r="BD15" s="940"/>
      <c r="BE15" s="940"/>
      <c r="BF15" s="940"/>
      <c r="BG15" s="940"/>
      <c r="BH15" s="940"/>
      <c r="BI15" s="940"/>
      <c r="BJ15" s="940"/>
      <c r="BK15" s="940"/>
      <c r="BL15" s="941"/>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20" t="s">
        <v>79</v>
      </c>
      <c r="B16" s="1721"/>
      <c r="C16" s="1721"/>
      <c r="D16" s="1721"/>
      <c r="E16" s="1721"/>
      <c r="F16" s="1721"/>
      <c r="G16" s="1716" t="s">
        <v>701</v>
      </c>
      <c r="H16" s="1716"/>
      <c r="I16" s="1716"/>
      <c r="J16" s="1716"/>
      <c r="K16" s="1716"/>
      <c r="L16" s="1717"/>
      <c r="M16" s="1718" t="s">
        <v>700</v>
      </c>
      <c r="N16" s="1716"/>
      <c r="O16" s="1716"/>
      <c r="P16" s="1716"/>
      <c r="Q16" s="1716"/>
      <c r="R16" s="1719"/>
      <c r="S16" s="42"/>
      <c r="T16" s="1487"/>
      <c r="U16" s="1488"/>
      <c r="V16" s="1488"/>
      <c r="W16" s="1488"/>
      <c r="X16" s="1488"/>
      <c r="Y16" s="1488"/>
      <c r="Z16" s="1488"/>
      <c r="AA16" s="1488"/>
      <c r="AB16" s="1248"/>
      <c r="AC16" s="1249"/>
      <c r="AD16" s="1095"/>
      <c r="AE16" s="1096"/>
      <c r="AF16" s="42"/>
      <c r="AG16" s="1726" t="s">
        <v>82</v>
      </c>
      <c r="AH16" s="1727"/>
      <c r="AI16" s="1727"/>
      <c r="AJ16" s="1727"/>
      <c r="AK16" s="1727"/>
      <c r="AL16" s="1763" t="s">
        <v>895</v>
      </c>
      <c r="AM16" s="1763"/>
      <c r="AN16" s="1763"/>
      <c r="AO16" s="1763"/>
      <c r="AP16" s="1763"/>
      <c r="AQ16" s="1763"/>
      <c r="AR16" s="1763"/>
      <c r="AS16" s="1763"/>
      <c r="AT16" s="1763"/>
      <c r="AU16" s="1763"/>
      <c r="AV16" s="1764"/>
      <c r="AW16" s="4"/>
      <c r="AX16" s="948"/>
      <c r="AY16" s="949"/>
      <c r="AZ16" s="949"/>
      <c r="BA16" s="949"/>
      <c r="BB16" s="950"/>
      <c r="BC16" s="956"/>
      <c r="BD16" s="949"/>
      <c r="BE16" s="949"/>
      <c r="BF16" s="949"/>
      <c r="BG16" s="950"/>
      <c r="BH16" s="956"/>
      <c r="BI16" s="949"/>
      <c r="BJ16" s="949"/>
      <c r="BK16" s="949"/>
      <c r="BL16" s="95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23" t="s">
        <v>55</v>
      </c>
      <c r="B17" s="923"/>
      <c r="C17" s="923"/>
      <c r="D17" s="923" t="s">
        <v>78</v>
      </c>
      <c r="E17" s="923"/>
      <c r="F17" s="923"/>
      <c r="G17" s="1765" t="s">
        <v>99</v>
      </c>
      <c r="H17" s="1728"/>
      <c r="I17" s="1728"/>
      <c r="J17" s="1733" t="s">
        <v>678</v>
      </c>
      <c r="K17" s="1728"/>
      <c r="L17" s="1728"/>
      <c r="M17" s="1765" t="s">
        <v>99</v>
      </c>
      <c r="N17" s="1728"/>
      <c r="O17" s="1728"/>
      <c r="P17" s="1733" t="s">
        <v>678</v>
      </c>
      <c r="Q17" s="1728"/>
      <c r="R17" s="1734"/>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58"/>
      <c r="AY17" s="959"/>
      <c r="AZ17" s="959"/>
      <c r="BA17" s="959"/>
      <c r="BB17" s="960"/>
      <c r="BC17" s="961"/>
      <c r="BD17" s="959"/>
      <c r="BE17" s="959"/>
      <c r="BF17" s="959"/>
      <c r="BG17" s="960"/>
      <c r="BH17" s="961"/>
      <c r="BI17" s="959"/>
      <c r="BJ17" s="959"/>
      <c r="BK17" s="959"/>
      <c r="BL17" s="962"/>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24">
        <v>1</v>
      </c>
      <c r="B18" s="1725"/>
      <c r="C18" s="1725"/>
      <c r="D18" s="1740">
        <f>IF($C$13&lt;=5,$C$13/2,IF(AND($C$13&gt;=6,$C$13&lt;=9),($C$13/6)/2,IF(AND($C$13&gt;=10,$C$13&lt;=12),($C$13/8)/2,IF($C$13&gt;12,($C$13/10)/2,""))))</f>
        <v>0</v>
      </c>
      <c r="E18" s="1740"/>
      <c r="F18" s="1740"/>
      <c r="G18" s="1560"/>
      <c r="H18" s="1561"/>
      <c r="I18" s="1561"/>
      <c r="J18" s="1715"/>
      <c r="K18" s="1643"/>
      <c r="L18" s="1643"/>
      <c r="M18" s="1560"/>
      <c r="N18" s="1561"/>
      <c r="O18" s="1561"/>
      <c r="P18" s="1715"/>
      <c r="Q18" s="1643"/>
      <c r="R18" s="1644"/>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58"/>
      <c r="AY18" s="959"/>
      <c r="AZ18" s="959"/>
      <c r="BA18" s="959"/>
      <c r="BB18" s="960"/>
      <c r="BC18" s="961"/>
      <c r="BD18" s="959"/>
      <c r="BE18" s="959"/>
      <c r="BF18" s="959"/>
      <c r="BG18" s="960"/>
      <c r="BH18" s="961"/>
      <c r="BI18" s="959"/>
      <c r="BJ18" s="959"/>
      <c r="BK18" s="959"/>
      <c r="BL18" s="962"/>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20">
        <v>2</v>
      </c>
      <c r="B19" s="1721"/>
      <c r="C19" s="1721"/>
      <c r="D19" s="1722">
        <f>IF($C$13&lt;=5,$C$13/2,IF(AND($C$13&gt;=6,$C$13&lt;=9),($C$13/6)+D18,IF(AND($C$13&gt;=10,$C$13&lt;=12),($C$13/8)+D18,IF($C$13&gt;12,($C$13/10)+D18,""))))</f>
        <v>0</v>
      </c>
      <c r="E19" s="1722"/>
      <c r="F19" s="1722"/>
      <c r="G19" s="1560"/>
      <c r="H19" s="1561"/>
      <c r="I19" s="1561"/>
      <c r="J19" s="1715"/>
      <c r="K19" s="1643"/>
      <c r="L19" s="1643"/>
      <c r="M19" s="1560"/>
      <c r="N19" s="1561"/>
      <c r="O19" s="1561"/>
      <c r="P19" s="1715"/>
      <c r="Q19" s="1643"/>
      <c r="R19" s="1644"/>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58"/>
      <c r="AY19" s="959"/>
      <c r="AZ19" s="959"/>
      <c r="BA19" s="959"/>
      <c r="BB19" s="960"/>
      <c r="BC19" s="961"/>
      <c r="BD19" s="959"/>
      <c r="BE19" s="959"/>
      <c r="BF19" s="959"/>
      <c r="BG19" s="960"/>
      <c r="BH19" s="961"/>
      <c r="BI19" s="959"/>
      <c r="BJ19" s="959"/>
      <c r="BK19" s="959"/>
      <c r="BL19" s="962"/>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20">
        <v>3</v>
      </c>
      <c r="B20" s="1721"/>
      <c r="C20" s="1721"/>
      <c r="D20" s="1722">
        <f t="shared" ref="D20:D27" si="0">IF($C$13&lt;=5,$C$13/2,IF(AND($C$13&gt;=6,$C$13&lt;=9),($C$13/6)+D19,IF(AND($C$13&gt;=10,$C$13&lt;=12),($C$13/8)+D19,IF($C$13&gt;12,($C$13/10)+D19,""))))</f>
        <v>0</v>
      </c>
      <c r="E20" s="1722"/>
      <c r="F20" s="1722"/>
      <c r="G20" s="1560"/>
      <c r="H20" s="1561"/>
      <c r="I20" s="1561"/>
      <c r="J20" s="1715"/>
      <c r="K20" s="1643"/>
      <c r="L20" s="1643"/>
      <c r="M20" s="1560"/>
      <c r="N20" s="1561"/>
      <c r="O20" s="1561"/>
      <c r="P20" s="1715"/>
      <c r="Q20" s="1643"/>
      <c r="R20" s="1644"/>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58"/>
      <c r="AY20" s="959"/>
      <c r="AZ20" s="959"/>
      <c r="BA20" s="959"/>
      <c r="BB20" s="960"/>
      <c r="BC20" s="961"/>
      <c r="BD20" s="959"/>
      <c r="BE20" s="959"/>
      <c r="BF20" s="959"/>
      <c r="BG20" s="960"/>
      <c r="BH20" s="961"/>
      <c r="BI20" s="959"/>
      <c r="BJ20" s="959"/>
      <c r="BK20" s="959"/>
      <c r="BL20" s="962"/>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20">
        <v>4</v>
      </c>
      <c r="B21" s="1721"/>
      <c r="C21" s="1721"/>
      <c r="D21" s="1722">
        <f t="shared" si="0"/>
        <v>0</v>
      </c>
      <c r="E21" s="1722"/>
      <c r="F21" s="1722"/>
      <c r="G21" s="1560"/>
      <c r="H21" s="1561"/>
      <c r="I21" s="1561"/>
      <c r="J21" s="1715"/>
      <c r="K21" s="1643"/>
      <c r="L21" s="1643"/>
      <c r="M21" s="1560"/>
      <c r="N21" s="1561"/>
      <c r="O21" s="1561"/>
      <c r="P21" s="1715"/>
      <c r="Q21" s="1643"/>
      <c r="R21" s="1644"/>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77"/>
      <c r="AY21" s="978"/>
      <c r="AZ21" s="978"/>
      <c r="BA21" s="978"/>
      <c r="BB21" s="979"/>
      <c r="BC21" s="980"/>
      <c r="BD21" s="978"/>
      <c r="BE21" s="978"/>
      <c r="BF21" s="978"/>
      <c r="BG21" s="979"/>
      <c r="BH21" s="980"/>
      <c r="BI21" s="978"/>
      <c r="BJ21" s="978"/>
      <c r="BK21" s="978"/>
      <c r="BL21" s="981"/>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20">
        <v>5</v>
      </c>
      <c r="B22" s="1721"/>
      <c r="C22" s="1721"/>
      <c r="D22" s="1722">
        <f t="shared" si="0"/>
        <v>0</v>
      </c>
      <c r="E22" s="1722"/>
      <c r="F22" s="1722"/>
      <c r="G22" s="1560"/>
      <c r="H22" s="1561"/>
      <c r="I22" s="1561"/>
      <c r="J22" s="1715"/>
      <c r="K22" s="1643"/>
      <c r="L22" s="1643"/>
      <c r="M22" s="1560"/>
      <c r="N22" s="1561"/>
      <c r="O22" s="1561"/>
      <c r="P22" s="1715"/>
      <c r="Q22" s="1643"/>
      <c r="R22" s="1644"/>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20">
        <v>6</v>
      </c>
      <c r="B23" s="1721"/>
      <c r="C23" s="1721"/>
      <c r="D23" s="1722">
        <f t="shared" si="0"/>
        <v>0</v>
      </c>
      <c r="E23" s="1722"/>
      <c r="F23" s="1722"/>
      <c r="G23" s="1745"/>
      <c r="H23" s="1746"/>
      <c r="I23" s="1746"/>
      <c r="J23" s="1715"/>
      <c r="K23" s="1643"/>
      <c r="L23" s="1643"/>
      <c r="M23" s="1560"/>
      <c r="N23" s="1561"/>
      <c r="O23" s="1561"/>
      <c r="P23" s="1715"/>
      <c r="Q23" s="1643"/>
      <c r="R23" s="1644"/>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20">
        <v>7</v>
      </c>
      <c r="B24" s="1721"/>
      <c r="C24" s="1721"/>
      <c r="D24" s="1747">
        <f t="shared" si="0"/>
        <v>0</v>
      </c>
      <c r="E24" s="1747"/>
      <c r="F24" s="1747"/>
      <c r="G24" s="1745"/>
      <c r="H24" s="1746"/>
      <c r="I24" s="1746"/>
      <c r="J24" s="1715"/>
      <c r="K24" s="1643"/>
      <c r="L24" s="1643"/>
      <c r="M24" s="1560"/>
      <c r="N24" s="1561"/>
      <c r="O24" s="1561"/>
      <c r="P24" s="1715"/>
      <c r="Q24" s="1643"/>
      <c r="R24" s="1644"/>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20">
        <v>8</v>
      </c>
      <c r="B25" s="1721"/>
      <c r="C25" s="1721"/>
      <c r="D25" s="1722">
        <f t="shared" si="0"/>
        <v>0</v>
      </c>
      <c r="E25" s="1722"/>
      <c r="F25" s="1722"/>
      <c r="G25" s="1745"/>
      <c r="H25" s="1746"/>
      <c r="I25" s="1746"/>
      <c r="J25" s="1715"/>
      <c r="K25" s="1643"/>
      <c r="L25" s="1643"/>
      <c r="M25" s="1560"/>
      <c r="N25" s="1561"/>
      <c r="O25" s="1561"/>
      <c r="P25" s="1715"/>
      <c r="Q25" s="1643"/>
      <c r="R25" s="1644"/>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20">
        <v>9</v>
      </c>
      <c r="B26" s="1721"/>
      <c r="C26" s="1721"/>
      <c r="D26" s="1722">
        <f t="shared" si="0"/>
        <v>0</v>
      </c>
      <c r="E26" s="1722"/>
      <c r="F26" s="1722"/>
      <c r="G26" s="1745"/>
      <c r="H26" s="1746"/>
      <c r="I26" s="1746"/>
      <c r="J26" s="1715" t="str">
        <f t="shared" ref="J26:J27" si="1">IF(G26="","",SQRT(G26)*4005)</f>
        <v/>
      </c>
      <c r="K26" s="1643"/>
      <c r="L26" s="1643"/>
      <c r="M26" s="1560"/>
      <c r="N26" s="1561"/>
      <c r="O26" s="1561"/>
      <c r="P26" s="1715" t="str">
        <f t="shared" ref="P26:P27" si="2">IF(M26="","",SQRT(M26)*4005)</f>
        <v/>
      </c>
      <c r="Q26" s="1643"/>
      <c r="R26" s="1644"/>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23">
        <v>10</v>
      </c>
      <c r="B27" s="923"/>
      <c r="C27" s="923"/>
      <c r="D27" s="1741">
        <f t="shared" si="0"/>
        <v>0</v>
      </c>
      <c r="E27" s="1741"/>
      <c r="F27" s="1741"/>
      <c r="G27" s="1755"/>
      <c r="H27" s="1756"/>
      <c r="I27" s="1756"/>
      <c r="J27" s="1757" t="str">
        <f t="shared" si="1"/>
        <v/>
      </c>
      <c r="K27" s="1758"/>
      <c r="L27" s="1758"/>
      <c r="M27" s="1744"/>
      <c r="N27" s="1582"/>
      <c r="O27" s="1582"/>
      <c r="P27" s="1759" t="str">
        <f t="shared" si="2"/>
        <v/>
      </c>
      <c r="Q27" s="1641"/>
      <c r="R27" s="1760"/>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42" t="s">
        <v>40</v>
      </c>
      <c r="B28" s="1743"/>
      <c r="C28" s="1743"/>
      <c r="D28" s="1743"/>
      <c r="E28" s="1743"/>
      <c r="F28" s="1743"/>
      <c r="G28" s="1749" t="s">
        <v>99</v>
      </c>
      <c r="H28" s="1750"/>
      <c r="I28" s="1750"/>
      <c r="J28" s="1751" t="str">
        <f>IF(SUM(J18:L27)&lt;&gt;0,SUM(J18:L27),"")</f>
        <v/>
      </c>
      <c r="K28" s="1752"/>
      <c r="L28" s="1752"/>
      <c r="M28" s="1753" t="s">
        <v>99</v>
      </c>
      <c r="N28" s="1750"/>
      <c r="O28" s="1750"/>
      <c r="P28" s="1751" t="str">
        <f>IF(SUM(P18:R27)&lt;&gt;0,SUM(P18:R27),"")</f>
        <v/>
      </c>
      <c r="Q28" s="1752"/>
      <c r="R28" s="1754"/>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28" t="s">
        <v>73</v>
      </c>
      <c r="AG33" s="1629"/>
      <c r="AH33" s="1629"/>
      <c r="AI33" s="1629"/>
      <c r="AJ33" s="1629"/>
      <c r="AK33" s="1629"/>
      <c r="AL33" s="1629"/>
      <c r="AM33" s="1629"/>
      <c r="AN33" s="1629"/>
      <c r="AO33" s="1629"/>
      <c r="AP33" s="1553"/>
      <c r="AQ33" s="1554"/>
      <c r="AR33" s="1554"/>
      <c r="AS33" s="1554"/>
      <c r="AT33" s="1761" t="s">
        <v>72</v>
      </c>
      <c r="AU33" s="1761"/>
      <c r="AV33" s="1762"/>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48"/>
      <c r="B34" s="1748"/>
      <c r="C34" s="1748"/>
      <c r="D34" s="1748"/>
      <c r="E34" s="1748"/>
      <c r="F34" s="1748"/>
      <c r="G34" s="1748"/>
      <c r="H34" s="1748"/>
      <c r="I34" s="1748"/>
      <c r="J34" s="1748"/>
      <c r="K34" s="1748"/>
      <c r="L34" s="1748"/>
      <c r="M34" s="1748"/>
      <c r="N34" s="1748"/>
      <c r="O34" s="1748"/>
      <c r="P34" s="1748"/>
      <c r="Q34" s="1748"/>
      <c r="R34" s="1748"/>
      <c r="S34" s="1748"/>
      <c r="T34" s="1748"/>
      <c r="U34" s="1748"/>
      <c r="V34" s="1748"/>
      <c r="W34" s="1748"/>
      <c r="X34" s="1748"/>
      <c r="Y34" s="1748"/>
      <c r="Z34" s="1748"/>
      <c r="AA34" s="1748"/>
      <c r="AB34" s="1748"/>
      <c r="AC34" s="1748"/>
      <c r="AD34" s="1748"/>
      <c r="AE34" s="42"/>
      <c r="AF34" s="872" t="s">
        <v>71</v>
      </c>
      <c r="AG34" s="873"/>
      <c r="AH34" s="873"/>
      <c r="AI34" s="873"/>
      <c r="AJ34" s="873"/>
      <c r="AK34" s="873"/>
      <c r="AL34" s="873"/>
      <c r="AM34" s="873"/>
      <c r="AN34" s="873"/>
      <c r="AO34" s="873"/>
      <c r="AP34" s="964"/>
      <c r="AQ34" s="967"/>
      <c r="AR34" s="967"/>
      <c r="AS34" s="967"/>
      <c r="AT34" s="868" t="s">
        <v>70</v>
      </c>
      <c r="AU34" s="868"/>
      <c r="AV34" s="1622"/>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48"/>
      <c r="B35" s="1748"/>
      <c r="C35" s="1748"/>
      <c r="D35" s="1748"/>
      <c r="E35" s="1748"/>
      <c r="F35" s="1748"/>
      <c r="G35" s="1748"/>
      <c r="H35" s="1748"/>
      <c r="I35" s="1748"/>
      <c r="J35" s="1748"/>
      <c r="K35" s="1748"/>
      <c r="L35" s="1748"/>
      <c r="M35" s="1748"/>
      <c r="N35" s="1748"/>
      <c r="O35" s="1748"/>
      <c r="P35" s="1748"/>
      <c r="Q35" s="1748"/>
      <c r="R35" s="1748"/>
      <c r="S35" s="1748"/>
      <c r="T35" s="1748"/>
      <c r="U35" s="1748"/>
      <c r="V35" s="1748"/>
      <c r="W35" s="1748"/>
      <c r="X35" s="1748"/>
      <c r="Y35" s="1748"/>
      <c r="Z35" s="1748"/>
      <c r="AA35" s="1748"/>
      <c r="AB35" s="1748"/>
      <c r="AC35" s="1748"/>
      <c r="AD35" s="1748"/>
      <c r="AE35" s="42"/>
      <c r="AF35" s="872" t="s">
        <v>69</v>
      </c>
      <c r="AG35" s="873"/>
      <c r="AH35" s="873"/>
      <c r="AI35" s="873"/>
      <c r="AJ35" s="873"/>
      <c r="AK35" s="873"/>
      <c r="AL35" s="873"/>
      <c r="AM35" s="873"/>
      <c r="AN35" s="873"/>
      <c r="AO35" s="873"/>
      <c r="AP35" s="1626">
        <f>SUM(J28,P28)</f>
        <v>0</v>
      </c>
      <c r="AQ35" s="1627"/>
      <c r="AR35" s="1627"/>
      <c r="AS35" s="1627"/>
      <c r="AT35" s="868" t="s">
        <v>66</v>
      </c>
      <c r="AU35" s="868"/>
      <c r="AV35" s="1622"/>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48"/>
      <c r="B36" s="1748"/>
      <c r="C36" s="1748"/>
      <c r="D36" s="1748"/>
      <c r="E36" s="1748"/>
      <c r="F36" s="1748"/>
      <c r="G36" s="1748"/>
      <c r="H36" s="1748"/>
      <c r="I36" s="1748"/>
      <c r="J36" s="1748"/>
      <c r="K36" s="1748"/>
      <c r="L36" s="1748"/>
      <c r="M36" s="1748"/>
      <c r="N36" s="1748"/>
      <c r="O36" s="1748"/>
      <c r="P36" s="1748"/>
      <c r="Q36" s="1748"/>
      <c r="R36" s="1748"/>
      <c r="S36" s="1748"/>
      <c r="T36" s="1748"/>
      <c r="U36" s="1748"/>
      <c r="V36" s="1748"/>
      <c r="W36" s="1748"/>
      <c r="X36" s="1748"/>
      <c r="Y36" s="1748"/>
      <c r="Z36" s="1748"/>
      <c r="AA36" s="1748"/>
      <c r="AB36" s="1748"/>
      <c r="AC36" s="1748"/>
      <c r="AD36" s="1748"/>
      <c r="AE36" s="42"/>
      <c r="AF36" s="872" t="s">
        <v>68</v>
      </c>
      <c r="AG36" s="873"/>
      <c r="AH36" s="873"/>
      <c r="AI36" s="873"/>
      <c r="AJ36" s="873"/>
      <c r="AK36" s="873"/>
      <c r="AL36" s="873"/>
      <c r="AM36" s="873"/>
      <c r="AN36" s="873"/>
      <c r="AO36" s="873"/>
      <c r="AP36" s="1626">
        <f>COUNT(J18:L27,P18:R27)</f>
        <v>0</v>
      </c>
      <c r="AQ36" s="1627"/>
      <c r="AR36" s="1627"/>
      <c r="AS36" s="1627"/>
      <c r="AT36" s="868"/>
      <c r="AU36" s="868"/>
      <c r="AV36" s="1622"/>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48"/>
      <c r="B37" s="1748"/>
      <c r="C37" s="1748"/>
      <c r="D37" s="1748"/>
      <c r="E37" s="1748"/>
      <c r="F37" s="1748"/>
      <c r="G37" s="1748"/>
      <c r="H37" s="1748"/>
      <c r="I37" s="1748"/>
      <c r="J37" s="1748"/>
      <c r="K37" s="1748"/>
      <c r="L37" s="1748"/>
      <c r="M37" s="1748"/>
      <c r="N37" s="1748"/>
      <c r="O37" s="1748"/>
      <c r="P37" s="1748"/>
      <c r="Q37" s="1748"/>
      <c r="R37" s="1748"/>
      <c r="S37" s="1748"/>
      <c r="T37" s="1748"/>
      <c r="U37" s="1748"/>
      <c r="V37" s="1748"/>
      <c r="W37" s="1748"/>
      <c r="X37" s="1748"/>
      <c r="Y37" s="1748"/>
      <c r="Z37" s="1748"/>
      <c r="AA37" s="1748"/>
      <c r="AB37" s="1748"/>
      <c r="AC37" s="1748"/>
      <c r="AD37" s="1748"/>
      <c r="AE37" s="42"/>
      <c r="AF37" s="872" t="s">
        <v>67</v>
      </c>
      <c r="AG37" s="873"/>
      <c r="AH37" s="873"/>
      <c r="AI37" s="873"/>
      <c r="AJ37" s="873"/>
      <c r="AK37" s="873"/>
      <c r="AL37" s="873"/>
      <c r="AM37" s="873"/>
      <c r="AN37" s="873"/>
      <c r="AO37" s="873"/>
      <c r="AP37" s="1626" t="str">
        <f>IFERROR(AP35/AP36,"")</f>
        <v/>
      </c>
      <c r="AQ37" s="1627"/>
      <c r="AR37" s="1627"/>
      <c r="AS37" s="1627"/>
      <c r="AT37" s="868" t="s">
        <v>66</v>
      </c>
      <c r="AU37" s="868"/>
      <c r="AV37" s="1622"/>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48"/>
      <c r="B38" s="1748"/>
      <c r="C38" s="1748"/>
      <c r="D38" s="1748"/>
      <c r="E38" s="1748"/>
      <c r="F38" s="1748"/>
      <c r="G38" s="1748"/>
      <c r="H38" s="1748"/>
      <c r="I38" s="1748"/>
      <c r="J38" s="1748"/>
      <c r="K38" s="1748"/>
      <c r="L38" s="1748"/>
      <c r="M38" s="1748"/>
      <c r="N38" s="1748"/>
      <c r="O38" s="1748"/>
      <c r="P38" s="1748"/>
      <c r="Q38" s="1748"/>
      <c r="R38" s="1748"/>
      <c r="S38" s="1748"/>
      <c r="T38" s="1748"/>
      <c r="U38" s="1748"/>
      <c r="V38" s="1748"/>
      <c r="W38" s="1748"/>
      <c r="X38" s="1748"/>
      <c r="Y38" s="1748"/>
      <c r="Z38" s="1748"/>
      <c r="AA38" s="1748"/>
      <c r="AB38" s="1748"/>
      <c r="AC38" s="1748"/>
      <c r="AD38" s="1748"/>
      <c r="AE38" s="42"/>
      <c r="AF38" s="867" t="s">
        <v>65</v>
      </c>
      <c r="AG38" s="868"/>
      <c r="AH38" s="868"/>
      <c r="AI38" s="868"/>
      <c r="AJ38" s="868"/>
      <c r="AK38" s="868"/>
      <c r="AL38" s="868"/>
      <c r="AM38" s="868"/>
      <c r="AN38" s="868"/>
      <c r="AO38" s="869"/>
      <c r="AP38" s="1175"/>
      <c r="AQ38" s="1255"/>
      <c r="AR38" s="1255"/>
      <c r="AS38" s="1255"/>
      <c r="AT38" s="1255"/>
      <c r="AU38" s="1255"/>
      <c r="AV38" s="1557"/>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48"/>
      <c r="B39" s="1748"/>
      <c r="C39" s="1748"/>
      <c r="D39" s="1748"/>
      <c r="E39" s="1748"/>
      <c r="F39" s="1748"/>
      <c r="G39" s="1748"/>
      <c r="H39" s="1748"/>
      <c r="I39" s="1748"/>
      <c r="J39" s="1748"/>
      <c r="K39" s="1748"/>
      <c r="L39" s="1748"/>
      <c r="M39" s="1748"/>
      <c r="N39" s="1748"/>
      <c r="O39" s="1748"/>
      <c r="P39" s="1748"/>
      <c r="Q39" s="1748"/>
      <c r="R39" s="1748"/>
      <c r="S39" s="1748"/>
      <c r="T39" s="1748"/>
      <c r="U39" s="1748"/>
      <c r="V39" s="1748"/>
      <c r="W39" s="1748"/>
      <c r="X39" s="1748"/>
      <c r="Y39" s="1748"/>
      <c r="Z39" s="1748"/>
      <c r="AA39" s="1748"/>
      <c r="AB39" s="1748"/>
      <c r="AC39" s="1748"/>
      <c r="AD39" s="1748"/>
      <c r="AE39" s="42"/>
      <c r="AF39" s="872" t="s">
        <v>64</v>
      </c>
      <c r="AG39" s="873"/>
      <c r="AH39" s="873"/>
      <c r="AI39" s="873"/>
      <c r="AJ39" s="873"/>
      <c r="AK39" s="873"/>
      <c r="AL39" s="873"/>
      <c r="AM39" s="873"/>
      <c r="AN39" s="873"/>
      <c r="AO39" s="873"/>
      <c r="AP39" s="1620">
        <f>IF(OR(AP38&lt;&gt;0,AP38&lt;&gt;""),L13*IF(AP38&lt;&gt;"N/A",AP38,1),L13)</f>
        <v>0</v>
      </c>
      <c r="AQ39" s="1621"/>
      <c r="AR39" s="1621"/>
      <c r="AS39" s="1621"/>
      <c r="AT39" s="868" t="s">
        <v>63</v>
      </c>
      <c r="AU39" s="868"/>
      <c r="AV39" s="1622"/>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48"/>
      <c r="B40" s="1748"/>
      <c r="C40" s="1748"/>
      <c r="D40" s="1748"/>
      <c r="E40" s="1748"/>
      <c r="F40" s="1748"/>
      <c r="G40" s="1748"/>
      <c r="H40" s="1748"/>
      <c r="I40" s="1748"/>
      <c r="J40" s="1748"/>
      <c r="K40" s="1748"/>
      <c r="L40" s="1748"/>
      <c r="M40" s="1748"/>
      <c r="N40" s="1748"/>
      <c r="O40" s="1748"/>
      <c r="P40" s="1748"/>
      <c r="Q40" s="1748"/>
      <c r="R40" s="1748"/>
      <c r="S40" s="1748"/>
      <c r="T40" s="1748"/>
      <c r="U40" s="1748"/>
      <c r="V40" s="1748"/>
      <c r="W40" s="1748"/>
      <c r="X40" s="1748"/>
      <c r="Y40" s="1748"/>
      <c r="Z40" s="1748"/>
      <c r="AA40" s="1748"/>
      <c r="AB40" s="1748"/>
      <c r="AC40" s="1748"/>
      <c r="AD40" s="1748"/>
      <c r="AE40" s="42"/>
      <c r="AF40" s="919" t="s">
        <v>62</v>
      </c>
      <c r="AG40" s="920"/>
      <c r="AH40" s="920"/>
      <c r="AI40" s="920"/>
      <c r="AJ40" s="920"/>
      <c r="AK40" s="920"/>
      <c r="AL40" s="920"/>
      <c r="AM40" s="920"/>
      <c r="AN40" s="920"/>
      <c r="AO40" s="920"/>
      <c r="AP40" s="1616" t="str">
        <f>IFERROR(AP39*AP37,"")</f>
        <v/>
      </c>
      <c r="AQ40" s="1617"/>
      <c r="AR40" s="1617"/>
      <c r="AS40" s="1617"/>
      <c r="AT40" s="1288" t="s">
        <v>29</v>
      </c>
      <c r="AU40" s="1288"/>
      <c r="AV40" s="1618"/>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619" t="s">
        <v>38</v>
      </c>
      <c r="B42" s="1619"/>
      <c r="C42" s="1619"/>
      <c r="D42" s="1619"/>
      <c r="E42" s="994"/>
      <c r="F42" s="994"/>
      <c r="G42" s="994"/>
      <c r="H42" s="994"/>
      <c r="I42" s="994"/>
      <c r="J42" s="994"/>
      <c r="K42" s="994"/>
      <c r="L42" s="42"/>
      <c r="M42" s="42"/>
      <c r="N42" s="42"/>
      <c r="O42" s="42"/>
      <c r="P42" s="42"/>
      <c r="Q42" s="42"/>
      <c r="R42" s="42"/>
      <c r="S42" s="42"/>
      <c r="T42" s="42"/>
      <c r="U42" s="42"/>
      <c r="V42" s="42"/>
      <c r="W42" s="42"/>
      <c r="X42" s="42"/>
      <c r="Y42" s="42"/>
      <c r="Z42" s="42"/>
      <c r="AA42" s="42"/>
      <c r="AB42" s="42"/>
      <c r="AC42" s="42"/>
      <c r="AD42" s="1619" t="s">
        <v>37</v>
      </c>
      <c r="AE42" s="1619"/>
      <c r="AF42" s="1619"/>
      <c r="AG42" s="1619"/>
      <c r="AH42" s="1619"/>
      <c r="AI42" s="995"/>
      <c r="AJ42" s="995"/>
      <c r="AK42" s="995"/>
      <c r="AL42" s="995"/>
      <c r="AM42" s="995"/>
      <c r="AN42" s="995"/>
      <c r="AO42" s="995"/>
      <c r="AP42" s="995"/>
      <c r="AQ42" s="995"/>
      <c r="AR42" s="995"/>
      <c r="AS42" s="995"/>
      <c r="AT42" s="995"/>
      <c r="AU42" s="995"/>
      <c r="AV42" s="995"/>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algorithmName="SHA-512" hashValue="rVabBp4i/1ZsdNH4ZiPYyj/zDftTEag/5IZpmfC9AgqThM2QPVSTbGjpA2Rpzi/Tc8OJUkzCe2ncW8m5QdHrYA==" saltValue="C0O6VRk/6vnldZwQOmdtJQ==" spinCount="100000"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573" priority="16">
      <formula>LEN(TRIM(E5))=0</formula>
    </cfRule>
  </conditionalFormatting>
  <conditionalFormatting sqref="AP38:AV38">
    <cfRule type="containsBlanks" dxfId="1572" priority="15">
      <formula>LEN(TRIM(AP38))=0</formula>
    </cfRule>
  </conditionalFormatting>
  <conditionalFormatting sqref="A19:C27 G19:R27">
    <cfRule type="expression" dxfId="1571" priority="13">
      <formula>AND(OR($C$13=5,$C$13&lt;5),$C$13&lt;&gt;"")</formula>
    </cfRule>
  </conditionalFormatting>
  <conditionalFormatting sqref="A24:C27 G24:R27">
    <cfRule type="expression" dxfId="1570" priority="12">
      <formula>AND($C$13&gt;5,$C$13&lt;10)</formula>
    </cfRule>
  </conditionalFormatting>
  <conditionalFormatting sqref="A26:C27 G26:R27">
    <cfRule type="expression" dxfId="1569" priority="1">
      <formula>AND(OR($C$13&gt;10,$C$13=10),OR($C$13&lt;12,$C$13=12))</formula>
    </cfRule>
  </conditionalFormatting>
  <conditionalFormatting sqref="D24:F27">
    <cfRule type="expression" dxfId="1568" priority="11">
      <formula>AND(OR($C$13=5,$C$13&lt;5),$C$13&lt;&gt;"")</formula>
    </cfRule>
  </conditionalFormatting>
  <conditionalFormatting sqref="D24:F27">
    <cfRule type="expression" dxfId="1567" priority="10">
      <formula>AND($C$13&gt;5,$C$13&lt;10)</formula>
    </cfRule>
  </conditionalFormatting>
  <conditionalFormatting sqref="D26:F27">
    <cfRule type="expression" dxfId="1566" priority="9">
      <formula>AND(OR($C$13&gt;10,$C$13=10),OR($C$13&lt;12,$C$13=12))</formula>
    </cfRule>
  </conditionalFormatting>
  <conditionalFormatting sqref="D19:F23">
    <cfRule type="expression" dxfId="1565" priority="8">
      <formula>AND(OR($C$13=5,$C$13&lt;5),$C$13&lt;&gt;"")</formula>
    </cfRule>
  </conditionalFormatting>
  <conditionalFormatting sqref="AB16:AD16">
    <cfRule type="containsBlanks" dxfId="1564" priority="6">
      <formula>LEN(TRIM(AB16))=0</formula>
    </cfRule>
  </conditionalFormatting>
  <conditionalFormatting sqref="T16">
    <cfRule type="containsBlanks" dxfId="1563" priority="7">
      <formula>LEN(TRIM(T16))=0</formula>
    </cfRule>
  </conditionalFormatting>
  <conditionalFormatting sqref="AB16:AE16">
    <cfRule type="expression" dxfId="1562" priority="4">
      <formula>$T$16="FIXED SPEED"</formula>
    </cfRule>
    <cfRule type="expression" dxfId="1561" priority="5">
      <formula>$X$40="FIXED SPEED"</formula>
    </cfRule>
  </conditionalFormatting>
  <conditionalFormatting sqref="AX13:BG13">
    <cfRule type="notContainsBlanks" dxfId="1560" priority="3">
      <formula>LEN(TRIM(AX13))&gt;0</formula>
    </cfRule>
  </conditionalFormatting>
  <conditionalFormatting sqref="BE9:BE10">
    <cfRule type="containsBlanks" dxfId="1559" priority="2">
      <formula>LEN(TRIM(BE9))=0</formula>
    </cfRule>
  </conditionalFormatting>
  <conditionalFormatting sqref="G18:I27 M18:O27">
    <cfRule type="containsBlanks" dxfId="155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2" t="s">
        <v>49</v>
      </c>
      <c r="AX1" s="1042"/>
      <c r="AY1" s="1042"/>
      <c r="AZ1" s="1042"/>
      <c r="BA1" s="1042"/>
      <c r="BB1" s="1042"/>
      <c r="BC1" s="1042"/>
      <c r="BD1" s="1042"/>
      <c r="BE1" s="1042"/>
      <c r="BF1" s="1042"/>
      <c r="BG1" s="1042"/>
      <c r="BH1" s="1042"/>
      <c r="BI1" s="1042"/>
      <c r="BJ1" s="1042"/>
      <c r="BK1" s="1042"/>
      <c r="BL1" s="1042"/>
      <c r="BM1" s="1042"/>
      <c r="BN1" s="1042"/>
      <c r="BO1" s="1042"/>
      <c r="BP1" s="1042"/>
      <c r="BQ1" s="1042"/>
      <c r="BR1" s="1042"/>
      <c r="BS1" s="1042"/>
      <c r="BT1" s="1042"/>
      <c r="BU1" s="1042"/>
      <c r="BV1" s="1042"/>
      <c r="BW1" s="1042"/>
      <c r="BX1" s="1042"/>
      <c r="BY1" s="1042"/>
      <c r="BZ1" s="1042"/>
      <c r="CA1" s="1042"/>
      <c r="CB1" s="1042"/>
      <c r="CC1" s="1042"/>
      <c r="CD1" s="1042"/>
      <c r="CE1" s="1042"/>
      <c r="CF1" s="1042"/>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52" t="s">
        <v>416</v>
      </c>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74" t="s">
        <v>48</v>
      </c>
      <c r="B7" s="1174"/>
      <c r="C7" s="1174"/>
      <c r="D7" s="1174"/>
      <c r="E7" s="1174"/>
      <c r="F7" s="1181"/>
      <c r="G7" s="1181"/>
      <c r="H7" s="1181"/>
      <c r="I7" s="1181"/>
      <c r="J7" s="1181"/>
      <c r="K7" s="1181"/>
      <c r="L7" s="1181"/>
      <c r="M7" s="1181"/>
      <c r="N7" s="1181"/>
      <c r="O7" s="1181"/>
      <c r="P7" s="1181"/>
      <c r="Q7" s="6"/>
      <c r="R7" s="6"/>
      <c r="S7" s="6"/>
      <c r="T7" s="6"/>
      <c r="U7" s="6"/>
      <c r="V7" s="6"/>
      <c r="W7" s="6"/>
      <c r="X7" s="6"/>
      <c r="Y7" s="6"/>
      <c r="Z7" s="6"/>
      <c r="AA7" s="6"/>
      <c r="AB7" s="6"/>
      <c r="AC7" s="6"/>
      <c r="AD7" s="6"/>
      <c r="AE7" s="6"/>
      <c r="AF7" s="6"/>
      <c r="AG7" s="1174" t="s">
        <v>47</v>
      </c>
      <c r="AH7" s="1174"/>
      <c r="AI7" s="1174"/>
      <c r="AJ7" s="1174"/>
      <c r="AK7" s="1174"/>
      <c r="AL7" s="855"/>
      <c r="AM7" s="855"/>
      <c r="AN7" s="855"/>
      <c r="AO7" s="855"/>
      <c r="AP7" s="855"/>
      <c r="AQ7" s="855"/>
      <c r="AR7" s="855"/>
      <c r="AS7" s="855"/>
      <c r="AT7" s="855"/>
      <c r="AU7" s="855"/>
      <c r="AV7" s="855"/>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303"/>
      <c r="AY8" s="304"/>
      <c r="AZ8" s="304"/>
      <c r="BA8" s="304"/>
      <c r="BB8" s="304"/>
      <c r="BC8" s="304"/>
      <c r="BD8" s="304"/>
      <c r="BE8" s="304"/>
      <c r="BF8" s="304"/>
      <c r="BG8" s="303"/>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84" t="s">
        <v>45</v>
      </c>
      <c r="B9" s="1085"/>
      <c r="C9" s="1085"/>
      <c r="D9" s="1085"/>
      <c r="E9" s="1085"/>
      <c r="F9" s="1085"/>
      <c r="G9" s="1085"/>
      <c r="H9" s="1085"/>
      <c r="I9" s="1085"/>
      <c r="J9" s="1085"/>
      <c r="K9" s="1085"/>
      <c r="L9" s="1085"/>
      <c r="M9" s="1085"/>
      <c r="N9" s="1085"/>
      <c r="O9" s="1085"/>
      <c r="P9" s="1085"/>
      <c r="Q9" s="1085"/>
      <c r="R9" s="1085"/>
      <c r="S9" s="1085"/>
      <c r="T9" s="1085"/>
      <c r="U9" s="1085"/>
      <c r="V9" s="1085"/>
      <c r="W9" s="1085"/>
      <c r="X9" s="1085"/>
      <c r="Y9" s="1085"/>
      <c r="Z9" s="1085"/>
      <c r="AA9" s="1085"/>
      <c r="AB9" s="1085"/>
      <c r="AC9" s="1085"/>
      <c r="AD9" s="1085"/>
      <c r="AE9" s="1085"/>
      <c r="AF9" s="1085"/>
      <c r="AG9" s="1085"/>
      <c r="AH9" s="1085"/>
      <c r="AI9" s="1085"/>
      <c r="AJ9" s="1085"/>
      <c r="AK9" s="1085"/>
      <c r="AL9" s="1085"/>
      <c r="AM9" s="1085"/>
      <c r="AN9" s="1085"/>
      <c r="AO9" s="1085"/>
      <c r="AP9" s="1085"/>
      <c r="AQ9" s="1085"/>
      <c r="AR9" s="1085"/>
      <c r="AS9" s="1085"/>
      <c r="AT9" s="1085"/>
      <c r="AU9" s="1085"/>
      <c r="AV9" s="1086"/>
      <c r="AW9" s="96"/>
      <c r="AX9" s="1102" t="s">
        <v>709</v>
      </c>
      <c r="AY9" s="1103"/>
      <c r="AZ9" s="1103"/>
      <c r="BA9" s="1103"/>
      <c r="BB9" s="1103"/>
      <c r="BC9" s="1103"/>
      <c r="BD9" s="1103"/>
      <c r="BE9" s="1103"/>
      <c r="BF9" s="1103"/>
      <c r="BG9" s="1103"/>
      <c r="BH9" s="1103"/>
      <c r="BI9" s="1103"/>
      <c r="BJ9" s="1103"/>
      <c r="BK9" s="1103"/>
      <c r="BL9" s="1104"/>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769" t="s">
        <v>965</v>
      </c>
      <c r="B10" s="1770"/>
      <c r="C10" s="1770"/>
      <c r="D10" s="1770"/>
      <c r="E10" s="1770"/>
      <c r="F10" s="1770"/>
      <c r="G10" s="1770"/>
      <c r="H10" s="1773" t="s">
        <v>896</v>
      </c>
      <c r="I10" s="1774"/>
      <c r="J10" s="1774"/>
      <c r="K10" s="1774"/>
      <c r="L10" s="1774"/>
      <c r="M10" s="1774"/>
      <c r="N10" s="1774"/>
      <c r="O10" s="1774"/>
      <c r="P10" s="1774"/>
      <c r="Q10" s="1774"/>
      <c r="R10" s="1774"/>
      <c r="S10" s="1775"/>
      <c r="T10" s="1773" t="s">
        <v>418</v>
      </c>
      <c r="U10" s="1774"/>
      <c r="V10" s="1774"/>
      <c r="W10" s="1774"/>
      <c r="X10" s="1774"/>
      <c r="Y10" s="1775"/>
      <c r="Z10" s="1774" t="s">
        <v>419</v>
      </c>
      <c r="AA10" s="1774"/>
      <c r="AB10" s="1774"/>
      <c r="AC10" s="1774"/>
      <c r="AD10" s="1774"/>
      <c r="AE10" s="1775"/>
      <c r="AF10" s="1776" t="s">
        <v>420</v>
      </c>
      <c r="AG10" s="1776"/>
      <c r="AH10" s="1776"/>
      <c r="AI10" s="1776"/>
      <c r="AJ10" s="1776"/>
      <c r="AK10" s="1776"/>
      <c r="AL10" s="1776"/>
      <c r="AM10" s="1776"/>
      <c r="AN10" s="1776"/>
      <c r="AO10" s="1776"/>
      <c r="AP10" s="1776"/>
      <c r="AQ10" s="1776"/>
      <c r="AR10" s="1776"/>
      <c r="AS10" s="1770" t="s">
        <v>39</v>
      </c>
      <c r="AT10" s="1770"/>
      <c r="AU10" s="1770"/>
      <c r="AV10" s="1777"/>
      <c r="AW10" s="96"/>
      <c r="AX10" s="948"/>
      <c r="AY10" s="949"/>
      <c r="AZ10" s="949"/>
      <c r="BA10" s="949"/>
      <c r="BB10" s="950"/>
      <c r="BC10" s="956"/>
      <c r="BD10" s="949"/>
      <c r="BE10" s="949"/>
      <c r="BF10" s="949"/>
      <c r="BG10" s="950"/>
      <c r="BH10" s="956"/>
      <c r="BI10" s="949"/>
      <c r="BJ10" s="949"/>
      <c r="BK10" s="949"/>
      <c r="BL10" s="957"/>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771"/>
      <c r="B11" s="1772"/>
      <c r="C11" s="1772"/>
      <c r="D11" s="1772"/>
      <c r="E11" s="1772"/>
      <c r="F11" s="1772"/>
      <c r="G11" s="1772"/>
      <c r="H11" s="1772" t="s">
        <v>421</v>
      </c>
      <c r="I11" s="1772"/>
      <c r="J11" s="1772"/>
      <c r="K11" s="1772" t="s">
        <v>44</v>
      </c>
      <c r="L11" s="1772"/>
      <c r="M11" s="1772"/>
      <c r="N11" s="1772" t="s">
        <v>43</v>
      </c>
      <c r="O11" s="1772"/>
      <c r="P11" s="1772"/>
      <c r="Q11" s="1772" t="s">
        <v>42</v>
      </c>
      <c r="R11" s="1772"/>
      <c r="S11" s="1772"/>
      <c r="T11" s="1772" t="s">
        <v>422</v>
      </c>
      <c r="U11" s="1772"/>
      <c r="V11" s="1772"/>
      <c r="W11" s="1772" t="s">
        <v>423</v>
      </c>
      <c r="X11" s="1772"/>
      <c r="Y11" s="1772"/>
      <c r="Z11" s="1779" t="s">
        <v>767</v>
      </c>
      <c r="AA11" s="1779"/>
      <c r="AB11" s="1779"/>
      <c r="AC11" s="1779" t="s">
        <v>768</v>
      </c>
      <c r="AD11" s="1779"/>
      <c r="AE11" s="1779"/>
      <c r="AF11" s="1779" t="s">
        <v>424</v>
      </c>
      <c r="AG11" s="1779"/>
      <c r="AH11" s="1779"/>
      <c r="AI11" s="1779"/>
      <c r="AJ11" s="1772" t="s">
        <v>41</v>
      </c>
      <c r="AK11" s="1772"/>
      <c r="AL11" s="1772"/>
      <c r="AM11" s="1772" t="s">
        <v>425</v>
      </c>
      <c r="AN11" s="1772"/>
      <c r="AO11" s="1772"/>
      <c r="AP11" s="1772"/>
      <c r="AQ11" s="1772"/>
      <c r="AR11" s="1772"/>
      <c r="AS11" s="1772"/>
      <c r="AT11" s="1772"/>
      <c r="AU11" s="1772"/>
      <c r="AV11" s="1778"/>
      <c r="AW11" s="96"/>
      <c r="AX11" s="958"/>
      <c r="AY11" s="959"/>
      <c r="AZ11" s="959"/>
      <c r="BA11" s="959"/>
      <c r="BB11" s="960"/>
      <c r="BC11" s="961"/>
      <c r="BD11" s="959"/>
      <c r="BE11" s="959"/>
      <c r="BF11" s="959"/>
      <c r="BG11" s="960"/>
      <c r="BH11" s="961"/>
      <c r="BI11" s="959"/>
      <c r="BJ11" s="959"/>
      <c r="BK11" s="959"/>
      <c r="BL11" s="962"/>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771"/>
      <c r="B12" s="1772"/>
      <c r="C12" s="1772"/>
      <c r="D12" s="1772"/>
      <c r="E12" s="1772"/>
      <c r="F12" s="1772"/>
      <c r="G12" s="1772"/>
      <c r="H12" s="1772"/>
      <c r="I12" s="1772"/>
      <c r="J12" s="1772"/>
      <c r="K12" s="1772"/>
      <c r="L12" s="1772"/>
      <c r="M12" s="1772"/>
      <c r="N12" s="1772"/>
      <c r="O12" s="1772"/>
      <c r="P12" s="1772"/>
      <c r="Q12" s="1772"/>
      <c r="R12" s="1772"/>
      <c r="S12" s="1772"/>
      <c r="T12" s="1772"/>
      <c r="U12" s="1772"/>
      <c r="V12" s="1772"/>
      <c r="W12" s="1772"/>
      <c r="X12" s="1772"/>
      <c r="Y12" s="1772"/>
      <c r="Z12" s="1779"/>
      <c r="AA12" s="1779"/>
      <c r="AB12" s="1779"/>
      <c r="AC12" s="1779"/>
      <c r="AD12" s="1779"/>
      <c r="AE12" s="1779"/>
      <c r="AF12" s="1779"/>
      <c r="AG12" s="1779"/>
      <c r="AH12" s="1779"/>
      <c r="AI12" s="1779"/>
      <c r="AJ12" s="1772"/>
      <c r="AK12" s="1772"/>
      <c r="AL12" s="1772"/>
      <c r="AM12" s="1772"/>
      <c r="AN12" s="1772"/>
      <c r="AO12" s="1772"/>
      <c r="AP12" s="1772"/>
      <c r="AQ12" s="1772"/>
      <c r="AR12" s="1772"/>
      <c r="AS12" s="1772"/>
      <c r="AT12" s="1772"/>
      <c r="AU12" s="1772"/>
      <c r="AV12" s="1778"/>
      <c r="AW12" s="96"/>
      <c r="AX12" s="958"/>
      <c r="AY12" s="959"/>
      <c r="AZ12" s="959"/>
      <c r="BA12" s="959"/>
      <c r="BB12" s="960"/>
      <c r="BC12" s="961"/>
      <c r="BD12" s="959"/>
      <c r="BE12" s="959"/>
      <c r="BF12" s="959"/>
      <c r="BG12" s="960"/>
      <c r="BH12" s="961"/>
      <c r="BI12" s="959"/>
      <c r="BJ12" s="959"/>
      <c r="BK12" s="959"/>
      <c r="BL12" s="962"/>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782"/>
      <c r="B13" s="1783"/>
      <c r="C13" s="1783"/>
      <c r="D13" s="1783"/>
      <c r="E13" s="1783"/>
      <c r="F13" s="1783"/>
      <c r="G13" s="1783"/>
      <c r="H13" s="1784"/>
      <c r="I13" s="1784"/>
      <c r="J13" s="1784"/>
      <c r="K13" s="1784"/>
      <c r="L13" s="1784"/>
      <c r="M13" s="1784"/>
      <c r="N13" s="1784"/>
      <c r="O13" s="1784"/>
      <c r="P13" s="1784"/>
      <c r="Q13" s="1784"/>
      <c r="R13" s="1784"/>
      <c r="S13" s="1784"/>
      <c r="T13" s="1784"/>
      <c r="U13" s="1784"/>
      <c r="V13" s="1784"/>
      <c r="W13" s="1784"/>
      <c r="X13" s="1784"/>
      <c r="Y13" s="1784"/>
      <c r="Z13" s="1784"/>
      <c r="AA13" s="1784"/>
      <c r="AB13" s="1784"/>
      <c r="AC13" s="1784"/>
      <c r="AD13" s="1784"/>
      <c r="AE13" s="1784"/>
      <c r="AF13" s="1783"/>
      <c r="AG13" s="1783"/>
      <c r="AH13" s="1783"/>
      <c r="AI13" s="1783"/>
      <c r="AJ13" s="1783"/>
      <c r="AK13" s="1783"/>
      <c r="AL13" s="1783"/>
      <c r="AM13" s="1783"/>
      <c r="AN13" s="1783"/>
      <c r="AO13" s="1783"/>
      <c r="AP13" s="1783"/>
      <c r="AQ13" s="1783"/>
      <c r="AR13" s="1783"/>
      <c r="AS13" s="1780"/>
      <c r="AT13" s="1780"/>
      <c r="AU13" s="1780"/>
      <c r="AV13" s="1781"/>
      <c r="AW13" s="96"/>
      <c r="AX13" s="958"/>
      <c r="AY13" s="959"/>
      <c r="AZ13" s="959"/>
      <c r="BA13" s="959"/>
      <c r="BB13" s="960"/>
      <c r="BC13" s="961"/>
      <c r="BD13" s="959"/>
      <c r="BE13" s="959"/>
      <c r="BF13" s="959"/>
      <c r="BG13" s="960"/>
      <c r="BH13" s="961"/>
      <c r="BI13" s="959"/>
      <c r="BJ13" s="959"/>
      <c r="BK13" s="959"/>
      <c r="BL13" s="96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782"/>
      <c r="B14" s="1783"/>
      <c r="C14" s="1783"/>
      <c r="D14" s="1783"/>
      <c r="E14" s="1783"/>
      <c r="F14" s="1783"/>
      <c r="G14" s="1783"/>
      <c r="H14" s="1784"/>
      <c r="I14" s="1784"/>
      <c r="J14" s="1784"/>
      <c r="K14" s="1784"/>
      <c r="L14" s="1784"/>
      <c r="M14" s="1784"/>
      <c r="N14" s="1784"/>
      <c r="O14" s="1784"/>
      <c r="P14" s="1784"/>
      <c r="Q14" s="1784"/>
      <c r="R14" s="1784"/>
      <c r="S14" s="1784"/>
      <c r="T14" s="1784"/>
      <c r="U14" s="1784"/>
      <c r="V14" s="1784"/>
      <c r="W14" s="1784"/>
      <c r="X14" s="1784"/>
      <c r="Y14" s="1784"/>
      <c r="Z14" s="1784"/>
      <c r="AA14" s="1784"/>
      <c r="AB14" s="1784"/>
      <c r="AC14" s="1784"/>
      <c r="AD14" s="1784"/>
      <c r="AE14" s="1784"/>
      <c r="AF14" s="1783"/>
      <c r="AG14" s="1783"/>
      <c r="AH14" s="1783"/>
      <c r="AI14" s="1783"/>
      <c r="AJ14" s="1783"/>
      <c r="AK14" s="1783"/>
      <c r="AL14" s="1783"/>
      <c r="AM14" s="1783"/>
      <c r="AN14" s="1783"/>
      <c r="AO14" s="1783"/>
      <c r="AP14" s="1783"/>
      <c r="AQ14" s="1783"/>
      <c r="AR14" s="1783"/>
      <c r="AS14" s="1780"/>
      <c r="AT14" s="1780"/>
      <c r="AU14" s="1780"/>
      <c r="AV14" s="1781"/>
      <c r="AW14" s="96"/>
      <c r="AX14" s="958"/>
      <c r="AY14" s="959"/>
      <c r="AZ14" s="959"/>
      <c r="BA14" s="959"/>
      <c r="BB14" s="960"/>
      <c r="BC14" s="961"/>
      <c r="BD14" s="959"/>
      <c r="BE14" s="959"/>
      <c r="BF14" s="959"/>
      <c r="BG14" s="960"/>
      <c r="BH14" s="961"/>
      <c r="BI14" s="959"/>
      <c r="BJ14" s="959"/>
      <c r="BK14" s="959"/>
      <c r="BL14" s="962"/>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782"/>
      <c r="B15" s="1783"/>
      <c r="C15" s="1783"/>
      <c r="D15" s="1783"/>
      <c r="E15" s="1783"/>
      <c r="F15" s="1783"/>
      <c r="G15" s="1783"/>
      <c r="H15" s="1784"/>
      <c r="I15" s="1784"/>
      <c r="J15" s="1784"/>
      <c r="K15" s="1784"/>
      <c r="L15" s="1784"/>
      <c r="M15" s="1784"/>
      <c r="N15" s="1784"/>
      <c r="O15" s="1784"/>
      <c r="P15" s="1784"/>
      <c r="Q15" s="1784"/>
      <c r="R15" s="1784"/>
      <c r="S15" s="1784"/>
      <c r="T15" s="1784"/>
      <c r="U15" s="1784"/>
      <c r="V15" s="1784"/>
      <c r="W15" s="1784"/>
      <c r="X15" s="1784"/>
      <c r="Y15" s="1784"/>
      <c r="Z15" s="1784"/>
      <c r="AA15" s="1784"/>
      <c r="AB15" s="1784"/>
      <c r="AC15" s="1784"/>
      <c r="AD15" s="1784"/>
      <c r="AE15" s="1784"/>
      <c r="AF15" s="1783"/>
      <c r="AG15" s="1783"/>
      <c r="AH15" s="1783"/>
      <c r="AI15" s="1783"/>
      <c r="AJ15" s="1783"/>
      <c r="AK15" s="1783"/>
      <c r="AL15" s="1783"/>
      <c r="AM15" s="1783"/>
      <c r="AN15" s="1783"/>
      <c r="AO15" s="1783"/>
      <c r="AP15" s="1783"/>
      <c r="AQ15" s="1783"/>
      <c r="AR15" s="1783"/>
      <c r="AS15" s="1780"/>
      <c r="AT15" s="1780"/>
      <c r="AU15" s="1780"/>
      <c r="AV15" s="1781"/>
      <c r="AW15" s="96"/>
      <c r="AX15" s="977"/>
      <c r="AY15" s="978"/>
      <c r="AZ15" s="978"/>
      <c r="BA15" s="978"/>
      <c r="BB15" s="979"/>
      <c r="BC15" s="980"/>
      <c r="BD15" s="978"/>
      <c r="BE15" s="978"/>
      <c r="BF15" s="978"/>
      <c r="BG15" s="979"/>
      <c r="BH15" s="980"/>
      <c r="BI15" s="978"/>
      <c r="BJ15" s="978"/>
      <c r="BK15" s="978"/>
      <c r="BL15" s="981"/>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782"/>
      <c r="B16" s="1783"/>
      <c r="C16" s="1783"/>
      <c r="D16" s="1783"/>
      <c r="E16" s="1783"/>
      <c r="F16" s="1783"/>
      <c r="G16" s="1783"/>
      <c r="H16" s="1784"/>
      <c r="I16" s="1784"/>
      <c r="J16" s="1784"/>
      <c r="K16" s="1784"/>
      <c r="L16" s="1784"/>
      <c r="M16" s="1784"/>
      <c r="N16" s="1784"/>
      <c r="O16" s="1784"/>
      <c r="P16" s="1784"/>
      <c r="Q16" s="1784"/>
      <c r="R16" s="1784"/>
      <c r="S16" s="1784"/>
      <c r="T16" s="1784"/>
      <c r="U16" s="1784"/>
      <c r="V16" s="1784"/>
      <c r="W16" s="1784"/>
      <c r="X16" s="1784"/>
      <c r="Y16" s="1784"/>
      <c r="Z16" s="1784"/>
      <c r="AA16" s="1784"/>
      <c r="AB16" s="1784"/>
      <c r="AC16" s="1784"/>
      <c r="AD16" s="1784"/>
      <c r="AE16" s="1784"/>
      <c r="AF16" s="1783"/>
      <c r="AG16" s="1783"/>
      <c r="AH16" s="1783"/>
      <c r="AI16" s="1783"/>
      <c r="AJ16" s="1783"/>
      <c r="AK16" s="1783"/>
      <c r="AL16" s="1783"/>
      <c r="AM16" s="1783"/>
      <c r="AN16" s="1783"/>
      <c r="AO16" s="1783"/>
      <c r="AP16" s="1783"/>
      <c r="AQ16" s="1783"/>
      <c r="AR16" s="1783"/>
      <c r="AS16" s="1780"/>
      <c r="AT16" s="1780"/>
      <c r="AU16" s="1780"/>
      <c r="AV16" s="1781"/>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782"/>
      <c r="B17" s="1783"/>
      <c r="C17" s="1783"/>
      <c r="D17" s="1783"/>
      <c r="E17" s="1783"/>
      <c r="F17" s="1783"/>
      <c r="G17" s="1783"/>
      <c r="H17" s="1784"/>
      <c r="I17" s="1784"/>
      <c r="J17" s="1784"/>
      <c r="K17" s="1784"/>
      <c r="L17" s="1784"/>
      <c r="M17" s="1784"/>
      <c r="N17" s="1784"/>
      <c r="O17" s="1784"/>
      <c r="P17" s="1784"/>
      <c r="Q17" s="1784"/>
      <c r="R17" s="1784"/>
      <c r="S17" s="1784"/>
      <c r="T17" s="1784"/>
      <c r="U17" s="1784"/>
      <c r="V17" s="1784"/>
      <c r="W17" s="1784"/>
      <c r="X17" s="1784"/>
      <c r="Y17" s="1784"/>
      <c r="Z17" s="1784"/>
      <c r="AA17" s="1784"/>
      <c r="AB17" s="1784"/>
      <c r="AC17" s="1784"/>
      <c r="AD17" s="1784"/>
      <c r="AE17" s="1784"/>
      <c r="AF17" s="1783"/>
      <c r="AG17" s="1783"/>
      <c r="AH17" s="1783"/>
      <c r="AI17" s="1783"/>
      <c r="AJ17" s="1783"/>
      <c r="AK17" s="1783"/>
      <c r="AL17" s="1783"/>
      <c r="AM17" s="1783"/>
      <c r="AN17" s="1783"/>
      <c r="AO17" s="1783"/>
      <c r="AP17" s="1783"/>
      <c r="AQ17" s="1783"/>
      <c r="AR17" s="1783"/>
      <c r="AS17" s="1780"/>
      <c r="AT17" s="1780"/>
      <c r="AU17" s="1780"/>
      <c r="AV17" s="1781"/>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782"/>
      <c r="B18" s="1783"/>
      <c r="C18" s="1783"/>
      <c r="D18" s="1783"/>
      <c r="E18" s="1783"/>
      <c r="F18" s="1783"/>
      <c r="G18" s="1783"/>
      <c r="H18" s="1784"/>
      <c r="I18" s="1784"/>
      <c r="J18" s="1784"/>
      <c r="K18" s="1784"/>
      <c r="L18" s="1784"/>
      <c r="M18" s="1784"/>
      <c r="N18" s="1784"/>
      <c r="O18" s="1784"/>
      <c r="P18" s="1784"/>
      <c r="Q18" s="1784"/>
      <c r="R18" s="1784"/>
      <c r="S18" s="1784"/>
      <c r="T18" s="1784"/>
      <c r="U18" s="1784"/>
      <c r="V18" s="1784"/>
      <c r="W18" s="1784"/>
      <c r="X18" s="1784"/>
      <c r="Y18" s="1784"/>
      <c r="Z18" s="1784"/>
      <c r="AA18" s="1784"/>
      <c r="AB18" s="1784"/>
      <c r="AC18" s="1784"/>
      <c r="AD18" s="1784"/>
      <c r="AE18" s="1784"/>
      <c r="AF18" s="1783"/>
      <c r="AG18" s="1783"/>
      <c r="AH18" s="1783"/>
      <c r="AI18" s="1783"/>
      <c r="AJ18" s="1783"/>
      <c r="AK18" s="1783"/>
      <c r="AL18" s="1783"/>
      <c r="AM18" s="1783"/>
      <c r="AN18" s="1783"/>
      <c r="AO18" s="1783"/>
      <c r="AP18" s="1783"/>
      <c r="AQ18" s="1783"/>
      <c r="AR18" s="1783"/>
      <c r="AS18" s="1780"/>
      <c r="AT18" s="1780"/>
      <c r="AU18" s="1780"/>
      <c r="AV18" s="1781"/>
      <c r="AW18" s="96"/>
      <c r="AX18" s="305"/>
      <c r="AY18" s="305"/>
      <c r="AZ18" s="305"/>
      <c r="BA18" s="305"/>
      <c r="BB18" s="305"/>
      <c r="BC18" s="305"/>
      <c r="BD18" s="305"/>
      <c r="BE18" s="305"/>
      <c r="BF18" s="305"/>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782"/>
      <c r="B19" s="1783"/>
      <c r="C19" s="1783"/>
      <c r="D19" s="1783"/>
      <c r="E19" s="1783"/>
      <c r="F19" s="1783"/>
      <c r="G19" s="1783"/>
      <c r="H19" s="1784"/>
      <c r="I19" s="1784"/>
      <c r="J19" s="1784"/>
      <c r="K19" s="1784"/>
      <c r="L19" s="1784"/>
      <c r="M19" s="1784"/>
      <c r="N19" s="1784"/>
      <c r="O19" s="1784"/>
      <c r="P19" s="1784"/>
      <c r="Q19" s="1784"/>
      <c r="R19" s="1784"/>
      <c r="S19" s="1784"/>
      <c r="T19" s="1784"/>
      <c r="U19" s="1784"/>
      <c r="V19" s="1784"/>
      <c r="W19" s="1784"/>
      <c r="X19" s="1784"/>
      <c r="Y19" s="1784"/>
      <c r="Z19" s="1784"/>
      <c r="AA19" s="1784"/>
      <c r="AB19" s="1784"/>
      <c r="AC19" s="1784"/>
      <c r="AD19" s="1784"/>
      <c r="AE19" s="1784"/>
      <c r="AF19" s="1783"/>
      <c r="AG19" s="1783"/>
      <c r="AH19" s="1783"/>
      <c r="AI19" s="1783"/>
      <c r="AJ19" s="1783"/>
      <c r="AK19" s="1783"/>
      <c r="AL19" s="1783"/>
      <c r="AM19" s="1783"/>
      <c r="AN19" s="1783"/>
      <c r="AO19" s="1783"/>
      <c r="AP19" s="1783"/>
      <c r="AQ19" s="1783"/>
      <c r="AR19" s="1783"/>
      <c r="AS19" s="1780"/>
      <c r="AT19" s="1780"/>
      <c r="AU19" s="1780"/>
      <c r="AV19" s="1781"/>
      <c r="AW19" s="96"/>
      <c r="AX19" s="305"/>
      <c r="AY19" s="305"/>
      <c r="AZ19" s="305"/>
      <c r="BA19" s="305"/>
      <c r="BB19" s="305"/>
      <c r="BC19" s="305"/>
      <c r="BD19" s="305"/>
      <c r="BE19" s="305"/>
      <c r="BF19" s="305"/>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782"/>
      <c r="B20" s="1783"/>
      <c r="C20" s="1783"/>
      <c r="D20" s="1783"/>
      <c r="E20" s="1783"/>
      <c r="F20" s="1783"/>
      <c r="G20" s="1783"/>
      <c r="H20" s="1784"/>
      <c r="I20" s="1784"/>
      <c r="J20" s="1784"/>
      <c r="K20" s="1784"/>
      <c r="L20" s="1784"/>
      <c r="M20" s="1784"/>
      <c r="N20" s="1784"/>
      <c r="O20" s="1784"/>
      <c r="P20" s="1784"/>
      <c r="Q20" s="1784"/>
      <c r="R20" s="1784"/>
      <c r="S20" s="1784"/>
      <c r="T20" s="1784"/>
      <c r="U20" s="1784"/>
      <c r="V20" s="1784"/>
      <c r="W20" s="1784"/>
      <c r="X20" s="1784"/>
      <c r="Y20" s="1784"/>
      <c r="Z20" s="1784"/>
      <c r="AA20" s="1784"/>
      <c r="AB20" s="1784"/>
      <c r="AC20" s="1784"/>
      <c r="AD20" s="1784"/>
      <c r="AE20" s="1784"/>
      <c r="AF20" s="1783"/>
      <c r="AG20" s="1783"/>
      <c r="AH20" s="1783"/>
      <c r="AI20" s="1783"/>
      <c r="AJ20" s="1783"/>
      <c r="AK20" s="1783"/>
      <c r="AL20" s="1783"/>
      <c r="AM20" s="1783"/>
      <c r="AN20" s="1783"/>
      <c r="AO20" s="1783"/>
      <c r="AP20" s="1783"/>
      <c r="AQ20" s="1783"/>
      <c r="AR20" s="1783"/>
      <c r="AS20" s="1780"/>
      <c r="AT20" s="1780"/>
      <c r="AU20" s="1780"/>
      <c r="AV20" s="1781"/>
      <c r="AW20" s="96"/>
      <c r="AX20" s="96"/>
      <c r="AY20" s="96"/>
      <c r="AZ20" s="96"/>
      <c r="BA20" s="96"/>
      <c r="BB20" s="96"/>
      <c r="BC20" s="96"/>
      <c r="BD20" s="306"/>
      <c r="BE20" s="306"/>
      <c r="BF20" s="30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782"/>
      <c r="B21" s="1783"/>
      <c r="C21" s="1783"/>
      <c r="D21" s="1783"/>
      <c r="E21" s="1783"/>
      <c r="F21" s="1783"/>
      <c r="G21" s="1783"/>
      <c r="H21" s="1784"/>
      <c r="I21" s="1784"/>
      <c r="J21" s="1784"/>
      <c r="K21" s="1784"/>
      <c r="L21" s="1784"/>
      <c r="M21" s="1784"/>
      <c r="N21" s="1784"/>
      <c r="O21" s="1784"/>
      <c r="P21" s="1784"/>
      <c r="Q21" s="1784"/>
      <c r="R21" s="1784"/>
      <c r="S21" s="1784"/>
      <c r="T21" s="1784"/>
      <c r="U21" s="1784"/>
      <c r="V21" s="1784"/>
      <c r="W21" s="1784"/>
      <c r="X21" s="1784"/>
      <c r="Y21" s="1784"/>
      <c r="Z21" s="1784"/>
      <c r="AA21" s="1784"/>
      <c r="AB21" s="1784"/>
      <c r="AC21" s="1784"/>
      <c r="AD21" s="1784"/>
      <c r="AE21" s="1784"/>
      <c r="AF21" s="1783"/>
      <c r="AG21" s="1783"/>
      <c r="AH21" s="1783"/>
      <c r="AI21" s="1783"/>
      <c r="AJ21" s="1783"/>
      <c r="AK21" s="1783"/>
      <c r="AL21" s="1783"/>
      <c r="AM21" s="1783"/>
      <c r="AN21" s="1783"/>
      <c r="AO21" s="1783"/>
      <c r="AP21" s="1783"/>
      <c r="AQ21" s="1783"/>
      <c r="AR21" s="1783"/>
      <c r="AS21" s="1780"/>
      <c r="AT21" s="1780"/>
      <c r="AU21" s="1780"/>
      <c r="AV21" s="1781"/>
      <c r="AW21" s="96"/>
      <c r="AX21" s="96"/>
      <c r="AY21" s="96"/>
      <c r="AZ21" s="96"/>
      <c r="BA21" s="96"/>
      <c r="BB21" s="96"/>
      <c r="BC21" s="96"/>
      <c r="BD21" s="307"/>
      <c r="BE21" s="307"/>
      <c r="BF21" s="30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782"/>
      <c r="B22" s="1783"/>
      <c r="C22" s="1783"/>
      <c r="D22" s="1783"/>
      <c r="E22" s="1783"/>
      <c r="F22" s="1783"/>
      <c r="G22" s="1783"/>
      <c r="H22" s="1784"/>
      <c r="I22" s="1784"/>
      <c r="J22" s="1784"/>
      <c r="K22" s="1784"/>
      <c r="L22" s="1784"/>
      <c r="M22" s="1784"/>
      <c r="N22" s="1784"/>
      <c r="O22" s="1784"/>
      <c r="P22" s="1784"/>
      <c r="Q22" s="1784"/>
      <c r="R22" s="1784"/>
      <c r="S22" s="1784"/>
      <c r="T22" s="1784"/>
      <c r="U22" s="1784"/>
      <c r="V22" s="1784"/>
      <c r="W22" s="1784"/>
      <c r="X22" s="1784"/>
      <c r="Y22" s="1784"/>
      <c r="Z22" s="1784"/>
      <c r="AA22" s="1784"/>
      <c r="AB22" s="1784"/>
      <c r="AC22" s="1784"/>
      <c r="AD22" s="1784"/>
      <c r="AE22" s="1784"/>
      <c r="AF22" s="1783"/>
      <c r="AG22" s="1783"/>
      <c r="AH22" s="1783"/>
      <c r="AI22" s="1783"/>
      <c r="AJ22" s="1783"/>
      <c r="AK22" s="1783"/>
      <c r="AL22" s="1783"/>
      <c r="AM22" s="1783"/>
      <c r="AN22" s="1783"/>
      <c r="AO22" s="1783"/>
      <c r="AP22" s="1783"/>
      <c r="AQ22" s="1783"/>
      <c r="AR22" s="1783"/>
      <c r="AS22" s="1780"/>
      <c r="AT22" s="1780"/>
      <c r="AU22" s="1780"/>
      <c r="AV22" s="1781"/>
      <c r="AW22" s="96"/>
      <c r="AX22" s="96"/>
      <c r="AY22" s="96"/>
      <c r="AZ22" s="96"/>
      <c r="BA22" s="96"/>
      <c r="BB22" s="96"/>
      <c r="BC22" s="96"/>
      <c r="BD22" s="308"/>
      <c r="BE22" s="308"/>
      <c r="BF22" s="30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782"/>
      <c r="B23" s="1783"/>
      <c r="C23" s="1783"/>
      <c r="D23" s="1783"/>
      <c r="E23" s="1783"/>
      <c r="F23" s="1783"/>
      <c r="G23" s="1783"/>
      <c r="H23" s="1784"/>
      <c r="I23" s="1784"/>
      <c r="J23" s="1784"/>
      <c r="K23" s="1784"/>
      <c r="L23" s="1784"/>
      <c r="M23" s="1784"/>
      <c r="N23" s="1784"/>
      <c r="O23" s="1784"/>
      <c r="P23" s="1784"/>
      <c r="Q23" s="1784"/>
      <c r="R23" s="1784"/>
      <c r="S23" s="1784"/>
      <c r="T23" s="1784"/>
      <c r="U23" s="1784"/>
      <c r="V23" s="1784"/>
      <c r="W23" s="1784"/>
      <c r="X23" s="1784"/>
      <c r="Y23" s="1784"/>
      <c r="Z23" s="1784"/>
      <c r="AA23" s="1784"/>
      <c r="AB23" s="1784"/>
      <c r="AC23" s="1784"/>
      <c r="AD23" s="1784"/>
      <c r="AE23" s="1784"/>
      <c r="AF23" s="1783"/>
      <c r="AG23" s="1783"/>
      <c r="AH23" s="1783"/>
      <c r="AI23" s="1783"/>
      <c r="AJ23" s="1783"/>
      <c r="AK23" s="1783"/>
      <c r="AL23" s="1783"/>
      <c r="AM23" s="1783"/>
      <c r="AN23" s="1783"/>
      <c r="AO23" s="1783"/>
      <c r="AP23" s="1783"/>
      <c r="AQ23" s="1783"/>
      <c r="AR23" s="1783"/>
      <c r="AS23" s="1780"/>
      <c r="AT23" s="1780"/>
      <c r="AU23" s="1780"/>
      <c r="AV23" s="1781"/>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782"/>
      <c r="B24" s="1783"/>
      <c r="C24" s="1783"/>
      <c r="D24" s="1783"/>
      <c r="E24" s="1783"/>
      <c r="F24" s="1783"/>
      <c r="G24" s="1783"/>
      <c r="H24" s="1784"/>
      <c r="I24" s="1784"/>
      <c r="J24" s="1784"/>
      <c r="K24" s="1784"/>
      <c r="L24" s="1784"/>
      <c r="M24" s="1784"/>
      <c r="N24" s="1784"/>
      <c r="O24" s="1784"/>
      <c r="P24" s="1784"/>
      <c r="Q24" s="1784"/>
      <c r="R24" s="1784"/>
      <c r="S24" s="1784"/>
      <c r="T24" s="1784"/>
      <c r="U24" s="1784"/>
      <c r="V24" s="1784"/>
      <c r="W24" s="1784"/>
      <c r="X24" s="1784"/>
      <c r="Y24" s="1784"/>
      <c r="Z24" s="1784"/>
      <c r="AA24" s="1784"/>
      <c r="AB24" s="1784"/>
      <c r="AC24" s="1784"/>
      <c r="AD24" s="1784"/>
      <c r="AE24" s="1784"/>
      <c r="AF24" s="1783"/>
      <c r="AG24" s="1783"/>
      <c r="AH24" s="1783"/>
      <c r="AI24" s="1783"/>
      <c r="AJ24" s="1783"/>
      <c r="AK24" s="1783"/>
      <c r="AL24" s="1783"/>
      <c r="AM24" s="1783"/>
      <c r="AN24" s="1783"/>
      <c r="AO24" s="1783"/>
      <c r="AP24" s="1783"/>
      <c r="AQ24" s="1783"/>
      <c r="AR24" s="1783"/>
      <c r="AS24" s="1780"/>
      <c r="AT24" s="1780"/>
      <c r="AU24" s="1780"/>
      <c r="AV24" s="1781"/>
      <c r="AW24" s="96"/>
      <c r="AX24" s="305"/>
      <c r="AY24" s="305"/>
      <c r="AZ24" s="305"/>
      <c r="BA24" s="305"/>
      <c r="BB24" s="305"/>
      <c r="BC24" s="305"/>
      <c r="BD24" s="305"/>
      <c r="BE24" s="305"/>
      <c r="BF24" s="305"/>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782"/>
      <c r="B25" s="1783"/>
      <c r="C25" s="1783"/>
      <c r="D25" s="1783"/>
      <c r="E25" s="1783"/>
      <c r="F25" s="1783"/>
      <c r="G25" s="1783"/>
      <c r="H25" s="1784"/>
      <c r="I25" s="1784"/>
      <c r="J25" s="1784"/>
      <c r="K25" s="1784"/>
      <c r="L25" s="1784"/>
      <c r="M25" s="1784"/>
      <c r="N25" s="1784"/>
      <c r="O25" s="1784"/>
      <c r="P25" s="1784"/>
      <c r="Q25" s="1784"/>
      <c r="R25" s="1784"/>
      <c r="S25" s="1784"/>
      <c r="T25" s="1784"/>
      <c r="U25" s="1784"/>
      <c r="V25" s="1784"/>
      <c r="W25" s="1784"/>
      <c r="X25" s="1784"/>
      <c r="Y25" s="1784"/>
      <c r="Z25" s="1784"/>
      <c r="AA25" s="1784"/>
      <c r="AB25" s="1784"/>
      <c r="AC25" s="1784"/>
      <c r="AD25" s="1784"/>
      <c r="AE25" s="1784"/>
      <c r="AF25" s="1783"/>
      <c r="AG25" s="1783"/>
      <c r="AH25" s="1783"/>
      <c r="AI25" s="1783"/>
      <c r="AJ25" s="1783"/>
      <c r="AK25" s="1783"/>
      <c r="AL25" s="1783"/>
      <c r="AM25" s="1783"/>
      <c r="AN25" s="1783"/>
      <c r="AO25" s="1783"/>
      <c r="AP25" s="1783"/>
      <c r="AQ25" s="1783"/>
      <c r="AR25" s="1783"/>
      <c r="AS25" s="1780"/>
      <c r="AT25" s="1780"/>
      <c r="AU25" s="1780"/>
      <c r="AV25" s="1781"/>
      <c r="AW25" s="96"/>
      <c r="AX25" s="305"/>
      <c r="AY25" s="305"/>
      <c r="AZ25" s="305"/>
      <c r="BA25" s="305"/>
      <c r="BB25" s="305"/>
      <c r="BC25" s="305"/>
      <c r="BD25" s="305"/>
      <c r="BE25" s="305"/>
      <c r="BF25" s="305"/>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782"/>
      <c r="B26" s="1783"/>
      <c r="C26" s="1783"/>
      <c r="D26" s="1783"/>
      <c r="E26" s="1783"/>
      <c r="F26" s="1783"/>
      <c r="G26" s="1783"/>
      <c r="H26" s="1784"/>
      <c r="I26" s="1784"/>
      <c r="J26" s="1784"/>
      <c r="K26" s="1784"/>
      <c r="L26" s="1784"/>
      <c r="M26" s="1784"/>
      <c r="N26" s="1784"/>
      <c r="O26" s="1784"/>
      <c r="P26" s="1784"/>
      <c r="Q26" s="1784"/>
      <c r="R26" s="1784"/>
      <c r="S26" s="1784"/>
      <c r="T26" s="1784"/>
      <c r="U26" s="1784"/>
      <c r="V26" s="1784"/>
      <c r="W26" s="1784"/>
      <c r="X26" s="1784"/>
      <c r="Y26" s="1784"/>
      <c r="Z26" s="1784"/>
      <c r="AA26" s="1784"/>
      <c r="AB26" s="1784"/>
      <c r="AC26" s="1784"/>
      <c r="AD26" s="1784"/>
      <c r="AE26" s="1784"/>
      <c r="AF26" s="1783"/>
      <c r="AG26" s="1783"/>
      <c r="AH26" s="1783"/>
      <c r="AI26" s="1783"/>
      <c r="AJ26" s="1783"/>
      <c r="AK26" s="1783"/>
      <c r="AL26" s="1783"/>
      <c r="AM26" s="1783"/>
      <c r="AN26" s="1783"/>
      <c r="AO26" s="1783"/>
      <c r="AP26" s="1783"/>
      <c r="AQ26" s="1783"/>
      <c r="AR26" s="1783"/>
      <c r="AS26" s="1780"/>
      <c r="AT26" s="1780"/>
      <c r="AU26" s="1780"/>
      <c r="AV26" s="1781"/>
      <c r="AW26" s="96"/>
      <c r="AX26" s="96"/>
      <c r="AY26" s="96"/>
      <c r="AZ26" s="96"/>
      <c r="BA26" s="96"/>
      <c r="BB26" s="96"/>
      <c r="BC26" s="96"/>
      <c r="BD26" s="306"/>
      <c r="BE26" s="306"/>
      <c r="BF26" s="30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782"/>
      <c r="B27" s="1783"/>
      <c r="C27" s="1783"/>
      <c r="D27" s="1783"/>
      <c r="E27" s="1783"/>
      <c r="F27" s="1783"/>
      <c r="G27" s="1783"/>
      <c r="H27" s="1784"/>
      <c r="I27" s="1784"/>
      <c r="J27" s="1784"/>
      <c r="K27" s="1784"/>
      <c r="L27" s="1784"/>
      <c r="M27" s="1784"/>
      <c r="N27" s="1784"/>
      <c r="O27" s="1784"/>
      <c r="P27" s="1784"/>
      <c r="Q27" s="1784"/>
      <c r="R27" s="1784"/>
      <c r="S27" s="1784"/>
      <c r="T27" s="1784"/>
      <c r="U27" s="1784"/>
      <c r="V27" s="1784"/>
      <c r="W27" s="1784"/>
      <c r="X27" s="1784"/>
      <c r="Y27" s="1784"/>
      <c r="Z27" s="1784"/>
      <c r="AA27" s="1784"/>
      <c r="AB27" s="1784"/>
      <c r="AC27" s="1785"/>
      <c r="AD27" s="1784"/>
      <c r="AE27" s="1784"/>
      <c r="AF27" s="1783"/>
      <c r="AG27" s="1783"/>
      <c r="AH27" s="1783"/>
      <c r="AI27" s="1783"/>
      <c r="AJ27" s="1783"/>
      <c r="AK27" s="1783"/>
      <c r="AL27" s="1783"/>
      <c r="AM27" s="1783"/>
      <c r="AN27" s="1783"/>
      <c r="AO27" s="1783"/>
      <c r="AP27" s="1783"/>
      <c r="AQ27" s="1783"/>
      <c r="AR27" s="1783"/>
      <c r="AS27" s="1780"/>
      <c r="AT27" s="1780"/>
      <c r="AU27" s="1780"/>
      <c r="AV27" s="1781"/>
      <c r="AW27" s="96"/>
      <c r="AX27" s="96"/>
      <c r="AY27" s="96"/>
      <c r="AZ27" s="96"/>
      <c r="BA27" s="96"/>
      <c r="BB27" s="96"/>
      <c r="BC27" s="96"/>
      <c r="BD27" s="307"/>
      <c r="BE27" s="307"/>
      <c r="BF27" s="30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782"/>
      <c r="B28" s="1783"/>
      <c r="C28" s="1783"/>
      <c r="D28" s="1783"/>
      <c r="E28" s="1783"/>
      <c r="F28" s="1783"/>
      <c r="G28" s="1783"/>
      <c r="H28" s="1784"/>
      <c r="I28" s="1784"/>
      <c r="J28" s="1784"/>
      <c r="K28" s="1784"/>
      <c r="L28" s="1784"/>
      <c r="M28" s="1784"/>
      <c r="N28" s="1784"/>
      <c r="O28" s="1784"/>
      <c r="P28" s="1784"/>
      <c r="Q28" s="1784"/>
      <c r="R28" s="1784"/>
      <c r="S28" s="1784"/>
      <c r="T28" s="1784"/>
      <c r="U28" s="1784"/>
      <c r="V28" s="1784"/>
      <c r="W28" s="1784"/>
      <c r="X28" s="1784"/>
      <c r="Y28" s="1784"/>
      <c r="Z28" s="1784"/>
      <c r="AA28" s="1784"/>
      <c r="AB28" s="1784"/>
      <c r="AC28" s="1784"/>
      <c r="AD28" s="1784"/>
      <c r="AE28" s="1784"/>
      <c r="AF28" s="1783"/>
      <c r="AG28" s="1783"/>
      <c r="AH28" s="1783"/>
      <c r="AI28" s="1783"/>
      <c r="AJ28" s="1783"/>
      <c r="AK28" s="1783"/>
      <c r="AL28" s="1783"/>
      <c r="AM28" s="1783"/>
      <c r="AN28" s="1783"/>
      <c r="AO28" s="1783"/>
      <c r="AP28" s="1783"/>
      <c r="AQ28" s="1783"/>
      <c r="AR28" s="1783"/>
      <c r="AS28" s="1780"/>
      <c r="AT28" s="1780"/>
      <c r="AU28" s="1780"/>
      <c r="AV28" s="1781"/>
      <c r="AW28" s="96"/>
      <c r="AX28" s="96"/>
      <c r="AY28" s="96"/>
      <c r="AZ28" s="96"/>
      <c r="BA28" s="96"/>
      <c r="BB28" s="96"/>
      <c r="BC28" s="96"/>
      <c r="BD28" s="308"/>
      <c r="BE28" s="308"/>
      <c r="BF28" s="30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782"/>
      <c r="B29" s="1783"/>
      <c r="C29" s="1783"/>
      <c r="D29" s="1783"/>
      <c r="E29" s="1783"/>
      <c r="F29" s="1783"/>
      <c r="G29" s="1783"/>
      <c r="H29" s="1784"/>
      <c r="I29" s="1784"/>
      <c r="J29" s="1784"/>
      <c r="K29" s="1784"/>
      <c r="L29" s="1784"/>
      <c r="M29" s="1784"/>
      <c r="N29" s="1784"/>
      <c r="O29" s="1784"/>
      <c r="P29" s="1784"/>
      <c r="Q29" s="1784"/>
      <c r="R29" s="1784"/>
      <c r="S29" s="1784"/>
      <c r="T29" s="1784"/>
      <c r="U29" s="1784"/>
      <c r="V29" s="1784"/>
      <c r="W29" s="1784"/>
      <c r="X29" s="1784"/>
      <c r="Y29" s="1784"/>
      <c r="Z29" s="1784"/>
      <c r="AA29" s="1784"/>
      <c r="AB29" s="1784"/>
      <c r="AC29" s="1784"/>
      <c r="AD29" s="1784"/>
      <c r="AE29" s="1784"/>
      <c r="AF29" s="1783"/>
      <c r="AG29" s="1783"/>
      <c r="AH29" s="1783"/>
      <c r="AI29" s="1783"/>
      <c r="AJ29" s="1783"/>
      <c r="AK29" s="1783"/>
      <c r="AL29" s="1783"/>
      <c r="AM29" s="1783"/>
      <c r="AN29" s="1783"/>
      <c r="AO29" s="1783"/>
      <c r="AP29" s="1783"/>
      <c r="AQ29" s="1783"/>
      <c r="AR29" s="1783"/>
      <c r="AS29" s="1780"/>
      <c r="AT29" s="1780"/>
      <c r="AU29" s="1780"/>
      <c r="AV29" s="1781"/>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782"/>
      <c r="B30" s="1783"/>
      <c r="C30" s="1783"/>
      <c r="D30" s="1783"/>
      <c r="E30" s="1783"/>
      <c r="F30" s="1783"/>
      <c r="G30" s="1783"/>
      <c r="H30" s="1784"/>
      <c r="I30" s="1784"/>
      <c r="J30" s="1784"/>
      <c r="K30" s="1784"/>
      <c r="L30" s="1784"/>
      <c r="M30" s="1784"/>
      <c r="N30" s="1784"/>
      <c r="O30" s="1784"/>
      <c r="P30" s="1784"/>
      <c r="Q30" s="1784"/>
      <c r="R30" s="1784"/>
      <c r="S30" s="1784"/>
      <c r="T30" s="1784"/>
      <c r="U30" s="1784"/>
      <c r="V30" s="1784"/>
      <c r="W30" s="1784"/>
      <c r="X30" s="1784"/>
      <c r="Y30" s="1784"/>
      <c r="Z30" s="1784"/>
      <c r="AA30" s="1784"/>
      <c r="AB30" s="1784"/>
      <c r="AC30" s="1784"/>
      <c r="AD30" s="1784"/>
      <c r="AE30" s="1784"/>
      <c r="AF30" s="1783"/>
      <c r="AG30" s="1783"/>
      <c r="AH30" s="1783"/>
      <c r="AI30" s="1783"/>
      <c r="AJ30" s="1783"/>
      <c r="AK30" s="1783"/>
      <c r="AL30" s="1783"/>
      <c r="AM30" s="1783"/>
      <c r="AN30" s="1783"/>
      <c r="AO30" s="1783"/>
      <c r="AP30" s="1783"/>
      <c r="AQ30" s="1783"/>
      <c r="AR30" s="1783"/>
      <c r="AS30" s="1780"/>
      <c r="AT30" s="1780"/>
      <c r="AU30" s="1780"/>
      <c r="AV30" s="1781"/>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782"/>
      <c r="B31" s="1783"/>
      <c r="C31" s="1783"/>
      <c r="D31" s="1783"/>
      <c r="E31" s="1783"/>
      <c r="F31" s="1783"/>
      <c r="G31" s="1783"/>
      <c r="H31" s="1784"/>
      <c r="I31" s="1784"/>
      <c r="J31" s="1784"/>
      <c r="K31" s="1784"/>
      <c r="L31" s="1784"/>
      <c r="M31" s="1784"/>
      <c r="N31" s="1784"/>
      <c r="O31" s="1784"/>
      <c r="P31" s="1784"/>
      <c r="Q31" s="1784"/>
      <c r="R31" s="1784"/>
      <c r="S31" s="1784"/>
      <c r="T31" s="1784"/>
      <c r="U31" s="1784"/>
      <c r="V31" s="1784"/>
      <c r="W31" s="1784"/>
      <c r="X31" s="1784"/>
      <c r="Y31" s="1784"/>
      <c r="Z31" s="1784"/>
      <c r="AA31" s="1784"/>
      <c r="AB31" s="1784"/>
      <c r="AC31" s="1784"/>
      <c r="AD31" s="1784"/>
      <c r="AE31" s="1784"/>
      <c r="AF31" s="1783"/>
      <c r="AG31" s="1783"/>
      <c r="AH31" s="1783"/>
      <c r="AI31" s="1783"/>
      <c r="AJ31" s="1783"/>
      <c r="AK31" s="1783"/>
      <c r="AL31" s="1783"/>
      <c r="AM31" s="1783"/>
      <c r="AN31" s="1783"/>
      <c r="AO31" s="1783"/>
      <c r="AP31" s="1783"/>
      <c r="AQ31" s="1783"/>
      <c r="AR31" s="1783"/>
      <c r="AS31" s="1780"/>
      <c r="AT31" s="1780"/>
      <c r="AU31" s="1780"/>
      <c r="AV31" s="1781"/>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782"/>
      <c r="B32" s="1783"/>
      <c r="C32" s="1783"/>
      <c r="D32" s="1783"/>
      <c r="E32" s="1783"/>
      <c r="F32" s="1783"/>
      <c r="G32" s="1783"/>
      <c r="H32" s="1784"/>
      <c r="I32" s="1784"/>
      <c r="J32" s="1784"/>
      <c r="K32" s="1784"/>
      <c r="L32" s="1784"/>
      <c r="M32" s="1784"/>
      <c r="N32" s="1784"/>
      <c r="O32" s="1784"/>
      <c r="P32" s="1784"/>
      <c r="Q32" s="1784"/>
      <c r="R32" s="1784"/>
      <c r="S32" s="1784"/>
      <c r="T32" s="1784"/>
      <c r="U32" s="1784"/>
      <c r="V32" s="1784"/>
      <c r="W32" s="1784"/>
      <c r="X32" s="1784"/>
      <c r="Y32" s="1784"/>
      <c r="Z32" s="1784"/>
      <c r="AA32" s="1784"/>
      <c r="AB32" s="1784"/>
      <c r="AC32" s="1784"/>
      <c r="AD32" s="1784"/>
      <c r="AE32" s="1784"/>
      <c r="AF32" s="1783"/>
      <c r="AG32" s="1783"/>
      <c r="AH32" s="1783"/>
      <c r="AI32" s="1783"/>
      <c r="AJ32" s="1783"/>
      <c r="AK32" s="1783"/>
      <c r="AL32" s="1783"/>
      <c r="AM32" s="1783"/>
      <c r="AN32" s="1783"/>
      <c r="AO32" s="1783"/>
      <c r="AP32" s="1783"/>
      <c r="AQ32" s="1783"/>
      <c r="AR32" s="1783"/>
      <c r="AS32" s="1780"/>
      <c r="AT32" s="1780"/>
      <c r="AU32" s="1780"/>
      <c r="AV32" s="1781"/>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789" t="s">
        <v>192</v>
      </c>
      <c r="B33" s="1790"/>
      <c r="C33" s="1790"/>
      <c r="D33" s="1790"/>
      <c r="E33" s="1790"/>
      <c r="F33" s="1790"/>
      <c r="G33" s="1791"/>
      <c r="H33" s="1792">
        <f>SUM(H13:J32)</f>
        <v>0</v>
      </c>
      <c r="I33" s="1516"/>
      <c r="J33" s="1517"/>
      <c r="K33" s="1245">
        <f>SUM(K13:M32)</f>
        <v>0</v>
      </c>
      <c r="L33" s="1245"/>
      <c r="M33" s="1245"/>
      <c r="N33" s="1245">
        <f>SUM(N13:P32)</f>
        <v>0</v>
      </c>
      <c r="O33" s="1245"/>
      <c r="P33" s="1245"/>
      <c r="Q33" s="1245">
        <f>SUM(Q13:S32)</f>
        <v>0</v>
      </c>
      <c r="R33" s="1245"/>
      <c r="S33" s="1245"/>
      <c r="T33" s="1245">
        <f>SUM(T13:V32)</f>
        <v>0</v>
      </c>
      <c r="U33" s="1245"/>
      <c r="V33" s="1245"/>
      <c r="W33" s="1245">
        <f>SUM(W13:Y32)</f>
        <v>0</v>
      </c>
      <c r="X33" s="1245"/>
      <c r="Y33" s="1245"/>
      <c r="Z33" s="1245">
        <f>SUM(Z13:AB32)</f>
        <v>0</v>
      </c>
      <c r="AA33" s="1245"/>
      <c r="AB33" s="1245"/>
      <c r="AC33" s="1245">
        <f>SUM(AC13:AE32)</f>
        <v>0</v>
      </c>
      <c r="AD33" s="1245"/>
      <c r="AE33" s="1245"/>
      <c r="AF33" s="1787"/>
      <c r="AG33" s="1787"/>
      <c r="AH33" s="1787"/>
      <c r="AI33" s="1787"/>
      <c r="AJ33" s="1787"/>
      <c r="AK33" s="1787"/>
      <c r="AL33" s="1787"/>
      <c r="AM33" s="1787"/>
      <c r="AN33" s="1787"/>
      <c r="AO33" s="1787"/>
      <c r="AP33" s="1787"/>
      <c r="AQ33" s="1787"/>
      <c r="AR33" s="1787"/>
      <c r="AS33" s="1787"/>
      <c r="AT33" s="1787"/>
      <c r="AU33" s="1787"/>
      <c r="AV33" s="1788"/>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406">
        <f>SUM(H13:J32)</f>
        <v>0</v>
      </c>
      <c r="I34" s="37"/>
      <c r="J34" s="37"/>
      <c r="K34" s="406">
        <f>SUM(K13:M32)</f>
        <v>0</v>
      </c>
      <c r="L34" s="37"/>
      <c r="M34" s="37"/>
      <c r="N34" s="406">
        <f>SUM(N13:P32)</f>
        <v>0</v>
      </c>
      <c r="O34" s="37"/>
      <c r="P34" s="37"/>
      <c r="Q34" s="406">
        <f>SUM(Q13:S32)</f>
        <v>0</v>
      </c>
      <c r="R34" s="37"/>
      <c r="S34" s="37"/>
      <c r="T34" s="406">
        <f>SUM(T13:V32)</f>
        <v>0</v>
      </c>
      <c r="U34" s="37"/>
      <c r="V34" s="37"/>
      <c r="W34" s="406">
        <f>SUM(W13:Y32)</f>
        <v>0</v>
      </c>
      <c r="X34" s="37"/>
      <c r="Y34" s="37"/>
      <c r="Z34" s="406">
        <f>SUM(Z13:AB32)</f>
        <v>0</v>
      </c>
      <c r="AA34" s="37"/>
      <c r="AB34" s="37"/>
      <c r="AC34" s="406">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86"/>
      <c r="C36" s="1786"/>
      <c r="D36" s="1786"/>
      <c r="E36" s="1786"/>
      <c r="F36" s="1786"/>
      <c r="G36" s="1786"/>
      <c r="H36" s="1786"/>
      <c r="I36" s="1786"/>
      <c r="J36" s="1786"/>
      <c r="K36" s="1786"/>
      <c r="L36" s="1786"/>
      <c r="M36" s="1786"/>
      <c r="N36" s="1786"/>
      <c r="O36" s="1786"/>
      <c r="P36" s="1786"/>
      <c r="Q36" s="1786"/>
      <c r="R36" s="1786"/>
      <c r="S36" s="1786"/>
      <c r="T36" s="1786"/>
      <c r="U36" s="1786"/>
      <c r="V36" s="1786"/>
      <c r="W36" s="1786"/>
      <c r="X36" s="1786"/>
      <c r="Y36" s="1786"/>
      <c r="Z36" s="1786"/>
      <c r="AA36" s="1786"/>
      <c r="AB36" s="1786"/>
      <c r="AC36" s="1786"/>
      <c r="AD36" s="1786"/>
      <c r="AE36" s="1786"/>
      <c r="AF36" s="1786"/>
      <c r="AG36" s="1786"/>
      <c r="AH36" s="1786"/>
      <c r="AI36" s="1786"/>
      <c r="AJ36" s="1786"/>
      <c r="AK36" s="1786"/>
      <c r="AL36" s="1786"/>
      <c r="AM36" s="1786"/>
      <c r="AN36" s="1786"/>
      <c r="AO36" s="1786"/>
      <c r="AP36" s="1786"/>
      <c r="AQ36" s="1786"/>
      <c r="AR36" s="1786"/>
      <c r="AS36" s="1786"/>
      <c r="AT36" s="1786"/>
      <c r="AU36" s="1786"/>
      <c r="AV36" s="1786"/>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86"/>
      <c r="C37" s="1786"/>
      <c r="D37" s="1786"/>
      <c r="E37" s="1786"/>
      <c r="F37" s="1786"/>
      <c r="G37" s="1786"/>
      <c r="H37" s="1786"/>
      <c r="I37" s="1786"/>
      <c r="J37" s="1786"/>
      <c r="K37" s="1786"/>
      <c r="L37" s="1786"/>
      <c r="M37" s="1786"/>
      <c r="N37" s="1786"/>
      <c r="O37" s="1786"/>
      <c r="P37" s="1786"/>
      <c r="Q37" s="1786"/>
      <c r="R37" s="1786"/>
      <c r="S37" s="1786"/>
      <c r="T37" s="1786"/>
      <c r="U37" s="1786"/>
      <c r="V37" s="1786"/>
      <c r="W37" s="1786"/>
      <c r="X37" s="1786"/>
      <c r="Y37" s="1786"/>
      <c r="Z37" s="1786"/>
      <c r="AA37" s="1786"/>
      <c r="AB37" s="1786"/>
      <c r="AC37" s="1786"/>
      <c r="AD37" s="1786"/>
      <c r="AE37" s="1786"/>
      <c r="AF37" s="1786"/>
      <c r="AG37" s="1786"/>
      <c r="AH37" s="1786"/>
      <c r="AI37" s="1786"/>
      <c r="AJ37" s="1786"/>
      <c r="AK37" s="1786"/>
      <c r="AL37" s="1786"/>
      <c r="AM37" s="1786"/>
      <c r="AN37" s="1786"/>
      <c r="AO37" s="1786"/>
      <c r="AP37" s="1786"/>
      <c r="AQ37" s="1786"/>
      <c r="AR37" s="1786"/>
      <c r="AS37" s="1786"/>
      <c r="AT37" s="1786"/>
      <c r="AU37" s="1786"/>
      <c r="AV37" s="1786"/>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86"/>
      <c r="C38" s="1786"/>
      <c r="D38" s="1786"/>
      <c r="E38" s="1786"/>
      <c r="F38" s="1786"/>
      <c r="G38" s="1786"/>
      <c r="H38" s="1786"/>
      <c r="I38" s="1786"/>
      <c r="J38" s="1786"/>
      <c r="K38" s="1786"/>
      <c r="L38" s="1786"/>
      <c r="M38" s="1786"/>
      <c r="N38" s="1786"/>
      <c r="O38" s="1786"/>
      <c r="P38" s="1786"/>
      <c r="Q38" s="1786"/>
      <c r="R38" s="1786"/>
      <c r="S38" s="1786"/>
      <c r="T38" s="1786"/>
      <c r="U38" s="1786"/>
      <c r="V38" s="1786"/>
      <c r="W38" s="1786"/>
      <c r="X38" s="1786"/>
      <c r="Y38" s="1786"/>
      <c r="Z38" s="1786"/>
      <c r="AA38" s="1786"/>
      <c r="AB38" s="1786"/>
      <c r="AC38" s="1786"/>
      <c r="AD38" s="1786"/>
      <c r="AE38" s="1786"/>
      <c r="AF38" s="1786"/>
      <c r="AG38" s="1786"/>
      <c r="AH38" s="1786"/>
      <c r="AI38" s="1786"/>
      <c r="AJ38" s="1786"/>
      <c r="AK38" s="1786"/>
      <c r="AL38" s="1786"/>
      <c r="AM38" s="1786"/>
      <c r="AN38" s="1786"/>
      <c r="AO38" s="1786"/>
      <c r="AP38" s="1786"/>
      <c r="AQ38" s="1786"/>
      <c r="AR38" s="1786"/>
      <c r="AS38" s="1786"/>
      <c r="AT38" s="1786"/>
      <c r="AU38" s="1786"/>
      <c r="AV38" s="178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86"/>
      <c r="C39" s="1786"/>
      <c r="D39" s="1786"/>
      <c r="E39" s="1786"/>
      <c r="F39" s="1786"/>
      <c r="G39" s="1786"/>
      <c r="H39" s="1786"/>
      <c r="I39" s="1786"/>
      <c r="J39" s="1786"/>
      <c r="K39" s="1786"/>
      <c r="L39" s="1786"/>
      <c r="M39" s="1786"/>
      <c r="N39" s="1786"/>
      <c r="O39" s="1786"/>
      <c r="P39" s="1786"/>
      <c r="Q39" s="1786"/>
      <c r="R39" s="1786"/>
      <c r="S39" s="1786"/>
      <c r="T39" s="1786"/>
      <c r="U39" s="1786"/>
      <c r="V39" s="1786"/>
      <c r="W39" s="1786"/>
      <c r="X39" s="1786"/>
      <c r="Y39" s="1786"/>
      <c r="Z39" s="1786"/>
      <c r="AA39" s="1786"/>
      <c r="AB39" s="1786"/>
      <c r="AC39" s="1786"/>
      <c r="AD39" s="1786"/>
      <c r="AE39" s="1786"/>
      <c r="AF39" s="1786"/>
      <c r="AG39" s="1786"/>
      <c r="AH39" s="1786"/>
      <c r="AI39" s="1786"/>
      <c r="AJ39" s="1786"/>
      <c r="AK39" s="1786"/>
      <c r="AL39" s="1786"/>
      <c r="AM39" s="1786"/>
      <c r="AN39" s="1786"/>
      <c r="AO39" s="1786"/>
      <c r="AP39" s="1786"/>
      <c r="AQ39" s="1786"/>
      <c r="AR39" s="1786"/>
      <c r="AS39" s="1786"/>
      <c r="AT39" s="1786"/>
      <c r="AU39" s="1786"/>
      <c r="AV39" s="178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86"/>
      <c r="C40" s="1786"/>
      <c r="D40" s="1786"/>
      <c r="E40" s="1786"/>
      <c r="F40" s="1786"/>
      <c r="G40" s="1786"/>
      <c r="H40" s="1786"/>
      <c r="I40" s="1786"/>
      <c r="J40" s="1786"/>
      <c r="K40" s="1786"/>
      <c r="L40" s="1786"/>
      <c r="M40" s="1786"/>
      <c r="N40" s="1786"/>
      <c r="O40" s="1786"/>
      <c r="P40" s="1786"/>
      <c r="Q40" s="1786"/>
      <c r="R40" s="1786"/>
      <c r="S40" s="1786"/>
      <c r="T40" s="1786"/>
      <c r="U40" s="1786"/>
      <c r="V40" s="1786"/>
      <c r="W40" s="1786"/>
      <c r="X40" s="1786"/>
      <c r="Y40" s="1786"/>
      <c r="Z40" s="1786"/>
      <c r="AA40" s="1786"/>
      <c r="AB40" s="1786"/>
      <c r="AC40" s="1786"/>
      <c r="AD40" s="1786"/>
      <c r="AE40" s="1786"/>
      <c r="AF40" s="1786"/>
      <c r="AG40" s="1786"/>
      <c r="AH40" s="1786"/>
      <c r="AI40" s="1786"/>
      <c r="AJ40" s="1786"/>
      <c r="AK40" s="1786"/>
      <c r="AL40" s="1786"/>
      <c r="AM40" s="1786"/>
      <c r="AN40" s="1786"/>
      <c r="AO40" s="1786"/>
      <c r="AP40" s="1786"/>
      <c r="AQ40" s="1786"/>
      <c r="AR40" s="1786"/>
      <c r="AS40" s="1786"/>
      <c r="AT40" s="1786"/>
      <c r="AU40" s="1786"/>
      <c r="AV40" s="178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algorithmName="SHA-512" hashValue="6kaNsxKoyBmjOQun4nXTZJf+RnAJxVG0h+qirLe3R0c4pCiAjYZXi8vtz8I8PvGo0KlvqwTh3bG7IAj9VFnUlw==" saltValue="/yQFLYL224WNvH93HBHZ6g==" spinCount="100000"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557" priority="11">
      <formula>LEN(TRIM(F7))=0</formula>
    </cfRule>
  </conditionalFormatting>
  <conditionalFormatting sqref="A13:AR32">
    <cfRule type="notContainsBlanks" dxfId="1556" priority="9">
      <formula>LEN(TRIM(A13))&gt;0</formula>
    </cfRule>
    <cfRule type="expression" dxfId="1555" priority="10">
      <formula>NOT(ISBLANK($A13))</formula>
    </cfRule>
  </conditionalFormatting>
  <conditionalFormatting sqref="H33:AE33">
    <cfRule type="cellIs" dxfId="1554" priority="1" operator="between">
      <formula>0</formula>
      <formula>0</formula>
    </cfRule>
    <cfRule type="containsText" dxfId="155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23" t="s">
        <v>49</v>
      </c>
      <c r="AK1" s="1823"/>
      <c r="AL1" s="1823"/>
      <c r="AM1" s="1823"/>
      <c r="AN1" s="1823"/>
      <c r="AO1" s="1823"/>
      <c r="AP1" s="1823"/>
      <c r="AQ1" s="1823"/>
      <c r="AR1" s="1823"/>
      <c r="AS1" s="1823"/>
      <c r="AT1" s="1823"/>
      <c r="AU1" s="1823"/>
      <c r="AV1" s="1823"/>
      <c r="AW1" s="1823"/>
      <c r="AX1" s="1823"/>
      <c r="AY1" s="1823"/>
      <c r="AZ1" s="1823"/>
      <c r="BA1" s="1823"/>
      <c r="BB1" s="1823"/>
      <c r="BC1" s="1823"/>
      <c r="BD1" s="1823"/>
      <c r="BE1" s="1823"/>
      <c r="BF1" s="1823"/>
      <c r="BG1" s="1823"/>
      <c r="BH1" s="1823"/>
      <c r="BI1" s="1823"/>
      <c r="BJ1" s="1823"/>
      <c r="BK1" s="1823"/>
      <c r="BL1" s="1823"/>
      <c r="BM1" s="1823"/>
      <c r="BN1" s="1823"/>
      <c r="BO1" s="1823"/>
      <c r="BP1" s="1823"/>
      <c r="BQ1" s="1823"/>
      <c r="BR1" s="1823"/>
      <c r="BS1" s="1823"/>
      <c r="BT1" s="1823"/>
      <c r="BU1" s="1823"/>
      <c r="BV1" s="1823"/>
      <c r="BW1" s="1823"/>
      <c r="BX1" s="1823"/>
      <c r="BY1" s="1823"/>
      <c r="BZ1" s="1823"/>
      <c r="CA1" s="1823"/>
      <c r="CB1" s="1823"/>
      <c r="CC1" s="1823"/>
      <c r="CD1" s="1823"/>
      <c r="CE1" s="1823"/>
      <c r="CF1" s="1823"/>
      <c r="CG1" s="1823"/>
      <c r="CH1" s="1823"/>
      <c r="CI1" s="1823"/>
      <c r="CJ1" s="1823"/>
      <c r="CK1" s="1823"/>
      <c r="CL1" s="1823"/>
      <c r="CM1" s="1823"/>
      <c r="CN1" s="1823"/>
      <c r="CO1" s="1823"/>
      <c r="CP1" s="1823"/>
      <c r="CQ1" s="1823"/>
      <c r="CR1" s="1823"/>
      <c r="CS1" s="1823"/>
      <c r="CT1" s="1823"/>
      <c r="CU1" s="1823"/>
      <c r="CV1" s="1823"/>
      <c r="CW1" s="1823"/>
      <c r="CX1" s="1823"/>
      <c r="CY1" s="1823"/>
      <c r="CZ1" s="1823"/>
      <c r="DA1" s="1823"/>
      <c r="DB1" s="1823"/>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152" t="s">
        <v>173</v>
      </c>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174" t="s">
        <v>48</v>
      </c>
      <c r="B7" s="1174"/>
      <c r="C7" s="1174"/>
      <c r="D7" s="1174"/>
      <c r="E7" s="1174"/>
      <c r="F7" s="1181"/>
      <c r="G7" s="1181"/>
      <c r="H7" s="1181"/>
      <c r="I7" s="1181"/>
      <c r="J7" s="1181"/>
      <c r="K7" s="1181"/>
      <c r="L7" s="1181"/>
      <c r="M7" s="1181"/>
      <c r="N7" s="1181"/>
      <c r="O7" s="1181"/>
      <c r="P7" s="1181"/>
      <c r="Q7" s="6"/>
      <c r="R7" s="6"/>
      <c r="S7" s="6"/>
      <c r="T7" s="1174" t="s">
        <v>47</v>
      </c>
      <c r="U7" s="1174"/>
      <c r="V7" s="1174"/>
      <c r="W7" s="1174"/>
      <c r="X7" s="1174"/>
      <c r="Y7" s="855"/>
      <c r="Z7" s="855"/>
      <c r="AA7" s="855"/>
      <c r="AB7" s="855"/>
      <c r="AC7" s="855"/>
      <c r="AD7" s="855"/>
      <c r="AE7" s="855"/>
      <c r="AF7" s="855"/>
      <c r="AG7" s="855"/>
      <c r="AH7" s="855"/>
      <c r="AI7" s="855"/>
      <c r="AJ7" s="4"/>
      <c r="AK7" s="1824" t="s">
        <v>453</v>
      </c>
      <c r="AL7" s="1825"/>
      <c r="AM7" s="1825"/>
      <c r="AN7" s="1825"/>
      <c r="AO7" s="1825"/>
      <c r="AP7" s="1825"/>
      <c r="AQ7" s="1825"/>
      <c r="AR7" s="1825"/>
      <c r="AS7" s="1825"/>
      <c r="AT7" s="1825"/>
      <c r="AU7" s="1825"/>
      <c r="AV7" s="1825"/>
      <c r="AW7" s="1825"/>
      <c r="AX7" s="1825"/>
      <c r="AY7" s="1825"/>
      <c r="AZ7" s="1825"/>
      <c r="BA7" s="1825"/>
      <c r="BB7" s="1825"/>
      <c r="BC7" s="1825"/>
      <c r="BD7" s="1825"/>
      <c r="BE7" s="1825"/>
      <c r="BF7" s="1825"/>
      <c r="BG7" s="1825"/>
      <c r="BH7" s="1825"/>
      <c r="BI7" s="1825"/>
      <c r="BJ7" s="1825"/>
      <c r="BK7" s="1826"/>
      <c r="BL7" s="1830" t="s">
        <v>243</v>
      </c>
      <c r="BM7" s="1831"/>
      <c r="BN7" s="1831"/>
      <c r="BO7" s="1831"/>
      <c r="BP7" s="1831"/>
      <c r="BQ7" s="1831"/>
      <c r="BR7" s="1831"/>
      <c r="BS7" s="1831"/>
      <c r="BT7" s="1831"/>
      <c r="BU7" s="1831"/>
      <c r="BV7" s="1831"/>
      <c r="BW7" s="1831"/>
      <c r="BX7" s="1831"/>
      <c r="BY7" s="1831"/>
      <c r="BZ7" s="1831"/>
      <c r="CA7" s="1831"/>
      <c r="CB7" s="1831"/>
      <c r="CC7" s="1831"/>
      <c r="CD7" s="1831"/>
      <c r="CE7" s="1831"/>
      <c r="CF7" s="1831"/>
      <c r="CG7" s="1831"/>
      <c r="CH7" s="1831"/>
      <c r="CI7" s="1831"/>
      <c r="CJ7" s="1831"/>
      <c r="CK7" s="1831"/>
      <c r="CL7" s="1831"/>
      <c r="CM7" s="1831"/>
      <c r="CN7" s="1831"/>
      <c r="CO7" s="1831"/>
      <c r="CP7" s="1831"/>
      <c r="CQ7" s="1831"/>
      <c r="CR7" s="1831"/>
      <c r="CS7" s="1831"/>
      <c r="CT7" s="1831"/>
      <c r="CU7" s="1831"/>
      <c r="CV7" s="1831"/>
      <c r="CW7" s="1831"/>
      <c r="CX7" s="1831"/>
      <c r="CY7" s="1831"/>
      <c r="CZ7" s="1831"/>
      <c r="DA7" s="1832"/>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827"/>
      <c r="AL8" s="1828"/>
      <c r="AM8" s="1828"/>
      <c r="AN8" s="1828"/>
      <c r="AO8" s="1828"/>
      <c r="AP8" s="1828"/>
      <c r="AQ8" s="1828"/>
      <c r="AR8" s="1828"/>
      <c r="AS8" s="1828"/>
      <c r="AT8" s="1828"/>
      <c r="AU8" s="1828"/>
      <c r="AV8" s="1828"/>
      <c r="AW8" s="1828"/>
      <c r="AX8" s="1828"/>
      <c r="AY8" s="1828"/>
      <c r="AZ8" s="1828"/>
      <c r="BA8" s="1828"/>
      <c r="BB8" s="1828"/>
      <c r="BC8" s="1828"/>
      <c r="BD8" s="1828"/>
      <c r="BE8" s="1828"/>
      <c r="BF8" s="1828"/>
      <c r="BG8" s="1828"/>
      <c r="BH8" s="1828"/>
      <c r="BI8" s="1828"/>
      <c r="BJ8" s="1828"/>
      <c r="BK8" s="1829"/>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174" t="s">
        <v>61</v>
      </c>
      <c r="B9" s="1174"/>
      <c r="C9" s="1174"/>
      <c r="D9" s="1174"/>
      <c r="E9" s="1174"/>
      <c r="F9" s="855"/>
      <c r="G9" s="855"/>
      <c r="H9" s="855"/>
      <c r="I9" s="855"/>
      <c r="J9" s="855"/>
      <c r="K9" s="855"/>
      <c r="L9" s="855"/>
      <c r="M9" s="855"/>
      <c r="N9" s="855"/>
      <c r="O9" s="855"/>
      <c r="P9" s="855"/>
      <c r="Q9" s="6"/>
      <c r="R9" s="6"/>
      <c r="S9" s="6"/>
      <c r="T9" s="1174" t="s">
        <v>46</v>
      </c>
      <c r="U9" s="1174"/>
      <c r="V9" s="1174"/>
      <c r="W9" s="1174"/>
      <c r="X9" s="1174"/>
      <c r="Y9" s="855"/>
      <c r="Z9" s="855"/>
      <c r="AA9" s="855"/>
      <c r="AB9" s="855"/>
      <c r="AC9" s="855"/>
      <c r="AD9" s="855"/>
      <c r="AE9" s="855"/>
      <c r="AF9" s="855"/>
      <c r="AG9" s="855"/>
      <c r="AH9" s="855"/>
      <c r="AI9" s="855"/>
      <c r="AJ9" s="4"/>
      <c r="AK9" s="1434"/>
      <c r="AL9" s="1436"/>
      <c r="AM9" s="1053">
        <v>1</v>
      </c>
      <c r="AN9" s="1053"/>
      <c r="AO9" s="146" t="s">
        <v>242</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039"/>
      <c r="AL10" s="1040"/>
      <c r="AM10" s="1055">
        <v>2</v>
      </c>
      <c r="AN10" s="1055"/>
      <c r="AO10" s="114" t="s">
        <v>241</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084" t="s">
        <v>172</v>
      </c>
      <c r="B11" s="1085"/>
      <c r="C11" s="1085"/>
      <c r="D11" s="1085"/>
      <c r="E11" s="1085"/>
      <c r="F11" s="1085"/>
      <c r="G11" s="1085"/>
      <c r="H11" s="1085"/>
      <c r="I11" s="1085"/>
      <c r="J11" s="1085"/>
      <c r="K11" s="1085"/>
      <c r="L11" s="1085"/>
      <c r="M11" s="1085"/>
      <c r="N11" s="1085"/>
      <c r="O11" s="1085"/>
      <c r="P11" s="1086"/>
      <c r="Q11" s="6"/>
      <c r="R11" s="6"/>
      <c r="S11" s="133"/>
      <c r="T11" s="1236" t="s">
        <v>167</v>
      </c>
      <c r="U11" s="1237"/>
      <c r="V11" s="1237"/>
      <c r="W11" s="1237"/>
      <c r="X11" s="1237"/>
      <c r="Y11" s="1237"/>
      <c r="Z11" s="1237"/>
      <c r="AA11" s="1237"/>
      <c r="AB11" s="1237"/>
      <c r="AC11" s="1237"/>
      <c r="AD11" s="1237"/>
      <c r="AE11" s="1237"/>
      <c r="AF11" s="1237"/>
      <c r="AG11" s="1237"/>
      <c r="AH11" s="1237"/>
      <c r="AI11" s="1238"/>
      <c r="AJ11" s="4"/>
      <c r="AK11" s="1039"/>
      <c r="AL11" s="1040"/>
      <c r="AM11" s="1055">
        <v>3</v>
      </c>
      <c r="AN11" s="1055"/>
      <c r="AO11" s="114" t="s">
        <v>240</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1833" t="s">
        <v>897</v>
      </c>
      <c r="B12" s="1834"/>
      <c r="C12" s="1834"/>
      <c r="D12" s="1834"/>
      <c r="E12" s="1834"/>
      <c r="F12" s="1834"/>
      <c r="G12" s="885"/>
      <c r="H12" s="885"/>
      <c r="I12" s="885"/>
      <c r="J12" s="885"/>
      <c r="K12" s="885"/>
      <c r="L12" s="885"/>
      <c r="M12" s="885"/>
      <c r="N12" s="885"/>
      <c r="O12" s="885"/>
      <c r="P12" s="886"/>
      <c r="Q12" s="6"/>
      <c r="R12" s="6"/>
      <c r="S12" s="133"/>
      <c r="T12" s="1496"/>
      <c r="U12" s="1497"/>
      <c r="V12" s="1497"/>
      <c r="W12" s="1497"/>
      <c r="X12" s="1497"/>
      <c r="Y12" s="1497"/>
      <c r="Z12" s="1497" t="s">
        <v>104</v>
      </c>
      <c r="AA12" s="1497"/>
      <c r="AB12" s="1497"/>
      <c r="AC12" s="1497"/>
      <c r="AD12" s="1497"/>
      <c r="AE12" s="1497" t="s">
        <v>103</v>
      </c>
      <c r="AF12" s="1497"/>
      <c r="AG12" s="1497"/>
      <c r="AH12" s="1497"/>
      <c r="AI12" s="1510"/>
      <c r="AJ12" s="4"/>
      <c r="AK12" s="1039"/>
      <c r="AL12" s="1040"/>
      <c r="AM12" s="1055">
        <v>4</v>
      </c>
      <c r="AN12" s="1055"/>
      <c r="AO12" s="114" t="s">
        <v>239</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092" t="s">
        <v>170</v>
      </c>
      <c r="B13" s="1093"/>
      <c r="C13" s="1093"/>
      <c r="D13" s="1093"/>
      <c r="E13" s="1093"/>
      <c r="F13" s="1093"/>
      <c r="G13" s="983"/>
      <c r="H13" s="1836"/>
      <c r="I13" s="1836"/>
      <c r="J13" s="1836"/>
      <c r="K13" s="1836"/>
      <c r="L13" s="138" t="s">
        <v>136</v>
      </c>
      <c r="M13" s="1150"/>
      <c r="N13" s="1150"/>
      <c r="O13" s="1150"/>
      <c r="P13" s="1151"/>
      <c r="Q13" s="6"/>
      <c r="R13" s="6"/>
      <c r="S13" s="40"/>
      <c r="T13" s="1092" t="s">
        <v>166</v>
      </c>
      <c r="U13" s="1093"/>
      <c r="V13" s="1093"/>
      <c r="W13" s="1093"/>
      <c r="X13" s="1093"/>
      <c r="Y13" s="1093"/>
      <c r="Z13" s="951"/>
      <c r="AA13" s="951"/>
      <c r="AB13" s="951"/>
      <c r="AC13" s="951"/>
      <c r="AD13" s="951"/>
      <c r="AE13" s="1784" t="str">
        <f>AC53</f>
        <v/>
      </c>
      <c r="AF13" s="1784"/>
      <c r="AG13" s="1784"/>
      <c r="AH13" s="1784"/>
      <c r="AI13" s="1837"/>
      <c r="AJ13" s="4"/>
      <c r="AK13" s="1039"/>
      <c r="AL13" s="1040"/>
      <c r="AM13" s="1055">
        <v>5</v>
      </c>
      <c r="AN13" s="1055"/>
      <c r="AO13" s="114" t="s">
        <v>238</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092" t="s">
        <v>114</v>
      </c>
      <c r="B14" s="1093"/>
      <c r="C14" s="1093"/>
      <c r="D14" s="1093"/>
      <c r="E14" s="1093"/>
      <c r="F14" s="1093"/>
      <c r="G14" s="870"/>
      <c r="H14" s="870"/>
      <c r="I14" s="870"/>
      <c r="J14" s="870"/>
      <c r="K14" s="870"/>
      <c r="L14" s="870"/>
      <c r="M14" s="870"/>
      <c r="N14" s="870"/>
      <c r="O14" s="870"/>
      <c r="P14" s="871"/>
      <c r="Q14" s="6"/>
      <c r="R14" s="6"/>
      <c r="S14" s="40"/>
      <c r="T14" s="1092" t="s">
        <v>165</v>
      </c>
      <c r="U14" s="1093"/>
      <c r="V14" s="1093"/>
      <c r="W14" s="1093"/>
      <c r="X14" s="1093"/>
      <c r="Y14" s="1093"/>
      <c r="Z14" s="951"/>
      <c r="AA14" s="951"/>
      <c r="AB14" s="951"/>
      <c r="AC14" s="951"/>
      <c r="AD14" s="951"/>
      <c r="AE14" s="951"/>
      <c r="AF14" s="951"/>
      <c r="AG14" s="951"/>
      <c r="AH14" s="951"/>
      <c r="AI14" s="1299"/>
      <c r="AJ14" s="4"/>
      <c r="AK14" s="1039"/>
      <c r="AL14" s="1040"/>
      <c r="AM14" s="1055">
        <v>6</v>
      </c>
      <c r="AN14" s="1055"/>
      <c r="AO14" s="114" t="s">
        <v>237</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189" t="s">
        <v>54</v>
      </c>
      <c r="B15" s="1190"/>
      <c r="C15" s="1190"/>
      <c r="D15" s="1190"/>
      <c r="E15" s="1190"/>
      <c r="F15" s="1191"/>
      <c r="G15" s="870"/>
      <c r="H15" s="870"/>
      <c r="I15" s="870"/>
      <c r="J15" s="870"/>
      <c r="K15" s="870"/>
      <c r="L15" s="870"/>
      <c r="M15" s="870"/>
      <c r="N15" s="870"/>
      <c r="O15" s="870"/>
      <c r="P15" s="871"/>
      <c r="Q15" s="6"/>
      <c r="R15" s="6"/>
      <c r="S15" s="40"/>
      <c r="T15" s="1092" t="s">
        <v>184</v>
      </c>
      <c r="U15" s="1093"/>
      <c r="V15" s="1093"/>
      <c r="W15" s="1093"/>
      <c r="X15" s="1093"/>
      <c r="Y15" s="1093"/>
      <c r="Z15" s="951"/>
      <c r="AA15" s="951"/>
      <c r="AB15" s="951"/>
      <c r="AC15" s="951"/>
      <c r="AD15" s="951"/>
      <c r="AE15" s="951"/>
      <c r="AF15" s="951"/>
      <c r="AG15" s="951"/>
      <c r="AH15" s="951"/>
      <c r="AI15" s="1299"/>
      <c r="AJ15" s="4"/>
      <c r="AK15" s="1039"/>
      <c r="AL15" s="1040"/>
      <c r="AM15" s="1055">
        <v>7</v>
      </c>
      <c r="AN15" s="1055"/>
      <c r="AO15" s="114" t="s">
        <v>235</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189" t="s">
        <v>153</v>
      </c>
      <c r="B16" s="1190"/>
      <c r="C16" s="1190"/>
      <c r="D16" s="1190"/>
      <c r="E16" s="1190"/>
      <c r="F16" s="1191"/>
      <c r="G16" s="870"/>
      <c r="H16" s="870"/>
      <c r="I16" s="870"/>
      <c r="J16" s="870"/>
      <c r="K16" s="870"/>
      <c r="L16" s="870"/>
      <c r="M16" s="870"/>
      <c r="N16" s="870"/>
      <c r="O16" s="870"/>
      <c r="P16" s="871"/>
      <c r="Q16" s="6"/>
      <c r="R16" s="6"/>
      <c r="S16" s="40"/>
      <c r="T16" s="1090" t="s">
        <v>185</v>
      </c>
      <c r="U16" s="1091"/>
      <c r="V16" s="1091"/>
      <c r="W16" s="1091"/>
      <c r="X16" s="1091"/>
      <c r="Y16" s="1091"/>
      <c r="Z16" s="1347"/>
      <c r="AA16" s="1347"/>
      <c r="AB16" s="1347"/>
      <c r="AC16" s="1347"/>
      <c r="AD16" s="1347"/>
      <c r="AE16" s="1347"/>
      <c r="AF16" s="1347"/>
      <c r="AG16" s="1347"/>
      <c r="AH16" s="1347"/>
      <c r="AI16" s="1835"/>
      <c r="AJ16" s="4"/>
      <c r="AK16" s="1039"/>
      <c r="AL16" s="1040"/>
      <c r="AM16" s="1055">
        <v>8</v>
      </c>
      <c r="AN16" s="1055"/>
      <c r="AO16" s="114" t="s">
        <v>234</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thickBot="1" x14ac:dyDescent="0.25">
      <c r="A17" s="1189" t="s">
        <v>152</v>
      </c>
      <c r="B17" s="1190"/>
      <c r="C17" s="1190"/>
      <c r="D17" s="1190"/>
      <c r="E17" s="1190"/>
      <c r="F17" s="1191"/>
      <c r="G17" s="1166" t="s">
        <v>151</v>
      </c>
      <c r="H17" s="1166"/>
      <c r="I17" s="1166"/>
      <c r="J17" s="1166"/>
      <c r="K17" s="1166"/>
      <c r="L17" s="1166"/>
      <c r="M17" s="1166"/>
      <c r="N17" s="1166"/>
      <c r="O17" s="1166"/>
      <c r="P17" s="1167"/>
      <c r="Q17" s="6"/>
      <c r="R17" s="6"/>
      <c r="S17" s="133"/>
      <c r="T17" s="133"/>
      <c r="U17" s="133"/>
      <c r="V17" s="133"/>
      <c r="W17" s="133"/>
      <c r="X17" s="133"/>
      <c r="Y17" s="133"/>
      <c r="Z17" s="133"/>
      <c r="AA17" s="133"/>
      <c r="AB17" s="133"/>
      <c r="AC17" s="133"/>
      <c r="AD17" s="133"/>
      <c r="AE17" s="133"/>
      <c r="AF17" s="133"/>
      <c r="AG17" s="133"/>
      <c r="AH17" s="133"/>
      <c r="AI17" s="133"/>
      <c r="AJ17" s="4"/>
      <c r="AK17" s="1039"/>
      <c r="AL17" s="1040"/>
      <c r="AM17" s="1055">
        <v>9</v>
      </c>
      <c r="AN17" s="1055"/>
      <c r="AO17" s="114" t="s">
        <v>233</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thickBot="1" x14ac:dyDescent="0.25">
      <c r="A18" s="1092" t="s">
        <v>149</v>
      </c>
      <c r="B18" s="1093"/>
      <c r="C18" s="1093"/>
      <c r="D18" s="1093"/>
      <c r="E18" s="1093"/>
      <c r="F18" s="1093"/>
      <c r="G18" s="870"/>
      <c r="H18" s="870"/>
      <c r="I18" s="870"/>
      <c r="J18" s="870"/>
      <c r="K18" s="870"/>
      <c r="L18" s="870"/>
      <c r="M18" s="870"/>
      <c r="N18" s="870"/>
      <c r="O18" s="870"/>
      <c r="P18" s="871"/>
      <c r="Q18" s="6"/>
      <c r="R18" s="6"/>
      <c r="S18" s="40"/>
      <c r="T18" s="1236" t="s">
        <v>164</v>
      </c>
      <c r="U18" s="1237"/>
      <c r="V18" s="1237"/>
      <c r="W18" s="1237"/>
      <c r="X18" s="1237"/>
      <c r="Y18" s="1237"/>
      <c r="Z18" s="1237"/>
      <c r="AA18" s="1237"/>
      <c r="AB18" s="1237"/>
      <c r="AC18" s="1237"/>
      <c r="AD18" s="1237"/>
      <c r="AE18" s="1237"/>
      <c r="AF18" s="1237"/>
      <c r="AG18" s="1237"/>
      <c r="AH18" s="1237"/>
      <c r="AI18" s="1238"/>
      <c r="AJ18" s="4"/>
      <c r="AK18" s="1039"/>
      <c r="AL18" s="1040"/>
      <c r="AM18" s="1055">
        <v>10</v>
      </c>
      <c r="AN18" s="1055"/>
      <c r="AO18" s="114" t="s">
        <v>232</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3.5" thickTop="1" thickBot="1" x14ac:dyDescent="0.25">
      <c r="A19" s="1092" t="s">
        <v>169</v>
      </c>
      <c r="B19" s="1093"/>
      <c r="C19" s="1093"/>
      <c r="D19" s="1093"/>
      <c r="E19" s="1093"/>
      <c r="F19" s="1093"/>
      <c r="G19" s="870"/>
      <c r="H19" s="870"/>
      <c r="I19" s="870"/>
      <c r="J19" s="870"/>
      <c r="K19" s="870"/>
      <c r="L19" s="870"/>
      <c r="M19" s="870"/>
      <c r="N19" s="870"/>
      <c r="O19" s="870"/>
      <c r="P19" s="871"/>
      <c r="Q19" s="6"/>
      <c r="R19" s="6"/>
      <c r="S19" s="40"/>
      <c r="T19" s="1840" t="s">
        <v>163</v>
      </c>
      <c r="U19" s="1841"/>
      <c r="V19" s="1841"/>
      <c r="W19" s="1841"/>
      <c r="X19" s="1841"/>
      <c r="Y19" s="1841"/>
      <c r="Z19" s="1841"/>
      <c r="AA19" s="1841"/>
      <c r="AB19" s="1841"/>
      <c r="AC19" s="1841"/>
      <c r="AD19" s="1841"/>
      <c r="AE19" s="1842"/>
      <c r="AF19" s="1843"/>
      <c r="AG19" s="1820" t="s">
        <v>231</v>
      </c>
      <c r="AH19" s="1821"/>
      <c r="AI19" s="1822"/>
      <c r="AJ19" s="4"/>
      <c r="AK19" s="1039"/>
      <c r="AL19" s="1040"/>
      <c r="AM19" s="1055">
        <v>11</v>
      </c>
      <c r="AN19" s="1055"/>
      <c r="AO19" s="114" t="s">
        <v>230</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090" t="s">
        <v>168</v>
      </c>
      <c r="B20" s="1091"/>
      <c r="C20" s="1091"/>
      <c r="D20" s="1091"/>
      <c r="E20" s="1091"/>
      <c r="F20" s="1091"/>
      <c r="G20" s="1165"/>
      <c r="H20" s="1165"/>
      <c r="I20" s="1165"/>
      <c r="J20" s="1165"/>
      <c r="K20" s="1165"/>
      <c r="L20" s="1165"/>
      <c r="M20" s="1165"/>
      <c r="N20" s="1165"/>
      <c r="O20" s="1165"/>
      <c r="P20" s="1838"/>
      <c r="Q20" s="6"/>
      <c r="R20" s="6"/>
      <c r="S20" s="40"/>
      <c r="T20" s="40"/>
      <c r="U20" s="40"/>
      <c r="V20" s="40"/>
      <c r="W20" s="40"/>
      <c r="X20" s="40"/>
      <c r="Y20" s="40"/>
      <c r="Z20" s="38"/>
      <c r="AA20" s="38"/>
      <c r="AB20" s="38"/>
      <c r="AC20" s="38"/>
      <c r="AD20" s="38"/>
      <c r="AE20" s="38"/>
      <c r="AF20" s="38"/>
      <c r="AG20" s="38"/>
      <c r="AH20" s="38"/>
      <c r="AI20" s="38"/>
      <c r="AJ20" s="4"/>
      <c r="AK20" s="1039"/>
      <c r="AL20" s="1040"/>
      <c r="AM20" s="1055">
        <v>12</v>
      </c>
      <c r="AN20" s="1055"/>
      <c r="AO20" s="114" t="s">
        <v>229</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818" t="s">
        <v>228</v>
      </c>
      <c r="BN20" s="1839"/>
      <c r="BO20" s="1819"/>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039"/>
      <c r="AL21" s="1040"/>
      <c r="AM21" s="1055">
        <v>13</v>
      </c>
      <c r="AN21" s="1055"/>
      <c r="AO21" s="114" t="s">
        <v>227</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818" t="s">
        <v>226</v>
      </c>
      <c r="BO21" s="1819"/>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039"/>
      <c r="AL22" s="1040"/>
      <c r="AM22" s="1055">
        <v>14</v>
      </c>
      <c r="AN22" s="1055"/>
      <c r="AO22" s="114" t="s">
        <v>225</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818" t="s">
        <v>224</v>
      </c>
      <c r="BO22" s="1819"/>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039"/>
      <c r="AL23" s="1040"/>
      <c r="AM23" s="1055">
        <v>15</v>
      </c>
      <c r="AN23" s="1055"/>
      <c r="AO23" s="114" t="s">
        <v>223</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818" t="s">
        <v>222</v>
      </c>
      <c r="BO23" s="1819"/>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845"/>
      <c r="AL24" s="1432"/>
      <c r="AM24" s="1068">
        <v>16</v>
      </c>
      <c r="AN24" s="1068"/>
      <c r="AO24" s="107" t="s">
        <v>201</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808" t="s">
        <v>92</v>
      </c>
      <c r="AW28" s="1103"/>
      <c r="AX28" s="1103"/>
      <c r="AY28" s="1103"/>
      <c r="AZ28" s="1103"/>
      <c r="BA28" s="1103"/>
      <c r="BB28" s="1103"/>
      <c r="BC28" s="1809"/>
      <c r="BD28" s="101"/>
      <c r="BE28" s="4"/>
      <c r="BF28" s="1102" t="s">
        <v>709</v>
      </c>
      <c r="BG28" s="1103"/>
      <c r="BH28" s="1103"/>
      <c r="BI28" s="1103"/>
      <c r="BJ28" s="1103"/>
      <c r="BK28" s="1103"/>
      <c r="BL28" s="1103"/>
      <c r="BM28" s="1103"/>
      <c r="BN28" s="1103"/>
      <c r="BO28" s="1103"/>
      <c r="BP28" s="1103"/>
      <c r="BQ28" s="1103"/>
      <c r="BR28" s="1103"/>
      <c r="BS28" s="1103"/>
      <c r="BT28" s="110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810" t="s">
        <v>91</v>
      </c>
      <c r="AW29" s="1477"/>
      <c r="AX29" s="1477"/>
      <c r="AY29" s="1477"/>
      <c r="AZ29" s="1477"/>
      <c r="BA29" s="1478"/>
      <c r="BB29" s="1811"/>
      <c r="BC29" s="1812"/>
      <c r="BD29" s="97"/>
      <c r="BE29" s="4"/>
      <c r="BF29" s="948"/>
      <c r="BG29" s="949"/>
      <c r="BH29" s="949"/>
      <c r="BI29" s="949"/>
      <c r="BJ29" s="950"/>
      <c r="BK29" s="956"/>
      <c r="BL29" s="949"/>
      <c r="BM29" s="949"/>
      <c r="BN29" s="949"/>
      <c r="BO29" s="950"/>
      <c r="BP29" s="956"/>
      <c r="BQ29" s="949"/>
      <c r="BR29" s="949"/>
      <c r="BS29" s="949"/>
      <c r="BT29" s="95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799" t="s">
        <v>763</v>
      </c>
      <c r="AL30" s="1800"/>
      <c r="AM30" s="1800"/>
      <c r="AN30" s="1800"/>
      <c r="AO30" s="1800"/>
      <c r="AP30" s="1800"/>
      <c r="AQ30" s="1800"/>
      <c r="AR30" s="1800"/>
      <c r="AS30" s="1801"/>
      <c r="AT30" s="4"/>
      <c r="AU30" s="48"/>
      <c r="AV30" s="1813" t="s">
        <v>90</v>
      </c>
      <c r="AW30" s="1062"/>
      <c r="AX30" s="1062"/>
      <c r="AY30" s="1062"/>
      <c r="AZ30" s="1062"/>
      <c r="BA30" s="1063"/>
      <c r="BB30" s="1814"/>
      <c r="BC30" s="1815"/>
      <c r="BD30" s="46"/>
      <c r="BE30" s="4"/>
      <c r="BF30" s="958"/>
      <c r="BG30" s="959"/>
      <c r="BH30" s="959"/>
      <c r="BI30" s="959"/>
      <c r="BJ30" s="960"/>
      <c r="BK30" s="961"/>
      <c r="BL30" s="959"/>
      <c r="BM30" s="959"/>
      <c r="BN30" s="959"/>
      <c r="BO30" s="960"/>
      <c r="BP30" s="961"/>
      <c r="BQ30" s="959"/>
      <c r="BR30" s="959"/>
      <c r="BS30" s="959"/>
      <c r="BT30" s="96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405" t="s">
        <v>60</v>
      </c>
      <c r="B31" s="1402"/>
      <c r="C31" s="1402"/>
      <c r="D31" s="1402"/>
      <c r="E31" s="1402"/>
      <c r="F31" s="1402"/>
      <c r="G31" s="1402"/>
      <c r="H31" s="1401" t="s">
        <v>93</v>
      </c>
      <c r="I31" s="1401"/>
      <c r="J31" s="1401"/>
      <c r="K31" s="1401"/>
      <c r="L31" s="1401"/>
      <c r="M31" s="1401"/>
      <c r="N31" s="1401"/>
      <c r="O31" s="1401"/>
      <c r="P31" s="1401"/>
      <c r="Q31" s="1402" t="s">
        <v>59</v>
      </c>
      <c r="R31" s="1402"/>
      <c r="S31" s="1402"/>
      <c r="T31" s="1401" t="s">
        <v>58</v>
      </c>
      <c r="U31" s="1401"/>
      <c r="V31" s="1401"/>
      <c r="W31" s="1401"/>
      <c r="X31" s="1401"/>
      <c r="Y31" s="1401"/>
      <c r="Z31" s="1401"/>
      <c r="AA31" s="1401"/>
      <c r="AB31" s="1401"/>
      <c r="AC31" s="1402" t="s">
        <v>57</v>
      </c>
      <c r="AD31" s="1402"/>
      <c r="AE31" s="1402"/>
      <c r="AF31" s="1414" t="s">
        <v>39</v>
      </c>
      <c r="AG31" s="1415"/>
      <c r="AH31" s="1415"/>
      <c r="AI31" s="1416"/>
      <c r="AJ31" s="4"/>
      <c r="AK31" s="1802"/>
      <c r="AL31" s="1803"/>
      <c r="AM31" s="1803"/>
      <c r="AN31" s="1803"/>
      <c r="AO31" s="1803"/>
      <c r="AP31" s="1803"/>
      <c r="AQ31" s="1803"/>
      <c r="AR31" s="1803"/>
      <c r="AS31" s="1804"/>
      <c r="AT31" s="4"/>
      <c r="AU31" s="45"/>
      <c r="AV31" s="44"/>
      <c r="AW31" s="44"/>
      <c r="AX31" s="44"/>
      <c r="AY31" s="44"/>
      <c r="AZ31" s="44"/>
      <c r="BA31" s="44"/>
      <c r="BB31" s="44"/>
      <c r="BC31" s="44"/>
      <c r="BD31" s="43"/>
      <c r="BE31" s="4"/>
      <c r="BF31" s="958"/>
      <c r="BG31" s="959"/>
      <c r="BH31" s="959"/>
      <c r="BI31" s="959"/>
      <c r="BJ31" s="960"/>
      <c r="BK31" s="961"/>
      <c r="BL31" s="959"/>
      <c r="BM31" s="959"/>
      <c r="BN31" s="959"/>
      <c r="BO31" s="960"/>
      <c r="BP31" s="961"/>
      <c r="BQ31" s="959"/>
      <c r="BR31" s="959"/>
      <c r="BS31" s="959"/>
      <c r="BT31" s="96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406"/>
      <c r="B32" s="1403"/>
      <c r="C32" s="1403"/>
      <c r="D32" s="1403"/>
      <c r="E32" s="1403"/>
      <c r="F32" s="1403"/>
      <c r="G32" s="1403"/>
      <c r="H32" s="1161" t="s">
        <v>55</v>
      </c>
      <c r="I32" s="1161"/>
      <c r="J32" s="1161"/>
      <c r="K32" s="1161" t="s">
        <v>54</v>
      </c>
      <c r="L32" s="1161"/>
      <c r="M32" s="1161"/>
      <c r="N32" s="1161" t="s">
        <v>665</v>
      </c>
      <c r="O32" s="1161"/>
      <c r="P32" s="1161"/>
      <c r="Q32" s="1403"/>
      <c r="R32" s="1403"/>
      <c r="S32" s="1403"/>
      <c r="T32" s="1161" t="s">
        <v>52</v>
      </c>
      <c r="U32" s="1161"/>
      <c r="V32" s="1161"/>
      <c r="W32" s="1161" t="s">
        <v>51</v>
      </c>
      <c r="X32" s="1161"/>
      <c r="Y32" s="1161"/>
      <c r="Z32" s="1161" t="s">
        <v>50</v>
      </c>
      <c r="AA32" s="1161"/>
      <c r="AB32" s="1161"/>
      <c r="AC32" s="1403"/>
      <c r="AD32" s="1403"/>
      <c r="AE32" s="1403"/>
      <c r="AF32" s="1417"/>
      <c r="AG32" s="1418"/>
      <c r="AH32" s="1418"/>
      <c r="AI32" s="1419"/>
      <c r="AJ32" s="4"/>
      <c r="AK32" s="1805"/>
      <c r="AL32" s="1806"/>
      <c r="AM32" s="1806"/>
      <c r="AN32" s="1806"/>
      <c r="AO32" s="1806"/>
      <c r="AP32" s="1806"/>
      <c r="AQ32" s="1806"/>
      <c r="AR32" s="1806"/>
      <c r="AS32" s="1807"/>
      <c r="AT32" s="4"/>
      <c r="AU32" s="1102" t="s">
        <v>56</v>
      </c>
      <c r="AV32" s="1103"/>
      <c r="AW32" s="1103"/>
      <c r="AX32" s="1103"/>
      <c r="AY32" s="1103"/>
      <c r="AZ32" s="1103"/>
      <c r="BA32" s="1103"/>
      <c r="BB32" s="1103"/>
      <c r="BC32" s="1103"/>
      <c r="BD32" s="1104"/>
      <c r="BE32" s="4"/>
      <c r="BF32" s="958"/>
      <c r="BG32" s="959"/>
      <c r="BH32" s="959"/>
      <c r="BI32" s="959"/>
      <c r="BJ32" s="960"/>
      <c r="BK32" s="961"/>
      <c r="BL32" s="959"/>
      <c r="BM32" s="959"/>
      <c r="BN32" s="959"/>
      <c r="BO32" s="960"/>
      <c r="BP32" s="961"/>
      <c r="BQ32" s="959"/>
      <c r="BR32" s="959"/>
      <c r="BS32" s="959"/>
      <c r="BT32" s="96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47"/>
      <c r="B33" s="1848"/>
      <c r="C33" s="1848"/>
      <c r="D33" s="1848"/>
      <c r="E33" s="1848"/>
      <c r="F33" s="1848"/>
      <c r="G33" s="1848"/>
      <c r="H33" s="1404"/>
      <c r="I33" s="1404"/>
      <c r="J33" s="1404"/>
      <c r="K33" s="1404"/>
      <c r="L33" s="1404"/>
      <c r="M33" s="1404"/>
      <c r="N33" s="1404"/>
      <c r="O33" s="1404"/>
      <c r="P33" s="1404"/>
      <c r="Q33" s="1404"/>
      <c r="R33" s="1404"/>
      <c r="S33" s="1404"/>
      <c r="T33" s="1400"/>
      <c r="U33" s="1400"/>
      <c r="V33" s="1400"/>
      <c r="W33" s="1400"/>
      <c r="X33" s="1400"/>
      <c r="Y33" s="1400"/>
      <c r="Z33" s="1400"/>
      <c r="AA33" s="1400"/>
      <c r="AB33" s="1400"/>
      <c r="AC33" s="1400"/>
      <c r="AD33" s="1400"/>
      <c r="AE33" s="1400"/>
      <c r="AF33" s="1404"/>
      <c r="AG33" s="1404"/>
      <c r="AH33" s="1404"/>
      <c r="AI33" s="1844"/>
      <c r="AJ33" s="4"/>
      <c r="AK33" s="1846" t="str">
        <f>IFERROR(AN33*(1-$BB$30),"")</f>
        <v/>
      </c>
      <c r="AL33" s="1816"/>
      <c r="AM33" s="1816"/>
      <c r="AN33" s="1816" t="str">
        <f>IFERROR(($AK$53*Q33),"")</f>
        <v/>
      </c>
      <c r="AO33" s="1816"/>
      <c r="AP33" s="1816"/>
      <c r="AQ33" s="1816" t="str">
        <f>IFERROR(AN33*(1+$BB$29),"")</f>
        <v/>
      </c>
      <c r="AR33" s="1816"/>
      <c r="AS33" s="1817"/>
      <c r="AT33" s="4"/>
      <c r="AU33" s="1793" t="str">
        <f>IF(AC33="","",IF(AC33&lt;Q33-(Q33*$BB$30),"Below "&amp;$BB$30*100&amp;"% by "&amp;Q33-(Q33*$BB$30)-AC33&amp;" CFM",IF(AC33&gt;Q33+(Q33*$BB$29),"Above "&amp;$BB$29*100&amp;"% by "&amp;AC33-Q33-(Q33*$BB$29)&amp;" CFM","")))</f>
        <v/>
      </c>
      <c r="AV33" s="1794"/>
      <c r="AW33" s="1794"/>
      <c r="AX33" s="1794"/>
      <c r="AY33" s="1794"/>
      <c r="AZ33" s="1794"/>
      <c r="BA33" s="1794"/>
      <c r="BB33" s="1794"/>
      <c r="BC33" s="1794"/>
      <c r="BD33" s="1795"/>
      <c r="BE33" s="4"/>
      <c r="BF33" s="958"/>
      <c r="BG33" s="959"/>
      <c r="BH33" s="959"/>
      <c r="BI33" s="959"/>
      <c r="BJ33" s="960"/>
      <c r="BK33" s="961"/>
      <c r="BL33" s="959"/>
      <c r="BM33" s="959"/>
      <c r="BN33" s="959"/>
      <c r="BO33" s="960"/>
      <c r="BP33" s="961"/>
      <c r="BQ33" s="959"/>
      <c r="BR33" s="959"/>
      <c r="BS33" s="959"/>
      <c r="BT33" s="96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47"/>
      <c r="B34" s="1848"/>
      <c r="C34" s="1848"/>
      <c r="D34" s="1848"/>
      <c r="E34" s="1848"/>
      <c r="F34" s="1848"/>
      <c r="G34" s="1848"/>
      <c r="H34" s="885"/>
      <c r="I34" s="885"/>
      <c r="J34" s="885"/>
      <c r="K34" s="885"/>
      <c r="L34" s="885"/>
      <c r="M34" s="885"/>
      <c r="N34" s="885"/>
      <c r="O34" s="885"/>
      <c r="P34" s="885"/>
      <c r="Q34" s="885"/>
      <c r="R34" s="885"/>
      <c r="S34" s="885"/>
      <c r="T34" s="1400"/>
      <c r="U34" s="1400"/>
      <c r="V34" s="1400"/>
      <c r="W34" s="1400"/>
      <c r="X34" s="1400"/>
      <c r="Y34" s="1400"/>
      <c r="Z34" s="1400"/>
      <c r="AA34" s="1400"/>
      <c r="AB34" s="1400"/>
      <c r="AC34" s="1400"/>
      <c r="AD34" s="1400"/>
      <c r="AE34" s="1400"/>
      <c r="AF34" s="870"/>
      <c r="AG34" s="870"/>
      <c r="AH34" s="870"/>
      <c r="AI34" s="871"/>
      <c r="AJ34" s="4"/>
      <c r="AK34" s="1846" t="str">
        <f t="shared" ref="AK34:AK52" si="0">IFERROR(AN34*(1-$BB$30),"")</f>
        <v/>
      </c>
      <c r="AL34" s="1816"/>
      <c r="AM34" s="1816"/>
      <c r="AN34" s="1816" t="str">
        <f t="shared" ref="AN34:AN52" si="1">IFERROR(($AK$53*Q34),"")</f>
        <v/>
      </c>
      <c r="AO34" s="1816"/>
      <c r="AP34" s="1816"/>
      <c r="AQ34" s="1816" t="str">
        <f t="shared" ref="AQ34:AQ52" si="2">IFERROR(AN34*(1+$BB$29),"")</f>
        <v/>
      </c>
      <c r="AR34" s="1816"/>
      <c r="AS34" s="1817"/>
      <c r="AT34" s="4"/>
      <c r="AU34" s="1793" t="str">
        <f t="shared" ref="AU34:AU53" si="3">IF(AC34="","",IF(AC34&lt;Q34-(Q34*$BB$30),"Below "&amp;$BB$30*100&amp;"% by "&amp;Q34-(Q34*$BB$30)-AC34&amp;" CFM",IF(AC34&gt;Q34+(Q34*$BB$29),"Above "&amp;$BB$29*100&amp;"% by "&amp;AC34-Q34-(Q34*$BB$29)&amp;" CFM","")))</f>
        <v/>
      </c>
      <c r="AV34" s="1794"/>
      <c r="AW34" s="1794"/>
      <c r="AX34" s="1794"/>
      <c r="AY34" s="1794"/>
      <c r="AZ34" s="1794"/>
      <c r="BA34" s="1794"/>
      <c r="BB34" s="1794"/>
      <c r="BC34" s="1794"/>
      <c r="BD34" s="1795"/>
      <c r="BE34" s="4"/>
      <c r="BF34" s="977"/>
      <c r="BG34" s="978"/>
      <c r="BH34" s="978"/>
      <c r="BI34" s="978"/>
      <c r="BJ34" s="979"/>
      <c r="BK34" s="980"/>
      <c r="BL34" s="978"/>
      <c r="BM34" s="978"/>
      <c r="BN34" s="978"/>
      <c r="BO34" s="979"/>
      <c r="BP34" s="980"/>
      <c r="BQ34" s="978"/>
      <c r="BR34" s="978"/>
      <c r="BS34" s="978"/>
      <c r="BT34" s="98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47"/>
      <c r="B35" s="1848"/>
      <c r="C35" s="1848"/>
      <c r="D35" s="1848"/>
      <c r="E35" s="1848"/>
      <c r="F35" s="1848"/>
      <c r="G35" s="1848"/>
      <c r="H35" s="885"/>
      <c r="I35" s="885"/>
      <c r="J35" s="885"/>
      <c r="K35" s="885"/>
      <c r="L35" s="885"/>
      <c r="M35" s="885"/>
      <c r="N35" s="885"/>
      <c r="O35" s="885"/>
      <c r="P35" s="885"/>
      <c r="Q35" s="885"/>
      <c r="R35" s="885"/>
      <c r="S35" s="885"/>
      <c r="T35" s="1400"/>
      <c r="U35" s="1400"/>
      <c r="V35" s="1400"/>
      <c r="W35" s="1400"/>
      <c r="X35" s="1400"/>
      <c r="Y35" s="1400"/>
      <c r="Z35" s="1400"/>
      <c r="AA35" s="1400"/>
      <c r="AB35" s="1400"/>
      <c r="AC35" s="1400"/>
      <c r="AD35" s="1400"/>
      <c r="AE35" s="1400"/>
      <c r="AF35" s="870"/>
      <c r="AG35" s="870"/>
      <c r="AH35" s="870"/>
      <c r="AI35" s="871"/>
      <c r="AJ35" s="4"/>
      <c r="AK35" s="1846" t="str">
        <f t="shared" si="0"/>
        <v/>
      </c>
      <c r="AL35" s="1816"/>
      <c r="AM35" s="1816"/>
      <c r="AN35" s="1816" t="str">
        <f t="shared" si="1"/>
        <v/>
      </c>
      <c r="AO35" s="1816"/>
      <c r="AP35" s="1816"/>
      <c r="AQ35" s="1816" t="str">
        <f t="shared" si="2"/>
        <v/>
      </c>
      <c r="AR35" s="1816"/>
      <c r="AS35" s="1817"/>
      <c r="AT35" s="4"/>
      <c r="AU35" s="1793" t="str">
        <f t="shared" si="3"/>
        <v/>
      </c>
      <c r="AV35" s="1794"/>
      <c r="AW35" s="1794"/>
      <c r="AX35" s="1794"/>
      <c r="AY35" s="1794"/>
      <c r="AZ35" s="1794"/>
      <c r="BA35" s="1794"/>
      <c r="BB35" s="1794"/>
      <c r="BC35" s="1794"/>
      <c r="BD35" s="1795"/>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47"/>
      <c r="B36" s="1848"/>
      <c r="C36" s="1848"/>
      <c r="D36" s="1848"/>
      <c r="E36" s="1848"/>
      <c r="F36" s="1848"/>
      <c r="G36" s="1848"/>
      <c r="H36" s="885"/>
      <c r="I36" s="885"/>
      <c r="J36" s="885"/>
      <c r="K36" s="885"/>
      <c r="L36" s="885"/>
      <c r="M36" s="885"/>
      <c r="N36" s="885"/>
      <c r="O36" s="885"/>
      <c r="P36" s="885"/>
      <c r="Q36" s="885"/>
      <c r="R36" s="885"/>
      <c r="S36" s="885"/>
      <c r="T36" s="1400"/>
      <c r="U36" s="1400"/>
      <c r="V36" s="1400"/>
      <c r="W36" s="1400"/>
      <c r="X36" s="1400"/>
      <c r="Y36" s="1400"/>
      <c r="Z36" s="1400"/>
      <c r="AA36" s="1400"/>
      <c r="AB36" s="1400"/>
      <c r="AC36" s="1400"/>
      <c r="AD36" s="1400"/>
      <c r="AE36" s="1400"/>
      <c r="AF36" s="870"/>
      <c r="AG36" s="870"/>
      <c r="AH36" s="870"/>
      <c r="AI36" s="871"/>
      <c r="AJ36" s="4"/>
      <c r="AK36" s="1846" t="str">
        <f t="shared" si="0"/>
        <v/>
      </c>
      <c r="AL36" s="1816"/>
      <c r="AM36" s="1816"/>
      <c r="AN36" s="1816" t="str">
        <f t="shared" si="1"/>
        <v/>
      </c>
      <c r="AO36" s="1816"/>
      <c r="AP36" s="1816"/>
      <c r="AQ36" s="1816" t="str">
        <f t="shared" si="2"/>
        <v/>
      </c>
      <c r="AR36" s="1816"/>
      <c r="AS36" s="1817"/>
      <c r="AT36" s="4"/>
      <c r="AU36" s="1793" t="str">
        <f t="shared" si="3"/>
        <v/>
      </c>
      <c r="AV36" s="1794"/>
      <c r="AW36" s="1794"/>
      <c r="AX36" s="1794"/>
      <c r="AY36" s="1794"/>
      <c r="AZ36" s="1794"/>
      <c r="BA36" s="1794"/>
      <c r="BB36" s="1794"/>
      <c r="BC36" s="1794"/>
      <c r="BD36" s="1795"/>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47"/>
      <c r="B37" s="1848"/>
      <c r="C37" s="1848"/>
      <c r="D37" s="1848"/>
      <c r="E37" s="1848"/>
      <c r="F37" s="1848"/>
      <c r="G37" s="1848"/>
      <c r="H37" s="885"/>
      <c r="I37" s="885"/>
      <c r="J37" s="885"/>
      <c r="K37" s="885"/>
      <c r="L37" s="885"/>
      <c r="M37" s="885"/>
      <c r="N37" s="885"/>
      <c r="O37" s="885"/>
      <c r="P37" s="885"/>
      <c r="Q37" s="885"/>
      <c r="R37" s="885"/>
      <c r="S37" s="885"/>
      <c r="T37" s="1400"/>
      <c r="U37" s="1400"/>
      <c r="V37" s="1400"/>
      <c r="W37" s="1400"/>
      <c r="X37" s="1400"/>
      <c r="Y37" s="1400"/>
      <c r="Z37" s="1400"/>
      <c r="AA37" s="1400"/>
      <c r="AB37" s="1400"/>
      <c r="AC37" s="1400"/>
      <c r="AD37" s="1400"/>
      <c r="AE37" s="1400"/>
      <c r="AF37" s="870"/>
      <c r="AG37" s="870"/>
      <c r="AH37" s="870"/>
      <c r="AI37" s="871"/>
      <c r="AJ37" s="4"/>
      <c r="AK37" s="1846" t="str">
        <f t="shared" si="0"/>
        <v/>
      </c>
      <c r="AL37" s="1816"/>
      <c r="AM37" s="1816"/>
      <c r="AN37" s="1816" t="str">
        <f t="shared" si="1"/>
        <v/>
      </c>
      <c r="AO37" s="1816"/>
      <c r="AP37" s="1816"/>
      <c r="AQ37" s="1816" t="str">
        <f t="shared" si="2"/>
        <v/>
      </c>
      <c r="AR37" s="1816"/>
      <c r="AS37" s="1817"/>
      <c r="AT37" s="4"/>
      <c r="AU37" s="1793" t="str">
        <f t="shared" si="3"/>
        <v/>
      </c>
      <c r="AV37" s="1794"/>
      <c r="AW37" s="1794"/>
      <c r="AX37" s="1794"/>
      <c r="AY37" s="1794"/>
      <c r="AZ37" s="1794"/>
      <c r="BA37" s="1794"/>
      <c r="BB37" s="1794"/>
      <c r="BC37" s="1794"/>
      <c r="BD37" s="1795"/>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47"/>
      <c r="B38" s="1848"/>
      <c r="C38" s="1848"/>
      <c r="D38" s="1848"/>
      <c r="E38" s="1848"/>
      <c r="F38" s="1848"/>
      <c r="G38" s="1848"/>
      <c r="H38" s="885"/>
      <c r="I38" s="885"/>
      <c r="J38" s="885"/>
      <c r="K38" s="885"/>
      <c r="L38" s="885"/>
      <c r="M38" s="885"/>
      <c r="N38" s="885"/>
      <c r="O38" s="885"/>
      <c r="P38" s="885"/>
      <c r="Q38" s="885"/>
      <c r="R38" s="885"/>
      <c r="S38" s="885"/>
      <c r="T38" s="1400"/>
      <c r="U38" s="1400"/>
      <c r="V38" s="1400"/>
      <c r="W38" s="1400"/>
      <c r="X38" s="1400"/>
      <c r="Y38" s="1400"/>
      <c r="Z38" s="1400"/>
      <c r="AA38" s="1400"/>
      <c r="AB38" s="1400"/>
      <c r="AC38" s="1400"/>
      <c r="AD38" s="1400"/>
      <c r="AE38" s="1400"/>
      <c r="AF38" s="870"/>
      <c r="AG38" s="870"/>
      <c r="AH38" s="870"/>
      <c r="AI38" s="871"/>
      <c r="AJ38" s="4"/>
      <c r="AK38" s="1846" t="str">
        <f t="shared" si="0"/>
        <v/>
      </c>
      <c r="AL38" s="1816"/>
      <c r="AM38" s="1816"/>
      <c r="AN38" s="1816" t="str">
        <f t="shared" si="1"/>
        <v/>
      </c>
      <c r="AO38" s="1816"/>
      <c r="AP38" s="1816"/>
      <c r="AQ38" s="1816" t="str">
        <f t="shared" si="2"/>
        <v/>
      </c>
      <c r="AR38" s="1816"/>
      <c r="AS38" s="1817"/>
      <c r="AT38" s="4"/>
      <c r="AU38" s="1793" t="str">
        <f t="shared" si="3"/>
        <v/>
      </c>
      <c r="AV38" s="1794"/>
      <c r="AW38" s="1794"/>
      <c r="AX38" s="1794"/>
      <c r="AY38" s="1794"/>
      <c r="AZ38" s="1794"/>
      <c r="BA38" s="1794"/>
      <c r="BB38" s="1794"/>
      <c r="BC38" s="1794"/>
      <c r="BD38" s="1795"/>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47"/>
      <c r="B39" s="1848"/>
      <c r="C39" s="1848"/>
      <c r="D39" s="1848"/>
      <c r="E39" s="1848"/>
      <c r="F39" s="1848"/>
      <c r="G39" s="1848"/>
      <c r="H39" s="885"/>
      <c r="I39" s="885"/>
      <c r="J39" s="885"/>
      <c r="K39" s="885"/>
      <c r="L39" s="885"/>
      <c r="M39" s="885"/>
      <c r="N39" s="885"/>
      <c r="O39" s="885"/>
      <c r="P39" s="885"/>
      <c r="Q39" s="885"/>
      <c r="R39" s="885"/>
      <c r="S39" s="885"/>
      <c r="T39" s="1400"/>
      <c r="U39" s="1400"/>
      <c r="V39" s="1400"/>
      <c r="W39" s="1400"/>
      <c r="X39" s="1400"/>
      <c r="Y39" s="1400"/>
      <c r="Z39" s="1400"/>
      <c r="AA39" s="1400"/>
      <c r="AB39" s="1400"/>
      <c r="AC39" s="1400"/>
      <c r="AD39" s="1400"/>
      <c r="AE39" s="1400"/>
      <c r="AF39" s="870"/>
      <c r="AG39" s="870"/>
      <c r="AH39" s="870"/>
      <c r="AI39" s="871"/>
      <c r="AJ39" s="4"/>
      <c r="AK39" s="1846" t="str">
        <f t="shared" si="0"/>
        <v/>
      </c>
      <c r="AL39" s="1816"/>
      <c r="AM39" s="1816"/>
      <c r="AN39" s="1816" t="str">
        <f t="shared" si="1"/>
        <v/>
      </c>
      <c r="AO39" s="1816"/>
      <c r="AP39" s="1816"/>
      <c r="AQ39" s="1816" t="str">
        <f t="shared" si="2"/>
        <v/>
      </c>
      <c r="AR39" s="1816"/>
      <c r="AS39" s="1817"/>
      <c r="AT39" s="4"/>
      <c r="AU39" s="1793" t="str">
        <f t="shared" si="3"/>
        <v/>
      </c>
      <c r="AV39" s="1794"/>
      <c r="AW39" s="1794"/>
      <c r="AX39" s="1794"/>
      <c r="AY39" s="1794"/>
      <c r="AZ39" s="1794"/>
      <c r="BA39" s="1794"/>
      <c r="BB39" s="1794"/>
      <c r="BC39" s="1794"/>
      <c r="BD39" s="1795"/>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47"/>
      <c r="B40" s="1848"/>
      <c r="C40" s="1848"/>
      <c r="D40" s="1848"/>
      <c r="E40" s="1848"/>
      <c r="F40" s="1848"/>
      <c r="G40" s="1848"/>
      <c r="H40" s="885"/>
      <c r="I40" s="885"/>
      <c r="J40" s="885"/>
      <c r="K40" s="885"/>
      <c r="L40" s="885"/>
      <c r="M40" s="885"/>
      <c r="N40" s="885"/>
      <c r="O40" s="885"/>
      <c r="P40" s="885"/>
      <c r="Q40" s="885"/>
      <c r="R40" s="885"/>
      <c r="S40" s="885"/>
      <c r="T40" s="1400"/>
      <c r="U40" s="1400"/>
      <c r="V40" s="1400"/>
      <c r="W40" s="1400"/>
      <c r="X40" s="1400"/>
      <c r="Y40" s="1400"/>
      <c r="Z40" s="1400"/>
      <c r="AA40" s="1400"/>
      <c r="AB40" s="1400"/>
      <c r="AC40" s="1400"/>
      <c r="AD40" s="1400"/>
      <c r="AE40" s="1400"/>
      <c r="AF40" s="870"/>
      <c r="AG40" s="870"/>
      <c r="AH40" s="870"/>
      <c r="AI40" s="871"/>
      <c r="AJ40" s="4"/>
      <c r="AK40" s="1846" t="str">
        <f t="shared" si="0"/>
        <v/>
      </c>
      <c r="AL40" s="1816"/>
      <c r="AM40" s="1816"/>
      <c r="AN40" s="1816" t="str">
        <f t="shared" si="1"/>
        <v/>
      </c>
      <c r="AO40" s="1816"/>
      <c r="AP40" s="1816"/>
      <c r="AQ40" s="1816" t="str">
        <f t="shared" si="2"/>
        <v/>
      </c>
      <c r="AR40" s="1816"/>
      <c r="AS40" s="1817"/>
      <c r="AT40" s="4"/>
      <c r="AU40" s="1793" t="str">
        <f t="shared" si="3"/>
        <v/>
      </c>
      <c r="AV40" s="1794"/>
      <c r="AW40" s="1794"/>
      <c r="AX40" s="1794"/>
      <c r="AY40" s="1794"/>
      <c r="AZ40" s="1794"/>
      <c r="BA40" s="1794"/>
      <c r="BB40" s="1794"/>
      <c r="BC40" s="1794"/>
      <c r="BD40" s="1795"/>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47"/>
      <c r="B41" s="1848"/>
      <c r="C41" s="1848"/>
      <c r="D41" s="1848"/>
      <c r="E41" s="1848"/>
      <c r="F41" s="1848"/>
      <c r="G41" s="1848"/>
      <c r="H41" s="885"/>
      <c r="I41" s="885"/>
      <c r="J41" s="885"/>
      <c r="K41" s="885"/>
      <c r="L41" s="885"/>
      <c r="M41" s="885"/>
      <c r="N41" s="885"/>
      <c r="O41" s="885"/>
      <c r="P41" s="885"/>
      <c r="Q41" s="885"/>
      <c r="R41" s="885"/>
      <c r="S41" s="885"/>
      <c r="T41" s="1400"/>
      <c r="U41" s="1400"/>
      <c r="V41" s="1400"/>
      <c r="W41" s="1400"/>
      <c r="X41" s="1400"/>
      <c r="Y41" s="1400"/>
      <c r="Z41" s="1400"/>
      <c r="AA41" s="1400"/>
      <c r="AB41" s="1400"/>
      <c r="AC41" s="1400"/>
      <c r="AD41" s="1400"/>
      <c r="AE41" s="1400"/>
      <c r="AF41" s="870"/>
      <c r="AG41" s="870"/>
      <c r="AH41" s="870"/>
      <c r="AI41" s="871"/>
      <c r="AJ41" s="4"/>
      <c r="AK41" s="1846" t="str">
        <f t="shared" si="0"/>
        <v/>
      </c>
      <c r="AL41" s="1816"/>
      <c r="AM41" s="1816"/>
      <c r="AN41" s="1816" t="str">
        <f t="shared" si="1"/>
        <v/>
      </c>
      <c r="AO41" s="1816"/>
      <c r="AP41" s="1816"/>
      <c r="AQ41" s="1816" t="str">
        <f t="shared" si="2"/>
        <v/>
      </c>
      <c r="AR41" s="1816"/>
      <c r="AS41" s="1817"/>
      <c r="AT41" s="4"/>
      <c r="AU41" s="1793" t="str">
        <f t="shared" si="3"/>
        <v/>
      </c>
      <c r="AV41" s="1794"/>
      <c r="AW41" s="1794"/>
      <c r="AX41" s="1794"/>
      <c r="AY41" s="1794"/>
      <c r="AZ41" s="1794"/>
      <c r="BA41" s="1794"/>
      <c r="BB41" s="1794"/>
      <c r="BC41" s="1794"/>
      <c r="BD41" s="1795"/>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47"/>
      <c r="B42" s="1848"/>
      <c r="C42" s="1848"/>
      <c r="D42" s="1848"/>
      <c r="E42" s="1848"/>
      <c r="F42" s="1848"/>
      <c r="G42" s="1848"/>
      <c r="H42" s="885"/>
      <c r="I42" s="885"/>
      <c r="J42" s="885"/>
      <c r="K42" s="885"/>
      <c r="L42" s="885"/>
      <c r="M42" s="885"/>
      <c r="N42" s="885"/>
      <c r="O42" s="885"/>
      <c r="P42" s="885"/>
      <c r="Q42" s="885"/>
      <c r="R42" s="885"/>
      <c r="S42" s="885"/>
      <c r="T42" s="1400"/>
      <c r="U42" s="1400"/>
      <c r="V42" s="1400"/>
      <c r="W42" s="1400"/>
      <c r="X42" s="1400"/>
      <c r="Y42" s="1400"/>
      <c r="Z42" s="1400"/>
      <c r="AA42" s="1400"/>
      <c r="AB42" s="1400"/>
      <c r="AC42" s="1400"/>
      <c r="AD42" s="1400"/>
      <c r="AE42" s="1400"/>
      <c r="AF42" s="870"/>
      <c r="AG42" s="870"/>
      <c r="AH42" s="870"/>
      <c r="AI42" s="871"/>
      <c r="AJ42" s="4"/>
      <c r="AK42" s="1846" t="str">
        <f t="shared" si="0"/>
        <v/>
      </c>
      <c r="AL42" s="1816"/>
      <c r="AM42" s="1816"/>
      <c r="AN42" s="1816" t="str">
        <f t="shared" si="1"/>
        <v/>
      </c>
      <c r="AO42" s="1816"/>
      <c r="AP42" s="1816"/>
      <c r="AQ42" s="1816" t="str">
        <f t="shared" si="2"/>
        <v/>
      </c>
      <c r="AR42" s="1816"/>
      <c r="AS42" s="1817"/>
      <c r="AT42" s="4"/>
      <c r="AU42" s="1793" t="str">
        <f t="shared" si="3"/>
        <v/>
      </c>
      <c r="AV42" s="1794"/>
      <c r="AW42" s="1794"/>
      <c r="AX42" s="1794"/>
      <c r="AY42" s="1794"/>
      <c r="AZ42" s="1794"/>
      <c r="BA42" s="1794"/>
      <c r="BB42" s="1794"/>
      <c r="BC42" s="1794"/>
      <c r="BD42" s="1795"/>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47"/>
      <c r="B43" s="1848"/>
      <c r="C43" s="1848"/>
      <c r="D43" s="1848"/>
      <c r="E43" s="1848"/>
      <c r="F43" s="1848"/>
      <c r="G43" s="1848"/>
      <c r="H43" s="885"/>
      <c r="I43" s="885"/>
      <c r="J43" s="885"/>
      <c r="K43" s="885"/>
      <c r="L43" s="885"/>
      <c r="M43" s="885"/>
      <c r="N43" s="885"/>
      <c r="O43" s="885"/>
      <c r="P43" s="885"/>
      <c r="Q43" s="885"/>
      <c r="R43" s="885"/>
      <c r="S43" s="885"/>
      <c r="T43" s="1400"/>
      <c r="U43" s="1400"/>
      <c r="V43" s="1400"/>
      <c r="W43" s="1400"/>
      <c r="X43" s="1400"/>
      <c r="Y43" s="1400"/>
      <c r="Z43" s="1400"/>
      <c r="AA43" s="1400"/>
      <c r="AB43" s="1400"/>
      <c r="AC43" s="1400"/>
      <c r="AD43" s="1400"/>
      <c r="AE43" s="1400"/>
      <c r="AF43" s="870"/>
      <c r="AG43" s="870"/>
      <c r="AH43" s="870"/>
      <c r="AI43" s="871"/>
      <c r="AJ43" s="4"/>
      <c r="AK43" s="1846" t="str">
        <f t="shared" si="0"/>
        <v/>
      </c>
      <c r="AL43" s="1816"/>
      <c r="AM43" s="1816"/>
      <c r="AN43" s="1816" t="str">
        <f t="shared" si="1"/>
        <v/>
      </c>
      <c r="AO43" s="1816"/>
      <c r="AP43" s="1816"/>
      <c r="AQ43" s="1816" t="str">
        <f t="shared" si="2"/>
        <v/>
      </c>
      <c r="AR43" s="1816"/>
      <c r="AS43" s="1817"/>
      <c r="AT43" s="4"/>
      <c r="AU43" s="1793" t="str">
        <f t="shared" si="3"/>
        <v/>
      </c>
      <c r="AV43" s="1794"/>
      <c r="AW43" s="1794"/>
      <c r="AX43" s="1794"/>
      <c r="AY43" s="1794"/>
      <c r="AZ43" s="1794"/>
      <c r="BA43" s="1794"/>
      <c r="BB43" s="1794"/>
      <c r="BC43" s="1794"/>
      <c r="BD43" s="1795"/>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47"/>
      <c r="B44" s="1848"/>
      <c r="C44" s="1848"/>
      <c r="D44" s="1848"/>
      <c r="E44" s="1848"/>
      <c r="F44" s="1848"/>
      <c r="G44" s="1848"/>
      <c r="H44" s="885"/>
      <c r="I44" s="885"/>
      <c r="J44" s="885"/>
      <c r="K44" s="885"/>
      <c r="L44" s="885"/>
      <c r="M44" s="885"/>
      <c r="N44" s="885"/>
      <c r="O44" s="885"/>
      <c r="P44" s="885"/>
      <c r="Q44" s="885"/>
      <c r="R44" s="885"/>
      <c r="S44" s="885"/>
      <c r="T44" s="1400"/>
      <c r="U44" s="1400"/>
      <c r="V44" s="1400"/>
      <c r="W44" s="1400"/>
      <c r="X44" s="1400"/>
      <c r="Y44" s="1400"/>
      <c r="Z44" s="1400"/>
      <c r="AA44" s="1400"/>
      <c r="AB44" s="1400"/>
      <c r="AC44" s="1400"/>
      <c r="AD44" s="1400"/>
      <c r="AE44" s="1400"/>
      <c r="AF44" s="870"/>
      <c r="AG44" s="870"/>
      <c r="AH44" s="870"/>
      <c r="AI44" s="871"/>
      <c r="AJ44" s="4"/>
      <c r="AK44" s="1846" t="str">
        <f t="shared" si="0"/>
        <v/>
      </c>
      <c r="AL44" s="1816"/>
      <c r="AM44" s="1816"/>
      <c r="AN44" s="1816" t="str">
        <f t="shared" si="1"/>
        <v/>
      </c>
      <c r="AO44" s="1816"/>
      <c r="AP44" s="1816"/>
      <c r="AQ44" s="1816" t="str">
        <f t="shared" si="2"/>
        <v/>
      </c>
      <c r="AR44" s="1816"/>
      <c r="AS44" s="1817"/>
      <c r="AT44" s="4"/>
      <c r="AU44" s="1793" t="str">
        <f t="shared" si="3"/>
        <v/>
      </c>
      <c r="AV44" s="1794"/>
      <c r="AW44" s="1794"/>
      <c r="AX44" s="1794"/>
      <c r="AY44" s="1794"/>
      <c r="AZ44" s="1794"/>
      <c r="BA44" s="1794"/>
      <c r="BB44" s="1794"/>
      <c r="BC44" s="1794"/>
      <c r="BD44" s="1795"/>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47"/>
      <c r="B45" s="1848"/>
      <c r="C45" s="1848"/>
      <c r="D45" s="1848"/>
      <c r="E45" s="1848"/>
      <c r="F45" s="1848"/>
      <c r="G45" s="1848"/>
      <c r="H45" s="885"/>
      <c r="I45" s="885"/>
      <c r="J45" s="885"/>
      <c r="K45" s="885"/>
      <c r="L45" s="885"/>
      <c r="M45" s="885"/>
      <c r="N45" s="885"/>
      <c r="O45" s="885"/>
      <c r="P45" s="885"/>
      <c r="Q45" s="885"/>
      <c r="R45" s="885"/>
      <c r="S45" s="885"/>
      <c r="T45" s="1400"/>
      <c r="U45" s="1400"/>
      <c r="V45" s="1400"/>
      <c r="W45" s="1400"/>
      <c r="X45" s="1400"/>
      <c r="Y45" s="1400"/>
      <c r="Z45" s="1400"/>
      <c r="AA45" s="1400"/>
      <c r="AB45" s="1400"/>
      <c r="AC45" s="1400"/>
      <c r="AD45" s="1400"/>
      <c r="AE45" s="1400"/>
      <c r="AF45" s="870"/>
      <c r="AG45" s="870"/>
      <c r="AH45" s="870"/>
      <c r="AI45" s="871"/>
      <c r="AJ45" s="4"/>
      <c r="AK45" s="1846" t="str">
        <f t="shared" si="0"/>
        <v/>
      </c>
      <c r="AL45" s="1816"/>
      <c r="AM45" s="1816"/>
      <c r="AN45" s="1816" t="str">
        <f t="shared" si="1"/>
        <v/>
      </c>
      <c r="AO45" s="1816"/>
      <c r="AP45" s="1816"/>
      <c r="AQ45" s="1816" t="str">
        <f t="shared" si="2"/>
        <v/>
      </c>
      <c r="AR45" s="1816"/>
      <c r="AS45" s="1817"/>
      <c r="AT45" s="4"/>
      <c r="AU45" s="1793" t="str">
        <f t="shared" si="3"/>
        <v/>
      </c>
      <c r="AV45" s="1794"/>
      <c r="AW45" s="1794"/>
      <c r="AX45" s="1794"/>
      <c r="AY45" s="1794"/>
      <c r="AZ45" s="1794"/>
      <c r="BA45" s="1794"/>
      <c r="BB45" s="1794"/>
      <c r="BC45" s="1794"/>
      <c r="BD45" s="1795"/>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47"/>
      <c r="B46" s="1848"/>
      <c r="C46" s="1848"/>
      <c r="D46" s="1848"/>
      <c r="E46" s="1848"/>
      <c r="F46" s="1848"/>
      <c r="G46" s="1848"/>
      <c r="H46" s="885"/>
      <c r="I46" s="885"/>
      <c r="J46" s="885"/>
      <c r="K46" s="885"/>
      <c r="L46" s="885"/>
      <c r="M46" s="885"/>
      <c r="N46" s="885"/>
      <c r="O46" s="885"/>
      <c r="P46" s="885"/>
      <c r="Q46" s="885"/>
      <c r="R46" s="885"/>
      <c r="S46" s="885"/>
      <c r="T46" s="1400"/>
      <c r="U46" s="1400"/>
      <c r="V46" s="1400"/>
      <c r="W46" s="1400"/>
      <c r="X46" s="1400"/>
      <c r="Y46" s="1400"/>
      <c r="Z46" s="1400"/>
      <c r="AA46" s="1400"/>
      <c r="AB46" s="1400"/>
      <c r="AC46" s="1400"/>
      <c r="AD46" s="1400"/>
      <c r="AE46" s="1400"/>
      <c r="AF46" s="870"/>
      <c r="AG46" s="870"/>
      <c r="AH46" s="870"/>
      <c r="AI46" s="871"/>
      <c r="AJ46" s="4"/>
      <c r="AK46" s="1846" t="str">
        <f t="shared" si="0"/>
        <v/>
      </c>
      <c r="AL46" s="1816"/>
      <c r="AM46" s="1816"/>
      <c r="AN46" s="1816" t="str">
        <f t="shared" si="1"/>
        <v/>
      </c>
      <c r="AO46" s="1816"/>
      <c r="AP46" s="1816"/>
      <c r="AQ46" s="1816" t="str">
        <f t="shared" si="2"/>
        <v/>
      </c>
      <c r="AR46" s="1816"/>
      <c r="AS46" s="1817"/>
      <c r="AT46" s="4"/>
      <c r="AU46" s="1793" t="str">
        <f t="shared" si="3"/>
        <v/>
      </c>
      <c r="AV46" s="1794"/>
      <c r="AW46" s="1794"/>
      <c r="AX46" s="1794"/>
      <c r="AY46" s="1794"/>
      <c r="AZ46" s="1794"/>
      <c r="BA46" s="1794"/>
      <c r="BB46" s="1794"/>
      <c r="BC46" s="1794"/>
      <c r="BD46" s="1795"/>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47"/>
      <c r="B47" s="1848"/>
      <c r="C47" s="1848"/>
      <c r="D47" s="1848"/>
      <c r="E47" s="1848"/>
      <c r="F47" s="1848"/>
      <c r="G47" s="1848"/>
      <c r="H47" s="885"/>
      <c r="I47" s="885"/>
      <c r="J47" s="885"/>
      <c r="K47" s="885"/>
      <c r="L47" s="885"/>
      <c r="M47" s="885"/>
      <c r="N47" s="885"/>
      <c r="O47" s="885"/>
      <c r="P47" s="885"/>
      <c r="Q47" s="885"/>
      <c r="R47" s="885"/>
      <c r="S47" s="885"/>
      <c r="T47" s="1400"/>
      <c r="U47" s="1400"/>
      <c r="V47" s="1400"/>
      <c r="W47" s="1400"/>
      <c r="X47" s="1400"/>
      <c r="Y47" s="1400"/>
      <c r="Z47" s="1400"/>
      <c r="AA47" s="1400"/>
      <c r="AB47" s="1400"/>
      <c r="AC47" s="1400"/>
      <c r="AD47" s="1400"/>
      <c r="AE47" s="1400"/>
      <c r="AF47" s="870"/>
      <c r="AG47" s="870"/>
      <c r="AH47" s="870"/>
      <c r="AI47" s="871"/>
      <c r="AJ47" s="4"/>
      <c r="AK47" s="1846" t="str">
        <f t="shared" si="0"/>
        <v/>
      </c>
      <c r="AL47" s="1816"/>
      <c r="AM47" s="1816"/>
      <c r="AN47" s="1816" t="str">
        <f t="shared" si="1"/>
        <v/>
      </c>
      <c r="AO47" s="1816"/>
      <c r="AP47" s="1816"/>
      <c r="AQ47" s="1816" t="str">
        <f t="shared" si="2"/>
        <v/>
      </c>
      <c r="AR47" s="1816"/>
      <c r="AS47" s="1817"/>
      <c r="AT47" s="4"/>
      <c r="AU47" s="1793" t="str">
        <f t="shared" si="3"/>
        <v/>
      </c>
      <c r="AV47" s="1794"/>
      <c r="AW47" s="1794"/>
      <c r="AX47" s="1794"/>
      <c r="AY47" s="1794"/>
      <c r="AZ47" s="1794"/>
      <c r="BA47" s="1794"/>
      <c r="BB47" s="1794"/>
      <c r="BC47" s="1794"/>
      <c r="BD47" s="1795"/>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47"/>
      <c r="B48" s="1848"/>
      <c r="C48" s="1848"/>
      <c r="D48" s="1848"/>
      <c r="E48" s="1848"/>
      <c r="F48" s="1848"/>
      <c r="G48" s="1848"/>
      <c r="H48" s="885"/>
      <c r="I48" s="885"/>
      <c r="J48" s="885"/>
      <c r="K48" s="885"/>
      <c r="L48" s="885"/>
      <c r="M48" s="885"/>
      <c r="N48" s="885"/>
      <c r="O48" s="885"/>
      <c r="P48" s="885"/>
      <c r="Q48" s="885"/>
      <c r="R48" s="885"/>
      <c r="S48" s="885"/>
      <c r="T48" s="1400"/>
      <c r="U48" s="1400"/>
      <c r="V48" s="1400"/>
      <c r="W48" s="1400"/>
      <c r="X48" s="1400"/>
      <c r="Y48" s="1400"/>
      <c r="Z48" s="1400"/>
      <c r="AA48" s="1400"/>
      <c r="AB48" s="1400"/>
      <c r="AC48" s="1400"/>
      <c r="AD48" s="1400"/>
      <c r="AE48" s="1400"/>
      <c r="AF48" s="870"/>
      <c r="AG48" s="870"/>
      <c r="AH48" s="870"/>
      <c r="AI48" s="871"/>
      <c r="AJ48" s="4"/>
      <c r="AK48" s="1846" t="str">
        <f t="shared" si="0"/>
        <v/>
      </c>
      <c r="AL48" s="1816"/>
      <c r="AM48" s="1816"/>
      <c r="AN48" s="1816" t="str">
        <f t="shared" si="1"/>
        <v/>
      </c>
      <c r="AO48" s="1816"/>
      <c r="AP48" s="1816"/>
      <c r="AQ48" s="1816" t="str">
        <f t="shared" si="2"/>
        <v/>
      </c>
      <c r="AR48" s="1816"/>
      <c r="AS48" s="1817"/>
      <c r="AT48" s="4"/>
      <c r="AU48" s="1793" t="str">
        <f t="shared" si="3"/>
        <v/>
      </c>
      <c r="AV48" s="1794"/>
      <c r="AW48" s="1794"/>
      <c r="AX48" s="1794"/>
      <c r="AY48" s="1794"/>
      <c r="AZ48" s="1794"/>
      <c r="BA48" s="1794"/>
      <c r="BB48" s="1794"/>
      <c r="BC48" s="1794"/>
      <c r="BD48" s="1795"/>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47"/>
      <c r="B49" s="1848"/>
      <c r="C49" s="1848"/>
      <c r="D49" s="1848"/>
      <c r="E49" s="1848"/>
      <c r="F49" s="1848"/>
      <c r="G49" s="1848"/>
      <c r="H49" s="885"/>
      <c r="I49" s="885"/>
      <c r="J49" s="885"/>
      <c r="K49" s="885"/>
      <c r="L49" s="885"/>
      <c r="M49" s="885"/>
      <c r="N49" s="885"/>
      <c r="O49" s="885"/>
      <c r="P49" s="885"/>
      <c r="Q49" s="885"/>
      <c r="R49" s="885"/>
      <c r="S49" s="885"/>
      <c r="T49" s="1400"/>
      <c r="U49" s="1400"/>
      <c r="V49" s="1400"/>
      <c r="W49" s="1400"/>
      <c r="X49" s="1400"/>
      <c r="Y49" s="1400"/>
      <c r="Z49" s="1400"/>
      <c r="AA49" s="1400"/>
      <c r="AB49" s="1400"/>
      <c r="AC49" s="1400"/>
      <c r="AD49" s="1400"/>
      <c r="AE49" s="1400"/>
      <c r="AF49" s="870"/>
      <c r="AG49" s="870"/>
      <c r="AH49" s="870"/>
      <c r="AI49" s="871"/>
      <c r="AJ49" s="4"/>
      <c r="AK49" s="1846" t="str">
        <f t="shared" si="0"/>
        <v/>
      </c>
      <c r="AL49" s="1816"/>
      <c r="AM49" s="1816"/>
      <c r="AN49" s="1816" t="str">
        <f t="shared" si="1"/>
        <v/>
      </c>
      <c r="AO49" s="1816"/>
      <c r="AP49" s="1816"/>
      <c r="AQ49" s="1816" t="str">
        <f t="shared" si="2"/>
        <v/>
      </c>
      <c r="AR49" s="1816"/>
      <c r="AS49" s="1817"/>
      <c r="AT49" s="4"/>
      <c r="AU49" s="1793" t="str">
        <f t="shared" si="3"/>
        <v/>
      </c>
      <c r="AV49" s="1794"/>
      <c r="AW49" s="1794"/>
      <c r="AX49" s="1794"/>
      <c r="AY49" s="1794"/>
      <c r="AZ49" s="1794"/>
      <c r="BA49" s="1794"/>
      <c r="BB49" s="1794"/>
      <c r="BC49" s="1794"/>
      <c r="BD49" s="1795"/>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47"/>
      <c r="B50" s="1848"/>
      <c r="C50" s="1848"/>
      <c r="D50" s="1848"/>
      <c r="E50" s="1848"/>
      <c r="F50" s="1848"/>
      <c r="G50" s="1848"/>
      <c r="H50" s="885"/>
      <c r="I50" s="885"/>
      <c r="J50" s="885"/>
      <c r="K50" s="885"/>
      <c r="L50" s="885"/>
      <c r="M50" s="885"/>
      <c r="N50" s="885"/>
      <c r="O50" s="885"/>
      <c r="P50" s="885"/>
      <c r="Q50" s="885"/>
      <c r="R50" s="885"/>
      <c r="S50" s="885"/>
      <c r="T50" s="1400"/>
      <c r="U50" s="1400"/>
      <c r="V50" s="1400"/>
      <c r="W50" s="1400"/>
      <c r="X50" s="1400"/>
      <c r="Y50" s="1400"/>
      <c r="Z50" s="1400"/>
      <c r="AA50" s="1400"/>
      <c r="AB50" s="1400"/>
      <c r="AC50" s="1400"/>
      <c r="AD50" s="1400"/>
      <c r="AE50" s="1400"/>
      <c r="AF50" s="870"/>
      <c r="AG50" s="870"/>
      <c r="AH50" s="870"/>
      <c r="AI50" s="871"/>
      <c r="AJ50" s="4"/>
      <c r="AK50" s="1846" t="str">
        <f t="shared" si="0"/>
        <v/>
      </c>
      <c r="AL50" s="1816"/>
      <c r="AM50" s="1816"/>
      <c r="AN50" s="1816" t="str">
        <f t="shared" si="1"/>
        <v/>
      </c>
      <c r="AO50" s="1816"/>
      <c r="AP50" s="1816"/>
      <c r="AQ50" s="1816" t="str">
        <f t="shared" si="2"/>
        <v/>
      </c>
      <c r="AR50" s="1816"/>
      <c r="AS50" s="1817"/>
      <c r="AT50" s="4"/>
      <c r="AU50" s="1793" t="str">
        <f t="shared" si="3"/>
        <v/>
      </c>
      <c r="AV50" s="1794"/>
      <c r="AW50" s="1794"/>
      <c r="AX50" s="1794"/>
      <c r="AY50" s="1794"/>
      <c r="AZ50" s="1794"/>
      <c r="BA50" s="1794"/>
      <c r="BB50" s="1794"/>
      <c r="BC50" s="1794"/>
      <c r="BD50" s="1795"/>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47"/>
      <c r="B51" s="1848"/>
      <c r="C51" s="1848"/>
      <c r="D51" s="1848"/>
      <c r="E51" s="1848"/>
      <c r="F51" s="1848"/>
      <c r="G51" s="1848"/>
      <c r="H51" s="885"/>
      <c r="I51" s="885"/>
      <c r="J51" s="885"/>
      <c r="K51" s="885"/>
      <c r="L51" s="885"/>
      <c r="M51" s="885"/>
      <c r="N51" s="885"/>
      <c r="O51" s="885"/>
      <c r="P51" s="885"/>
      <c r="Q51" s="885"/>
      <c r="R51" s="885"/>
      <c r="S51" s="885"/>
      <c r="T51" s="1400"/>
      <c r="U51" s="1400"/>
      <c r="V51" s="1400"/>
      <c r="W51" s="1400"/>
      <c r="X51" s="1400"/>
      <c r="Y51" s="1400"/>
      <c r="Z51" s="1400"/>
      <c r="AA51" s="1400"/>
      <c r="AB51" s="1400"/>
      <c r="AC51" s="1400"/>
      <c r="AD51" s="1400"/>
      <c r="AE51" s="1400"/>
      <c r="AF51" s="870"/>
      <c r="AG51" s="870"/>
      <c r="AH51" s="870"/>
      <c r="AI51" s="871"/>
      <c r="AJ51" s="4"/>
      <c r="AK51" s="1846" t="str">
        <f t="shared" si="0"/>
        <v/>
      </c>
      <c r="AL51" s="1816"/>
      <c r="AM51" s="1816"/>
      <c r="AN51" s="1816" t="str">
        <f t="shared" si="1"/>
        <v/>
      </c>
      <c r="AO51" s="1816"/>
      <c r="AP51" s="1816"/>
      <c r="AQ51" s="1816" t="str">
        <f t="shared" si="2"/>
        <v/>
      </c>
      <c r="AR51" s="1816"/>
      <c r="AS51" s="1817"/>
      <c r="AT51" s="4"/>
      <c r="AU51" s="1793" t="str">
        <f t="shared" si="3"/>
        <v/>
      </c>
      <c r="AV51" s="1794"/>
      <c r="AW51" s="1794"/>
      <c r="AX51" s="1794"/>
      <c r="AY51" s="1794"/>
      <c r="AZ51" s="1794"/>
      <c r="BA51" s="1794"/>
      <c r="BB51" s="1794"/>
      <c r="BC51" s="1794"/>
      <c r="BD51" s="1795"/>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47"/>
      <c r="B52" s="1848"/>
      <c r="C52" s="1848"/>
      <c r="D52" s="1848"/>
      <c r="E52" s="1848"/>
      <c r="F52" s="1848"/>
      <c r="G52" s="1848"/>
      <c r="H52" s="885"/>
      <c r="I52" s="885"/>
      <c r="J52" s="885"/>
      <c r="K52" s="885"/>
      <c r="L52" s="885"/>
      <c r="M52" s="885"/>
      <c r="N52" s="885"/>
      <c r="O52" s="885"/>
      <c r="P52" s="885"/>
      <c r="Q52" s="885"/>
      <c r="R52" s="885"/>
      <c r="S52" s="885"/>
      <c r="T52" s="1400"/>
      <c r="U52" s="1400"/>
      <c r="V52" s="1400"/>
      <c r="W52" s="1400"/>
      <c r="X52" s="1400"/>
      <c r="Y52" s="1400"/>
      <c r="Z52" s="1400"/>
      <c r="AA52" s="1400"/>
      <c r="AB52" s="1400"/>
      <c r="AC52" s="1400"/>
      <c r="AD52" s="1400"/>
      <c r="AE52" s="1400"/>
      <c r="AF52" s="870"/>
      <c r="AG52" s="870"/>
      <c r="AH52" s="870"/>
      <c r="AI52" s="871"/>
      <c r="AJ52" s="4"/>
      <c r="AK52" s="1846" t="str">
        <f t="shared" si="0"/>
        <v/>
      </c>
      <c r="AL52" s="1816"/>
      <c r="AM52" s="1816"/>
      <c r="AN52" s="1816" t="str">
        <f t="shared" si="1"/>
        <v/>
      </c>
      <c r="AO52" s="1816"/>
      <c r="AP52" s="1816"/>
      <c r="AQ52" s="1816" t="str">
        <f t="shared" si="2"/>
        <v/>
      </c>
      <c r="AR52" s="1816"/>
      <c r="AS52" s="1817"/>
      <c r="AT52" s="4"/>
      <c r="AU52" s="1793" t="str">
        <f t="shared" si="3"/>
        <v/>
      </c>
      <c r="AV52" s="1794"/>
      <c r="AW52" s="1794"/>
      <c r="AX52" s="1794"/>
      <c r="AY52" s="1794"/>
      <c r="AZ52" s="1794"/>
      <c r="BA52" s="1794"/>
      <c r="BB52" s="1794"/>
      <c r="BC52" s="1794"/>
      <c r="BD52" s="1795"/>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409" t="s">
        <v>192</v>
      </c>
      <c r="B53" s="1410"/>
      <c r="C53" s="1410"/>
      <c r="D53" s="1410"/>
      <c r="E53" s="1410"/>
      <c r="F53" s="1410"/>
      <c r="G53" s="1410"/>
      <c r="H53" s="1410"/>
      <c r="I53" s="1410"/>
      <c r="J53" s="1410"/>
      <c r="K53" s="1410"/>
      <c r="L53" s="1410"/>
      <c r="M53" s="1410"/>
      <c r="N53" s="1410"/>
      <c r="O53" s="1410"/>
      <c r="P53" s="1410"/>
      <c r="Q53" s="1245" t="str">
        <f>IF(SUM(Q33:S52)&lt;&gt;0,SUM(Q33:S52),"")</f>
        <v/>
      </c>
      <c r="R53" s="1245"/>
      <c r="S53" s="1245"/>
      <c r="T53" s="1245" t="str">
        <f>IF(SUM(T33:V52)&lt;&gt;0,SUM(T33:V52),"")</f>
        <v/>
      </c>
      <c r="U53" s="1245"/>
      <c r="V53" s="1245"/>
      <c r="W53" s="1245" t="str">
        <f>IF(SUM(W33:Y52)&lt;&gt;0,SUM(W33:Y52),"")</f>
        <v/>
      </c>
      <c r="X53" s="1245"/>
      <c r="Y53" s="1245"/>
      <c r="Z53" s="1245" t="str">
        <f>IF(SUM(Z33:AB52)&lt;&gt;0,SUM(Z33:AB52),"")</f>
        <v/>
      </c>
      <c r="AA53" s="1245"/>
      <c r="AB53" s="1245"/>
      <c r="AC53" s="1245" t="str">
        <f>IF(SUM(AC33:AE52)&lt;&gt;0,SUM(AC33:AE52),"")</f>
        <v/>
      </c>
      <c r="AD53" s="1245"/>
      <c r="AE53" s="1245"/>
      <c r="AF53" s="1397"/>
      <c r="AG53" s="1397"/>
      <c r="AH53" s="1397"/>
      <c r="AI53" s="1398"/>
      <c r="AJ53" s="4"/>
      <c r="AK53" s="1851" t="str">
        <f>IFERROR((T53/Q53),"")</f>
        <v/>
      </c>
      <c r="AL53" s="1852"/>
      <c r="AM53" s="1853"/>
      <c r="AN53" s="1849"/>
      <c r="AO53" s="1849"/>
      <c r="AP53" s="1849"/>
      <c r="AQ53" s="1849"/>
      <c r="AR53" s="1849"/>
      <c r="AS53" s="1850"/>
      <c r="AT53" s="4"/>
      <c r="AU53" s="1796" t="str">
        <f t="shared" si="3"/>
        <v/>
      </c>
      <c r="AV53" s="1797"/>
      <c r="AW53" s="1797"/>
      <c r="AX53" s="1797"/>
      <c r="AY53" s="1797"/>
      <c r="AZ53" s="1797"/>
      <c r="BA53" s="1797"/>
      <c r="BB53" s="1797"/>
      <c r="BC53" s="1797"/>
      <c r="BD53" s="1798"/>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994"/>
      <c r="F62" s="994"/>
      <c r="G62" s="994"/>
      <c r="H62" s="994"/>
      <c r="I62" s="994"/>
      <c r="J62" s="994"/>
      <c r="K62" s="994"/>
      <c r="L62" s="6"/>
      <c r="M62" s="6"/>
      <c r="N62" s="6"/>
      <c r="O62" s="6"/>
      <c r="P62" s="6"/>
      <c r="Q62" s="6" t="s">
        <v>37</v>
      </c>
      <c r="R62" s="6"/>
      <c r="S62" s="6"/>
      <c r="T62" s="6"/>
      <c r="U62" s="6"/>
      <c r="V62" s="995"/>
      <c r="W62" s="995"/>
      <c r="X62" s="995"/>
      <c r="Y62" s="995"/>
      <c r="Z62" s="995"/>
      <c r="AA62" s="995"/>
      <c r="AB62" s="995"/>
      <c r="AC62" s="995"/>
      <c r="AD62" s="995"/>
      <c r="AE62" s="995"/>
      <c r="AF62" s="995"/>
      <c r="AG62" s="995"/>
      <c r="AH62" s="995"/>
      <c r="AI62" s="9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ymYQhK8Is2hdgyUhoXPO7j9gP63hf9PgFGXRX55G1+8KgCtdy4fK4H8pf921NDBcZebSd2VhoENDnIbwHDwM8w==" saltValue="DtrEHFA6k8BzAWlbdPWIMw==" spinCount="100000" sheet="1" objects="1" scenarios="1"/>
  <mergeCells count="424">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F31:AI32"/>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A36:G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T19:AD19"/>
    <mergeCell ref="AE19:AF19"/>
    <mergeCell ref="AK20:AL20"/>
    <mergeCell ref="AM20:AN20"/>
    <mergeCell ref="A18:F18"/>
    <mergeCell ref="G18:P18"/>
    <mergeCell ref="T18:AI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G19:AI19"/>
    <mergeCell ref="AK19:AL19"/>
    <mergeCell ref="AM16:AN16"/>
    <mergeCell ref="BN21:BO21"/>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AE19:AF19 Z13 Z14 Z15 Z16 AE16 AE15 AE14 G18:P20 G14:P16 G13:K13 M13:P13 G12:P12 Y9:AI9 Y7:AI7 F9:P9 F7:P7">
    <cfRule type="containsBlanks" dxfId="1552" priority="34">
      <formula>LEN(TRIM(E7))=0</formula>
    </cfRule>
  </conditionalFormatting>
  <conditionalFormatting sqref="Q53:AE53">
    <cfRule type="containsText" dxfId="1551" priority="33" operator="containsText" text="CALC.">
      <formula>NOT(ISERROR(SEARCH("CALC.",Q53)))</formula>
    </cfRule>
  </conditionalFormatting>
  <conditionalFormatting sqref="A33:S52">
    <cfRule type="notContainsBlanks" dxfId="1550" priority="31">
      <formula>LEN(TRIM(A33))&gt;0</formula>
    </cfRule>
    <cfRule type="expression" dxfId="1549" priority="32">
      <formula>NOT(ISBLANK($H33))</formula>
    </cfRule>
  </conditionalFormatting>
  <conditionalFormatting sqref="AK9:BK24">
    <cfRule type="expression" dxfId="1548" priority="29">
      <formula>NOT(ISBLANK($AK9))</formula>
    </cfRule>
  </conditionalFormatting>
  <conditionalFormatting sqref="T33:AC52">
    <cfRule type="notContainsBlanks" dxfId="1547" priority="21">
      <formula>LEN(TRIM(T33))&gt;0</formula>
    </cfRule>
    <cfRule type="expression" dxfId="1546" priority="22">
      <formula>NOT(ISBLANK($H33))</formula>
    </cfRule>
  </conditionalFormatting>
  <conditionalFormatting sqref="T33:AB52">
    <cfRule type="expression" dxfId="1545" priority="20">
      <formula>$AC33&lt;&gt;""</formula>
    </cfRule>
  </conditionalFormatting>
  <conditionalFormatting sqref="AU33:BD53">
    <cfRule type="notContainsBlanks" dxfId="1544" priority="16">
      <formula>LEN(TRIM(AU33))&gt;0</formula>
    </cfRule>
  </conditionalFormatting>
  <conditionalFormatting sqref="BB29:BC30">
    <cfRule type="containsBlanks" dxfId="154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sqref="A1:C1"/>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23" t="s">
        <v>49</v>
      </c>
      <c r="AK1" s="1823"/>
      <c r="AL1" s="1823"/>
      <c r="AM1" s="1823"/>
      <c r="AN1" s="1823"/>
      <c r="AO1" s="1823"/>
      <c r="AP1" s="1823"/>
      <c r="AQ1" s="1823"/>
      <c r="AR1" s="1823"/>
      <c r="AS1" s="1823"/>
      <c r="AT1" s="1823"/>
      <c r="AU1" s="1823"/>
      <c r="AV1" s="1823"/>
      <c r="AW1" s="1823"/>
      <c r="AX1" s="1823"/>
      <c r="AY1" s="1823"/>
      <c r="AZ1" s="1823"/>
      <c r="BA1" s="1823"/>
      <c r="BB1" s="1823"/>
      <c r="BC1" s="1823"/>
      <c r="BD1" s="1823"/>
      <c r="BE1" s="1823"/>
      <c r="BF1" s="1823"/>
      <c r="BG1" s="1823"/>
      <c r="BH1" s="1823"/>
      <c r="BI1" s="1823"/>
      <c r="BJ1" s="1823"/>
      <c r="BK1" s="1823"/>
      <c r="BL1" s="1823"/>
      <c r="BM1" s="1823"/>
      <c r="BN1" s="1823"/>
      <c r="BO1" s="1823"/>
      <c r="BP1" s="1823"/>
      <c r="BQ1" s="1823"/>
      <c r="BR1" s="1823"/>
      <c r="BS1" s="182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52" t="s">
        <v>899</v>
      </c>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74" t="s">
        <v>48</v>
      </c>
      <c r="B7" s="1174"/>
      <c r="C7" s="1174"/>
      <c r="D7" s="1174"/>
      <c r="E7" s="1174"/>
      <c r="F7" s="1181"/>
      <c r="G7" s="1181"/>
      <c r="H7" s="1181"/>
      <c r="I7" s="1181"/>
      <c r="J7" s="1181"/>
      <c r="K7" s="1181"/>
      <c r="L7" s="1181"/>
      <c r="M7" s="1181"/>
      <c r="N7" s="1181"/>
      <c r="O7" s="1181"/>
      <c r="P7" s="1181"/>
      <c r="Q7" s="6"/>
      <c r="R7" s="6"/>
      <c r="S7" s="6"/>
      <c r="T7" s="1174" t="s">
        <v>47</v>
      </c>
      <c r="U7" s="1174"/>
      <c r="V7" s="1174"/>
      <c r="W7" s="1174"/>
      <c r="X7" s="1174"/>
      <c r="Y7" s="855"/>
      <c r="Z7" s="855"/>
      <c r="AA7" s="855"/>
      <c r="AB7" s="855"/>
      <c r="AC7" s="855"/>
      <c r="AD7" s="855"/>
      <c r="AE7" s="855"/>
      <c r="AF7" s="855"/>
      <c r="AG7" s="855"/>
      <c r="AH7" s="855"/>
      <c r="AI7" s="855"/>
      <c r="AJ7" s="4"/>
      <c r="AK7" s="1102" t="s">
        <v>709</v>
      </c>
      <c r="AL7" s="1103"/>
      <c r="AM7" s="1103"/>
      <c r="AN7" s="1103"/>
      <c r="AO7" s="1103"/>
      <c r="AP7" s="1103"/>
      <c r="AQ7" s="1103"/>
      <c r="AR7" s="1103"/>
      <c r="AS7" s="1103"/>
      <c r="AT7" s="1103"/>
      <c r="AU7" s="1103"/>
      <c r="AV7" s="1103"/>
      <c r="AW7" s="1103"/>
      <c r="AX7" s="1103"/>
      <c r="AY7" s="1104"/>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48"/>
      <c r="AL8" s="949"/>
      <c r="AM8" s="949"/>
      <c r="AN8" s="949"/>
      <c r="AO8" s="950"/>
      <c r="AP8" s="956"/>
      <c r="AQ8" s="949"/>
      <c r="AR8" s="949"/>
      <c r="AS8" s="949"/>
      <c r="AT8" s="950"/>
      <c r="AU8" s="956"/>
      <c r="AV8" s="949"/>
      <c r="AW8" s="949"/>
      <c r="AX8" s="949"/>
      <c r="AY8" s="957"/>
      <c r="AZ8" s="4"/>
      <c r="BA8" s="4"/>
      <c r="BB8" s="4"/>
      <c r="BC8" s="4"/>
      <c r="BD8" s="4"/>
      <c r="BE8" s="4"/>
      <c r="BF8" s="4"/>
      <c r="BG8" s="4"/>
      <c r="BH8" s="4"/>
      <c r="BI8" s="4"/>
      <c r="BJ8" s="4"/>
      <c r="BK8" s="4"/>
      <c r="BL8" s="4"/>
      <c r="BM8" s="4"/>
      <c r="BN8" s="4"/>
      <c r="BO8" s="4"/>
      <c r="BP8" s="4"/>
      <c r="BQ8" s="4"/>
      <c r="BR8" s="4"/>
      <c r="BS8" s="4"/>
    </row>
    <row r="9" spans="1:71" ht="12" customHeight="1" x14ac:dyDescent="0.2">
      <c r="A9" s="1174" t="s">
        <v>61</v>
      </c>
      <c r="B9" s="1174"/>
      <c r="C9" s="1174"/>
      <c r="D9" s="1174"/>
      <c r="E9" s="1174"/>
      <c r="F9" s="855"/>
      <c r="G9" s="855"/>
      <c r="H9" s="855"/>
      <c r="I9" s="855"/>
      <c r="J9" s="855"/>
      <c r="K9" s="855"/>
      <c r="L9" s="855"/>
      <c r="M9" s="855"/>
      <c r="N9" s="855"/>
      <c r="O9" s="855"/>
      <c r="P9" s="855"/>
      <c r="Q9" s="6"/>
      <c r="R9" s="6"/>
      <c r="S9" s="6"/>
      <c r="T9" s="1174" t="s">
        <v>46</v>
      </c>
      <c r="U9" s="1174"/>
      <c r="V9" s="1174"/>
      <c r="W9" s="1174"/>
      <c r="X9" s="1174"/>
      <c r="Y9" s="855"/>
      <c r="Z9" s="855"/>
      <c r="AA9" s="855"/>
      <c r="AB9" s="855"/>
      <c r="AC9" s="855"/>
      <c r="AD9" s="855"/>
      <c r="AE9" s="855"/>
      <c r="AF9" s="855"/>
      <c r="AG9" s="855"/>
      <c r="AH9" s="855"/>
      <c r="AI9" s="855"/>
      <c r="AJ9" s="4"/>
      <c r="AK9" s="958"/>
      <c r="AL9" s="959"/>
      <c r="AM9" s="959"/>
      <c r="AN9" s="959"/>
      <c r="AO9" s="960"/>
      <c r="AP9" s="961"/>
      <c r="AQ9" s="959"/>
      <c r="AR9" s="959"/>
      <c r="AS9" s="959"/>
      <c r="AT9" s="960"/>
      <c r="AU9" s="961"/>
      <c r="AV9" s="959"/>
      <c r="AW9" s="959"/>
      <c r="AX9" s="959"/>
      <c r="AY9" s="962"/>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58"/>
      <c r="AL10" s="959"/>
      <c r="AM10" s="959"/>
      <c r="AN10" s="959"/>
      <c r="AO10" s="960"/>
      <c r="AP10" s="961"/>
      <c r="AQ10" s="959"/>
      <c r="AR10" s="959"/>
      <c r="AS10" s="959"/>
      <c r="AT10" s="960"/>
      <c r="AU10" s="961"/>
      <c r="AV10" s="959"/>
      <c r="AW10" s="959"/>
      <c r="AX10" s="959"/>
      <c r="AY10" s="962"/>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84" t="s">
        <v>172</v>
      </c>
      <c r="B11" s="1085"/>
      <c r="C11" s="1085"/>
      <c r="D11" s="1085"/>
      <c r="E11" s="1085"/>
      <c r="F11" s="1085"/>
      <c r="G11" s="1085"/>
      <c r="H11" s="1085"/>
      <c r="I11" s="1085"/>
      <c r="J11" s="1085"/>
      <c r="K11" s="1085"/>
      <c r="L11" s="1085"/>
      <c r="M11" s="1085"/>
      <c r="N11" s="1085"/>
      <c r="O11" s="1085"/>
      <c r="P11" s="1086"/>
      <c r="Q11" s="6"/>
      <c r="R11" s="6"/>
      <c r="S11" s="133"/>
      <c r="T11" s="1236" t="s">
        <v>406</v>
      </c>
      <c r="U11" s="1237"/>
      <c r="V11" s="1237"/>
      <c r="W11" s="1237"/>
      <c r="X11" s="1237"/>
      <c r="Y11" s="1237"/>
      <c r="Z11" s="1237"/>
      <c r="AA11" s="1237"/>
      <c r="AB11" s="1237"/>
      <c r="AC11" s="1237"/>
      <c r="AD11" s="1237"/>
      <c r="AE11" s="1237"/>
      <c r="AF11" s="1237"/>
      <c r="AG11" s="1237"/>
      <c r="AH11" s="1237"/>
      <c r="AI11" s="1238"/>
      <c r="AJ11" s="4"/>
      <c r="AK11" s="958"/>
      <c r="AL11" s="959"/>
      <c r="AM11" s="959"/>
      <c r="AN11" s="959"/>
      <c r="AO11" s="960"/>
      <c r="AP11" s="961"/>
      <c r="AQ11" s="959"/>
      <c r="AR11" s="959"/>
      <c r="AS11" s="959"/>
      <c r="AT11" s="960"/>
      <c r="AU11" s="961"/>
      <c r="AV11" s="959"/>
      <c r="AW11" s="959"/>
      <c r="AX11" s="959"/>
      <c r="AY11" s="962"/>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154" t="s">
        <v>897</v>
      </c>
      <c r="B12" s="1155"/>
      <c r="C12" s="1155"/>
      <c r="D12" s="1155"/>
      <c r="E12" s="1155"/>
      <c r="F12" s="1155"/>
      <c r="G12" s="885"/>
      <c r="H12" s="885"/>
      <c r="I12" s="885"/>
      <c r="J12" s="885"/>
      <c r="K12" s="885"/>
      <c r="L12" s="885"/>
      <c r="M12" s="885"/>
      <c r="N12" s="885"/>
      <c r="O12" s="885"/>
      <c r="P12" s="886"/>
      <c r="Q12" s="6"/>
      <c r="R12" s="6"/>
      <c r="S12" s="133"/>
      <c r="T12" s="1496"/>
      <c r="U12" s="1497"/>
      <c r="V12" s="1497"/>
      <c r="W12" s="1497"/>
      <c r="X12" s="1497"/>
      <c r="Y12" s="1497"/>
      <c r="Z12" s="1497" t="s">
        <v>104</v>
      </c>
      <c r="AA12" s="1497"/>
      <c r="AB12" s="1497"/>
      <c r="AC12" s="1497"/>
      <c r="AD12" s="1497"/>
      <c r="AE12" s="1497" t="s">
        <v>103</v>
      </c>
      <c r="AF12" s="1497"/>
      <c r="AG12" s="1497"/>
      <c r="AH12" s="1497"/>
      <c r="AI12" s="1510"/>
      <c r="AJ12" s="4"/>
      <c r="AK12" s="958"/>
      <c r="AL12" s="959"/>
      <c r="AM12" s="959"/>
      <c r="AN12" s="959"/>
      <c r="AO12" s="960"/>
      <c r="AP12" s="961"/>
      <c r="AQ12" s="959"/>
      <c r="AR12" s="959"/>
      <c r="AS12" s="959"/>
      <c r="AT12" s="960"/>
      <c r="AU12" s="961"/>
      <c r="AV12" s="959"/>
      <c r="AW12" s="959"/>
      <c r="AX12" s="959"/>
      <c r="AY12" s="962"/>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092" t="s">
        <v>170</v>
      </c>
      <c r="B13" s="1093"/>
      <c r="C13" s="1093"/>
      <c r="D13" s="1093"/>
      <c r="E13" s="1093"/>
      <c r="F13" s="1093"/>
      <c r="G13" s="983"/>
      <c r="H13" s="1836"/>
      <c r="I13" s="1836"/>
      <c r="J13" s="1836"/>
      <c r="K13" s="1836"/>
      <c r="L13" s="269" t="s">
        <v>136</v>
      </c>
      <c r="M13" s="1150"/>
      <c r="N13" s="1150"/>
      <c r="O13" s="1150"/>
      <c r="P13" s="1151"/>
      <c r="Q13" s="6"/>
      <c r="R13" s="6"/>
      <c r="S13" s="40"/>
      <c r="T13" s="1092" t="s">
        <v>766</v>
      </c>
      <c r="U13" s="1093"/>
      <c r="V13" s="1093"/>
      <c r="W13" s="1093"/>
      <c r="X13" s="1093"/>
      <c r="Y13" s="1093"/>
      <c r="Z13" s="951"/>
      <c r="AA13" s="951"/>
      <c r="AB13" s="951"/>
      <c r="AC13" s="951"/>
      <c r="AD13" s="951"/>
      <c r="AE13" s="1784"/>
      <c r="AF13" s="1784"/>
      <c r="AG13" s="1784"/>
      <c r="AH13" s="1784"/>
      <c r="AI13" s="1837"/>
      <c r="AJ13" s="4"/>
      <c r="AK13" s="977"/>
      <c r="AL13" s="978"/>
      <c r="AM13" s="978"/>
      <c r="AN13" s="978"/>
      <c r="AO13" s="979"/>
      <c r="AP13" s="980"/>
      <c r="AQ13" s="978"/>
      <c r="AR13" s="978"/>
      <c r="AS13" s="978"/>
      <c r="AT13" s="979"/>
      <c r="AU13" s="980"/>
      <c r="AV13" s="978"/>
      <c r="AW13" s="978"/>
      <c r="AX13" s="978"/>
      <c r="AY13" s="981"/>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092" t="s">
        <v>114</v>
      </c>
      <c r="B14" s="1093"/>
      <c r="C14" s="1093"/>
      <c r="D14" s="1093"/>
      <c r="E14" s="1093"/>
      <c r="F14" s="1093"/>
      <c r="G14" s="870"/>
      <c r="H14" s="870"/>
      <c r="I14" s="870"/>
      <c r="J14" s="870"/>
      <c r="K14" s="870"/>
      <c r="L14" s="870"/>
      <c r="M14" s="870"/>
      <c r="N14" s="870"/>
      <c r="O14" s="870"/>
      <c r="P14" s="871"/>
      <c r="Q14" s="6"/>
      <c r="R14" s="6"/>
      <c r="S14" s="40"/>
      <c r="T14" s="1092" t="s">
        <v>185</v>
      </c>
      <c r="U14" s="1093"/>
      <c r="V14" s="1093"/>
      <c r="W14" s="1093"/>
      <c r="X14" s="1093"/>
      <c r="Y14" s="1093"/>
      <c r="Z14" s="951"/>
      <c r="AA14" s="951"/>
      <c r="AB14" s="951"/>
      <c r="AC14" s="951"/>
      <c r="AD14" s="951"/>
      <c r="AE14" s="951"/>
      <c r="AF14" s="951"/>
      <c r="AG14" s="951"/>
      <c r="AH14" s="951"/>
      <c r="AI14" s="1299"/>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189" t="s">
        <v>54</v>
      </c>
      <c r="B15" s="1190"/>
      <c r="C15" s="1190"/>
      <c r="D15" s="1190"/>
      <c r="E15" s="1190"/>
      <c r="F15" s="1191"/>
      <c r="G15" s="870"/>
      <c r="H15" s="870"/>
      <c r="I15" s="870"/>
      <c r="J15" s="870"/>
      <c r="K15" s="870"/>
      <c r="L15" s="870"/>
      <c r="M15" s="870"/>
      <c r="N15" s="870"/>
      <c r="O15" s="870"/>
      <c r="P15" s="871"/>
      <c r="Q15" s="6"/>
      <c r="R15" s="6"/>
      <c r="S15" s="40"/>
      <c r="T15" s="1869" t="s">
        <v>407</v>
      </c>
      <c r="U15" s="1870"/>
      <c r="V15" s="1870"/>
      <c r="W15" s="1870"/>
      <c r="X15" s="1870"/>
      <c r="Y15" s="1870"/>
      <c r="Z15" s="1347"/>
      <c r="AA15" s="1347"/>
      <c r="AB15" s="1347"/>
      <c r="AC15" s="1347"/>
      <c r="AD15" s="1347"/>
      <c r="AE15" s="1347"/>
      <c r="AF15" s="1347"/>
      <c r="AG15" s="1347"/>
      <c r="AH15" s="1347"/>
      <c r="AI15" s="1835"/>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189" t="s">
        <v>153</v>
      </c>
      <c r="B16" s="1190"/>
      <c r="C16" s="1190"/>
      <c r="D16" s="1190"/>
      <c r="E16" s="1190"/>
      <c r="F16" s="1191"/>
      <c r="G16" s="870"/>
      <c r="H16" s="870"/>
      <c r="I16" s="870"/>
      <c r="J16" s="870"/>
      <c r="K16" s="870"/>
      <c r="L16" s="870"/>
      <c r="M16" s="870"/>
      <c r="N16" s="870"/>
      <c r="O16" s="870"/>
      <c r="P16" s="871"/>
      <c r="Q16" s="6"/>
      <c r="R16" s="6"/>
      <c r="S16" s="40"/>
      <c r="T16" s="40"/>
      <c r="U16" s="40"/>
      <c r="V16" s="40"/>
      <c r="W16" s="40"/>
      <c r="X16" s="40"/>
      <c r="Y16" s="40"/>
      <c r="Z16" s="40" t="s">
        <v>898</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189" t="s">
        <v>152</v>
      </c>
      <c r="B17" s="1190"/>
      <c r="C17" s="1190"/>
      <c r="D17" s="1190"/>
      <c r="E17" s="1190"/>
      <c r="F17" s="1191"/>
      <c r="G17" s="1166" t="s">
        <v>151</v>
      </c>
      <c r="H17" s="1166"/>
      <c r="I17" s="1166"/>
      <c r="J17" s="1166"/>
      <c r="K17" s="1166"/>
      <c r="L17" s="1166"/>
      <c r="M17" s="1166"/>
      <c r="N17" s="1166"/>
      <c r="O17" s="1166"/>
      <c r="P17" s="1167"/>
      <c r="Q17" s="6"/>
      <c r="R17" s="6"/>
      <c r="S17" s="133"/>
      <c r="T17" s="1236" t="s">
        <v>408</v>
      </c>
      <c r="U17" s="1237"/>
      <c r="V17" s="1237"/>
      <c r="W17" s="1237"/>
      <c r="X17" s="1237"/>
      <c r="Y17" s="1237"/>
      <c r="Z17" s="1237"/>
      <c r="AA17" s="1237"/>
      <c r="AB17" s="1237"/>
      <c r="AC17" s="1237"/>
      <c r="AD17" s="1237"/>
      <c r="AE17" s="1237"/>
      <c r="AF17" s="1237"/>
      <c r="AG17" s="1237"/>
      <c r="AH17" s="1237"/>
      <c r="AI17" s="1238"/>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092" t="s">
        <v>149</v>
      </c>
      <c r="B18" s="1093"/>
      <c r="C18" s="1093"/>
      <c r="D18" s="1093"/>
      <c r="E18" s="1093"/>
      <c r="F18" s="1093"/>
      <c r="G18" s="870"/>
      <c r="H18" s="870"/>
      <c r="I18" s="870"/>
      <c r="J18" s="870"/>
      <c r="K18" s="870"/>
      <c r="L18" s="870"/>
      <c r="M18" s="870"/>
      <c r="N18" s="870"/>
      <c r="O18" s="870"/>
      <c r="P18" s="871"/>
      <c r="Q18" s="6"/>
      <c r="R18" s="6"/>
      <c r="S18" s="40"/>
      <c r="T18" s="1496"/>
      <c r="U18" s="1497"/>
      <c r="V18" s="1497"/>
      <c r="W18" s="1497"/>
      <c r="X18" s="1497"/>
      <c r="Y18" s="1497"/>
      <c r="Z18" s="1497" t="s">
        <v>104</v>
      </c>
      <c r="AA18" s="1497"/>
      <c r="AB18" s="1497"/>
      <c r="AC18" s="1497"/>
      <c r="AD18" s="1497"/>
      <c r="AE18" s="1497" t="s">
        <v>103</v>
      </c>
      <c r="AF18" s="1497"/>
      <c r="AG18" s="1497"/>
      <c r="AH18" s="1497"/>
      <c r="AI18" s="1510"/>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090" t="s">
        <v>169</v>
      </c>
      <c r="B19" s="1091"/>
      <c r="C19" s="1091"/>
      <c r="D19" s="1091"/>
      <c r="E19" s="1091"/>
      <c r="F19" s="1091"/>
      <c r="G19" s="944"/>
      <c r="H19" s="944"/>
      <c r="I19" s="944"/>
      <c r="J19" s="944"/>
      <c r="K19" s="944"/>
      <c r="L19" s="944"/>
      <c r="M19" s="944"/>
      <c r="N19" s="944"/>
      <c r="O19" s="944"/>
      <c r="P19" s="1193"/>
      <c r="Q19" s="6"/>
      <c r="R19" s="6"/>
      <c r="S19" s="40"/>
      <c r="T19" s="1092" t="s">
        <v>236</v>
      </c>
      <c r="U19" s="1093"/>
      <c r="V19" s="1093"/>
      <c r="W19" s="1093"/>
      <c r="X19" s="1093"/>
      <c r="Y19" s="1093"/>
      <c r="Z19" s="951"/>
      <c r="AA19" s="951"/>
      <c r="AB19" s="951"/>
      <c r="AC19" s="951"/>
      <c r="AD19" s="951"/>
      <c r="AE19" s="951"/>
      <c r="AF19" s="951"/>
      <c r="AG19" s="951"/>
      <c r="AH19" s="951"/>
      <c r="AI19" s="1299"/>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6"/>
      <c r="B20" s="6"/>
      <c r="C20" s="6"/>
      <c r="D20" s="6"/>
      <c r="E20" s="6"/>
      <c r="F20" s="6"/>
      <c r="G20" s="6"/>
      <c r="H20" s="6"/>
      <c r="I20" s="6"/>
      <c r="J20" s="6"/>
      <c r="K20" s="6"/>
      <c r="L20" s="6"/>
      <c r="M20" s="6"/>
      <c r="N20" s="6"/>
      <c r="O20" s="6"/>
      <c r="P20" s="6"/>
      <c r="Q20" s="6"/>
      <c r="R20" s="6"/>
      <c r="S20" s="40"/>
      <c r="T20" s="1092" t="s">
        <v>165</v>
      </c>
      <c r="U20" s="1093"/>
      <c r="V20" s="1093"/>
      <c r="W20" s="1093"/>
      <c r="X20" s="1093"/>
      <c r="Y20" s="1093"/>
      <c r="Z20" s="951"/>
      <c r="AA20" s="951"/>
      <c r="AB20" s="951"/>
      <c r="AC20" s="951"/>
      <c r="AD20" s="951"/>
      <c r="AE20" s="1871"/>
      <c r="AF20" s="951"/>
      <c r="AG20" s="951"/>
      <c r="AH20" s="951"/>
      <c r="AI20" s="1299"/>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1236" t="s">
        <v>164</v>
      </c>
      <c r="B21" s="1237"/>
      <c r="C21" s="1237"/>
      <c r="D21" s="1237"/>
      <c r="E21" s="1237"/>
      <c r="F21" s="1237"/>
      <c r="G21" s="1237"/>
      <c r="H21" s="1237"/>
      <c r="I21" s="1237"/>
      <c r="J21" s="1237"/>
      <c r="K21" s="1237"/>
      <c r="L21" s="1237"/>
      <c r="M21" s="1237"/>
      <c r="N21" s="1237"/>
      <c r="O21" s="1237"/>
      <c r="P21" s="1238"/>
      <c r="Q21" s="6"/>
      <c r="R21" s="6"/>
      <c r="S21" s="6"/>
      <c r="T21" s="1869" t="s">
        <v>407</v>
      </c>
      <c r="U21" s="1870"/>
      <c r="V21" s="1870"/>
      <c r="W21" s="1870"/>
      <c r="X21" s="1870"/>
      <c r="Y21" s="1870"/>
      <c r="Z21" s="1347"/>
      <c r="AA21" s="1347"/>
      <c r="AB21" s="1347"/>
      <c r="AC21" s="1347"/>
      <c r="AD21" s="1347"/>
      <c r="AE21" s="1347"/>
      <c r="AF21" s="1347"/>
      <c r="AG21" s="1347"/>
      <c r="AH21" s="1347"/>
      <c r="AI21" s="1835"/>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thickTop="1" thickBot="1" x14ac:dyDescent="0.25">
      <c r="A22" s="1840" t="s">
        <v>163</v>
      </c>
      <c r="B22" s="1841"/>
      <c r="C22" s="1841"/>
      <c r="D22" s="1841"/>
      <c r="E22" s="1841"/>
      <c r="F22" s="1841"/>
      <c r="G22" s="1841"/>
      <c r="H22" s="1841"/>
      <c r="I22" s="1841"/>
      <c r="J22" s="1841"/>
      <c r="K22" s="1841"/>
      <c r="L22" s="1842"/>
      <c r="M22" s="1843"/>
      <c r="N22" s="1820" t="s">
        <v>231</v>
      </c>
      <c r="O22" s="1821"/>
      <c r="P22" s="1822"/>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70"/>
      <c r="H24" s="271"/>
      <c r="I24" s="271"/>
      <c r="J24" s="271"/>
      <c r="K24" s="271"/>
      <c r="L24" s="271"/>
      <c r="M24" s="271"/>
      <c r="N24" s="271"/>
      <c r="O24" s="271"/>
      <c r="P24" s="271"/>
      <c r="Q24" s="271"/>
      <c r="R24" s="271"/>
      <c r="S24" s="271"/>
      <c r="T24" s="271"/>
      <c r="U24" s="271"/>
      <c r="V24" s="271"/>
      <c r="W24" s="271"/>
      <c r="X24" s="271"/>
      <c r="Y24" s="271"/>
      <c r="Z24" s="271"/>
      <c r="AA24" s="271"/>
      <c r="AB24" s="271"/>
      <c r="AC24" s="272"/>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73"/>
      <c r="H25" s="171"/>
      <c r="I25" s="171"/>
      <c r="J25" s="171"/>
      <c r="K25" s="1862" t="s">
        <v>409</v>
      </c>
      <c r="L25" s="1863"/>
      <c r="M25" s="1863"/>
      <c r="N25" s="1863"/>
      <c r="O25" s="1864"/>
      <c r="P25" s="171"/>
      <c r="Q25" s="171"/>
      <c r="R25" s="171"/>
      <c r="S25" s="171"/>
      <c r="T25" s="171"/>
      <c r="U25" s="1862" t="s">
        <v>409</v>
      </c>
      <c r="V25" s="1863"/>
      <c r="W25" s="1863"/>
      <c r="X25" s="1863"/>
      <c r="Y25" s="1864"/>
      <c r="Z25" s="171"/>
      <c r="AA25" s="171"/>
      <c r="AB25" s="171"/>
      <c r="AC25" s="274"/>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75"/>
      <c r="H26" s="171"/>
      <c r="I26" s="171"/>
      <c r="J26" s="171"/>
      <c r="K26" s="1865" t="str">
        <f>IF(AE14&lt;&gt;0,AE14,"")</f>
        <v/>
      </c>
      <c r="L26" s="1866"/>
      <c r="M26" s="1866"/>
      <c r="N26" s="1867" t="s">
        <v>29</v>
      </c>
      <c r="O26" s="1868"/>
      <c r="P26" s="133"/>
      <c r="Q26" s="171"/>
      <c r="R26" s="171"/>
      <c r="S26" s="171"/>
      <c r="T26" s="171"/>
      <c r="U26" s="1865" t="str">
        <f>IF(AE19&lt;&gt;0,AE19,"")</f>
        <v/>
      </c>
      <c r="V26" s="1866"/>
      <c r="W26" s="1866"/>
      <c r="X26" s="1867" t="s">
        <v>29</v>
      </c>
      <c r="Y26" s="1868"/>
      <c r="Z26" s="171"/>
      <c r="AA26" s="171"/>
      <c r="AB26" s="171"/>
      <c r="AC26" s="274"/>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75"/>
      <c r="H27" s="171"/>
      <c r="I27" s="171"/>
      <c r="J27" s="171"/>
      <c r="K27" s="1855" t="s">
        <v>410</v>
      </c>
      <c r="L27" s="1856"/>
      <c r="M27" s="1856"/>
      <c r="N27" s="1856"/>
      <c r="O27" s="1857"/>
      <c r="P27" s="133"/>
      <c r="Q27" s="171"/>
      <c r="R27" s="171"/>
      <c r="S27" s="171"/>
      <c r="T27" s="171"/>
      <c r="U27" s="1855" t="s">
        <v>410</v>
      </c>
      <c r="V27" s="1856"/>
      <c r="W27" s="1856"/>
      <c r="X27" s="1856"/>
      <c r="Y27" s="1857"/>
      <c r="Z27" s="171"/>
      <c r="AA27" s="171"/>
      <c r="AB27" s="171"/>
      <c r="AC27" s="274"/>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75"/>
      <c r="H28" s="171"/>
      <c r="I28" s="171"/>
      <c r="J28" s="171"/>
      <c r="K28" s="1858" t="str">
        <f>IF(AE13&lt;&gt;0,AE13,"")</f>
        <v/>
      </c>
      <c r="L28" s="1859"/>
      <c r="M28" s="1859"/>
      <c r="N28" s="1860" t="s">
        <v>29</v>
      </c>
      <c r="O28" s="1861"/>
      <c r="P28" s="133"/>
      <c r="Q28" s="171"/>
      <c r="R28" s="171"/>
      <c r="S28" s="171"/>
      <c r="T28" s="171"/>
      <c r="U28" s="1858" t="str">
        <f>IF(AE20&lt;&gt;0,AE20,"")</f>
        <v/>
      </c>
      <c r="V28" s="1859"/>
      <c r="W28" s="1859"/>
      <c r="X28" s="1860" t="s">
        <v>29</v>
      </c>
      <c r="Y28" s="1861"/>
      <c r="Z28" s="171"/>
      <c r="AA28" s="171"/>
      <c r="AB28" s="171"/>
      <c r="AC28" s="274"/>
      <c r="AD28" s="2"/>
      <c r="AE28" s="2"/>
      <c r="AF28" s="2"/>
      <c r="AG28" s="2"/>
      <c r="AH28" s="2"/>
      <c r="AI28" s="2"/>
      <c r="AJ28" s="4"/>
      <c r="AK28" s="4"/>
      <c r="AL28" s="4"/>
      <c r="AM28" s="4"/>
      <c r="AN28" s="4"/>
      <c r="AO28" s="4"/>
      <c r="AP28" s="4"/>
      <c r="AQ28" s="4"/>
      <c r="AR28" s="4"/>
      <c r="AS28" s="4"/>
      <c r="AT28" s="4"/>
      <c r="AU28" s="102"/>
      <c r="AV28" s="1808" t="s">
        <v>92</v>
      </c>
      <c r="AW28" s="1103"/>
      <c r="AX28" s="1103"/>
      <c r="AY28" s="1103"/>
      <c r="AZ28" s="1103"/>
      <c r="BA28" s="1103"/>
      <c r="BB28" s="1103"/>
      <c r="BC28" s="1809"/>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76"/>
      <c r="H29" s="277"/>
      <c r="I29" s="1854" t="s">
        <v>847</v>
      </c>
      <c r="J29" s="1854"/>
      <c r="K29" s="1854"/>
      <c r="L29" s="1854"/>
      <c r="M29" s="1854"/>
      <c r="N29" s="1854"/>
      <c r="O29" s="1854"/>
      <c r="P29" s="1854"/>
      <c r="Q29" s="1854"/>
      <c r="R29" s="278"/>
      <c r="S29" s="1854" t="s">
        <v>848</v>
      </c>
      <c r="T29" s="1854"/>
      <c r="U29" s="1854"/>
      <c r="V29" s="1854"/>
      <c r="W29" s="1854"/>
      <c r="X29" s="1854"/>
      <c r="Y29" s="1854"/>
      <c r="Z29" s="1854"/>
      <c r="AA29" s="1854"/>
      <c r="AB29" s="278"/>
      <c r="AC29" s="279"/>
      <c r="AD29" s="2"/>
      <c r="AE29" s="2"/>
      <c r="AF29" s="2"/>
      <c r="AG29" s="2"/>
      <c r="AH29" s="2"/>
      <c r="AI29" s="2"/>
      <c r="AJ29" s="4"/>
      <c r="AK29" s="4"/>
      <c r="AL29" s="4"/>
      <c r="AM29" s="4"/>
      <c r="AN29" s="4"/>
      <c r="AO29" s="4"/>
      <c r="AP29" s="4"/>
      <c r="AQ29" s="4"/>
      <c r="AR29" s="4"/>
      <c r="AS29" s="4"/>
      <c r="AT29" s="4"/>
      <c r="AU29" s="48"/>
      <c r="AV29" s="1810" t="s">
        <v>91</v>
      </c>
      <c r="AW29" s="1477"/>
      <c r="AX29" s="1477"/>
      <c r="AY29" s="1477"/>
      <c r="AZ29" s="1477"/>
      <c r="BA29" s="1478"/>
      <c r="BB29" s="1811"/>
      <c r="BC29" s="1812"/>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41" t="s">
        <v>763</v>
      </c>
      <c r="AL30" s="1442"/>
      <c r="AM30" s="1442"/>
      <c r="AN30" s="1442"/>
      <c r="AO30" s="1442"/>
      <c r="AP30" s="1442"/>
      <c r="AQ30" s="1442"/>
      <c r="AR30" s="1442"/>
      <c r="AS30" s="1443"/>
      <c r="AT30" s="4"/>
      <c r="AU30" s="48"/>
      <c r="AV30" s="1813" t="s">
        <v>90</v>
      </c>
      <c r="AW30" s="1062"/>
      <c r="AX30" s="1062"/>
      <c r="AY30" s="1062"/>
      <c r="AZ30" s="1062"/>
      <c r="BA30" s="1063"/>
      <c r="BB30" s="1814"/>
      <c r="BC30" s="1815"/>
      <c r="BD30" s="46"/>
      <c r="BE30" s="4"/>
      <c r="BF30" s="4"/>
      <c r="BG30" s="4"/>
      <c r="BH30" s="4"/>
      <c r="BI30" s="4"/>
      <c r="BJ30" s="4"/>
      <c r="BK30" s="4"/>
      <c r="BL30" s="4"/>
      <c r="BM30" s="4"/>
      <c r="BN30" s="4"/>
      <c r="BO30" s="4"/>
      <c r="BP30" s="4"/>
      <c r="BQ30" s="4"/>
      <c r="BR30" s="4"/>
      <c r="BS30" s="4"/>
    </row>
    <row r="31" spans="1:71" ht="12" customHeight="1" thickBot="1" x14ac:dyDescent="0.25">
      <c r="A31" s="1405" t="s">
        <v>60</v>
      </c>
      <c r="B31" s="1402"/>
      <c r="C31" s="1402"/>
      <c r="D31" s="1402"/>
      <c r="E31" s="1402"/>
      <c r="F31" s="1402"/>
      <c r="G31" s="1402"/>
      <c r="H31" s="1401" t="s">
        <v>93</v>
      </c>
      <c r="I31" s="1401"/>
      <c r="J31" s="1401"/>
      <c r="K31" s="1401"/>
      <c r="L31" s="1401"/>
      <c r="M31" s="1401"/>
      <c r="N31" s="1401"/>
      <c r="O31" s="1401"/>
      <c r="P31" s="1401"/>
      <c r="Q31" s="1402" t="s">
        <v>59</v>
      </c>
      <c r="R31" s="1402"/>
      <c r="S31" s="1402"/>
      <c r="T31" s="1401" t="s">
        <v>58</v>
      </c>
      <c r="U31" s="1401"/>
      <c r="V31" s="1401"/>
      <c r="W31" s="1401"/>
      <c r="X31" s="1401"/>
      <c r="Y31" s="1401"/>
      <c r="Z31" s="1401"/>
      <c r="AA31" s="1401"/>
      <c r="AB31" s="1401"/>
      <c r="AC31" s="1402" t="s">
        <v>57</v>
      </c>
      <c r="AD31" s="1402"/>
      <c r="AE31" s="1402"/>
      <c r="AF31" s="1414" t="s">
        <v>39</v>
      </c>
      <c r="AG31" s="1415"/>
      <c r="AH31" s="1415"/>
      <c r="AI31" s="1416"/>
      <c r="AJ31" s="4"/>
      <c r="AK31" s="1444"/>
      <c r="AL31" s="1445"/>
      <c r="AM31" s="1445"/>
      <c r="AN31" s="1445"/>
      <c r="AO31" s="1445"/>
      <c r="AP31" s="1445"/>
      <c r="AQ31" s="1445"/>
      <c r="AR31" s="1445"/>
      <c r="AS31" s="1446"/>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406"/>
      <c r="B32" s="1403"/>
      <c r="C32" s="1403"/>
      <c r="D32" s="1403"/>
      <c r="E32" s="1403"/>
      <c r="F32" s="1403"/>
      <c r="G32" s="1403"/>
      <c r="H32" s="1161" t="s">
        <v>55</v>
      </c>
      <c r="I32" s="1161"/>
      <c r="J32" s="1161"/>
      <c r="K32" s="1161" t="s">
        <v>54</v>
      </c>
      <c r="L32" s="1161"/>
      <c r="M32" s="1161"/>
      <c r="N32" s="1161" t="s">
        <v>665</v>
      </c>
      <c r="O32" s="1161"/>
      <c r="P32" s="1161"/>
      <c r="Q32" s="1403"/>
      <c r="R32" s="1403"/>
      <c r="S32" s="1403"/>
      <c r="T32" s="1161" t="s">
        <v>52</v>
      </c>
      <c r="U32" s="1161"/>
      <c r="V32" s="1161"/>
      <c r="W32" s="1161" t="s">
        <v>51</v>
      </c>
      <c r="X32" s="1161"/>
      <c r="Y32" s="1161"/>
      <c r="Z32" s="1161" t="s">
        <v>50</v>
      </c>
      <c r="AA32" s="1161"/>
      <c r="AB32" s="1161"/>
      <c r="AC32" s="1403"/>
      <c r="AD32" s="1403"/>
      <c r="AE32" s="1403"/>
      <c r="AF32" s="1417"/>
      <c r="AG32" s="1418"/>
      <c r="AH32" s="1418"/>
      <c r="AI32" s="1419"/>
      <c r="AJ32" s="4"/>
      <c r="AK32" s="1447"/>
      <c r="AL32" s="1448"/>
      <c r="AM32" s="1448"/>
      <c r="AN32" s="1448"/>
      <c r="AO32" s="1448"/>
      <c r="AP32" s="1448"/>
      <c r="AQ32" s="1448"/>
      <c r="AR32" s="1448"/>
      <c r="AS32" s="1449"/>
      <c r="AT32" s="4"/>
      <c r="AU32" s="1102" t="s">
        <v>56</v>
      </c>
      <c r="AV32" s="1103"/>
      <c r="AW32" s="1103"/>
      <c r="AX32" s="1103"/>
      <c r="AY32" s="1103"/>
      <c r="AZ32" s="1103"/>
      <c r="BA32" s="1103"/>
      <c r="BB32" s="1103"/>
      <c r="BC32" s="1103"/>
      <c r="BD32" s="1104"/>
      <c r="BE32" s="4"/>
      <c r="BF32" s="4"/>
      <c r="BG32" s="4"/>
      <c r="BH32" s="4"/>
      <c r="BI32" s="4"/>
      <c r="BJ32" s="4"/>
      <c r="BK32" s="4"/>
      <c r="BL32" s="4"/>
      <c r="BM32" s="4"/>
      <c r="BN32" s="4"/>
      <c r="BO32" s="4"/>
      <c r="BP32" s="4"/>
      <c r="BQ32" s="4"/>
      <c r="BR32" s="4"/>
      <c r="BS32" s="4"/>
    </row>
    <row r="33" spans="1:71" ht="12.75" thickTop="1" x14ac:dyDescent="0.2">
      <c r="A33" s="1847"/>
      <c r="B33" s="1848"/>
      <c r="C33" s="1848"/>
      <c r="D33" s="1848"/>
      <c r="E33" s="1848"/>
      <c r="F33" s="1848"/>
      <c r="G33" s="1848"/>
      <c r="H33" s="885"/>
      <c r="I33" s="885"/>
      <c r="J33" s="885"/>
      <c r="K33" s="885"/>
      <c r="L33" s="885"/>
      <c r="M33" s="885"/>
      <c r="N33" s="885"/>
      <c r="O33" s="885"/>
      <c r="P33" s="885"/>
      <c r="Q33" s="885"/>
      <c r="R33" s="885"/>
      <c r="S33" s="885"/>
      <c r="T33" s="1400"/>
      <c r="U33" s="1400"/>
      <c r="V33" s="1400"/>
      <c r="W33" s="1400"/>
      <c r="X33" s="1400"/>
      <c r="Y33" s="1400"/>
      <c r="Z33" s="1400"/>
      <c r="AA33" s="1400"/>
      <c r="AB33" s="1400"/>
      <c r="AC33" s="1400"/>
      <c r="AD33" s="1400"/>
      <c r="AE33" s="1400"/>
      <c r="AF33" s="885"/>
      <c r="AG33" s="885"/>
      <c r="AH33" s="885"/>
      <c r="AI33" s="886"/>
      <c r="AJ33" s="4"/>
      <c r="AK33" s="1846" t="str">
        <f>IFERROR(AN33*(1-$BB$30),"")</f>
        <v/>
      </c>
      <c r="AL33" s="1816"/>
      <c r="AM33" s="1816"/>
      <c r="AN33" s="1816" t="str">
        <f>IFERROR(($AK$53*Q33),"")</f>
        <v/>
      </c>
      <c r="AO33" s="1816"/>
      <c r="AP33" s="1816"/>
      <c r="AQ33" s="1816" t="str">
        <f>IFERROR(AN33*(1+$BB$29),"")</f>
        <v/>
      </c>
      <c r="AR33" s="1816"/>
      <c r="AS33" s="1817"/>
      <c r="AT33" s="4"/>
      <c r="AU33" s="1793" t="str">
        <f t="shared" ref="AU33:AU52" si="0">IF(AC33="","",IF(AC33&lt;Q33-(Q33*$BB$30),"Below "&amp;$BB$30*100&amp;"% by "&amp;Q33-(Q33*$BB$30)-AC33&amp;" CFM",IF(AC33&gt;Q33+(Q33*$BB$29),"Above "&amp;$BB$29*100&amp;"% by "&amp;AC33-Q33-(Q33*$BB$29)&amp;" CFM","")))</f>
        <v/>
      </c>
      <c r="AV33" s="1794"/>
      <c r="AW33" s="1794"/>
      <c r="AX33" s="1794"/>
      <c r="AY33" s="1794"/>
      <c r="AZ33" s="1794"/>
      <c r="BA33" s="1794"/>
      <c r="BB33" s="1794"/>
      <c r="BC33" s="1794"/>
      <c r="BD33" s="1795"/>
      <c r="BE33" s="4"/>
      <c r="BF33" s="4"/>
      <c r="BG33" s="4"/>
      <c r="BH33" s="4"/>
      <c r="BI33" s="4"/>
      <c r="BJ33" s="4"/>
      <c r="BK33" s="4"/>
      <c r="BL33" s="4"/>
      <c r="BM33" s="4"/>
      <c r="BN33" s="4"/>
      <c r="BO33" s="4"/>
      <c r="BP33" s="4"/>
      <c r="BQ33" s="4"/>
      <c r="BR33" s="4"/>
      <c r="BS33" s="4"/>
    </row>
    <row r="34" spans="1:71" ht="12" customHeight="1" x14ac:dyDescent="0.2">
      <c r="A34" s="1847"/>
      <c r="B34" s="1848"/>
      <c r="C34" s="1848"/>
      <c r="D34" s="1848"/>
      <c r="E34" s="1848"/>
      <c r="F34" s="1848"/>
      <c r="G34" s="1848"/>
      <c r="H34" s="885"/>
      <c r="I34" s="885"/>
      <c r="J34" s="885"/>
      <c r="K34" s="885"/>
      <c r="L34" s="885"/>
      <c r="M34" s="885"/>
      <c r="N34" s="885"/>
      <c r="O34" s="885"/>
      <c r="P34" s="885"/>
      <c r="Q34" s="885"/>
      <c r="R34" s="885"/>
      <c r="S34" s="885"/>
      <c r="T34" s="1400"/>
      <c r="U34" s="1400"/>
      <c r="V34" s="1400"/>
      <c r="W34" s="1400"/>
      <c r="X34" s="1400"/>
      <c r="Y34" s="1400"/>
      <c r="Z34" s="1400"/>
      <c r="AA34" s="1400"/>
      <c r="AB34" s="1400"/>
      <c r="AC34" s="1400"/>
      <c r="AD34" s="1400"/>
      <c r="AE34" s="1400"/>
      <c r="AF34" s="870"/>
      <c r="AG34" s="870"/>
      <c r="AH34" s="870"/>
      <c r="AI34" s="871"/>
      <c r="AJ34" s="4"/>
      <c r="AK34" s="1846" t="str">
        <f t="shared" ref="AK34:AK52" si="1">IFERROR(AN34*(1-$BB$30),"")</f>
        <v/>
      </c>
      <c r="AL34" s="1816"/>
      <c r="AM34" s="1816"/>
      <c r="AN34" s="1816" t="str">
        <f t="shared" ref="AN34:AN52" si="2">IFERROR(($AK$53*Q34),"")</f>
        <v/>
      </c>
      <c r="AO34" s="1816"/>
      <c r="AP34" s="1816"/>
      <c r="AQ34" s="1816" t="str">
        <f t="shared" ref="AQ34:AQ52" si="3">IFERROR(AN34*(1+$BB$29),"")</f>
        <v/>
      </c>
      <c r="AR34" s="1816"/>
      <c r="AS34" s="1817"/>
      <c r="AT34" s="4"/>
      <c r="AU34" s="1793" t="str">
        <f t="shared" si="0"/>
        <v/>
      </c>
      <c r="AV34" s="1794"/>
      <c r="AW34" s="1794"/>
      <c r="AX34" s="1794"/>
      <c r="AY34" s="1794"/>
      <c r="AZ34" s="1794"/>
      <c r="BA34" s="1794"/>
      <c r="BB34" s="1794"/>
      <c r="BC34" s="1794"/>
      <c r="BD34" s="1795"/>
      <c r="BE34" s="4"/>
      <c r="BF34" s="4"/>
      <c r="BG34" s="4"/>
      <c r="BH34" s="4"/>
      <c r="BI34" s="4"/>
      <c r="BJ34" s="4"/>
      <c r="BK34" s="4"/>
      <c r="BL34" s="4"/>
      <c r="BM34" s="4"/>
      <c r="BN34" s="4"/>
      <c r="BO34" s="4"/>
      <c r="BP34" s="4"/>
      <c r="BQ34" s="4"/>
      <c r="BR34" s="4"/>
      <c r="BS34" s="4"/>
    </row>
    <row r="35" spans="1:71" ht="12" customHeight="1" x14ac:dyDescent="0.2">
      <c r="A35" s="1847"/>
      <c r="B35" s="1848"/>
      <c r="C35" s="1848"/>
      <c r="D35" s="1848"/>
      <c r="E35" s="1848"/>
      <c r="F35" s="1848"/>
      <c r="G35" s="1848"/>
      <c r="H35" s="885"/>
      <c r="I35" s="885"/>
      <c r="J35" s="885"/>
      <c r="K35" s="885"/>
      <c r="L35" s="885"/>
      <c r="M35" s="885"/>
      <c r="N35" s="885"/>
      <c r="O35" s="885"/>
      <c r="P35" s="885"/>
      <c r="Q35" s="885"/>
      <c r="R35" s="885"/>
      <c r="S35" s="885"/>
      <c r="T35" s="1400"/>
      <c r="U35" s="1400"/>
      <c r="V35" s="1400"/>
      <c r="W35" s="1400"/>
      <c r="X35" s="1400"/>
      <c r="Y35" s="1400"/>
      <c r="Z35" s="1400"/>
      <c r="AA35" s="1400"/>
      <c r="AB35" s="1400"/>
      <c r="AC35" s="1400"/>
      <c r="AD35" s="1400"/>
      <c r="AE35" s="1400"/>
      <c r="AF35" s="870"/>
      <c r="AG35" s="870"/>
      <c r="AH35" s="870"/>
      <c r="AI35" s="871"/>
      <c r="AJ35" s="4"/>
      <c r="AK35" s="1846" t="str">
        <f t="shared" si="1"/>
        <v/>
      </c>
      <c r="AL35" s="1816"/>
      <c r="AM35" s="1816"/>
      <c r="AN35" s="1816" t="str">
        <f t="shared" si="2"/>
        <v/>
      </c>
      <c r="AO35" s="1816"/>
      <c r="AP35" s="1816"/>
      <c r="AQ35" s="1816" t="str">
        <f t="shared" si="3"/>
        <v/>
      </c>
      <c r="AR35" s="1816"/>
      <c r="AS35" s="1817"/>
      <c r="AT35" s="4"/>
      <c r="AU35" s="1793" t="str">
        <f t="shared" si="0"/>
        <v/>
      </c>
      <c r="AV35" s="1794"/>
      <c r="AW35" s="1794"/>
      <c r="AX35" s="1794"/>
      <c r="AY35" s="1794"/>
      <c r="AZ35" s="1794"/>
      <c r="BA35" s="1794"/>
      <c r="BB35" s="1794"/>
      <c r="BC35" s="1794"/>
      <c r="BD35" s="1795"/>
      <c r="BE35" s="4"/>
      <c r="BF35" s="4"/>
      <c r="BG35" s="4"/>
      <c r="BH35" s="4"/>
      <c r="BI35" s="4"/>
      <c r="BJ35" s="4"/>
      <c r="BK35" s="4"/>
      <c r="BL35" s="4"/>
      <c r="BM35" s="4"/>
      <c r="BN35" s="4"/>
      <c r="BO35" s="4"/>
      <c r="BP35" s="4"/>
      <c r="BQ35" s="4"/>
      <c r="BR35" s="4"/>
      <c r="BS35" s="4"/>
    </row>
    <row r="36" spans="1:71" ht="12" customHeight="1" x14ac:dyDescent="0.2">
      <c r="A36" s="1847"/>
      <c r="B36" s="1848"/>
      <c r="C36" s="1848"/>
      <c r="D36" s="1848"/>
      <c r="E36" s="1848"/>
      <c r="F36" s="1848"/>
      <c r="G36" s="1848"/>
      <c r="H36" s="885"/>
      <c r="I36" s="885"/>
      <c r="J36" s="885"/>
      <c r="K36" s="885"/>
      <c r="L36" s="885"/>
      <c r="M36" s="885"/>
      <c r="N36" s="885"/>
      <c r="O36" s="885"/>
      <c r="P36" s="885"/>
      <c r="Q36" s="885"/>
      <c r="R36" s="885"/>
      <c r="S36" s="885"/>
      <c r="T36" s="1400"/>
      <c r="U36" s="1400"/>
      <c r="V36" s="1400"/>
      <c r="W36" s="1400"/>
      <c r="X36" s="1400"/>
      <c r="Y36" s="1400"/>
      <c r="Z36" s="1400"/>
      <c r="AA36" s="1400"/>
      <c r="AB36" s="1400"/>
      <c r="AC36" s="1400"/>
      <c r="AD36" s="1400"/>
      <c r="AE36" s="1400"/>
      <c r="AF36" s="870"/>
      <c r="AG36" s="870"/>
      <c r="AH36" s="870"/>
      <c r="AI36" s="871"/>
      <c r="AJ36" s="4"/>
      <c r="AK36" s="1846" t="str">
        <f t="shared" si="1"/>
        <v/>
      </c>
      <c r="AL36" s="1816"/>
      <c r="AM36" s="1816"/>
      <c r="AN36" s="1816" t="str">
        <f t="shared" si="2"/>
        <v/>
      </c>
      <c r="AO36" s="1816"/>
      <c r="AP36" s="1816"/>
      <c r="AQ36" s="1816" t="str">
        <f t="shared" si="3"/>
        <v/>
      </c>
      <c r="AR36" s="1816"/>
      <c r="AS36" s="1817"/>
      <c r="AT36" s="4"/>
      <c r="AU36" s="1793" t="str">
        <f t="shared" si="0"/>
        <v/>
      </c>
      <c r="AV36" s="1794"/>
      <c r="AW36" s="1794"/>
      <c r="AX36" s="1794"/>
      <c r="AY36" s="1794"/>
      <c r="AZ36" s="1794"/>
      <c r="BA36" s="1794"/>
      <c r="BB36" s="1794"/>
      <c r="BC36" s="1794"/>
      <c r="BD36" s="1795"/>
      <c r="BE36" s="4"/>
      <c r="BF36" s="4"/>
      <c r="BG36" s="4"/>
      <c r="BH36" s="4"/>
      <c r="BI36" s="4"/>
      <c r="BJ36" s="4"/>
      <c r="BK36" s="4"/>
      <c r="BL36" s="4"/>
      <c r="BM36" s="4"/>
      <c r="BN36" s="4"/>
      <c r="BO36" s="4"/>
      <c r="BP36" s="4"/>
      <c r="BQ36" s="4"/>
      <c r="BR36" s="4"/>
      <c r="BS36" s="4"/>
    </row>
    <row r="37" spans="1:71" ht="12" customHeight="1" x14ac:dyDescent="0.2">
      <c r="A37" s="1847"/>
      <c r="B37" s="1848"/>
      <c r="C37" s="1848"/>
      <c r="D37" s="1848"/>
      <c r="E37" s="1848"/>
      <c r="F37" s="1848"/>
      <c r="G37" s="1848"/>
      <c r="H37" s="885"/>
      <c r="I37" s="885"/>
      <c r="J37" s="885"/>
      <c r="K37" s="885"/>
      <c r="L37" s="885"/>
      <c r="M37" s="885"/>
      <c r="N37" s="885"/>
      <c r="O37" s="885"/>
      <c r="P37" s="885"/>
      <c r="Q37" s="885"/>
      <c r="R37" s="885"/>
      <c r="S37" s="885"/>
      <c r="T37" s="1400"/>
      <c r="U37" s="1400"/>
      <c r="V37" s="1400"/>
      <c r="W37" s="1400"/>
      <c r="X37" s="1400"/>
      <c r="Y37" s="1400"/>
      <c r="Z37" s="1400"/>
      <c r="AA37" s="1400"/>
      <c r="AB37" s="1400"/>
      <c r="AC37" s="1400"/>
      <c r="AD37" s="1400"/>
      <c r="AE37" s="1400"/>
      <c r="AF37" s="870"/>
      <c r="AG37" s="870"/>
      <c r="AH37" s="870"/>
      <c r="AI37" s="871"/>
      <c r="AJ37" s="4"/>
      <c r="AK37" s="1846" t="str">
        <f t="shared" si="1"/>
        <v/>
      </c>
      <c r="AL37" s="1816"/>
      <c r="AM37" s="1816"/>
      <c r="AN37" s="1816" t="str">
        <f t="shared" si="2"/>
        <v/>
      </c>
      <c r="AO37" s="1816"/>
      <c r="AP37" s="1816"/>
      <c r="AQ37" s="1816" t="str">
        <f t="shared" si="3"/>
        <v/>
      </c>
      <c r="AR37" s="1816"/>
      <c r="AS37" s="1817"/>
      <c r="AT37" s="4"/>
      <c r="AU37" s="1793" t="str">
        <f t="shared" si="0"/>
        <v/>
      </c>
      <c r="AV37" s="1794"/>
      <c r="AW37" s="1794"/>
      <c r="AX37" s="1794"/>
      <c r="AY37" s="1794"/>
      <c r="AZ37" s="1794"/>
      <c r="BA37" s="1794"/>
      <c r="BB37" s="1794"/>
      <c r="BC37" s="1794"/>
      <c r="BD37" s="1795"/>
      <c r="BE37" s="4"/>
      <c r="BF37" s="4"/>
      <c r="BG37" s="4"/>
      <c r="BH37" s="4"/>
      <c r="BI37" s="4"/>
      <c r="BJ37" s="4"/>
      <c r="BK37" s="4"/>
      <c r="BL37" s="4"/>
      <c r="BM37" s="4"/>
      <c r="BN37" s="4"/>
      <c r="BO37" s="4"/>
      <c r="BP37" s="4"/>
      <c r="BQ37" s="4"/>
      <c r="BR37" s="4"/>
      <c r="BS37" s="4"/>
    </row>
    <row r="38" spans="1:71" ht="12" customHeight="1" x14ac:dyDescent="0.2">
      <c r="A38" s="1847"/>
      <c r="B38" s="1848"/>
      <c r="C38" s="1848"/>
      <c r="D38" s="1848"/>
      <c r="E38" s="1848"/>
      <c r="F38" s="1848"/>
      <c r="G38" s="1848"/>
      <c r="H38" s="885"/>
      <c r="I38" s="885"/>
      <c r="J38" s="885"/>
      <c r="K38" s="885"/>
      <c r="L38" s="885"/>
      <c r="M38" s="885"/>
      <c r="N38" s="885"/>
      <c r="O38" s="885"/>
      <c r="P38" s="885"/>
      <c r="Q38" s="885"/>
      <c r="R38" s="885"/>
      <c r="S38" s="885"/>
      <c r="T38" s="1400"/>
      <c r="U38" s="1400"/>
      <c r="V38" s="1400"/>
      <c r="W38" s="1400"/>
      <c r="X38" s="1400"/>
      <c r="Y38" s="1400"/>
      <c r="Z38" s="1400"/>
      <c r="AA38" s="1400"/>
      <c r="AB38" s="1400"/>
      <c r="AC38" s="1400"/>
      <c r="AD38" s="1400"/>
      <c r="AE38" s="1400"/>
      <c r="AF38" s="870"/>
      <c r="AG38" s="870"/>
      <c r="AH38" s="870"/>
      <c r="AI38" s="871"/>
      <c r="AJ38" s="4"/>
      <c r="AK38" s="1846" t="str">
        <f t="shared" si="1"/>
        <v/>
      </c>
      <c r="AL38" s="1816"/>
      <c r="AM38" s="1816"/>
      <c r="AN38" s="1816" t="str">
        <f t="shared" si="2"/>
        <v/>
      </c>
      <c r="AO38" s="1816"/>
      <c r="AP38" s="1816"/>
      <c r="AQ38" s="1816" t="str">
        <f t="shared" si="3"/>
        <v/>
      </c>
      <c r="AR38" s="1816"/>
      <c r="AS38" s="1817"/>
      <c r="AT38" s="4"/>
      <c r="AU38" s="1793" t="str">
        <f t="shared" si="0"/>
        <v/>
      </c>
      <c r="AV38" s="1794"/>
      <c r="AW38" s="1794"/>
      <c r="AX38" s="1794"/>
      <c r="AY38" s="1794"/>
      <c r="AZ38" s="1794"/>
      <c r="BA38" s="1794"/>
      <c r="BB38" s="1794"/>
      <c r="BC38" s="1794"/>
      <c r="BD38" s="1795"/>
      <c r="BE38" s="4"/>
      <c r="BF38" s="4"/>
      <c r="BG38" s="4"/>
      <c r="BH38" s="4"/>
      <c r="BI38" s="4"/>
      <c r="BJ38" s="4"/>
      <c r="BK38" s="4"/>
      <c r="BL38" s="4"/>
      <c r="BM38" s="4"/>
      <c r="BN38" s="4"/>
      <c r="BO38" s="4"/>
      <c r="BP38" s="4"/>
      <c r="BQ38" s="4"/>
      <c r="BR38" s="4"/>
      <c r="BS38" s="4"/>
    </row>
    <row r="39" spans="1:71" ht="12" customHeight="1" x14ac:dyDescent="0.2">
      <c r="A39" s="1847"/>
      <c r="B39" s="1848"/>
      <c r="C39" s="1848"/>
      <c r="D39" s="1848"/>
      <c r="E39" s="1848"/>
      <c r="F39" s="1848"/>
      <c r="G39" s="1848"/>
      <c r="H39" s="885"/>
      <c r="I39" s="885"/>
      <c r="J39" s="885"/>
      <c r="K39" s="885"/>
      <c r="L39" s="885"/>
      <c r="M39" s="885"/>
      <c r="N39" s="885"/>
      <c r="O39" s="885"/>
      <c r="P39" s="885"/>
      <c r="Q39" s="885"/>
      <c r="R39" s="885"/>
      <c r="S39" s="885"/>
      <c r="T39" s="1400"/>
      <c r="U39" s="1400"/>
      <c r="V39" s="1400"/>
      <c r="W39" s="1400"/>
      <c r="X39" s="1400"/>
      <c r="Y39" s="1400"/>
      <c r="Z39" s="1400"/>
      <c r="AA39" s="1400"/>
      <c r="AB39" s="1400"/>
      <c r="AC39" s="1400"/>
      <c r="AD39" s="1400"/>
      <c r="AE39" s="1400"/>
      <c r="AF39" s="870"/>
      <c r="AG39" s="870"/>
      <c r="AH39" s="870"/>
      <c r="AI39" s="871"/>
      <c r="AJ39" s="4"/>
      <c r="AK39" s="1846" t="str">
        <f t="shared" si="1"/>
        <v/>
      </c>
      <c r="AL39" s="1816"/>
      <c r="AM39" s="1816"/>
      <c r="AN39" s="1816" t="str">
        <f t="shared" si="2"/>
        <v/>
      </c>
      <c r="AO39" s="1816"/>
      <c r="AP39" s="1816"/>
      <c r="AQ39" s="1816" t="str">
        <f t="shared" si="3"/>
        <v/>
      </c>
      <c r="AR39" s="1816"/>
      <c r="AS39" s="1817"/>
      <c r="AT39" s="4"/>
      <c r="AU39" s="1793" t="str">
        <f t="shared" si="0"/>
        <v/>
      </c>
      <c r="AV39" s="1794"/>
      <c r="AW39" s="1794"/>
      <c r="AX39" s="1794"/>
      <c r="AY39" s="1794"/>
      <c r="AZ39" s="1794"/>
      <c r="BA39" s="1794"/>
      <c r="BB39" s="1794"/>
      <c r="BC39" s="1794"/>
      <c r="BD39" s="1795"/>
      <c r="BE39" s="4"/>
      <c r="BF39" s="4"/>
      <c r="BG39" s="4"/>
      <c r="BH39" s="4"/>
      <c r="BI39" s="4"/>
      <c r="BJ39" s="4"/>
      <c r="BK39" s="4"/>
      <c r="BL39" s="4"/>
      <c r="BM39" s="4"/>
      <c r="BN39" s="4"/>
      <c r="BO39" s="4"/>
      <c r="BP39" s="4"/>
      <c r="BQ39" s="4"/>
      <c r="BR39" s="4"/>
      <c r="BS39" s="4"/>
    </row>
    <row r="40" spans="1:71" ht="12" customHeight="1" x14ac:dyDescent="0.2">
      <c r="A40" s="1847"/>
      <c r="B40" s="1848"/>
      <c r="C40" s="1848"/>
      <c r="D40" s="1848"/>
      <c r="E40" s="1848"/>
      <c r="F40" s="1848"/>
      <c r="G40" s="1848"/>
      <c r="H40" s="885"/>
      <c r="I40" s="885"/>
      <c r="J40" s="885"/>
      <c r="K40" s="885"/>
      <c r="L40" s="885"/>
      <c r="M40" s="885"/>
      <c r="N40" s="885"/>
      <c r="O40" s="885"/>
      <c r="P40" s="885"/>
      <c r="Q40" s="885"/>
      <c r="R40" s="885"/>
      <c r="S40" s="885"/>
      <c r="T40" s="1400"/>
      <c r="U40" s="1400"/>
      <c r="V40" s="1400"/>
      <c r="W40" s="1400"/>
      <c r="X40" s="1400"/>
      <c r="Y40" s="1400"/>
      <c r="Z40" s="1400"/>
      <c r="AA40" s="1400"/>
      <c r="AB40" s="1400"/>
      <c r="AC40" s="1400"/>
      <c r="AD40" s="1400"/>
      <c r="AE40" s="1400"/>
      <c r="AF40" s="870"/>
      <c r="AG40" s="870"/>
      <c r="AH40" s="870"/>
      <c r="AI40" s="871"/>
      <c r="AJ40" s="4"/>
      <c r="AK40" s="1846" t="str">
        <f t="shared" si="1"/>
        <v/>
      </c>
      <c r="AL40" s="1816"/>
      <c r="AM40" s="1816"/>
      <c r="AN40" s="1816" t="str">
        <f t="shared" si="2"/>
        <v/>
      </c>
      <c r="AO40" s="1816"/>
      <c r="AP40" s="1816"/>
      <c r="AQ40" s="1816" t="str">
        <f t="shared" si="3"/>
        <v/>
      </c>
      <c r="AR40" s="1816"/>
      <c r="AS40" s="1817"/>
      <c r="AT40" s="4"/>
      <c r="AU40" s="1793" t="str">
        <f t="shared" si="0"/>
        <v/>
      </c>
      <c r="AV40" s="1794"/>
      <c r="AW40" s="1794"/>
      <c r="AX40" s="1794"/>
      <c r="AY40" s="1794"/>
      <c r="AZ40" s="1794"/>
      <c r="BA40" s="1794"/>
      <c r="BB40" s="1794"/>
      <c r="BC40" s="1794"/>
      <c r="BD40" s="1795"/>
      <c r="BE40" s="4"/>
      <c r="BF40" s="4"/>
      <c r="BG40" s="4"/>
      <c r="BH40" s="4"/>
      <c r="BI40" s="4"/>
      <c r="BJ40" s="4"/>
      <c r="BK40" s="4"/>
      <c r="BL40" s="4"/>
      <c r="BM40" s="4"/>
      <c r="BN40" s="4"/>
      <c r="BO40" s="4"/>
      <c r="BP40" s="4"/>
      <c r="BQ40" s="4"/>
      <c r="BR40" s="4"/>
      <c r="BS40" s="4"/>
    </row>
    <row r="41" spans="1:71" ht="12" customHeight="1" x14ac:dyDescent="0.2">
      <c r="A41" s="1847"/>
      <c r="B41" s="1848"/>
      <c r="C41" s="1848"/>
      <c r="D41" s="1848"/>
      <c r="E41" s="1848"/>
      <c r="F41" s="1848"/>
      <c r="G41" s="1848"/>
      <c r="H41" s="885"/>
      <c r="I41" s="885"/>
      <c r="J41" s="885"/>
      <c r="K41" s="885"/>
      <c r="L41" s="885"/>
      <c r="M41" s="885"/>
      <c r="N41" s="885"/>
      <c r="O41" s="885"/>
      <c r="P41" s="885"/>
      <c r="Q41" s="885"/>
      <c r="R41" s="885"/>
      <c r="S41" s="885"/>
      <c r="T41" s="1400"/>
      <c r="U41" s="1400"/>
      <c r="V41" s="1400"/>
      <c r="W41" s="1400"/>
      <c r="X41" s="1400"/>
      <c r="Y41" s="1400"/>
      <c r="Z41" s="1400"/>
      <c r="AA41" s="1400"/>
      <c r="AB41" s="1400"/>
      <c r="AC41" s="1400"/>
      <c r="AD41" s="1400"/>
      <c r="AE41" s="1400"/>
      <c r="AF41" s="870"/>
      <c r="AG41" s="870"/>
      <c r="AH41" s="870"/>
      <c r="AI41" s="871"/>
      <c r="AJ41" s="4"/>
      <c r="AK41" s="1846" t="str">
        <f t="shared" si="1"/>
        <v/>
      </c>
      <c r="AL41" s="1816"/>
      <c r="AM41" s="1816"/>
      <c r="AN41" s="1816" t="str">
        <f t="shared" si="2"/>
        <v/>
      </c>
      <c r="AO41" s="1816"/>
      <c r="AP41" s="1816"/>
      <c r="AQ41" s="1816" t="str">
        <f t="shared" si="3"/>
        <v/>
      </c>
      <c r="AR41" s="1816"/>
      <c r="AS41" s="1817"/>
      <c r="AT41" s="4"/>
      <c r="AU41" s="1793" t="str">
        <f t="shared" si="0"/>
        <v/>
      </c>
      <c r="AV41" s="1794"/>
      <c r="AW41" s="1794"/>
      <c r="AX41" s="1794"/>
      <c r="AY41" s="1794"/>
      <c r="AZ41" s="1794"/>
      <c r="BA41" s="1794"/>
      <c r="BB41" s="1794"/>
      <c r="BC41" s="1794"/>
      <c r="BD41" s="1795"/>
      <c r="BE41" s="4"/>
      <c r="BF41" s="4"/>
      <c r="BG41" s="4"/>
      <c r="BH41" s="4"/>
      <c r="BI41" s="4"/>
      <c r="BJ41" s="4"/>
      <c r="BK41" s="4"/>
      <c r="BL41" s="4"/>
      <c r="BM41" s="4"/>
      <c r="BN41" s="4"/>
      <c r="BO41" s="4"/>
      <c r="BP41" s="4"/>
      <c r="BQ41" s="4"/>
      <c r="BR41" s="4"/>
      <c r="BS41" s="4"/>
    </row>
    <row r="42" spans="1:71" ht="12" customHeight="1" x14ac:dyDescent="0.2">
      <c r="A42" s="1847"/>
      <c r="B42" s="1848"/>
      <c r="C42" s="1848"/>
      <c r="D42" s="1848"/>
      <c r="E42" s="1848"/>
      <c r="F42" s="1848"/>
      <c r="G42" s="1848"/>
      <c r="H42" s="885"/>
      <c r="I42" s="885"/>
      <c r="J42" s="885"/>
      <c r="K42" s="885"/>
      <c r="L42" s="885"/>
      <c r="M42" s="885"/>
      <c r="N42" s="885"/>
      <c r="O42" s="885"/>
      <c r="P42" s="885"/>
      <c r="Q42" s="885"/>
      <c r="R42" s="885"/>
      <c r="S42" s="885"/>
      <c r="T42" s="1400"/>
      <c r="U42" s="1400"/>
      <c r="V42" s="1400"/>
      <c r="W42" s="1400"/>
      <c r="X42" s="1400"/>
      <c r="Y42" s="1400"/>
      <c r="Z42" s="1400"/>
      <c r="AA42" s="1400"/>
      <c r="AB42" s="1400"/>
      <c r="AC42" s="1400"/>
      <c r="AD42" s="1400"/>
      <c r="AE42" s="1400"/>
      <c r="AF42" s="870"/>
      <c r="AG42" s="870"/>
      <c r="AH42" s="870"/>
      <c r="AI42" s="871"/>
      <c r="AJ42" s="4"/>
      <c r="AK42" s="1846" t="str">
        <f t="shared" si="1"/>
        <v/>
      </c>
      <c r="AL42" s="1816"/>
      <c r="AM42" s="1816"/>
      <c r="AN42" s="1816" t="str">
        <f t="shared" si="2"/>
        <v/>
      </c>
      <c r="AO42" s="1816"/>
      <c r="AP42" s="1816"/>
      <c r="AQ42" s="1816" t="str">
        <f t="shared" si="3"/>
        <v/>
      </c>
      <c r="AR42" s="1816"/>
      <c r="AS42" s="1817"/>
      <c r="AT42" s="4"/>
      <c r="AU42" s="1793" t="str">
        <f t="shared" si="0"/>
        <v/>
      </c>
      <c r="AV42" s="1794"/>
      <c r="AW42" s="1794"/>
      <c r="AX42" s="1794"/>
      <c r="AY42" s="1794"/>
      <c r="AZ42" s="1794"/>
      <c r="BA42" s="1794"/>
      <c r="BB42" s="1794"/>
      <c r="BC42" s="1794"/>
      <c r="BD42" s="1795"/>
      <c r="BE42" s="4"/>
      <c r="BF42" s="4"/>
      <c r="BG42" s="4"/>
      <c r="BH42" s="4"/>
      <c r="BI42" s="4"/>
      <c r="BJ42" s="4"/>
      <c r="BK42" s="4"/>
      <c r="BL42" s="4"/>
      <c r="BM42" s="4"/>
      <c r="BN42" s="4"/>
      <c r="BO42" s="4"/>
      <c r="BP42" s="4"/>
      <c r="BQ42" s="4"/>
      <c r="BR42" s="4"/>
      <c r="BS42" s="4"/>
    </row>
    <row r="43" spans="1:71" ht="12" customHeight="1" x14ac:dyDescent="0.2">
      <c r="A43" s="1847"/>
      <c r="B43" s="1848"/>
      <c r="C43" s="1848"/>
      <c r="D43" s="1848"/>
      <c r="E43" s="1848"/>
      <c r="F43" s="1848"/>
      <c r="G43" s="1848"/>
      <c r="H43" s="885"/>
      <c r="I43" s="885"/>
      <c r="J43" s="885"/>
      <c r="K43" s="885"/>
      <c r="L43" s="885"/>
      <c r="M43" s="885"/>
      <c r="N43" s="885"/>
      <c r="O43" s="885"/>
      <c r="P43" s="885"/>
      <c r="Q43" s="885"/>
      <c r="R43" s="885"/>
      <c r="S43" s="885"/>
      <c r="T43" s="1400"/>
      <c r="U43" s="1400"/>
      <c r="V43" s="1400"/>
      <c r="W43" s="1400"/>
      <c r="X43" s="1400"/>
      <c r="Y43" s="1400"/>
      <c r="Z43" s="1400"/>
      <c r="AA43" s="1400"/>
      <c r="AB43" s="1400"/>
      <c r="AC43" s="1400"/>
      <c r="AD43" s="1400"/>
      <c r="AE43" s="1400"/>
      <c r="AF43" s="870"/>
      <c r="AG43" s="870"/>
      <c r="AH43" s="870"/>
      <c r="AI43" s="871"/>
      <c r="AJ43" s="4"/>
      <c r="AK43" s="1846" t="str">
        <f t="shared" si="1"/>
        <v/>
      </c>
      <c r="AL43" s="1816"/>
      <c r="AM43" s="1816"/>
      <c r="AN43" s="1816" t="str">
        <f t="shared" si="2"/>
        <v/>
      </c>
      <c r="AO43" s="1816"/>
      <c r="AP43" s="1816"/>
      <c r="AQ43" s="1816" t="str">
        <f t="shared" si="3"/>
        <v/>
      </c>
      <c r="AR43" s="1816"/>
      <c r="AS43" s="1817"/>
      <c r="AT43" s="4"/>
      <c r="AU43" s="1793" t="str">
        <f t="shared" si="0"/>
        <v/>
      </c>
      <c r="AV43" s="1794"/>
      <c r="AW43" s="1794"/>
      <c r="AX43" s="1794"/>
      <c r="AY43" s="1794"/>
      <c r="AZ43" s="1794"/>
      <c r="BA43" s="1794"/>
      <c r="BB43" s="1794"/>
      <c r="BC43" s="1794"/>
      <c r="BD43" s="1795"/>
      <c r="BE43" s="4"/>
      <c r="BF43" s="4"/>
      <c r="BG43" s="4"/>
      <c r="BH43" s="4"/>
      <c r="BI43" s="4"/>
      <c r="BJ43" s="4"/>
      <c r="BK43" s="4"/>
      <c r="BL43" s="4"/>
      <c r="BM43" s="4"/>
      <c r="BN43" s="4"/>
      <c r="BO43" s="4"/>
      <c r="BP43" s="4"/>
      <c r="BQ43" s="4"/>
      <c r="BR43" s="4"/>
      <c r="BS43" s="4"/>
    </row>
    <row r="44" spans="1:71" ht="12" customHeight="1" x14ac:dyDescent="0.2">
      <c r="A44" s="1847"/>
      <c r="B44" s="1848"/>
      <c r="C44" s="1848"/>
      <c r="D44" s="1848"/>
      <c r="E44" s="1848"/>
      <c r="F44" s="1848"/>
      <c r="G44" s="1848"/>
      <c r="H44" s="885"/>
      <c r="I44" s="885"/>
      <c r="J44" s="885"/>
      <c r="K44" s="885"/>
      <c r="L44" s="885"/>
      <c r="M44" s="885"/>
      <c r="N44" s="885"/>
      <c r="O44" s="885"/>
      <c r="P44" s="885"/>
      <c r="Q44" s="885"/>
      <c r="R44" s="885"/>
      <c r="S44" s="885"/>
      <c r="T44" s="1400"/>
      <c r="U44" s="1400"/>
      <c r="V44" s="1400"/>
      <c r="W44" s="1400"/>
      <c r="X44" s="1400"/>
      <c r="Y44" s="1400"/>
      <c r="Z44" s="1400"/>
      <c r="AA44" s="1400"/>
      <c r="AB44" s="1400"/>
      <c r="AC44" s="1400"/>
      <c r="AD44" s="1400"/>
      <c r="AE44" s="1400"/>
      <c r="AF44" s="870"/>
      <c r="AG44" s="870"/>
      <c r="AH44" s="870"/>
      <c r="AI44" s="871"/>
      <c r="AJ44" s="4"/>
      <c r="AK44" s="1846" t="str">
        <f t="shared" si="1"/>
        <v/>
      </c>
      <c r="AL44" s="1816"/>
      <c r="AM44" s="1816"/>
      <c r="AN44" s="1816" t="str">
        <f t="shared" si="2"/>
        <v/>
      </c>
      <c r="AO44" s="1816"/>
      <c r="AP44" s="1816"/>
      <c r="AQ44" s="1816" t="str">
        <f t="shared" si="3"/>
        <v/>
      </c>
      <c r="AR44" s="1816"/>
      <c r="AS44" s="1817"/>
      <c r="AT44" s="4"/>
      <c r="AU44" s="1793" t="str">
        <f t="shared" si="0"/>
        <v/>
      </c>
      <c r="AV44" s="1794"/>
      <c r="AW44" s="1794"/>
      <c r="AX44" s="1794"/>
      <c r="AY44" s="1794"/>
      <c r="AZ44" s="1794"/>
      <c r="BA44" s="1794"/>
      <c r="BB44" s="1794"/>
      <c r="BC44" s="1794"/>
      <c r="BD44" s="1795"/>
      <c r="BE44" s="4"/>
      <c r="BF44" s="4"/>
      <c r="BG44" s="4"/>
      <c r="BH44" s="4"/>
      <c r="BI44" s="4"/>
      <c r="BJ44" s="4"/>
      <c r="BK44" s="4"/>
      <c r="BL44" s="4"/>
      <c r="BM44" s="4"/>
      <c r="BN44" s="4"/>
      <c r="BO44" s="4"/>
      <c r="BP44" s="4"/>
      <c r="BQ44" s="4"/>
      <c r="BR44" s="4"/>
      <c r="BS44" s="4"/>
    </row>
    <row r="45" spans="1:71" ht="12" customHeight="1" x14ac:dyDescent="0.2">
      <c r="A45" s="1847"/>
      <c r="B45" s="1848"/>
      <c r="C45" s="1848"/>
      <c r="D45" s="1848"/>
      <c r="E45" s="1848"/>
      <c r="F45" s="1848"/>
      <c r="G45" s="1848"/>
      <c r="H45" s="885"/>
      <c r="I45" s="885"/>
      <c r="J45" s="885"/>
      <c r="K45" s="885"/>
      <c r="L45" s="885"/>
      <c r="M45" s="885"/>
      <c r="N45" s="885"/>
      <c r="O45" s="885"/>
      <c r="P45" s="885"/>
      <c r="Q45" s="885"/>
      <c r="R45" s="885"/>
      <c r="S45" s="885"/>
      <c r="T45" s="1400"/>
      <c r="U45" s="1400"/>
      <c r="V45" s="1400"/>
      <c r="W45" s="1400"/>
      <c r="X45" s="1400"/>
      <c r="Y45" s="1400"/>
      <c r="Z45" s="1400"/>
      <c r="AA45" s="1400"/>
      <c r="AB45" s="1400"/>
      <c r="AC45" s="1400"/>
      <c r="AD45" s="1400"/>
      <c r="AE45" s="1400"/>
      <c r="AF45" s="870"/>
      <c r="AG45" s="870"/>
      <c r="AH45" s="870"/>
      <c r="AI45" s="871"/>
      <c r="AJ45" s="4"/>
      <c r="AK45" s="1846" t="str">
        <f t="shared" si="1"/>
        <v/>
      </c>
      <c r="AL45" s="1816"/>
      <c r="AM45" s="1816"/>
      <c r="AN45" s="1816" t="str">
        <f t="shared" si="2"/>
        <v/>
      </c>
      <c r="AO45" s="1816"/>
      <c r="AP45" s="1816"/>
      <c r="AQ45" s="1816" t="str">
        <f t="shared" si="3"/>
        <v/>
      </c>
      <c r="AR45" s="1816"/>
      <c r="AS45" s="1817"/>
      <c r="AT45" s="4"/>
      <c r="AU45" s="1793" t="str">
        <f t="shared" si="0"/>
        <v/>
      </c>
      <c r="AV45" s="1794"/>
      <c r="AW45" s="1794"/>
      <c r="AX45" s="1794"/>
      <c r="AY45" s="1794"/>
      <c r="AZ45" s="1794"/>
      <c r="BA45" s="1794"/>
      <c r="BB45" s="1794"/>
      <c r="BC45" s="1794"/>
      <c r="BD45" s="1795"/>
      <c r="BE45" s="4"/>
      <c r="BF45" s="4"/>
      <c r="BG45" s="4"/>
      <c r="BH45" s="4"/>
      <c r="BI45" s="4"/>
      <c r="BJ45" s="4"/>
      <c r="BK45" s="4"/>
      <c r="BL45" s="4"/>
      <c r="BM45" s="4"/>
      <c r="BN45" s="4"/>
      <c r="BO45" s="4"/>
      <c r="BP45" s="4"/>
      <c r="BQ45" s="4"/>
      <c r="BR45" s="4"/>
      <c r="BS45" s="4"/>
    </row>
    <row r="46" spans="1:71" ht="12" customHeight="1" x14ac:dyDescent="0.2">
      <c r="A46" s="1847"/>
      <c r="B46" s="1848"/>
      <c r="C46" s="1848"/>
      <c r="D46" s="1848"/>
      <c r="E46" s="1848"/>
      <c r="F46" s="1848"/>
      <c r="G46" s="1848"/>
      <c r="H46" s="885"/>
      <c r="I46" s="885"/>
      <c r="J46" s="885"/>
      <c r="K46" s="885"/>
      <c r="L46" s="885"/>
      <c r="M46" s="885"/>
      <c r="N46" s="885"/>
      <c r="O46" s="885"/>
      <c r="P46" s="885"/>
      <c r="Q46" s="885"/>
      <c r="R46" s="885"/>
      <c r="S46" s="885"/>
      <c r="T46" s="1400"/>
      <c r="U46" s="1400"/>
      <c r="V46" s="1400"/>
      <c r="W46" s="1400"/>
      <c r="X46" s="1400"/>
      <c r="Y46" s="1400"/>
      <c r="Z46" s="1400"/>
      <c r="AA46" s="1400"/>
      <c r="AB46" s="1400"/>
      <c r="AC46" s="1400"/>
      <c r="AD46" s="1400"/>
      <c r="AE46" s="1400"/>
      <c r="AF46" s="870"/>
      <c r="AG46" s="870"/>
      <c r="AH46" s="870"/>
      <c r="AI46" s="871"/>
      <c r="AJ46" s="4"/>
      <c r="AK46" s="1846" t="str">
        <f t="shared" si="1"/>
        <v/>
      </c>
      <c r="AL46" s="1816"/>
      <c r="AM46" s="1816"/>
      <c r="AN46" s="1816" t="str">
        <f t="shared" si="2"/>
        <v/>
      </c>
      <c r="AO46" s="1816"/>
      <c r="AP46" s="1816"/>
      <c r="AQ46" s="1816" t="str">
        <f t="shared" si="3"/>
        <v/>
      </c>
      <c r="AR46" s="1816"/>
      <c r="AS46" s="1817"/>
      <c r="AT46" s="4"/>
      <c r="AU46" s="1793" t="str">
        <f t="shared" si="0"/>
        <v/>
      </c>
      <c r="AV46" s="1794"/>
      <c r="AW46" s="1794"/>
      <c r="AX46" s="1794"/>
      <c r="AY46" s="1794"/>
      <c r="AZ46" s="1794"/>
      <c r="BA46" s="1794"/>
      <c r="BB46" s="1794"/>
      <c r="BC46" s="1794"/>
      <c r="BD46" s="1795"/>
      <c r="BE46" s="4"/>
      <c r="BF46" s="4"/>
      <c r="BG46" s="4"/>
      <c r="BH46" s="4"/>
      <c r="BI46" s="4"/>
      <c r="BJ46" s="4"/>
      <c r="BK46" s="4"/>
      <c r="BL46" s="4"/>
      <c r="BM46" s="4"/>
      <c r="BN46" s="4"/>
      <c r="BO46" s="4"/>
      <c r="BP46" s="4"/>
      <c r="BQ46" s="4"/>
      <c r="BR46" s="4"/>
      <c r="BS46" s="4"/>
    </row>
    <row r="47" spans="1:71" ht="12" customHeight="1" x14ac:dyDescent="0.2">
      <c r="A47" s="1847"/>
      <c r="B47" s="1848"/>
      <c r="C47" s="1848"/>
      <c r="D47" s="1848"/>
      <c r="E47" s="1848"/>
      <c r="F47" s="1848"/>
      <c r="G47" s="1848"/>
      <c r="H47" s="885"/>
      <c r="I47" s="885"/>
      <c r="J47" s="885"/>
      <c r="K47" s="885"/>
      <c r="L47" s="885"/>
      <c r="M47" s="885"/>
      <c r="N47" s="885"/>
      <c r="O47" s="885"/>
      <c r="P47" s="885"/>
      <c r="Q47" s="885"/>
      <c r="R47" s="885"/>
      <c r="S47" s="885"/>
      <c r="T47" s="1400"/>
      <c r="U47" s="1400"/>
      <c r="V47" s="1400"/>
      <c r="W47" s="1400"/>
      <c r="X47" s="1400"/>
      <c r="Y47" s="1400"/>
      <c r="Z47" s="1400"/>
      <c r="AA47" s="1400"/>
      <c r="AB47" s="1400"/>
      <c r="AC47" s="1400"/>
      <c r="AD47" s="1400"/>
      <c r="AE47" s="1400"/>
      <c r="AF47" s="870"/>
      <c r="AG47" s="870"/>
      <c r="AH47" s="870"/>
      <c r="AI47" s="871"/>
      <c r="AJ47" s="4"/>
      <c r="AK47" s="1846" t="str">
        <f t="shared" si="1"/>
        <v/>
      </c>
      <c r="AL47" s="1816"/>
      <c r="AM47" s="1816"/>
      <c r="AN47" s="1816" t="str">
        <f t="shared" si="2"/>
        <v/>
      </c>
      <c r="AO47" s="1816"/>
      <c r="AP47" s="1816"/>
      <c r="AQ47" s="1816" t="str">
        <f t="shared" si="3"/>
        <v/>
      </c>
      <c r="AR47" s="1816"/>
      <c r="AS47" s="1817"/>
      <c r="AT47" s="4"/>
      <c r="AU47" s="1793" t="str">
        <f t="shared" si="0"/>
        <v/>
      </c>
      <c r="AV47" s="1794"/>
      <c r="AW47" s="1794"/>
      <c r="AX47" s="1794"/>
      <c r="AY47" s="1794"/>
      <c r="AZ47" s="1794"/>
      <c r="BA47" s="1794"/>
      <c r="BB47" s="1794"/>
      <c r="BC47" s="1794"/>
      <c r="BD47" s="1795"/>
      <c r="BE47" s="4"/>
      <c r="BF47" s="4"/>
      <c r="BG47" s="4"/>
      <c r="BH47" s="4"/>
      <c r="BI47" s="4"/>
      <c r="BJ47" s="4"/>
      <c r="BK47" s="4"/>
      <c r="BL47" s="4"/>
      <c r="BM47" s="4"/>
      <c r="BN47" s="4"/>
      <c r="BO47" s="4"/>
      <c r="BP47" s="4"/>
      <c r="BQ47" s="4"/>
      <c r="BR47" s="4"/>
      <c r="BS47" s="4"/>
    </row>
    <row r="48" spans="1:71" ht="12" customHeight="1" x14ac:dyDescent="0.2">
      <c r="A48" s="1847"/>
      <c r="B48" s="1848"/>
      <c r="C48" s="1848"/>
      <c r="D48" s="1848"/>
      <c r="E48" s="1848"/>
      <c r="F48" s="1848"/>
      <c r="G48" s="1848"/>
      <c r="H48" s="885"/>
      <c r="I48" s="885"/>
      <c r="J48" s="885"/>
      <c r="K48" s="885"/>
      <c r="L48" s="885"/>
      <c r="M48" s="885"/>
      <c r="N48" s="885"/>
      <c r="O48" s="885"/>
      <c r="P48" s="885"/>
      <c r="Q48" s="885"/>
      <c r="R48" s="885"/>
      <c r="S48" s="885"/>
      <c r="T48" s="1400"/>
      <c r="U48" s="1400"/>
      <c r="V48" s="1400"/>
      <c r="W48" s="1400"/>
      <c r="X48" s="1400"/>
      <c r="Y48" s="1400"/>
      <c r="Z48" s="1400"/>
      <c r="AA48" s="1400"/>
      <c r="AB48" s="1400"/>
      <c r="AC48" s="1400"/>
      <c r="AD48" s="1400"/>
      <c r="AE48" s="1400"/>
      <c r="AF48" s="870"/>
      <c r="AG48" s="870"/>
      <c r="AH48" s="870"/>
      <c r="AI48" s="871"/>
      <c r="AJ48" s="4"/>
      <c r="AK48" s="1846" t="str">
        <f t="shared" si="1"/>
        <v/>
      </c>
      <c r="AL48" s="1816"/>
      <c r="AM48" s="1816"/>
      <c r="AN48" s="1816" t="str">
        <f t="shared" si="2"/>
        <v/>
      </c>
      <c r="AO48" s="1816"/>
      <c r="AP48" s="1816"/>
      <c r="AQ48" s="1816" t="str">
        <f t="shared" si="3"/>
        <v/>
      </c>
      <c r="AR48" s="1816"/>
      <c r="AS48" s="1817"/>
      <c r="AT48" s="4"/>
      <c r="AU48" s="1793" t="str">
        <f t="shared" si="0"/>
        <v/>
      </c>
      <c r="AV48" s="1794"/>
      <c r="AW48" s="1794"/>
      <c r="AX48" s="1794"/>
      <c r="AY48" s="1794"/>
      <c r="AZ48" s="1794"/>
      <c r="BA48" s="1794"/>
      <c r="BB48" s="1794"/>
      <c r="BC48" s="1794"/>
      <c r="BD48" s="1795"/>
      <c r="BE48" s="4"/>
      <c r="BF48" s="4"/>
      <c r="BG48" s="4"/>
      <c r="BH48" s="4"/>
      <c r="BI48" s="4"/>
      <c r="BJ48" s="4"/>
      <c r="BK48" s="4"/>
      <c r="BL48" s="4"/>
      <c r="BM48" s="4"/>
      <c r="BN48" s="4"/>
      <c r="BO48" s="4"/>
      <c r="BP48" s="4"/>
      <c r="BQ48" s="4"/>
      <c r="BR48" s="4"/>
      <c r="BS48" s="4"/>
    </row>
    <row r="49" spans="1:71" ht="12" customHeight="1" x14ac:dyDescent="0.2">
      <c r="A49" s="1847"/>
      <c r="B49" s="1848"/>
      <c r="C49" s="1848"/>
      <c r="D49" s="1848"/>
      <c r="E49" s="1848"/>
      <c r="F49" s="1848"/>
      <c r="G49" s="1848"/>
      <c r="H49" s="885"/>
      <c r="I49" s="885"/>
      <c r="J49" s="885"/>
      <c r="K49" s="885"/>
      <c r="L49" s="885"/>
      <c r="M49" s="885"/>
      <c r="N49" s="885"/>
      <c r="O49" s="885"/>
      <c r="P49" s="885"/>
      <c r="Q49" s="885"/>
      <c r="R49" s="885"/>
      <c r="S49" s="885"/>
      <c r="T49" s="1400"/>
      <c r="U49" s="1400"/>
      <c r="V49" s="1400"/>
      <c r="W49" s="1400"/>
      <c r="X49" s="1400"/>
      <c r="Y49" s="1400"/>
      <c r="Z49" s="1400"/>
      <c r="AA49" s="1400"/>
      <c r="AB49" s="1400"/>
      <c r="AC49" s="1400"/>
      <c r="AD49" s="1400"/>
      <c r="AE49" s="1400"/>
      <c r="AF49" s="870"/>
      <c r="AG49" s="870"/>
      <c r="AH49" s="870"/>
      <c r="AI49" s="871"/>
      <c r="AJ49" s="4"/>
      <c r="AK49" s="1846" t="str">
        <f t="shared" si="1"/>
        <v/>
      </c>
      <c r="AL49" s="1816"/>
      <c r="AM49" s="1816"/>
      <c r="AN49" s="1816" t="str">
        <f t="shared" si="2"/>
        <v/>
      </c>
      <c r="AO49" s="1816"/>
      <c r="AP49" s="1816"/>
      <c r="AQ49" s="1816" t="str">
        <f t="shared" si="3"/>
        <v/>
      </c>
      <c r="AR49" s="1816"/>
      <c r="AS49" s="1817"/>
      <c r="AT49" s="4"/>
      <c r="AU49" s="1793" t="str">
        <f t="shared" si="0"/>
        <v/>
      </c>
      <c r="AV49" s="1794"/>
      <c r="AW49" s="1794"/>
      <c r="AX49" s="1794"/>
      <c r="AY49" s="1794"/>
      <c r="AZ49" s="1794"/>
      <c r="BA49" s="1794"/>
      <c r="BB49" s="1794"/>
      <c r="BC49" s="1794"/>
      <c r="BD49" s="1795"/>
      <c r="BE49" s="4"/>
      <c r="BF49" s="4"/>
      <c r="BG49" s="4"/>
      <c r="BH49" s="4"/>
      <c r="BI49" s="4"/>
      <c r="BJ49" s="4"/>
      <c r="BK49" s="4"/>
      <c r="BL49" s="4"/>
      <c r="BM49" s="4"/>
      <c r="BN49" s="4"/>
      <c r="BO49" s="4"/>
      <c r="BP49" s="4"/>
      <c r="BQ49" s="4"/>
      <c r="BR49" s="4"/>
      <c r="BS49" s="4"/>
    </row>
    <row r="50" spans="1:71" ht="12" customHeight="1" x14ac:dyDescent="0.2">
      <c r="A50" s="1847"/>
      <c r="B50" s="1848"/>
      <c r="C50" s="1848"/>
      <c r="D50" s="1848"/>
      <c r="E50" s="1848"/>
      <c r="F50" s="1848"/>
      <c r="G50" s="1848"/>
      <c r="H50" s="885"/>
      <c r="I50" s="885"/>
      <c r="J50" s="885"/>
      <c r="K50" s="885"/>
      <c r="L50" s="885"/>
      <c r="M50" s="885"/>
      <c r="N50" s="885"/>
      <c r="O50" s="885"/>
      <c r="P50" s="885"/>
      <c r="Q50" s="885"/>
      <c r="R50" s="885"/>
      <c r="S50" s="885"/>
      <c r="T50" s="1400"/>
      <c r="U50" s="1400"/>
      <c r="V50" s="1400"/>
      <c r="W50" s="1400"/>
      <c r="X50" s="1400"/>
      <c r="Y50" s="1400"/>
      <c r="Z50" s="1400"/>
      <c r="AA50" s="1400"/>
      <c r="AB50" s="1400"/>
      <c r="AC50" s="1400"/>
      <c r="AD50" s="1400"/>
      <c r="AE50" s="1400"/>
      <c r="AF50" s="870"/>
      <c r="AG50" s="870"/>
      <c r="AH50" s="870"/>
      <c r="AI50" s="871"/>
      <c r="AJ50" s="4"/>
      <c r="AK50" s="1846" t="str">
        <f t="shared" si="1"/>
        <v/>
      </c>
      <c r="AL50" s="1816"/>
      <c r="AM50" s="1816"/>
      <c r="AN50" s="1816" t="str">
        <f t="shared" si="2"/>
        <v/>
      </c>
      <c r="AO50" s="1816"/>
      <c r="AP50" s="1816"/>
      <c r="AQ50" s="1816" t="str">
        <f t="shared" si="3"/>
        <v/>
      </c>
      <c r="AR50" s="1816"/>
      <c r="AS50" s="1817"/>
      <c r="AT50" s="4"/>
      <c r="AU50" s="1793" t="str">
        <f t="shared" si="0"/>
        <v/>
      </c>
      <c r="AV50" s="1794"/>
      <c r="AW50" s="1794"/>
      <c r="AX50" s="1794"/>
      <c r="AY50" s="1794"/>
      <c r="AZ50" s="1794"/>
      <c r="BA50" s="1794"/>
      <c r="BB50" s="1794"/>
      <c r="BC50" s="1794"/>
      <c r="BD50" s="1795"/>
      <c r="BE50" s="4"/>
      <c r="BF50" s="4"/>
      <c r="BG50" s="4"/>
      <c r="BH50" s="4"/>
      <c r="BI50" s="4"/>
      <c r="BJ50" s="4"/>
      <c r="BK50" s="4"/>
      <c r="BL50" s="4"/>
      <c r="BM50" s="4"/>
      <c r="BN50" s="4"/>
      <c r="BO50" s="4"/>
      <c r="BP50" s="4"/>
      <c r="BQ50" s="4"/>
      <c r="BR50" s="4"/>
      <c r="BS50" s="4"/>
    </row>
    <row r="51" spans="1:71" ht="12" customHeight="1" x14ac:dyDescent="0.2">
      <c r="A51" s="1847"/>
      <c r="B51" s="1848"/>
      <c r="C51" s="1848"/>
      <c r="D51" s="1848"/>
      <c r="E51" s="1848"/>
      <c r="F51" s="1848"/>
      <c r="G51" s="1848"/>
      <c r="H51" s="885"/>
      <c r="I51" s="885"/>
      <c r="J51" s="885"/>
      <c r="K51" s="885"/>
      <c r="L51" s="885"/>
      <c r="M51" s="885"/>
      <c r="N51" s="885"/>
      <c r="O51" s="885"/>
      <c r="P51" s="885"/>
      <c r="Q51" s="885"/>
      <c r="R51" s="885"/>
      <c r="S51" s="885"/>
      <c r="T51" s="1400"/>
      <c r="U51" s="1400"/>
      <c r="V51" s="1400"/>
      <c r="W51" s="1400"/>
      <c r="X51" s="1400"/>
      <c r="Y51" s="1400"/>
      <c r="Z51" s="1400"/>
      <c r="AA51" s="1400"/>
      <c r="AB51" s="1400"/>
      <c r="AC51" s="1400"/>
      <c r="AD51" s="1400"/>
      <c r="AE51" s="1400"/>
      <c r="AF51" s="870"/>
      <c r="AG51" s="870"/>
      <c r="AH51" s="870"/>
      <c r="AI51" s="871"/>
      <c r="AJ51" s="4"/>
      <c r="AK51" s="1846" t="str">
        <f t="shared" si="1"/>
        <v/>
      </c>
      <c r="AL51" s="1816"/>
      <c r="AM51" s="1816"/>
      <c r="AN51" s="1816" t="str">
        <f t="shared" si="2"/>
        <v/>
      </c>
      <c r="AO51" s="1816"/>
      <c r="AP51" s="1816"/>
      <c r="AQ51" s="1816" t="str">
        <f t="shared" si="3"/>
        <v/>
      </c>
      <c r="AR51" s="1816"/>
      <c r="AS51" s="1817"/>
      <c r="AT51" s="4"/>
      <c r="AU51" s="1793" t="str">
        <f t="shared" si="0"/>
        <v/>
      </c>
      <c r="AV51" s="1794"/>
      <c r="AW51" s="1794"/>
      <c r="AX51" s="1794"/>
      <c r="AY51" s="1794"/>
      <c r="AZ51" s="1794"/>
      <c r="BA51" s="1794"/>
      <c r="BB51" s="1794"/>
      <c r="BC51" s="1794"/>
      <c r="BD51" s="1795"/>
      <c r="BE51" s="4"/>
      <c r="BF51" s="4"/>
      <c r="BG51" s="4"/>
      <c r="BH51" s="4"/>
      <c r="BI51" s="4"/>
      <c r="BJ51" s="4"/>
      <c r="BK51" s="4"/>
      <c r="BL51" s="4"/>
      <c r="BM51" s="4"/>
      <c r="BN51" s="4"/>
      <c r="BO51" s="4"/>
      <c r="BP51" s="4"/>
      <c r="BQ51" s="4"/>
      <c r="BR51" s="4"/>
      <c r="BS51" s="4"/>
    </row>
    <row r="52" spans="1:71" ht="12" customHeight="1" x14ac:dyDescent="0.2">
      <c r="A52" s="1847"/>
      <c r="B52" s="1848"/>
      <c r="C52" s="1848"/>
      <c r="D52" s="1848"/>
      <c r="E52" s="1848"/>
      <c r="F52" s="1848"/>
      <c r="G52" s="1848"/>
      <c r="H52" s="885"/>
      <c r="I52" s="885"/>
      <c r="J52" s="885"/>
      <c r="K52" s="885"/>
      <c r="L52" s="885"/>
      <c r="M52" s="885"/>
      <c r="N52" s="885"/>
      <c r="O52" s="885"/>
      <c r="P52" s="885"/>
      <c r="Q52" s="885"/>
      <c r="R52" s="885"/>
      <c r="S52" s="885"/>
      <c r="T52" s="1400"/>
      <c r="U52" s="1400"/>
      <c r="V52" s="1400"/>
      <c r="W52" s="1400"/>
      <c r="X52" s="1400"/>
      <c r="Y52" s="1400"/>
      <c r="Z52" s="1400"/>
      <c r="AA52" s="1400"/>
      <c r="AB52" s="1400"/>
      <c r="AC52" s="1400"/>
      <c r="AD52" s="1400"/>
      <c r="AE52" s="1400"/>
      <c r="AF52" s="870"/>
      <c r="AG52" s="870"/>
      <c r="AH52" s="870"/>
      <c r="AI52" s="871"/>
      <c r="AJ52" s="4"/>
      <c r="AK52" s="1846" t="str">
        <f t="shared" si="1"/>
        <v/>
      </c>
      <c r="AL52" s="1816"/>
      <c r="AM52" s="1816"/>
      <c r="AN52" s="1816" t="str">
        <f t="shared" si="2"/>
        <v/>
      </c>
      <c r="AO52" s="1816"/>
      <c r="AP52" s="1816"/>
      <c r="AQ52" s="1816" t="str">
        <f t="shared" si="3"/>
        <v/>
      </c>
      <c r="AR52" s="1816"/>
      <c r="AS52" s="1817"/>
      <c r="AT52" s="4"/>
      <c r="AU52" s="1793" t="str">
        <f t="shared" si="0"/>
        <v/>
      </c>
      <c r="AV52" s="1794"/>
      <c r="AW52" s="1794"/>
      <c r="AX52" s="1794"/>
      <c r="AY52" s="1794"/>
      <c r="AZ52" s="1794"/>
      <c r="BA52" s="1794"/>
      <c r="BB52" s="1794"/>
      <c r="BC52" s="1794"/>
      <c r="BD52" s="1795"/>
      <c r="BE52" s="4"/>
      <c r="BF52" s="4"/>
      <c r="BG52" s="4"/>
      <c r="BH52" s="4"/>
      <c r="BI52" s="4"/>
      <c r="BJ52" s="4"/>
      <c r="BK52" s="4"/>
      <c r="BL52" s="4"/>
      <c r="BM52" s="4"/>
      <c r="BN52" s="4"/>
      <c r="BO52" s="4"/>
      <c r="BP52" s="4"/>
      <c r="BQ52" s="4"/>
      <c r="BR52" s="4"/>
      <c r="BS52" s="4"/>
    </row>
    <row r="53" spans="1:71" ht="12" customHeight="1" thickBot="1" x14ac:dyDescent="0.25">
      <c r="A53" s="1409" t="s">
        <v>192</v>
      </c>
      <c r="B53" s="1410"/>
      <c r="C53" s="1410"/>
      <c r="D53" s="1410"/>
      <c r="E53" s="1410"/>
      <c r="F53" s="1410"/>
      <c r="G53" s="1410"/>
      <c r="H53" s="1410"/>
      <c r="I53" s="1410"/>
      <c r="J53" s="1410"/>
      <c r="K53" s="1410"/>
      <c r="L53" s="1410"/>
      <c r="M53" s="1410"/>
      <c r="N53" s="1410"/>
      <c r="O53" s="1410"/>
      <c r="P53" s="1410"/>
      <c r="Q53" s="1245" t="str">
        <f>IF(SUM(Q33:S52)&lt;&gt;0,SUM(Q33:S52),"")</f>
        <v/>
      </c>
      <c r="R53" s="1245"/>
      <c r="S53" s="1245"/>
      <c r="T53" s="1245" t="str">
        <f>IF(SUM(T33:V52)&lt;&gt;0,SUM(T33:V52),"")</f>
        <v/>
      </c>
      <c r="U53" s="1245"/>
      <c r="V53" s="1245"/>
      <c r="W53" s="1245" t="str">
        <f>IF(SUM(W33:Y52)&lt;&gt;0,SUM(W33:Y52),"")</f>
        <v/>
      </c>
      <c r="X53" s="1245"/>
      <c r="Y53" s="1245"/>
      <c r="Z53" s="1245" t="str">
        <f>IF(SUM(Z33:AB52)&lt;&gt;0,SUM(Z33:AB52),"")</f>
        <v/>
      </c>
      <c r="AA53" s="1245"/>
      <c r="AB53" s="1245"/>
      <c r="AC53" s="1245" t="str">
        <f>IF(SUM(AC33:AE52)&lt;&gt;0,SUM(AC33:AE52),"")</f>
        <v/>
      </c>
      <c r="AD53" s="1245"/>
      <c r="AE53" s="1245"/>
      <c r="AF53" s="1397"/>
      <c r="AG53" s="1397"/>
      <c r="AH53" s="1397"/>
      <c r="AI53" s="1398"/>
      <c r="AJ53" s="4"/>
      <c r="AK53" s="1851" t="str">
        <f>IFERROR((T53/Q53),"")</f>
        <v/>
      </c>
      <c r="AL53" s="1852"/>
      <c r="AM53" s="1853"/>
      <c r="AN53" s="1849"/>
      <c r="AO53" s="1849"/>
      <c r="AP53" s="1849"/>
      <c r="AQ53" s="1849"/>
      <c r="AR53" s="1849"/>
      <c r="AS53" s="1850"/>
      <c r="AT53" s="4"/>
      <c r="AU53" s="1796" t="str">
        <f>IFERROR(IF(AC53="","",IF(AC53&lt;Q53-(Q53*$BB$30),"Below "&amp;$BB$30*100&amp;"% by "&amp;Q53-(Q53*$BB$30)-AC53&amp;" CFM",IF(AC53&gt;Q53+(Q53*$BB$29),"Above "&amp;$BB$29*100&amp;"% by "&amp;AC53-Q53-(Q53*$BB$29)&amp;" CFM",""))),"")</f>
        <v/>
      </c>
      <c r="AV53" s="1797"/>
      <c r="AW53" s="1797"/>
      <c r="AX53" s="1797"/>
      <c r="AY53" s="1797"/>
      <c r="AZ53" s="1797"/>
      <c r="BA53" s="1797"/>
      <c r="BB53" s="1797"/>
      <c r="BC53" s="1797"/>
      <c r="BD53" s="1798"/>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94"/>
      <c r="F62" s="994"/>
      <c r="G62" s="994"/>
      <c r="H62" s="994"/>
      <c r="I62" s="994"/>
      <c r="J62" s="994"/>
      <c r="K62" s="994"/>
      <c r="L62" s="6"/>
      <c r="M62" s="6"/>
      <c r="N62" s="6"/>
      <c r="O62" s="6"/>
      <c r="P62" s="6"/>
      <c r="Q62" s="6" t="s">
        <v>37</v>
      </c>
      <c r="R62" s="6"/>
      <c r="S62" s="6"/>
      <c r="T62" s="6"/>
      <c r="U62" s="6"/>
      <c r="V62" s="995"/>
      <c r="W62" s="995"/>
      <c r="X62" s="995"/>
      <c r="Y62" s="995"/>
      <c r="Z62" s="995"/>
      <c r="AA62" s="995"/>
      <c r="AB62" s="995"/>
      <c r="AC62" s="995"/>
      <c r="AD62" s="995"/>
      <c r="AE62" s="995"/>
      <c r="AF62" s="995"/>
      <c r="AG62" s="995"/>
      <c r="AH62" s="995"/>
      <c r="AI62" s="9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j/kuhxmdPWljvTB6eKf8qtK0HgdCF05whs6B4DYJDRjGBf2ZpI7oYp9n4qN00DEcMYdJzF0QZg7EjA8lBbSYag==" saltValue="GzoJigevbh+kKxzpo5yzSw==" spinCount="100000" sheet="1" objects="1" scenarios="1"/>
  <mergeCells count="408">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E13:AI13"/>
    <mergeCell ref="A14:F14"/>
    <mergeCell ref="G14:P14"/>
    <mergeCell ref="T14:Y14"/>
    <mergeCell ref="Z14:AD14"/>
    <mergeCell ref="AE14:AI14"/>
    <mergeCell ref="A12:F12"/>
    <mergeCell ref="G12:P12"/>
    <mergeCell ref="T12:Y12"/>
    <mergeCell ref="Z12:AD12"/>
    <mergeCell ref="AE12:AI12"/>
    <mergeCell ref="A13:F13"/>
    <mergeCell ref="G13:K13"/>
    <mergeCell ref="M13:P13"/>
    <mergeCell ref="T13:Y13"/>
    <mergeCell ref="Z13:AD13"/>
    <mergeCell ref="A17:F17"/>
    <mergeCell ref="G17:P17"/>
    <mergeCell ref="T17:AI17"/>
    <mergeCell ref="A18:F18"/>
    <mergeCell ref="G18:P18"/>
    <mergeCell ref="T18:Y18"/>
    <mergeCell ref="Z18:AD18"/>
    <mergeCell ref="AE18:AI18"/>
    <mergeCell ref="A15:F15"/>
    <mergeCell ref="G15:P15"/>
    <mergeCell ref="T15:Y15"/>
    <mergeCell ref="Z15:AD15"/>
    <mergeCell ref="AE15:AI15"/>
    <mergeCell ref="A16:F16"/>
    <mergeCell ref="G16:P16"/>
    <mergeCell ref="AE21:AI21"/>
    <mergeCell ref="A22:K22"/>
    <mergeCell ref="L22:M22"/>
    <mergeCell ref="N22:P22"/>
    <mergeCell ref="A19:F19"/>
    <mergeCell ref="G19:P19"/>
    <mergeCell ref="T19:Y19"/>
    <mergeCell ref="Z19:AD19"/>
    <mergeCell ref="AE19:AI19"/>
    <mergeCell ref="T20:Y20"/>
    <mergeCell ref="Z20:AD20"/>
    <mergeCell ref="AE20:AI20"/>
    <mergeCell ref="K25:O25"/>
    <mergeCell ref="U25:Y25"/>
    <mergeCell ref="K26:M26"/>
    <mergeCell ref="N26:O26"/>
    <mergeCell ref="U26:W26"/>
    <mergeCell ref="X26:Y26"/>
    <mergeCell ref="A21:P21"/>
    <mergeCell ref="T21:Y21"/>
    <mergeCell ref="Z21:AD21"/>
    <mergeCell ref="K27:O27"/>
    <mergeCell ref="U27:Y27"/>
    <mergeCell ref="K28:M28"/>
    <mergeCell ref="N28:O28"/>
    <mergeCell ref="U28:W28"/>
    <mergeCell ref="X28:Y28"/>
    <mergeCell ref="AK30:AS32"/>
    <mergeCell ref="W32:Y32"/>
    <mergeCell ref="Z32:AB32"/>
    <mergeCell ref="AC31:AE32"/>
    <mergeCell ref="AF31:AI32"/>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542" priority="17">
      <formula>LEN(TRIM(AU33))&gt;0</formula>
    </cfRule>
  </conditionalFormatting>
  <conditionalFormatting sqref="V62:AI62 E62:K62 L22:M22 Z19:AI21 G18:P19 G14:P16 G13:K13 G12:P12 Y9:AI9 Y7:AI7 F9:P9 F7:P7 BB29:BC30">
    <cfRule type="containsBlanks" dxfId="1541" priority="16">
      <formula>LEN(TRIM(E7))=0</formula>
    </cfRule>
  </conditionalFormatting>
  <conditionalFormatting sqref="Q53:AE53">
    <cfRule type="containsText" dxfId="1540" priority="15" operator="containsText" text="CALC.">
      <formula>NOT(ISERROR(SEARCH("CALC.",Q53)))</formula>
    </cfRule>
  </conditionalFormatting>
  <conditionalFormatting sqref="A33:S52">
    <cfRule type="notContainsBlanks" dxfId="1539" priority="13">
      <formula>LEN(TRIM(A33))&gt;0</formula>
    </cfRule>
    <cfRule type="expression" dxfId="1538" priority="14">
      <formula>NOT(ISBLANK($H33))</formula>
    </cfRule>
  </conditionalFormatting>
  <conditionalFormatting sqref="AU53:BD53">
    <cfRule type="notContainsBlanks" dxfId="1537" priority="12">
      <formula>LEN(TRIM(AU53))&gt;0</formula>
    </cfRule>
  </conditionalFormatting>
  <conditionalFormatting sqref="Z13 Z14 Z15 AE15 AE14">
    <cfRule type="containsBlanks" dxfId="1536" priority="11">
      <formula>LEN(TRIM(Z13))=0</formula>
    </cfRule>
  </conditionalFormatting>
  <conditionalFormatting sqref="T33:AC52">
    <cfRule type="notContainsBlanks" dxfId="1535" priority="3">
      <formula>LEN(TRIM(T33))&gt;0</formula>
    </cfRule>
    <cfRule type="expression" dxfId="1534" priority="4">
      <formula>NOT(ISBLANK($H33))</formula>
    </cfRule>
  </conditionalFormatting>
  <conditionalFormatting sqref="T33:AB52">
    <cfRule type="expression" dxfId="1533" priority="2">
      <formula>$AC33&lt;&gt;""</formula>
    </cfRule>
  </conditionalFormatting>
  <conditionalFormatting sqref="M13:P13">
    <cfRule type="containsBlanks" dxfId="153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sqref="A1:C1"/>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23" t="s">
        <v>49</v>
      </c>
      <c r="AK1" s="1823"/>
      <c r="AL1" s="1823"/>
      <c r="AM1" s="1823"/>
      <c r="AN1" s="1823"/>
      <c r="AO1" s="1823"/>
      <c r="AP1" s="1823"/>
      <c r="AQ1" s="1823"/>
      <c r="AR1" s="1823"/>
      <c r="AS1" s="1823"/>
      <c r="AT1" s="1823"/>
      <c r="AU1" s="1823"/>
      <c r="AV1" s="1823"/>
      <c r="AW1" s="1823"/>
      <c r="AX1" s="1823"/>
      <c r="AY1" s="1823"/>
      <c r="AZ1" s="1823"/>
      <c r="BA1" s="1823"/>
      <c r="BB1" s="1823"/>
      <c r="BC1" s="1823"/>
      <c r="BD1" s="1823"/>
      <c r="BE1" s="1823"/>
      <c r="BF1" s="1823"/>
      <c r="BG1" s="1823"/>
      <c r="BH1" s="1823"/>
      <c r="BI1" s="1823"/>
      <c r="BJ1" s="1823"/>
      <c r="BK1" s="1823"/>
      <c r="BL1" s="1823"/>
      <c r="BM1" s="1823"/>
      <c r="BN1" s="1823"/>
      <c r="BO1" s="1823"/>
      <c r="BP1" s="1823"/>
      <c r="BQ1" s="1823"/>
      <c r="BR1" s="1823"/>
      <c r="BS1" s="1823"/>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102" t="s">
        <v>709</v>
      </c>
      <c r="AW3" s="1103"/>
      <c r="AX3" s="1103"/>
      <c r="AY3" s="1103"/>
      <c r="AZ3" s="1103"/>
      <c r="BA3" s="1103"/>
      <c r="BB3" s="1103"/>
      <c r="BC3" s="1103"/>
      <c r="BD3" s="1103"/>
      <c r="BE3" s="1103"/>
      <c r="BF3" s="1103"/>
      <c r="BG3" s="1103"/>
      <c r="BH3" s="1103"/>
      <c r="BI3" s="1103"/>
      <c r="BJ3" s="1104"/>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48"/>
      <c r="AW4" s="949"/>
      <c r="AX4" s="949"/>
      <c r="AY4" s="949"/>
      <c r="AZ4" s="950"/>
      <c r="BA4" s="956"/>
      <c r="BB4" s="949"/>
      <c r="BC4" s="949"/>
      <c r="BD4" s="949"/>
      <c r="BE4" s="950"/>
      <c r="BF4" s="956"/>
      <c r="BG4" s="949"/>
      <c r="BH4" s="949"/>
      <c r="BI4" s="949"/>
      <c r="BJ4" s="957"/>
      <c r="BK4" s="4"/>
      <c r="BL4" s="4"/>
      <c r="BM4" s="4"/>
      <c r="BN4" s="4"/>
      <c r="BO4" s="4"/>
      <c r="BP4" s="4"/>
      <c r="BQ4" s="4"/>
      <c r="BR4" s="4"/>
      <c r="BS4" s="4"/>
    </row>
    <row r="5" spans="1:71" ht="12.75" customHeight="1" x14ac:dyDescent="0.2">
      <c r="A5" s="6"/>
      <c r="B5" s="6"/>
      <c r="C5" s="6"/>
      <c r="D5" s="6"/>
      <c r="E5" s="6"/>
      <c r="F5" s="6"/>
      <c r="G5" s="6"/>
      <c r="H5" s="6"/>
      <c r="I5" s="6"/>
      <c r="J5" s="6"/>
      <c r="K5" s="6"/>
      <c r="L5" s="6"/>
      <c r="M5" s="1152" t="s">
        <v>411</v>
      </c>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4"/>
      <c r="AK5" s="4"/>
      <c r="AL5" s="4"/>
      <c r="AM5" s="4"/>
      <c r="AN5" s="4"/>
      <c r="AO5" s="4"/>
      <c r="AP5" s="4"/>
      <c r="AQ5" s="4"/>
      <c r="AR5" s="4"/>
      <c r="AS5" s="4"/>
      <c r="AT5" s="4"/>
      <c r="AU5" s="4"/>
      <c r="AV5" s="958"/>
      <c r="AW5" s="959"/>
      <c r="AX5" s="959"/>
      <c r="AY5" s="959"/>
      <c r="AZ5" s="960"/>
      <c r="BA5" s="961"/>
      <c r="BB5" s="959"/>
      <c r="BC5" s="959"/>
      <c r="BD5" s="959"/>
      <c r="BE5" s="960"/>
      <c r="BF5" s="961"/>
      <c r="BG5" s="959"/>
      <c r="BH5" s="959"/>
      <c r="BI5" s="959"/>
      <c r="BJ5" s="962"/>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58"/>
      <c r="AW6" s="959"/>
      <c r="AX6" s="959"/>
      <c r="AY6" s="959"/>
      <c r="AZ6" s="960"/>
      <c r="BA6" s="961"/>
      <c r="BB6" s="959"/>
      <c r="BC6" s="959"/>
      <c r="BD6" s="959"/>
      <c r="BE6" s="960"/>
      <c r="BF6" s="961"/>
      <c r="BG6" s="959"/>
      <c r="BH6" s="959"/>
      <c r="BI6" s="959"/>
      <c r="BJ6" s="962"/>
      <c r="BK6" s="4"/>
      <c r="BL6" s="4"/>
      <c r="BM6" s="4"/>
      <c r="BN6" s="4"/>
      <c r="BO6" s="4"/>
      <c r="BP6" s="4"/>
      <c r="BQ6" s="4"/>
      <c r="BR6" s="4"/>
      <c r="BS6" s="4"/>
    </row>
    <row r="7" spans="1:71" ht="12" customHeight="1" x14ac:dyDescent="0.2">
      <c r="A7" s="1174" t="s">
        <v>48</v>
      </c>
      <c r="B7" s="1174"/>
      <c r="C7" s="1174"/>
      <c r="D7" s="1174"/>
      <c r="E7" s="1174"/>
      <c r="F7" s="855"/>
      <c r="G7" s="855"/>
      <c r="H7" s="855"/>
      <c r="I7" s="855"/>
      <c r="J7" s="855"/>
      <c r="K7" s="855"/>
      <c r="L7" s="855"/>
      <c r="M7" s="855"/>
      <c r="N7" s="855"/>
      <c r="O7" s="855"/>
      <c r="P7" s="855"/>
      <c r="Q7" s="6"/>
      <c r="R7" s="6"/>
      <c r="S7" s="6"/>
      <c r="T7" s="1174" t="s">
        <v>47</v>
      </c>
      <c r="U7" s="1174"/>
      <c r="V7" s="1174"/>
      <c r="W7" s="1174"/>
      <c r="X7" s="1174"/>
      <c r="Y7" s="855"/>
      <c r="Z7" s="855"/>
      <c r="AA7" s="855"/>
      <c r="AB7" s="855"/>
      <c r="AC7" s="855"/>
      <c r="AD7" s="855"/>
      <c r="AE7" s="855"/>
      <c r="AF7" s="855"/>
      <c r="AG7" s="855"/>
      <c r="AH7" s="855"/>
      <c r="AI7" s="855"/>
      <c r="AJ7" s="4"/>
      <c r="AK7" s="4"/>
      <c r="AL7" s="4"/>
      <c r="AM7" s="4"/>
      <c r="AN7" s="4"/>
      <c r="AO7" s="4"/>
      <c r="AP7" s="4"/>
      <c r="AQ7" s="4"/>
      <c r="AR7" s="4"/>
      <c r="AS7" s="4"/>
      <c r="AT7" s="4"/>
      <c r="AU7" s="4"/>
      <c r="AV7" s="958"/>
      <c r="AW7" s="959"/>
      <c r="AX7" s="959"/>
      <c r="AY7" s="959"/>
      <c r="AZ7" s="960"/>
      <c r="BA7" s="961"/>
      <c r="BB7" s="959"/>
      <c r="BC7" s="959"/>
      <c r="BD7" s="959"/>
      <c r="BE7" s="960"/>
      <c r="BF7" s="961"/>
      <c r="BG7" s="959"/>
      <c r="BH7" s="959"/>
      <c r="BI7" s="959"/>
      <c r="BJ7" s="962"/>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58"/>
      <c r="AW8" s="959"/>
      <c r="AX8" s="959"/>
      <c r="AY8" s="959"/>
      <c r="AZ8" s="960"/>
      <c r="BA8" s="961"/>
      <c r="BB8" s="959"/>
      <c r="BC8" s="959"/>
      <c r="BD8" s="959"/>
      <c r="BE8" s="960"/>
      <c r="BF8" s="961"/>
      <c r="BG8" s="959"/>
      <c r="BH8" s="959"/>
      <c r="BI8" s="959"/>
      <c r="BJ8" s="962"/>
      <c r="BK8" s="4"/>
      <c r="BL8" s="4"/>
      <c r="BM8" s="4"/>
      <c r="BN8" s="4"/>
      <c r="BO8" s="4"/>
      <c r="BP8" s="4"/>
      <c r="BQ8" s="4"/>
      <c r="BR8" s="4"/>
      <c r="BS8" s="4"/>
    </row>
    <row r="9" spans="1:71" ht="12" customHeight="1" thickBot="1" x14ac:dyDescent="0.25">
      <c r="A9" s="1174" t="s">
        <v>61</v>
      </c>
      <c r="B9" s="1174"/>
      <c r="C9" s="1174"/>
      <c r="D9" s="1174"/>
      <c r="E9" s="1174"/>
      <c r="F9" s="855"/>
      <c r="G9" s="855"/>
      <c r="H9" s="855"/>
      <c r="I9" s="855"/>
      <c r="J9" s="855"/>
      <c r="K9" s="855"/>
      <c r="L9" s="855"/>
      <c r="M9" s="855"/>
      <c r="N9" s="855"/>
      <c r="O9" s="855"/>
      <c r="P9" s="855"/>
      <c r="Q9" s="6"/>
      <c r="R9" s="6"/>
      <c r="S9" s="6"/>
      <c r="T9" s="1174" t="s">
        <v>46</v>
      </c>
      <c r="U9" s="1174"/>
      <c r="V9" s="1174"/>
      <c r="W9" s="1174"/>
      <c r="X9" s="1174"/>
      <c r="Y9" s="855"/>
      <c r="Z9" s="855"/>
      <c r="AA9" s="855"/>
      <c r="AB9" s="855"/>
      <c r="AC9" s="855"/>
      <c r="AD9" s="855"/>
      <c r="AE9" s="855"/>
      <c r="AF9" s="855"/>
      <c r="AG9" s="855"/>
      <c r="AH9" s="855"/>
      <c r="AI9" s="855"/>
      <c r="AJ9" s="4"/>
      <c r="AK9" s="4"/>
      <c r="AL9" s="4"/>
      <c r="AM9" s="4"/>
      <c r="AN9" s="4"/>
      <c r="AO9" s="4"/>
      <c r="AP9" s="4"/>
      <c r="AQ9" s="4"/>
      <c r="AR9" s="4"/>
      <c r="AS9" s="4"/>
      <c r="AT9" s="4"/>
      <c r="AU9" s="4"/>
      <c r="AV9" s="977"/>
      <c r="AW9" s="978"/>
      <c r="AX9" s="978"/>
      <c r="AY9" s="978"/>
      <c r="AZ9" s="979"/>
      <c r="BA9" s="980"/>
      <c r="BB9" s="978"/>
      <c r="BC9" s="978"/>
      <c r="BD9" s="978"/>
      <c r="BE9" s="979"/>
      <c r="BF9" s="980"/>
      <c r="BG9" s="978"/>
      <c r="BH9" s="978"/>
      <c r="BI9" s="978"/>
      <c r="BJ9" s="981"/>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84" t="s">
        <v>900</v>
      </c>
      <c r="B11" s="1085"/>
      <c r="C11" s="1085"/>
      <c r="D11" s="1085"/>
      <c r="E11" s="1085"/>
      <c r="F11" s="1085"/>
      <c r="G11" s="1085"/>
      <c r="H11" s="1085"/>
      <c r="I11" s="1085"/>
      <c r="J11" s="1085"/>
      <c r="K11" s="1085"/>
      <c r="L11" s="1085"/>
      <c r="M11" s="1085"/>
      <c r="N11" s="1085"/>
      <c r="O11" s="1085"/>
      <c r="P11" s="1086"/>
      <c r="Q11" s="6"/>
      <c r="R11" s="6"/>
      <c r="S11" s="856" t="s">
        <v>412</v>
      </c>
      <c r="T11" s="857"/>
      <c r="U11" s="857"/>
      <c r="V11" s="857"/>
      <c r="W11" s="857"/>
      <c r="X11" s="857"/>
      <c r="Y11" s="857"/>
      <c r="Z11" s="857"/>
      <c r="AA11" s="857"/>
      <c r="AB11" s="857"/>
      <c r="AC11" s="857"/>
      <c r="AD11" s="857"/>
      <c r="AE11" s="857"/>
      <c r="AF11" s="857"/>
      <c r="AG11" s="857"/>
      <c r="AH11" s="857"/>
      <c r="AI11" s="858"/>
      <c r="AJ11" s="4"/>
      <c r="AK11" s="1102" t="s">
        <v>776</v>
      </c>
      <c r="AL11" s="1103"/>
      <c r="AM11" s="1103"/>
      <c r="AN11" s="1103"/>
      <c r="AO11" s="1103"/>
      <c r="AP11" s="1103"/>
      <c r="AQ11" s="1103"/>
      <c r="AR11" s="1103"/>
      <c r="AS11" s="1103"/>
      <c r="AT11" s="1103"/>
      <c r="AU11" s="1103"/>
      <c r="AV11" s="1103"/>
      <c r="AW11" s="1103"/>
      <c r="AX11" s="1103"/>
      <c r="AY11" s="1103"/>
      <c r="AZ11" s="1103"/>
      <c r="BA11" s="1103"/>
      <c r="BB11" s="1103"/>
      <c r="BC11" s="1103"/>
      <c r="BD11" s="1103"/>
      <c r="BE11" s="1103"/>
      <c r="BF11" s="1103"/>
      <c r="BG11" s="1103"/>
      <c r="BH11" s="1103"/>
      <c r="BI11" s="1103"/>
      <c r="BJ11" s="1103"/>
      <c r="BK11" s="1103"/>
      <c r="BL11" s="1103"/>
      <c r="BM11" s="1103"/>
      <c r="BN11" s="1103"/>
      <c r="BO11" s="1104"/>
      <c r="BP11" s="4"/>
      <c r="BQ11" s="4"/>
      <c r="BR11" s="4"/>
      <c r="BS11" s="4"/>
    </row>
    <row r="12" spans="1:71" ht="14.25" thickTop="1" x14ac:dyDescent="0.2">
      <c r="A12" s="1154" t="s">
        <v>171</v>
      </c>
      <c r="B12" s="1155"/>
      <c r="C12" s="1155"/>
      <c r="D12" s="1155"/>
      <c r="E12" s="1155"/>
      <c r="F12" s="1155"/>
      <c r="G12" s="885"/>
      <c r="H12" s="885"/>
      <c r="I12" s="885"/>
      <c r="J12" s="885"/>
      <c r="K12" s="885"/>
      <c r="L12" s="885"/>
      <c r="M12" s="885"/>
      <c r="N12" s="885"/>
      <c r="O12" s="885"/>
      <c r="P12" s="886"/>
      <c r="Q12" s="6"/>
      <c r="R12" s="6"/>
      <c r="S12" s="1884"/>
      <c r="T12" s="1885"/>
      <c r="U12" s="1885"/>
      <c r="V12" s="1885"/>
      <c r="W12" s="1885"/>
      <c r="X12" s="1885"/>
      <c r="Y12" s="1885"/>
      <c r="Z12" s="1725" t="s">
        <v>104</v>
      </c>
      <c r="AA12" s="1725"/>
      <c r="AB12" s="1725"/>
      <c r="AC12" s="1725"/>
      <c r="AD12" s="1725"/>
      <c r="AE12" s="1725" t="s">
        <v>103</v>
      </c>
      <c r="AF12" s="1725"/>
      <c r="AG12" s="1725"/>
      <c r="AH12" s="1725"/>
      <c r="AI12" s="1886"/>
      <c r="AJ12" s="4"/>
      <c r="AK12" s="1507"/>
      <c r="AL12" s="1508"/>
      <c r="AM12" s="1509"/>
      <c r="AN12" s="1053" t="s">
        <v>159</v>
      </c>
      <c r="AO12" s="1053"/>
      <c r="AP12" s="1053"/>
      <c r="AQ12" s="1053" t="s">
        <v>98</v>
      </c>
      <c r="AR12" s="1053"/>
      <c r="AS12" s="1053"/>
      <c r="AT12" s="1893"/>
      <c r="AU12" s="1893"/>
      <c r="AV12" s="1893"/>
      <c r="AW12" s="1893"/>
      <c r="AX12" s="1893"/>
      <c r="AY12" s="1894"/>
      <c r="AZ12" s="1053" t="s">
        <v>158</v>
      </c>
      <c r="BA12" s="1053"/>
      <c r="BB12" s="1053"/>
      <c r="BC12" s="1053"/>
      <c r="BD12" s="1053"/>
      <c r="BE12" s="1053"/>
      <c r="BF12" s="1053"/>
      <c r="BG12" s="1053"/>
      <c r="BH12" s="1895" t="s">
        <v>157</v>
      </c>
      <c r="BI12" s="1896"/>
      <c r="BJ12" s="1896"/>
      <c r="BK12" s="1896"/>
      <c r="BL12" s="1896"/>
      <c r="BM12" s="1896"/>
      <c r="BN12" s="1896"/>
      <c r="BO12" s="1897"/>
      <c r="BP12" s="4"/>
      <c r="BQ12" s="4"/>
      <c r="BR12" s="4"/>
      <c r="BS12" s="4"/>
    </row>
    <row r="13" spans="1:71" ht="12" customHeight="1" x14ac:dyDescent="0.2">
      <c r="A13" s="1092" t="s">
        <v>170</v>
      </c>
      <c r="B13" s="1093"/>
      <c r="C13" s="1093"/>
      <c r="D13" s="1093"/>
      <c r="E13" s="1093"/>
      <c r="F13" s="1093"/>
      <c r="G13" s="983"/>
      <c r="H13" s="1836"/>
      <c r="I13" s="1836"/>
      <c r="J13" s="1836"/>
      <c r="K13" s="1836"/>
      <c r="L13" s="482" t="s">
        <v>136</v>
      </c>
      <c r="M13" s="1150"/>
      <c r="N13" s="1150"/>
      <c r="O13" s="1150"/>
      <c r="P13" s="1151"/>
      <c r="Q13" s="6"/>
      <c r="R13" s="6"/>
      <c r="S13" s="887" t="s">
        <v>108</v>
      </c>
      <c r="T13" s="888"/>
      <c r="U13" s="888"/>
      <c r="V13" s="888"/>
      <c r="W13" s="888"/>
      <c r="X13" s="888"/>
      <c r="Y13" s="888"/>
      <c r="Z13" s="1889"/>
      <c r="AA13" s="1890"/>
      <c r="AB13" s="1890"/>
      <c r="AC13" s="1890"/>
      <c r="AD13" s="1890"/>
      <c r="AE13" s="1889"/>
      <c r="AF13" s="1890"/>
      <c r="AG13" s="1890"/>
      <c r="AH13" s="1890"/>
      <c r="AI13" s="1891"/>
      <c r="AJ13" s="4"/>
      <c r="AK13" s="1114" t="s">
        <v>155</v>
      </c>
      <c r="AL13" s="1115"/>
      <c r="AM13" s="1115"/>
      <c r="AN13" s="876"/>
      <c r="AO13" s="876"/>
      <c r="AP13" s="876"/>
      <c r="AQ13" s="877"/>
      <c r="AR13" s="877"/>
      <c r="AS13" s="900"/>
      <c r="AT13" s="1898"/>
      <c r="AU13" s="1899"/>
      <c r="AV13" s="1899"/>
      <c r="AW13" s="1899"/>
      <c r="AX13" s="1899"/>
      <c r="AY13" s="1900"/>
      <c r="AZ13" s="1892" t="str">
        <f>IF(AN13="","",IF(100*(ABS(AN13-$AN$16)/$AN$16)&gt;10,"T1 Exceeds 10% by "&amp;ROUND(100*(ABS(AN13-$AN$16)/$AN$16)-10,1)&amp;"%",""))</f>
        <v/>
      </c>
      <c r="BA13" s="1112"/>
      <c r="BB13" s="1112"/>
      <c r="BC13" s="1112"/>
      <c r="BD13" s="1112"/>
      <c r="BE13" s="1112"/>
      <c r="BF13" s="1112"/>
      <c r="BG13" s="1112"/>
      <c r="BH13" s="1112" t="str">
        <f>IF(AQ13="","",IF(100*(ABS(AQ13-$AQ$16)/$AQ$16)&gt;2,"T1 Exceeds 2% by "&amp;ROUND(100*(ABS(AQ13-$AQ$16)/$AQ$16)-2,1)&amp;"%",""))</f>
        <v/>
      </c>
      <c r="BI13" s="1112"/>
      <c r="BJ13" s="1112"/>
      <c r="BK13" s="1112"/>
      <c r="BL13" s="1112"/>
      <c r="BM13" s="1112"/>
      <c r="BN13" s="1112"/>
      <c r="BO13" s="1113"/>
      <c r="BP13" s="4"/>
      <c r="BQ13" s="4"/>
      <c r="BR13" s="4"/>
      <c r="BS13" s="4"/>
    </row>
    <row r="14" spans="1:71" ht="12" customHeight="1" x14ac:dyDescent="0.2">
      <c r="A14" s="1092" t="s">
        <v>114</v>
      </c>
      <c r="B14" s="1093"/>
      <c r="C14" s="1093"/>
      <c r="D14" s="1093"/>
      <c r="E14" s="1093"/>
      <c r="F14" s="1093"/>
      <c r="G14" s="1071"/>
      <c r="H14" s="1072"/>
      <c r="I14" s="1072"/>
      <c r="J14" s="1072"/>
      <c r="K14" s="1072"/>
      <c r="L14" s="1072"/>
      <c r="M14" s="1072"/>
      <c r="N14" s="1072"/>
      <c r="O14" s="1072"/>
      <c r="P14" s="1073"/>
      <c r="Q14" s="6"/>
      <c r="R14" s="6"/>
      <c r="S14" s="872" t="s">
        <v>159</v>
      </c>
      <c r="T14" s="873"/>
      <c r="U14" s="873"/>
      <c r="V14" s="873"/>
      <c r="W14" s="873"/>
      <c r="X14" s="873"/>
      <c r="Y14" s="873"/>
      <c r="Z14" s="1888"/>
      <c r="AA14" s="938"/>
      <c r="AB14" s="938"/>
      <c r="AC14" s="938"/>
      <c r="AD14" s="938"/>
      <c r="AE14" s="928" t="str">
        <f>IF(AT18="Single Phase",AN13,IF(AT18="Three Phase",IF(MOD(AN13,1)=0,AN13&amp;".0",AN13)&amp;", "&amp;IF(MOD(AN14,1)=0,AN14&amp;".0",AN14)&amp;", "&amp;IF(MOD(AN15,1)=0,AN15&amp;".0",AN15),""))</f>
        <v/>
      </c>
      <c r="AF14" s="928"/>
      <c r="AG14" s="928"/>
      <c r="AH14" s="928"/>
      <c r="AI14" s="929"/>
      <c r="AJ14" s="4"/>
      <c r="AK14" s="1114" t="s">
        <v>51</v>
      </c>
      <c r="AL14" s="1115"/>
      <c r="AM14" s="1115"/>
      <c r="AN14" s="876"/>
      <c r="AO14" s="876"/>
      <c r="AP14" s="876"/>
      <c r="AQ14" s="877"/>
      <c r="AR14" s="877"/>
      <c r="AS14" s="900"/>
      <c r="AT14" s="1901"/>
      <c r="AU14" s="1902"/>
      <c r="AV14" s="1902"/>
      <c r="AW14" s="1902"/>
      <c r="AX14" s="1902"/>
      <c r="AY14" s="1903"/>
      <c r="AZ14" s="1892" t="str">
        <f>IF(AN14="","",IF(100*(ABS(AN14-$AN$16)/$AN$16)&gt;10,"T2 Exceeds 10% by "&amp;ROUND(100*(ABS(AN14-$AN$16)/$AN$16)-10,1)&amp;"%",""))</f>
        <v/>
      </c>
      <c r="BA14" s="1112"/>
      <c r="BB14" s="1112"/>
      <c r="BC14" s="1112"/>
      <c r="BD14" s="1112"/>
      <c r="BE14" s="1112"/>
      <c r="BF14" s="1112"/>
      <c r="BG14" s="1112"/>
      <c r="BH14" s="1112" t="str">
        <f>IF(AQ14="","",IF(100*(ABS(AQ14-$AQ$16)/$AQ$16)&gt;2,"T2 Exceeds 2% by "&amp;ROUND(100*(ABS(AQ14-$AQ$16)/$AQ$16)-2,1)&amp;"%",""))</f>
        <v/>
      </c>
      <c r="BI14" s="1112"/>
      <c r="BJ14" s="1112"/>
      <c r="BK14" s="1112"/>
      <c r="BL14" s="1112"/>
      <c r="BM14" s="1112"/>
      <c r="BN14" s="1112"/>
      <c r="BO14" s="1113"/>
      <c r="BP14" s="4"/>
      <c r="BQ14" s="4"/>
      <c r="BR14" s="4"/>
      <c r="BS14" s="4"/>
    </row>
    <row r="15" spans="1:71" ht="12" customHeight="1" thickBot="1" x14ac:dyDescent="0.25">
      <c r="A15" s="1189" t="s">
        <v>54</v>
      </c>
      <c r="B15" s="1190"/>
      <c r="C15" s="1190"/>
      <c r="D15" s="1190"/>
      <c r="E15" s="1190"/>
      <c r="F15" s="1191"/>
      <c r="G15" s="1071"/>
      <c r="H15" s="1072"/>
      <c r="I15" s="1072"/>
      <c r="J15" s="1072"/>
      <c r="K15" s="1072"/>
      <c r="L15" s="1072"/>
      <c r="M15" s="1072"/>
      <c r="N15" s="1072"/>
      <c r="O15" s="1072"/>
      <c r="P15" s="1073"/>
      <c r="Q15" s="6"/>
      <c r="R15" s="6"/>
      <c r="S15" s="919" t="s">
        <v>98</v>
      </c>
      <c r="T15" s="920"/>
      <c r="U15" s="920"/>
      <c r="V15" s="920"/>
      <c r="W15" s="920"/>
      <c r="X15" s="920"/>
      <c r="Y15" s="920"/>
      <c r="Z15" s="1347"/>
      <c r="AA15" s="1347"/>
      <c r="AB15" s="1347"/>
      <c r="AC15" s="1347"/>
      <c r="AD15" s="1347"/>
      <c r="AE15" s="1348" t="str">
        <f>IF(AT18="Single Phase",AQ13,IF(AT18="Three Phase",AQ13 &amp;", "&amp; AQ14 &amp; ", " &amp; AQ15,""))</f>
        <v/>
      </c>
      <c r="AF15" s="1348"/>
      <c r="AG15" s="1348"/>
      <c r="AH15" s="1348"/>
      <c r="AI15" s="1887"/>
      <c r="AJ15" s="4"/>
      <c r="AK15" s="1114" t="s">
        <v>50</v>
      </c>
      <c r="AL15" s="1115"/>
      <c r="AM15" s="1115"/>
      <c r="AN15" s="876"/>
      <c r="AO15" s="876"/>
      <c r="AP15" s="876"/>
      <c r="AQ15" s="877"/>
      <c r="AR15" s="877"/>
      <c r="AS15" s="900"/>
      <c r="AT15" s="1904"/>
      <c r="AU15" s="1905"/>
      <c r="AV15" s="1905"/>
      <c r="AW15" s="1905"/>
      <c r="AX15" s="1905"/>
      <c r="AY15" s="1906"/>
      <c r="AZ15" s="1892" t="str">
        <f>IF(AN15="","",IF(100*(ABS(AN15-$AN$16)/$AN$16)&gt;10,"T3 Exceeds 10% by "&amp;ROUND(100*(ABS(AN15-$AN$16)/$AN$16)-10,1)&amp;"%",""))</f>
        <v/>
      </c>
      <c r="BA15" s="1112"/>
      <c r="BB15" s="1112"/>
      <c r="BC15" s="1112"/>
      <c r="BD15" s="1112"/>
      <c r="BE15" s="1112"/>
      <c r="BF15" s="1112"/>
      <c r="BG15" s="1112"/>
      <c r="BH15" s="1112" t="str">
        <f>IF(AQ15="","",IF(100*(ABS(AQ15-$AQ$16)/$AQ$16)&gt;2,"T3 Exceeds 2% by "&amp;ROUND(100*(ABS(AQ15-$AQ$16)/$AQ$16)-2,1)&amp;"%",""))</f>
        <v/>
      </c>
      <c r="BI15" s="1112"/>
      <c r="BJ15" s="1112"/>
      <c r="BK15" s="1112"/>
      <c r="BL15" s="1112"/>
      <c r="BM15" s="1112"/>
      <c r="BN15" s="1112"/>
      <c r="BO15" s="1113"/>
      <c r="BP15" s="4"/>
      <c r="BQ15" s="4"/>
      <c r="BR15" s="4"/>
      <c r="BS15" s="4"/>
    </row>
    <row r="16" spans="1:71" ht="12" customHeight="1" thickBot="1" x14ac:dyDescent="0.25">
      <c r="A16" s="1189" t="s">
        <v>153</v>
      </c>
      <c r="B16" s="1190"/>
      <c r="C16" s="1190"/>
      <c r="D16" s="1190"/>
      <c r="E16" s="1190"/>
      <c r="F16" s="1191"/>
      <c r="G16" s="870"/>
      <c r="H16" s="870"/>
      <c r="I16" s="870"/>
      <c r="J16" s="870"/>
      <c r="K16" s="870"/>
      <c r="L16" s="870"/>
      <c r="M16" s="870"/>
      <c r="N16" s="870"/>
      <c r="O16" s="870"/>
      <c r="P16" s="871"/>
      <c r="Q16" s="6"/>
      <c r="R16" s="6"/>
      <c r="S16" s="40"/>
      <c r="T16" s="40"/>
      <c r="U16" s="40"/>
      <c r="V16" s="40"/>
      <c r="W16" s="40"/>
      <c r="X16" s="40"/>
      <c r="Y16" s="40"/>
      <c r="Z16" s="40"/>
      <c r="AA16" s="40"/>
      <c r="AB16" s="40"/>
      <c r="AC16" s="40"/>
      <c r="AD16" s="40"/>
      <c r="AE16" s="40"/>
      <c r="AF16" s="40"/>
      <c r="AG16" s="40"/>
      <c r="AH16" s="40"/>
      <c r="AI16" s="40"/>
      <c r="AJ16" s="4"/>
      <c r="AK16" s="1114" t="s">
        <v>147</v>
      </c>
      <c r="AL16" s="1115"/>
      <c r="AM16" s="1115"/>
      <c r="AN16" s="1194" t="str">
        <f>IFERROR(AVERAGE(AN13:AP15),"")</f>
        <v/>
      </c>
      <c r="AO16" s="1194"/>
      <c r="AP16" s="1194"/>
      <c r="AQ16" s="1110" t="str">
        <f>IFERROR(AVERAGE(AQ13:AS15),"")</f>
        <v/>
      </c>
      <c r="AR16" s="1110"/>
      <c r="AS16" s="1233"/>
      <c r="AT16" s="1909"/>
      <c r="AU16" s="1910"/>
      <c r="AV16" s="1910"/>
      <c r="AW16" s="1910"/>
      <c r="AX16" s="1910"/>
      <c r="AY16" s="1911"/>
      <c r="AZ16" s="1136" t="s">
        <v>146</v>
      </c>
      <c r="BA16" s="1136"/>
      <c r="BB16" s="1136"/>
      <c r="BC16" s="1136"/>
      <c r="BD16" s="1136"/>
      <c r="BE16" s="1136"/>
      <c r="BF16" s="1136"/>
      <c r="BG16" s="1136"/>
      <c r="BH16" s="1136"/>
      <c r="BI16" s="1136"/>
      <c r="BJ16" s="1136"/>
      <c r="BK16" s="1136"/>
      <c r="BL16" s="1136"/>
      <c r="BM16" s="1136"/>
      <c r="BN16" s="1136"/>
      <c r="BO16" s="1137"/>
      <c r="BP16" s="4"/>
      <c r="BQ16" s="4"/>
      <c r="BR16" s="4"/>
      <c r="BS16" s="4"/>
    </row>
    <row r="17" spans="1:71" ht="12" customHeight="1" thickBot="1" x14ac:dyDescent="0.25">
      <c r="A17" s="1189" t="s">
        <v>152</v>
      </c>
      <c r="B17" s="1190"/>
      <c r="C17" s="1190"/>
      <c r="D17" s="1190"/>
      <c r="E17" s="1190"/>
      <c r="F17" s="1191"/>
      <c r="G17" s="1166" t="s">
        <v>151</v>
      </c>
      <c r="H17" s="1166"/>
      <c r="I17" s="1166"/>
      <c r="J17" s="1166"/>
      <c r="K17" s="1166"/>
      <c r="L17" s="1166"/>
      <c r="M17" s="1166"/>
      <c r="N17" s="1166"/>
      <c r="O17" s="1166"/>
      <c r="P17" s="1167"/>
      <c r="Q17" s="6"/>
      <c r="R17" s="6"/>
      <c r="S17" s="133"/>
      <c r="T17" s="1236" t="s">
        <v>413</v>
      </c>
      <c r="U17" s="1237"/>
      <c r="V17" s="1237"/>
      <c r="W17" s="1237"/>
      <c r="X17" s="1237"/>
      <c r="Y17" s="1237"/>
      <c r="Z17" s="1237"/>
      <c r="AA17" s="1237"/>
      <c r="AB17" s="1237"/>
      <c r="AC17" s="1237"/>
      <c r="AD17" s="1237"/>
      <c r="AE17" s="1237"/>
      <c r="AF17" s="1237"/>
      <c r="AG17" s="1237"/>
      <c r="AH17" s="1237"/>
      <c r="AI17" s="1238"/>
      <c r="AJ17" s="4"/>
      <c r="AK17" s="1877"/>
      <c r="AL17" s="1878"/>
      <c r="AM17" s="1878"/>
      <c r="AN17" s="1878"/>
      <c r="AO17" s="1878"/>
      <c r="AP17" s="1878"/>
      <c r="AQ17" s="1878"/>
      <c r="AR17" s="1878"/>
      <c r="AS17" s="1879"/>
      <c r="AT17" s="1600" t="s">
        <v>144</v>
      </c>
      <c r="AU17" s="1600"/>
      <c r="AV17" s="1600"/>
      <c r="AW17" s="1600"/>
      <c r="AX17" s="1600"/>
      <c r="AY17" s="1883"/>
      <c r="AZ17" s="1138" t="s">
        <v>143</v>
      </c>
      <c r="BA17" s="1139"/>
      <c r="BB17" s="1139"/>
      <c r="BC17" s="1139"/>
      <c r="BD17" s="1139"/>
      <c r="BE17" s="1139"/>
      <c r="BF17" s="1139"/>
      <c r="BG17" s="1139"/>
      <c r="BH17" s="1139"/>
      <c r="BI17" s="1139"/>
      <c r="BJ17" s="1139"/>
      <c r="BK17" s="1139"/>
      <c r="BL17" s="1139"/>
      <c r="BM17" s="1139"/>
      <c r="BN17" s="1139"/>
      <c r="BO17" s="1140"/>
      <c r="BP17" s="4"/>
      <c r="BQ17" s="4"/>
      <c r="BR17" s="4"/>
      <c r="BS17" s="4"/>
    </row>
    <row r="18" spans="1:71" ht="12.75" customHeight="1" thickTop="1" thickBot="1" x14ac:dyDescent="0.25">
      <c r="A18" s="1092" t="s">
        <v>149</v>
      </c>
      <c r="B18" s="1093"/>
      <c r="C18" s="1093"/>
      <c r="D18" s="1093"/>
      <c r="E18" s="1093"/>
      <c r="F18" s="1093"/>
      <c r="G18" s="870"/>
      <c r="H18" s="870"/>
      <c r="I18" s="870"/>
      <c r="J18" s="870"/>
      <c r="K18" s="870"/>
      <c r="L18" s="870"/>
      <c r="M18" s="870"/>
      <c r="N18" s="870"/>
      <c r="O18" s="870"/>
      <c r="P18" s="871"/>
      <c r="Q18" s="6"/>
      <c r="R18" s="6"/>
      <c r="S18" s="40"/>
      <c r="T18" s="1496"/>
      <c r="U18" s="1497"/>
      <c r="V18" s="1497"/>
      <c r="W18" s="1497"/>
      <c r="X18" s="1497"/>
      <c r="Y18" s="1497"/>
      <c r="Z18" s="1497" t="s">
        <v>104</v>
      </c>
      <c r="AA18" s="1497"/>
      <c r="AB18" s="1497"/>
      <c r="AC18" s="1497"/>
      <c r="AD18" s="1497"/>
      <c r="AE18" s="1497" t="s">
        <v>103</v>
      </c>
      <c r="AF18" s="1497"/>
      <c r="AG18" s="1497"/>
      <c r="AH18" s="1497"/>
      <c r="AI18" s="1510"/>
      <c r="AJ18" s="4"/>
      <c r="AK18" s="1880"/>
      <c r="AL18" s="1881"/>
      <c r="AM18" s="1881"/>
      <c r="AN18" s="1881"/>
      <c r="AO18" s="1881"/>
      <c r="AP18" s="1881"/>
      <c r="AQ18" s="1881"/>
      <c r="AR18" s="1881"/>
      <c r="AS18" s="1882"/>
      <c r="AT18" s="901"/>
      <c r="AU18" s="902"/>
      <c r="AV18" s="902"/>
      <c r="AW18" s="902"/>
      <c r="AX18" s="902"/>
      <c r="AY18" s="903"/>
      <c r="AZ18" s="1141"/>
      <c r="BA18" s="1142"/>
      <c r="BB18" s="1142"/>
      <c r="BC18" s="1142"/>
      <c r="BD18" s="1142"/>
      <c r="BE18" s="1142"/>
      <c r="BF18" s="1142"/>
      <c r="BG18" s="1142"/>
      <c r="BH18" s="1142"/>
      <c r="BI18" s="1142"/>
      <c r="BJ18" s="1142"/>
      <c r="BK18" s="1142"/>
      <c r="BL18" s="1142"/>
      <c r="BM18" s="1142"/>
      <c r="BN18" s="1142"/>
      <c r="BO18" s="1143"/>
      <c r="BP18" s="4"/>
      <c r="BQ18" s="4"/>
      <c r="BR18" s="4"/>
      <c r="BS18" s="4"/>
    </row>
    <row r="19" spans="1:71" ht="12" customHeight="1" thickBot="1" x14ac:dyDescent="0.25">
      <c r="A19" s="1092" t="s">
        <v>169</v>
      </c>
      <c r="B19" s="1093"/>
      <c r="C19" s="1093"/>
      <c r="D19" s="1093"/>
      <c r="E19" s="1093"/>
      <c r="F19" s="1093"/>
      <c r="G19" s="870"/>
      <c r="H19" s="870"/>
      <c r="I19" s="870"/>
      <c r="J19" s="870"/>
      <c r="K19" s="870"/>
      <c r="L19" s="870"/>
      <c r="M19" s="870"/>
      <c r="N19" s="870"/>
      <c r="O19" s="870"/>
      <c r="P19" s="871"/>
      <c r="Q19" s="6"/>
      <c r="R19" s="6"/>
      <c r="S19" s="40"/>
      <c r="T19" s="1092" t="s">
        <v>166</v>
      </c>
      <c r="U19" s="1093"/>
      <c r="V19" s="1093"/>
      <c r="W19" s="1093"/>
      <c r="X19" s="1093"/>
      <c r="Y19" s="1093"/>
      <c r="Z19" s="951"/>
      <c r="AA19" s="951"/>
      <c r="AB19" s="951"/>
      <c r="AC19" s="951"/>
      <c r="AD19" s="951"/>
      <c r="AE19" s="1784" t="str">
        <f>AC53</f>
        <v/>
      </c>
      <c r="AF19" s="1784"/>
      <c r="AG19" s="1784"/>
      <c r="AH19" s="1784"/>
      <c r="AI19" s="183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090" t="s">
        <v>168</v>
      </c>
      <c r="B20" s="1091"/>
      <c r="C20" s="1091"/>
      <c r="D20" s="1091"/>
      <c r="E20" s="1091"/>
      <c r="F20" s="1091"/>
      <c r="G20" s="1165"/>
      <c r="H20" s="1165"/>
      <c r="I20" s="1165"/>
      <c r="J20" s="1165"/>
      <c r="K20" s="1165"/>
      <c r="L20" s="1165"/>
      <c r="M20" s="1165"/>
      <c r="N20" s="1165"/>
      <c r="O20" s="1165"/>
      <c r="P20" s="1838"/>
      <c r="Q20" s="6"/>
      <c r="R20" s="6"/>
      <c r="S20" s="40"/>
      <c r="T20" s="1092" t="s">
        <v>165</v>
      </c>
      <c r="U20" s="1093"/>
      <c r="V20" s="1093"/>
      <c r="W20" s="1093"/>
      <c r="X20" s="1093"/>
      <c r="Y20" s="1093"/>
      <c r="Z20" s="951"/>
      <c r="AA20" s="951"/>
      <c r="AB20" s="951"/>
      <c r="AC20" s="951"/>
      <c r="AD20" s="951"/>
      <c r="AE20" s="1784" t="str">
        <f>IFERROR(AE19-AE21,"")</f>
        <v/>
      </c>
      <c r="AF20" s="1784"/>
      <c r="AG20" s="1784"/>
      <c r="AH20" s="1784"/>
      <c r="AI20" s="1837"/>
      <c r="AJ20" s="4"/>
      <c r="AK20" s="4"/>
      <c r="AL20" s="4"/>
      <c r="AM20" s="4"/>
      <c r="AN20" s="4"/>
      <c r="AO20" s="4"/>
      <c r="AP20" s="4"/>
      <c r="AQ20" s="4"/>
      <c r="AR20" s="4"/>
      <c r="AS20" s="4"/>
      <c r="AT20" s="4"/>
      <c r="AU20" s="4"/>
      <c r="AV20" s="4"/>
      <c r="AW20" s="4"/>
      <c r="AX20" s="4"/>
      <c r="AY20" s="4"/>
      <c r="AZ20" s="4"/>
      <c r="BA20" s="4"/>
      <c r="BB20" s="4"/>
      <c r="BC20" s="201"/>
      <c r="BD20" s="201"/>
      <c r="BE20" s="201"/>
      <c r="BF20" s="1907" t="s">
        <v>139</v>
      </c>
      <c r="BG20" s="1708"/>
      <c r="BH20" s="1708"/>
      <c r="BI20" s="1708"/>
      <c r="BJ20" s="1708"/>
      <c r="BK20" s="1708"/>
      <c r="BL20" s="1708"/>
      <c r="BM20" s="1708"/>
      <c r="BN20" s="1708"/>
      <c r="BO20" s="1708"/>
      <c r="BP20" s="1708"/>
      <c r="BQ20" s="1708"/>
      <c r="BR20" s="1908"/>
      <c r="BS20" s="457"/>
    </row>
    <row r="21" spans="1:71" ht="12" customHeight="1" thickBot="1" x14ac:dyDescent="0.25">
      <c r="A21" s="6"/>
      <c r="B21" s="6"/>
      <c r="C21" s="6"/>
      <c r="D21" s="6"/>
      <c r="E21" s="6"/>
      <c r="F21" s="6"/>
      <c r="G21" s="6"/>
      <c r="H21" s="6"/>
      <c r="I21" s="6"/>
      <c r="J21" s="6"/>
      <c r="K21" s="6"/>
      <c r="L21" s="6"/>
      <c r="M21" s="6"/>
      <c r="N21" s="6"/>
      <c r="O21" s="6"/>
      <c r="P21" s="6"/>
      <c r="Q21" s="6"/>
      <c r="R21" s="6"/>
      <c r="S21" s="40"/>
      <c r="T21" s="1092" t="s">
        <v>414</v>
      </c>
      <c r="U21" s="1093"/>
      <c r="V21" s="1093"/>
      <c r="W21" s="1093"/>
      <c r="X21" s="1093"/>
      <c r="Y21" s="1093"/>
      <c r="Z21" s="951"/>
      <c r="AA21" s="951"/>
      <c r="AB21" s="951"/>
      <c r="AC21" s="951"/>
      <c r="AD21" s="951"/>
      <c r="AE21" s="951"/>
      <c r="AF21" s="951"/>
      <c r="AG21" s="951"/>
      <c r="AH21" s="951"/>
      <c r="AI21" s="1299"/>
      <c r="AJ21" s="4"/>
      <c r="AK21" s="4"/>
      <c r="AL21" s="4"/>
      <c r="AM21" s="4"/>
      <c r="AN21" s="4"/>
      <c r="AO21" s="4"/>
      <c r="AP21" s="4"/>
      <c r="AQ21" s="4"/>
      <c r="AR21" s="4"/>
      <c r="AS21" s="4"/>
      <c r="AT21" s="4"/>
      <c r="AU21" s="4"/>
      <c r="AV21" s="4"/>
      <c r="AW21" s="4"/>
      <c r="AX21" s="4"/>
      <c r="AY21" s="4"/>
      <c r="AZ21" s="4"/>
      <c r="BA21" s="4"/>
      <c r="BB21" s="4"/>
      <c r="BC21" s="177"/>
      <c r="BD21" s="177"/>
      <c r="BE21" s="177"/>
      <c r="BF21" s="280"/>
      <c r="BG21" s="177"/>
      <c r="BH21" s="177"/>
      <c r="BI21" s="177"/>
      <c r="BJ21" s="177"/>
      <c r="BK21" s="177"/>
      <c r="BL21" s="177"/>
      <c r="BM21" s="177"/>
      <c r="BN21" s="177"/>
      <c r="BO21" s="177"/>
      <c r="BP21" s="177"/>
      <c r="BQ21" s="177"/>
      <c r="BR21" s="281"/>
      <c r="BS21" s="177"/>
    </row>
    <row r="22" spans="1:71" ht="12" customHeight="1" thickBot="1" x14ac:dyDescent="0.25">
      <c r="A22" s="122"/>
      <c r="B22" s="120"/>
      <c r="C22" s="121"/>
      <c r="D22" s="120"/>
      <c r="E22" s="121"/>
      <c r="F22" s="120"/>
      <c r="G22" s="121"/>
      <c r="H22" s="120"/>
      <c r="I22" s="121"/>
      <c r="J22" s="120"/>
      <c r="K22" s="121"/>
      <c r="L22" s="120"/>
      <c r="M22" s="121"/>
      <c r="N22" s="120"/>
      <c r="O22" s="121"/>
      <c r="P22" s="272"/>
      <c r="Q22" s="42"/>
      <c r="R22" s="42"/>
      <c r="S22" s="42"/>
      <c r="T22" s="1090" t="s">
        <v>236</v>
      </c>
      <c r="U22" s="1091"/>
      <c r="V22" s="1091"/>
      <c r="W22" s="1091"/>
      <c r="X22" s="1091"/>
      <c r="Y22" s="1091"/>
      <c r="Z22" s="1347"/>
      <c r="AA22" s="1347"/>
      <c r="AB22" s="1347"/>
      <c r="AC22" s="1347"/>
      <c r="AD22" s="1347"/>
      <c r="AE22" s="1245" t="str">
        <f>IFERROR(AE21+AE20,"")</f>
        <v/>
      </c>
      <c r="AF22" s="1245"/>
      <c r="AG22" s="1245"/>
      <c r="AH22" s="1245"/>
      <c r="AI22" s="1876"/>
      <c r="AJ22" s="4"/>
      <c r="AK22" s="4"/>
      <c r="AL22" s="4"/>
      <c r="AM22" s="4"/>
      <c r="AN22" s="4"/>
      <c r="AO22" s="4"/>
      <c r="AP22" s="4"/>
      <c r="AQ22" s="4"/>
      <c r="AR22" s="4"/>
      <c r="AS22" s="4"/>
      <c r="AT22" s="4"/>
      <c r="AU22" s="4"/>
      <c r="AV22" s="4"/>
      <c r="AW22" s="4"/>
      <c r="AX22" s="4"/>
      <c r="AY22" s="4"/>
      <c r="AZ22" s="4"/>
      <c r="BA22" s="4"/>
      <c r="BB22" s="4"/>
      <c r="BC22" s="177"/>
      <c r="BD22" s="177"/>
      <c r="BE22" s="177"/>
      <c r="BF22" s="280"/>
      <c r="BG22" s="177"/>
      <c r="BH22" s="177"/>
      <c r="BI22" s="177"/>
      <c r="BJ22" s="177"/>
      <c r="BK22" s="177"/>
      <c r="BL22" s="177"/>
      <c r="BM22" s="177"/>
      <c r="BN22" s="177"/>
      <c r="BO22" s="177"/>
      <c r="BP22" s="177"/>
      <c r="BQ22" s="177"/>
      <c r="BR22" s="281"/>
      <c r="BS22" s="177"/>
    </row>
    <row r="23" spans="1:71" ht="12" customHeight="1" thickBot="1" x14ac:dyDescent="0.25">
      <c r="A23" s="41"/>
      <c r="B23" s="40"/>
      <c r="C23" s="40"/>
      <c r="D23" s="40"/>
      <c r="E23" s="40"/>
      <c r="F23" s="40"/>
      <c r="G23" s="40"/>
      <c r="H23" s="40"/>
      <c r="I23" s="40"/>
      <c r="J23" s="40"/>
      <c r="K23" s="40"/>
      <c r="L23" s="40"/>
      <c r="M23" s="40"/>
      <c r="N23" s="40"/>
      <c r="O23" s="40"/>
      <c r="P23" s="274"/>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7"/>
      <c r="BD23" s="177"/>
      <c r="BE23" s="177"/>
      <c r="BF23" s="280"/>
      <c r="BG23" s="177"/>
      <c r="BH23" s="177"/>
      <c r="BI23" s="177"/>
      <c r="BJ23" s="177"/>
      <c r="BK23" s="177"/>
      <c r="BL23" s="177"/>
      <c r="BM23" s="177"/>
      <c r="BN23" s="177"/>
      <c r="BO23" s="177"/>
      <c r="BP23" s="177"/>
      <c r="BQ23" s="177"/>
      <c r="BR23" s="281"/>
      <c r="BS23" s="177"/>
    </row>
    <row r="24" spans="1:71" ht="12" customHeight="1" thickBot="1" x14ac:dyDescent="0.25">
      <c r="A24" s="41"/>
      <c r="B24" s="40"/>
      <c r="C24" s="40"/>
      <c r="D24" s="40"/>
      <c r="E24" s="40"/>
      <c r="F24" s="40"/>
      <c r="G24" s="40"/>
      <c r="H24" s="40"/>
      <c r="I24" s="40"/>
      <c r="J24" s="40"/>
      <c r="K24" s="40"/>
      <c r="L24" s="40"/>
      <c r="M24" s="40"/>
      <c r="N24" s="40"/>
      <c r="O24" s="40"/>
      <c r="P24" s="274"/>
      <c r="Q24" s="42"/>
      <c r="R24" s="42"/>
      <c r="S24" s="42"/>
      <c r="T24" s="1236" t="s">
        <v>164</v>
      </c>
      <c r="U24" s="1237"/>
      <c r="V24" s="1237"/>
      <c r="W24" s="1237"/>
      <c r="X24" s="1237"/>
      <c r="Y24" s="1237"/>
      <c r="Z24" s="1237"/>
      <c r="AA24" s="1237"/>
      <c r="AB24" s="1237"/>
      <c r="AC24" s="1237"/>
      <c r="AD24" s="1237"/>
      <c r="AE24" s="1237"/>
      <c r="AF24" s="1237"/>
      <c r="AG24" s="1237"/>
      <c r="AH24" s="1237"/>
      <c r="AI24" s="1238"/>
      <c r="AJ24" s="4"/>
      <c r="AK24" s="4"/>
      <c r="AL24" s="4"/>
      <c r="AM24" s="4"/>
      <c r="AN24" s="4"/>
      <c r="AO24" s="4"/>
      <c r="AP24" s="4"/>
      <c r="AQ24" s="4"/>
      <c r="AR24" s="4"/>
      <c r="AS24" s="4"/>
      <c r="AT24" s="4"/>
      <c r="AU24" s="4"/>
      <c r="AV24" s="4"/>
      <c r="AW24" s="4"/>
      <c r="AX24" s="4"/>
      <c r="AY24" s="4"/>
      <c r="AZ24" s="4"/>
      <c r="BA24" s="4"/>
      <c r="BB24" s="4"/>
      <c r="BC24" s="177"/>
      <c r="BD24" s="177"/>
      <c r="BE24" s="177"/>
      <c r="BF24" s="280"/>
      <c r="BG24" s="177"/>
      <c r="BH24" s="177"/>
      <c r="BI24" s="177"/>
      <c r="BJ24" s="177"/>
      <c r="BK24" s="177"/>
      <c r="BL24" s="177"/>
      <c r="BM24" s="177"/>
      <c r="BN24" s="177"/>
      <c r="BO24" s="177"/>
      <c r="BP24" s="177"/>
      <c r="BQ24" s="177"/>
      <c r="BR24" s="281"/>
      <c r="BS24" s="177"/>
    </row>
    <row r="25" spans="1:71" ht="12.75" customHeight="1" thickTop="1" thickBot="1" x14ac:dyDescent="0.25">
      <c r="A25" s="41"/>
      <c r="B25" s="40"/>
      <c r="C25" s="40"/>
      <c r="D25" s="40"/>
      <c r="E25" s="40"/>
      <c r="F25" s="40"/>
      <c r="G25" s="40"/>
      <c r="H25" s="40"/>
      <c r="I25" s="40"/>
      <c r="J25" s="40"/>
      <c r="K25" s="40"/>
      <c r="L25" s="40"/>
      <c r="M25" s="40"/>
      <c r="N25" s="40"/>
      <c r="O25" s="40"/>
      <c r="P25" s="274"/>
      <c r="Q25" s="42"/>
      <c r="R25" s="42"/>
      <c r="S25" s="42"/>
      <c r="T25" s="1840" t="s">
        <v>375</v>
      </c>
      <c r="U25" s="1841"/>
      <c r="V25" s="1841"/>
      <c r="W25" s="1841"/>
      <c r="X25" s="1841"/>
      <c r="Y25" s="1841"/>
      <c r="Z25" s="1841"/>
      <c r="AA25" s="1841"/>
      <c r="AB25" s="1841"/>
      <c r="AC25" s="1841"/>
      <c r="AD25" s="1841"/>
      <c r="AE25" s="1874"/>
      <c r="AF25" s="1875"/>
      <c r="AG25" s="1875"/>
      <c r="AH25" s="1872" t="str">
        <f>IF(ISNUMBER(AE25),"%","")</f>
        <v/>
      </c>
      <c r="AI25" s="1873"/>
      <c r="AJ25" s="4"/>
      <c r="AK25" s="4"/>
      <c r="AL25" s="4"/>
      <c r="AM25" s="4"/>
      <c r="AN25" s="4"/>
      <c r="AO25" s="4"/>
      <c r="AP25" s="4"/>
      <c r="AQ25" s="4"/>
      <c r="AR25" s="4"/>
      <c r="AS25" s="4"/>
      <c r="AT25" s="4"/>
      <c r="AU25" s="4"/>
      <c r="AV25" s="4"/>
      <c r="AW25" s="4"/>
      <c r="AX25" s="4"/>
      <c r="AY25" s="4"/>
      <c r="AZ25" s="4"/>
      <c r="BA25" s="4"/>
      <c r="BB25" s="4"/>
      <c r="BC25" s="177"/>
      <c r="BD25" s="177"/>
      <c r="BE25" s="177"/>
      <c r="BF25" s="280"/>
      <c r="BG25" s="177"/>
      <c r="BH25" s="177"/>
      <c r="BI25" s="177"/>
      <c r="BJ25" s="177"/>
      <c r="BK25" s="177"/>
      <c r="BL25" s="177"/>
      <c r="BM25" s="177"/>
      <c r="BN25" s="177"/>
      <c r="BO25" s="177"/>
      <c r="BP25" s="177"/>
      <c r="BQ25" s="177"/>
      <c r="BR25" s="281"/>
      <c r="BS25" s="177"/>
    </row>
    <row r="26" spans="1:71" ht="12" customHeight="1" x14ac:dyDescent="0.2">
      <c r="A26" s="41"/>
      <c r="B26" s="40"/>
      <c r="C26" s="40"/>
      <c r="D26" s="40"/>
      <c r="E26" s="40"/>
      <c r="F26" s="40"/>
      <c r="G26" s="40"/>
      <c r="H26" s="40"/>
      <c r="I26" s="40"/>
      <c r="J26" s="40"/>
      <c r="K26" s="40"/>
      <c r="L26" s="40"/>
      <c r="M26" s="40"/>
      <c r="N26" s="40"/>
      <c r="O26" s="40"/>
      <c r="P26" s="274"/>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7"/>
      <c r="BD26" s="177"/>
      <c r="BE26" s="177"/>
      <c r="BF26" s="280"/>
      <c r="BG26" s="177"/>
      <c r="BH26" s="177"/>
      <c r="BI26" s="177"/>
      <c r="BJ26" s="177"/>
      <c r="BK26" s="177"/>
      <c r="BL26" s="177"/>
      <c r="BM26" s="177"/>
      <c r="BN26" s="177"/>
      <c r="BO26" s="177"/>
      <c r="BP26" s="177"/>
      <c r="BQ26" s="177"/>
      <c r="BR26" s="281"/>
      <c r="BS26" s="177"/>
    </row>
    <row r="27" spans="1:71" ht="12" customHeight="1" thickBot="1" x14ac:dyDescent="0.25">
      <c r="A27" s="41"/>
      <c r="B27" s="40"/>
      <c r="C27" s="40"/>
      <c r="D27" s="40"/>
      <c r="E27" s="40"/>
      <c r="F27" s="40"/>
      <c r="G27" s="40"/>
      <c r="H27" s="40"/>
      <c r="I27" s="40"/>
      <c r="J27" s="40"/>
      <c r="K27" s="40"/>
      <c r="L27" s="40"/>
      <c r="M27" s="40"/>
      <c r="N27" s="40"/>
      <c r="O27" s="40"/>
      <c r="P27" s="274"/>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7"/>
      <c r="BD27" s="177"/>
      <c r="BE27" s="177"/>
      <c r="BF27" s="280"/>
      <c r="BG27" s="177"/>
      <c r="BH27" s="177"/>
      <c r="BI27" s="177"/>
      <c r="BJ27" s="177"/>
      <c r="BK27" s="177"/>
      <c r="BL27" s="177"/>
      <c r="BM27" s="177"/>
      <c r="BN27" s="177"/>
      <c r="BO27" s="177"/>
      <c r="BP27" s="177"/>
      <c r="BQ27" s="177"/>
      <c r="BR27" s="281"/>
      <c r="BS27" s="177"/>
    </row>
    <row r="28" spans="1:71" ht="12" customHeight="1" thickBot="1" x14ac:dyDescent="0.25">
      <c r="A28" s="41"/>
      <c r="B28" s="40"/>
      <c r="C28" s="40"/>
      <c r="D28" s="40"/>
      <c r="E28" s="40"/>
      <c r="F28" s="40"/>
      <c r="G28" s="40"/>
      <c r="H28" s="40"/>
      <c r="I28" s="40"/>
      <c r="J28" s="40"/>
      <c r="K28" s="40"/>
      <c r="L28" s="40"/>
      <c r="M28" s="40"/>
      <c r="N28" s="40"/>
      <c r="O28" s="40"/>
      <c r="P28" s="274"/>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808" t="s">
        <v>92</v>
      </c>
      <c r="AW28" s="1103"/>
      <c r="AX28" s="1103"/>
      <c r="AY28" s="1103"/>
      <c r="AZ28" s="1103"/>
      <c r="BA28" s="1103"/>
      <c r="BB28" s="1103"/>
      <c r="BC28" s="1809"/>
      <c r="BD28" s="101"/>
      <c r="BE28" s="177"/>
      <c r="BF28" s="280"/>
      <c r="BG28" s="177"/>
      <c r="BH28" s="177"/>
      <c r="BI28" s="177"/>
      <c r="BJ28" s="177"/>
      <c r="BK28" s="177"/>
      <c r="BL28" s="177"/>
      <c r="BM28" s="177"/>
      <c r="BN28" s="177"/>
      <c r="BO28" s="177"/>
      <c r="BP28" s="177"/>
      <c r="BQ28" s="177"/>
      <c r="BR28" s="281"/>
      <c r="BS28" s="177"/>
    </row>
    <row r="29" spans="1:71" ht="12" customHeight="1" thickTop="1" thickBot="1" x14ac:dyDescent="0.25">
      <c r="A29" s="100"/>
      <c r="B29" s="99"/>
      <c r="C29" s="99"/>
      <c r="D29" s="99"/>
      <c r="E29" s="99"/>
      <c r="F29" s="99"/>
      <c r="G29" s="99"/>
      <c r="H29" s="99"/>
      <c r="I29" s="99"/>
      <c r="J29" s="99"/>
      <c r="K29" s="99"/>
      <c r="L29" s="99"/>
      <c r="M29" s="99"/>
      <c r="N29" s="99"/>
      <c r="O29" s="99"/>
      <c r="P29" s="279"/>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10" t="s">
        <v>91</v>
      </c>
      <c r="AW29" s="1477"/>
      <c r="AX29" s="1477"/>
      <c r="AY29" s="1477"/>
      <c r="AZ29" s="1477"/>
      <c r="BA29" s="1478"/>
      <c r="BB29" s="1811"/>
      <c r="BC29" s="1812"/>
      <c r="BD29" s="97"/>
      <c r="BE29" s="177"/>
      <c r="BF29" s="280"/>
      <c r="BG29" s="177"/>
      <c r="BH29" s="177"/>
      <c r="BI29" s="177"/>
      <c r="BJ29" s="177"/>
      <c r="BK29" s="177"/>
      <c r="BL29" s="177"/>
      <c r="BM29" s="177"/>
      <c r="BN29" s="177"/>
      <c r="BO29" s="177"/>
      <c r="BP29" s="177"/>
      <c r="BQ29" s="177"/>
      <c r="BR29" s="281"/>
      <c r="BS29" s="177"/>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41" t="s">
        <v>763</v>
      </c>
      <c r="AL30" s="1442"/>
      <c r="AM30" s="1442"/>
      <c r="AN30" s="1442"/>
      <c r="AO30" s="1442"/>
      <c r="AP30" s="1442"/>
      <c r="AQ30" s="1442"/>
      <c r="AR30" s="1442"/>
      <c r="AS30" s="1443"/>
      <c r="AT30" s="4"/>
      <c r="AU30" s="48"/>
      <c r="AV30" s="1813" t="s">
        <v>90</v>
      </c>
      <c r="AW30" s="1062"/>
      <c r="AX30" s="1062"/>
      <c r="AY30" s="1062"/>
      <c r="AZ30" s="1062"/>
      <c r="BA30" s="1063"/>
      <c r="BB30" s="1814"/>
      <c r="BC30" s="1815"/>
      <c r="BD30" s="46"/>
      <c r="BE30" s="177"/>
      <c r="BF30" s="280"/>
      <c r="BG30" s="177"/>
      <c r="BH30" s="177"/>
      <c r="BI30" s="177"/>
      <c r="BJ30" s="177"/>
      <c r="BK30" s="177"/>
      <c r="BL30" s="177"/>
      <c r="BM30" s="177"/>
      <c r="BN30" s="177"/>
      <c r="BO30" s="177"/>
      <c r="BP30" s="177"/>
      <c r="BQ30" s="177"/>
      <c r="BR30" s="281"/>
      <c r="BS30" s="177"/>
    </row>
    <row r="31" spans="1:71" ht="12" customHeight="1" thickBot="1" x14ac:dyDescent="0.25">
      <c r="A31" s="1405" t="s">
        <v>60</v>
      </c>
      <c r="B31" s="1402"/>
      <c r="C31" s="1402"/>
      <c r="D31" s="1402"/>
      <c r="E31" s="1402"/>
      <c r="F31" s="1402"/>
      <c r="G31" s="1402"/>
      <c r="H31" s="1401" t="s">
        <v>93</v>
      </c>
      <c r="I31" s="1401"/>
      <c r="J31" s="1401"/>
      <c r="K31" s="1401"/>
      <c r="L31" s="1401"/>
      <c r="M31" s="1401"/>
      <c r="N31" s="1401"/>
      <c r="O31" s="1401"/>
      <c r="P31" s="1401"/>
      <c r="Q31" s="1402" t="s">
        <v>59</v>
      </c>
      <c r="R31" s="1402"/>
      <c r="S31" s="1402"/>
      <c r="T31" s="1401" t="s">
        <v>58</v>
      </c>
      <c r="U31" s="1401"/>
      <c r="V31" s="1401"/>
      <c r="W31" s="1401"/>
      <c r="X31" s="1401"/>
      <c r="Y31" s="1401"/>
      <c r="Z31" s="1401"/>
      <c r="AA31" s="1401"/>
      <c r="AB31" s="1401"/>
      <c r="AC31" s="1402" t="s">
        <v>57</v>
      </c>
      <c r="AD31" s="1402"/>
      <c r="AE31" s="1402"/>
      <c r="AF31" s="1414" t="s">
        <v>39</v>
      </c>
      <c r="AG31" s="1415"/>
      <c r="AH31" s="1415"/>
      <c r="AI31" s="1416"/>
      <c r="AJ31" s="4"/>
      <c r="AK31" s="1444"/>
      <c r="AL31" s="1445"/>
      <c r="AM31" s="1445"/>
      <c r="AN31" s="1445"/>
      <c r="AO31" s="1445"/>
      <c r="AP31" s="1445"/>
      <c r="AQ31" s="1445"/>
      <c r="AR31" s="1445"/>
      <c r="AS31" s="1446"/>
      <c r="AT31" s="4"/>
      <c r="AU31" s="45"/>
      <c r="AV31" s="44"/>
      <c r="AW31" s="44"/>
      <c r="AX31" s="44"/>
      <c r="AY31" s="44"/>
      <c r="AZ31" s="44"/>
      <c r="BA31" s="44"/>
      <c r="BB31" s="44"/>
      <c r="BC31" s="44"/>
      <c r="BD31" s="43"/>
      <c r="BE31" s="177"/>
      <c r="BF31" s="280"/>
      <c r="BG31" s="177"/>
      <c r="BH31" s="177"/>
      <c r="BI31" s="177"/>
      <c r="BJ31" s="177"/>
      <c r="BK31" s="177"/>
      <c r="BL31" s="177"/>
      <c r="BM31" s="177"/>
      <c r="BN31" s="177"/>
      <c r="BO31" s="177"/>
      <c r="BP31" s="177"/>
      <c r="BQ31" s="177"/>
      <c r="BR31" s="281"/>
      <c r="BS31" s="177"/>
    </row>
    <row r="32" spans="1:71" ht="12" customHeight="1" thickBot="1" x14ac:dyDescent="0.25">
      <c r="A32" s="1406"/>
      <c r="B32" s="1403"/>
      <c r="C32" s="1403"/>
      <c r="D32" s="1403"/>
      <c r="E32" s="1403"/>
      <c r="F32" s="1403"/>
      <c r="G32" s="1403"/>
      <c r="H32" s="1161" t="s">
        <v>55</v>
      </c>
      <c r="I32" s="1161"/>
      <c r="J32" s="1161"/>
      <c r="K32" s="1161" t="s">
        <v>54</v>
      </c>
      <c r="L32" s="1161"/>
      <c r="M32" s="1161"/>
      <c r="N32" s="1161" t="s">
        <v>53</v>
      </c>
      <c r="O32" s="1161"/>
      <c r="P32" s="1161"/>
      <c r="Q32" s="1403"/>
      <c r="R32" s="1403"/>
      <c r="S32" s="1403"/>
      <c r="T32" s="1161" t="s">
        <v>52</v>
      </c>
      <c r="U32" s="1161"/>
      <c r="V32" s="1161"/>
      <c r="W32" s="1161" t="s">
        <v>51</v>
      </c>
      <c r="X32" s="1161"/>
      <c r="Y32" s="1161"/>
      <c r="Z32" s="1161" t="s">
        <v>50</v>
      </c>
      <c r="AA32" s="1161"/>
      <c r="AB32" s="1161"/>
      <c r="AC32" s="1403"/>
      <c r="AD32" s="1403"/>
      <c r="AE32" s="1403"/>
      <c r="AF32" s="1417"/>
      <c r="AG32" s="1418"/>
      <c r="AH32" s="1418"/>
      <c r="AI32" s="1419"/>
      <c r="AJ32" s="4"/>
      <c r="AK32" s="1447"/>
      <c r="AL32" s="1448"/>
      <c r="AM32" s="1448"/>
      <c r="AN32" s="1448"/>
      <c r="AO32" s="1448"/>
      <c r="AP32" s="1448"/>
      <c r="AQ32" s="1448"/>
      <c r="AR32" s="1448"/>
      <c r="AS32" s="1449"/>
      <c r="AT32" s="4"/>
      <c r="AU32" s="1102" t="s">
        <v>56</v>
      </c>
      <c r="AV32" s="1103"/>
      <c r="AW32" s="1103"/>
      <c r="AX32" s="1103"/>
      <c r="AY32" s="1103"/>
      <c r="AZ32" s="1103"/>
      <c r="BA32" s="1103"/>
      <c r="BB32" s="1103"/>
      <c r="BC32" s="1103"/>
      <c r="BD32" s="1104"/>
      <c r="BE32" s="177"/>
      <c r="BF32" s="280"/>
      <c r="BG32" s="177"/>
      <c r="BH32" s="177"/>
      <c r="BI32" s="177"/>
      <c r="BJ32" s="177"/>
      <c r="BK32" s="177"/>
      <c r="BL32" s="177"/>
      <c r="BM32" s="177"/>
      <c r="BN32" s="177"/>
      <c r="BO32" s="177"/>
      <c r="BP32" s="177"/>
      <c r="BQ32" s="177"/>
      <c r="BR32" s="281"/>
      <c r="BS32" s="177"/>
    </row>
    <row r="33" spans="1:71" ht="12.75" thickTop="1" x14ac:dyDescent="0.2">
      <c r="A33" s="1847"/>
      <c r="B33" s="1848"/>
      <c r="C33" s="1848"/>
      <c r="D33" s="1848"/>
      <c r="E33" s="1848"/>
      <c r="F33" s="1848"/>
      <c r="G33" s="1848"/>
      <c r="H33" s="885"/>
      <c r="I33" s="885"/>
      <c r="J33" s="885"/>
      <c r="K33" s="885"/>
      <c r="L33" s="885"/>
      <c r="M33" s="885"/>
      <c r="N33" s="885"/>
      <c r="O33" s="885"/>
      <c r="P33" s="885"/>
      <c r="Q33" s="885"/>
      <c r="R33" s="885"/>
      <c r="S33" s="885"/>
      <c r="T33" s="1400"/>
      <c r="U33" s="1400"/>
      <c r="V33" s="1400"/>
      <c r="W33" s="1400"/>
      <c r="X33" s="1400"/>
      <c r="Y33" s="1400"/>
      <c r="Z33" s="1400"/>
      <c r="AA33" s="1400"/>
      <c r="AB33" s="1400"/>
      <c r="AC33" s="1400"/>
      <c r="AD33" s="1400"/>
      <c r="AE33" s="1400"/>
      <c r="AF33" s="885"/>
      <c r="AG33" s="885"/>
      <c r="AH33" s="885"/>
      <c r="AI33" s="886"/>
      <c r="AJ33" s="4"/>
      <c r="AK33" s="1846" t="str">
        <f>IFERROR(AN33*(1-$BB$30),"")</f>
        <v/>
      </c>
      <c r="AL33" s="1816"/>
      <c r="AM33" s="1816"/>
      <c r="AN33" s="1816" t="str">
        <f>IFERROR(($AK$53*Q33),"")</f>
        <v/>
      </c>
      <c r="AO33" s="1816"/>
      <c r="AP33" s="1816"/>
      <c r="AQ33" s="1816" t="str">
        <f>IFERROR(AN33*(1+$BB$29),"")</f>
        <v/>
      </c>
      <c r="AR33" s="1816"/>
      <c r="AS33" s="1817"/>
      <c r="AT33" s="4"/>
      <c r="AU33" s="1793" t="str">
        <f t="shared" ref="AU33:AU52" si="0">IF(AC33="","",IF(AC33&lt;Q33-(Q33*$BB$30),"Below "&amp;$BB$30*100&amp;"% by "&amp;Q33-(Q33*$BB$30)-AC33&amp;" CFM",IF(AC33&gt;Q33+(Q33*$BB$29),"Above "&amp;$BB$29*100&amp;"% by "&amp;AC33-Q33-(Q33*$BB$29)&amp;" CFM","")))</f>
        <v/>
      </c>
      <c r="AV33" s="1794"/>
      <c r="AW33" s="1794"/>
      <c r="AX33" s="1794"/>
      <c r="AY33" s="1794"/>
      <c r="AZ33" s="1794"/>
      <c r="BA33" s="1794"/>
      <c r="BB33" s="1794"/>
      <c r="BC33" s="1794"/>
      <c r="BD33" s="1795"/>
      <c r="BE33" s="177"/>
      <c r="BF33" s="280"/>
      <c r="BG33" s="177"/>
      <c r="BH33" s="177"/>
      <c r="BI33" s="177"/>
      <c r="BJ33" s="177"/>
      <c r="BK33" s="177"/>
      <c r="BL33" s="177"/>
      <c r="BM33" s="177"/>
      <c r="BN33" s="177"/>
      <c r="BO33" s="177"/>
      <c r="BP33" s="177"/>
      <c r="BQ33" s="177"/>
      <c r="BR33" s="281"/>
      <c r="BS33" s="177"/>
    </row>
    <row r="34" spans="1:71" ht="12" customHeight="1" x14ac:dyDescent="0.2">
      <c r="A34" s="1847"/>
      <c r="B34" s="1848"/>
      <c r="C34" s="1848"/>
      <c r="D34" s="1848"/>
      <c r="E34" s="1848"/>
      <c r="F34" s="1848"/>
      <c r="G34" s="1848"/>
      <c r="H34" s="885"/>
      <c r="I34" s="885"/>
      <c r="J34" s="885"/>
      <c r="K34" s="885"/>
      <c r="L34" s="885"/>
      <c r="M34" s="885"/>
      <c r="N34" s="885"/>
      <c r="O34" s="885"/>
      <c r="P34" s="885"/>
      <c r="Q34" s="885"/>
      <c r="R34" s="885"/>
      <c r="S34" s="885"/>
      <c r="T34" s="1400"/>
      <c r="U34" s="1400"/>
      <c r="V34" s="1400"/>
      <c r="W34" s="1400"/>
      <c r="X34" s="1400"/>
      <c r="Y34" s="1400"/>
      <c r="Z34" s="1400"/>
      <c r="AA34" s="1400"/>
      <c r="AB34" s="1400"/>
      <c r="AC34" s="1400"/>
      <c r="AD34" s="1400"/>
      <c r="AE34" s="1400"/>
      <c r="AF34" s="870"/>
      <c r="AG34" s="870"/>
      <c r="AH34" s="870"/>
      <c r="AI34" s="871"/>
      <c r="AJ34" s="4"/>
      <c r="AK34" s="1846" t="str">
        <f t="shared" ref="AK34:AK52" si="1">IFERROR(AN34*(1-$BB$30),"")</f>
        <v/>
      </c>
      <c r="AL34" s="1816"/>
      <c r="AM34" s="1816"/>
      <c r="AN34" s="1816" t="str">
        <f t="shared" ref="AN34:AN52" si="2">IFERROR(($AK$53*Q34),"")</f>
        <v/>
      </c>
      <c r="AO34" s="1816"/>
      <c r="AP34" s="1816"/>
      <c r="AQ34" s="1816" t="str">
        <f t="shared" ref="AQ34:AQ52" si="3">IFERROR(AN34*(1+$BB$29),"")</f>
        <v/>
      </c>
      <c r="AR34" s="1816"/>
      <c r="AS34" s="1817"/>
      <c r="AT34" s="4"/>
      <c r="AU34" s="1793" t="str">
        <f t="shared" si="0"/>
        <v/>
      </c>
      <c r="AV34" s="1794"/>
      <c r="AW34" s="1794"/>
      <c r="AX34" s="1794"/>
      <c r="AY34" s="1794"/>
      <c r="AZ34" s="1794"/>
      <c r="BA34" s="1794"/>
      <c r="BB34" s="1794"/>
      <c r="BC34" s="1794"/>
      <c r="BD34" s="1795"/>
      <c r="BE34" s="177"/>
      <c r="BF34" s="280"/>
      <c r="BG34" s="177"/>
      <c r="BH34" s="177"/>
      <c r="BI34" s="177"/>
      <c r="BJ34" s="177"/>
      <c r="BK34" s="177"/>
      <c r="BL34" s="177"/>
      <c r="BM34" s="177"/>
      <c r="BN34" s="177"/>
      <c r="BO34" s="177"/>
      <c r="BP34" s="177"/>
      <c r="BQ34" s="177"/>
      <c r="BR34" s="281"/>
      <c r="BS34" s="177"/>
    </row>
    <row r="35" spans="1:71" ht="12" customHeight="1" thickBot="1" x14ac:dyDescent="0.25">
      <c r="A35" s="1847"/>
      <c r="B35" s="1848"/>
      <c r="C35" s="1848"/>
      <c r="D35" s="1848"/>
      <c r="E35" s="1848"/>
      <c r="F35" s="1848"/>
      <c r="G35" s="1848"/>
      <c r="H35" s="885"/>
      <c r="I35" s="885"/>
      <c r="J35" s="885"/>
      <c r="K35" s="885"/>
      <c r="L35" s="885"/>
      <c r="M35" s="885"/>
      <c r="N35" s="885"/>
      <c r="O35" s="885"/>
      <c r="P35" s="885"/>
      <c r="Q35" s="885"/>
      <c r="R35" s="885"/>
      <c r="S35" s="885"/>
      <c r="T35" s="1400"/>
      <c r="U35" s="1400"/>
      <c r="V35" s="1400"/>
      <c r="W35" s="1400"/>
      <c r="X35" s="1400"/>
      <c r="Y35" s="1400"/>
      <c r="Z35" s="1400"/>
      <c r="AA35" s="1400"/>
      <c r="AB35" s="1400"/>
      <c r="AC35" s="1400"/>
      <c r="AD35" s="1400"/>
      <c r="AE35" s="1400"/>
      <c r="AF35" s="870"/>
      <c r="AG35" s="870"/>
      <c r="AH35" s="870"/>
      <c r="AI35" s="871"/>
      <c r="AJ35" s="4"/>
      <c r="AK35" s="1846" t="str">
        <f t="shared" si="1"/>
        <v/>
      </c>
      <c r="AL35" s="1816"/>
      <c r="AM35" s="1816"/>
      <c r="AN35" s="1816" t="str">
        <f t="shared" si="2"/>
        <v/>
      </c>
      <c r="AO35" s="1816"/>
      <c r="AP35" s="1816"/>
      <c r="AQ35" s="1816" t="str">
        <f t="shared" si="3"/>
        <v/>
      </c>
      <c r="AR35" s="1816"/>
      <c r="AS35" s="1817"/>
      <c r="AT35" s="4"/>
      <c r="AU35" s="1793" t="str">
        <f t="shared" si="0"/>
        <v/>
      </c>
      <c r="AV35" s="1794"/>
      <c r="AW35" s="1794"/>
      <c r="AX35" s="1794"/>
      <c r="AY35" s="1794"/>
      <c r="AZ35" s="1794"/>
      <c r="BA35" s="1794"/>
      <c r="BB35" s="1794"/>
      <c r="BC35" s="1794"/>
      <c r="BD35" s="1795"/>
      <c r="BE35" s="177"/>
      <c r="BF35" s="282"/>
      <c r="BG35" s="283"/>
      <c r="BH35" s="283"/>
      <c r="BI35" s="283"/>
      <c r="BJ35" s="283"/>
      <c r="BK35" s="283"/>
      <c r="BL35" s="283"/>
      <c r="BM35" s="283"/>
      <c r="BN35" s="283"/>
      <c r="BO35" s="283"/>
      <c r="BP35" s="283"/>
      <c r="BQ35" s="283"/>
      <c r="BR35" s="284"/>
      <c r="BS35" s="177"/>
    </row>
    <row r="36" spans="1:71" ht="12" customHeight="1" x14ac:dyDescent="0.2">
      <c r="A36" s="1847"/>
      <c r="B36" s="1848"/>
      <c r="C36" s="1848"/>
      <c r="D36" s="1848"/>
      <c r="E36" s="1848"/>
      <c r="F36" s="1848"/>
      <c r="G36" s="1848"/>
      <c r="H36" s="885"/>
      <c r="I36" s="885"/>
      <c r="J36" s="885"/>
      <c r="K36" s="885"/>
      <c r="L36" s="885"/>
      <c r="M36" s="885"/>
      <c r="N36" s="885"/>
      <c r="O36" s="885"/>
      <c r="P36" s="885"/>
      <c r="Q36" s="885"/>
      <c r="R36" s="885"/>
      <c r="S36" s="885"/>
      <c r="T36" s="1400"/>
      <c r="U36" s="1400"/>
      <c r="V36" s="1400"/>
      <c r="W36" s="1400"/>
      <c r="X36" s="1400"/>
      <c r="Y36" s="1400"/>
      <c r="Z36" s="1400"/>
      <c r="AA36" s="1400"/>
      <c r="AB36" s="1400"/>
      <c r="AC36" s="1400"/>
      <c r="AD36" s="1400"/>
      <c r="AE36" s="1400"/>
      <c r="AF36" s="870"/>
      <c r="AG36" s="870"/>
      <c r="AH36" s="870"/>
      <c r="AI36" s="871"/>
      <c r="AJ36" s="4"/>
      <c r="AK36" s="1846" t="str">
        <f t="shared" si="1"/>
        <v/>
      </c>
      <c r="AL36" s="1816"/>
      <c r="AM36" s="1816"/>
      <c r="AN36" s="1816" t="str">
        <f t="shared" si="2"/>
        <v/>
      </c>
      <c r="AO36" s="1816"/>
      <c r="AP36" s="1816"/>
      <c r="AQ36" s="1816" t="str">
        <f t="shared" si="3"/>
        <v/>
      </c>
      <c r="AR36" s="1816"/>
      <c r="AS36" s="1817"/>
      <c r="AT36" s="4"/>
      <c r="AU36" s="1793" t="str">
        <f t="shared" si="0"/>
        <v/>
      </c>
      <c r="AV36" s="1794"/>
      <c r="AW36" s="1794"/>
      <c r="AX36" s="1794"/>
      <c r="AY36" s="1794"/>
      <c r="AZ36" s="1794"/>
      <c r="BA36" s="1794"/>
      <c r="BB36" s="1794"/>
      <c r="BC36" s="1794"/>
      <c r="BD36" s="1795"/>
      <c r="BE36" s="4"/>
      <c r="BF36" s="4"/>
      <c r="BG36" s="4"/>
      <c r="BH36" s="4"/>
      <c r="BI36" s="4"/>
      <c r="BJ36" s="4"/>
      <c r="BK36" s="4"/>
      <c r="BL36" s="4"/>
      <c r="BM36" s="4"/>
      <c r="BN36" s="4"/>
      <c r="BO36" s="4"/>
      <c r="BP36" s="4"/>
      <c r="BQ36" s="4"/>
      <c r="BR36" s="4"/>
      <c r="BS36" s="4"/>
    </row>
    <row r="37" spans="1:71" ht="12" customHeight="1" x14ac:dyDescent="0.2">
      <c r="A37" s="1847"/>
      <c r="B37" s="1848"/>
      <c r="C37" s="1848"/>
      <c r="D37" s="1848"/>
      <c r="E37" s="1848"/>
      <c r="F37" s="1848"/>
      <c r="G37" s="1848"/>
      <c r="H37" s="885"/>
      <c r="I37" s="885"/>
      <c r="J37" s="885"/>
      <c r="K37" s="885"/>
      <c r="L37" s="885"/>
      <c r="M37" s="885"/>
      <c r="N37" s="885"/>
      <c r="O37" s="885"/>
      <c r="P37" s="885"/>
      <c r="Q37" s="885"/>
      <c r="R37" s="885"/>
      <c r="S37" s="885"/>
      <c r="T37" s="1400"/>
      <c r="U37" s="1400"/>
      <c r="V37" s="1400"/>
      <c r="W37" s="1400"/>
      <c r="X37" s="1400"/>
      <c r="Y37" s="1400"/>
      <c r="Z37" s="1400"/>
      <c r="AA37" s="1400"/>
      <c r="AB37" s="1400"/>
      <c r="AC37" s="1400"/>
      <c r="AD37" s="1400"/>
      <c r="AE37" s="1400"/>
      <c r="AF37" s="870"/>
      <c r="AG37" s="870"/>
      <c r="AH37" s="870"/>
      <c r="AI37" s="871"/>
      <c r="AJ37" s="4"/>
      <c r="AK37" s="1846" t="str">
        <f t="shared" si="1"/>
        <v/>
      </c>
      <c r="AL37" s="1816"/>
      <c r="AM37" s="1816"/>
      <c r="AN37" s="1816" t="str">
        <f t="shared" si="2"/>
        <v/>
      </c>
      <c r="AO37" s="1816"/>
      <c r="AP37" s="1816"/>
      <c r="AQ37" s="1816" t="str">
        <f t="shared" si="3"/>
        <v/>
      </c>
      <c r="AR37" s="1816"/>
      <c r="AS37" s="1817"/>
      <c r="AT37" s="4"/>
      <c r="AU37" s="1793" t="str">
        <f t="shared" si="0"/>
        <v/>
      </c>
      <c r="AV37" s="1794"/>
      <c r="AW37" s="1794"/>
      <c r="AX37" s="1794"/>
      <c r="AY37" s="1794"/>
      <c r="AZ37" s="1794"/>
      <c r="BA37" s="1794"/>
      <c r="BB37" s="1794"/>
      <c r="BC37" s="1794"/>
      <c r="BD37" s="1795"/>
      <c r="BE37" s="4"/>
      <c r="BF37" s="4"/>
      <c r="BG37" s="4"/>
      <c r="BH37" s="4"/>
      <c r="BI37" s="4"/>
      <c r="BJ37" s="4"/>
      <c r="BK37" s="4"/>
      <c r="BL37" s="4"/>
      <c r="BM37" s="4"/>
      <c r="BN37" s="4"/>
      <c r="BO37" s="4"/>
      <c r="BP37" s="4"/>
      <c r="BQ37" s="4"/>
      <c r="BR37" s="4"/>
      <c r="BS37" s="4"/>
    </row>
    <row r="38" spans="1:71" ht="12" customHeight="1" x14ac:dyDescent="0.2">
      <c r="A38" s="1847"/>
      <c r="B38" s="1848"/>
      <c r="C38" s="1848"/>
      <c r="D38" s="1848"/>
      <c r="E38" s="1848"/>
      <c r="F38" s="1848"/>
      <c r="G38" s="1848"/>
      <c r="H38" s="885"/>
      <c r="I38" s="885"/>
      <c r="J38" s="885"/>
      <c r="K38" s="885"/>
      <c r="L38" s="885"/>
      <c r="M38" s="885"/>
      <c r="N38" s="885"/>
      <c r="O38" s="885"/>
      <c r="P38" s="885"/>
      <c r="Q38" s="885"/>
      <c r="R38" s="885"/>
      <c r="S38" s="885"/>
      <c r="T38" s="1400"/>
      <c r="U38" s="1400"/>
      <c r="V38" s="1400"/>
      <c r="W38" s="1400"/>
      <c r="X38" s="1400"/>
      <c r="Y38" s="1400"/>
      <c r="Z38" s="1400"/>
      <c r="AA38" s="1400"/>
      <c r="AB38" s="1400"/>
      <c r="AC38" s="1400"/>
      <c r="AD38" s="1400"/>
      <c r="AE38" s="1400"/>
      <c r="AF38" s="870"/>
      <c r="AG38" s="870"/>
      <c r="AH38" s="870"/>
      <c r="AI38" s="871"/>
      <c r="AJ38" s="4"/>
      <c r="AK38" s="1846" t="str">
        <f t="shared" si="1"/>
        <v/>
      </c>
      <c r="AL38" s="1816"/>
      <c r="AM38" s="1816"/>
      <c r="AN38" s="1816" t="str">
        <f t="shared" si="2"/>
        <v/>
      </c>
      <c r="AO38" s="1816"/>
      <c r="AP38" s="1816"/>
      <c r="AQ38" s="1816" t="str">
        <f t="shared" si="3"/>
        <v/>
      </c>
      <c r="AR38" s="1816"/>
      <c r="AS38" s="1817"/>
      <c r="AT38" s="4"/>
      <c r="AU38" s="1793" t="str">
        <f t="shared" si="0"/>
        <v/>
      </c>
      <c r="AV38" s="1794"/>
      <c r="AW38" s="1794"/>
      <c r="AX38" s="1794"/>
      <c r="AY38" s="1794"/>
      <c r="AZ38" s="1794"/>
      <c r="BA38" s="1794"/>
      <c r="BB38" s="1794"/>
      <c r="BC38" s="1794"/>
      <c r="BD38" s="1795"/>
      <c r="BE38" s="4"/>
      <c r="BF38" s="4"/>
      <c r="BG38" s="4"/>
      <c r="BH38" s="4"/>
      <c r="BI38" s="4"/>
      <c r="BJ38" s="4"/>
      <c r="BK38" s="4"/>
      <c r="BL38" s="4"/>
      <c r="BM38" s="4"/>
      <c r="BN38" s="4"/>
      <c r="BO38" s="4"/>
      <c r="BP38" s="4"/>
      <c r="BQ38" s="4"/>
      <c r="BR38" s="4"/>
      <c r="BS38" s="4"/>
    </row>
    <row r="39" spans="1:71" ht="12" customHeight="1" x14ac:dyDescent="0.2">
      <c r="A39" s="1847"/>
      <c r="B39" s="1848"/>
      <c r="C39" s="1848"/>
      <c r="D39" s="1848"/>
      <c r="E39" s="1848"/>
      <c r="F39" s="1848"/>
      <c r="G39" s="1848"/>
      <c r="H39" s="885"/>
      <c r="I39" s="885"/>
      <c r="J39" s="885"/>
      <c r="K39" s="885"/>
      <c r="L39" s="885"/>
      <c r="M39" s="885"/>
      <c r="N39" s="885"/>
      <c r="O39" s="885"/>
      <c r="P39" s="885"/>
      <c r="Q39" s="885"/>
      <c r="R39" s="885"/>
      <c r="S39" s="885"/>
      <c r="T39" s="1400"/>
      <c r="U39" s="1400"/>
      <c r="V39" s="1400"/>
      <c r="W39" s="1400"/>
      <c r="X39" s="1400"/>
      <c r="Y39" s="1400"/>
      <c r="Z39" s="1400"/>
      <c r="AA39" s="1400"/>
      <c r="AB39" s="1400"/>
      <c r="AC39" s="1400"/>
      <c r="AD39" s="1400"/>
      <c r="AE39" s="1400"/>
      <c r="AF39" s="870"/>
      <c r="AG39" s="870"/>
      <c r="AH39" s="870"/>
      <c r="AI39" s="871"/>
      <c r="AJ39" s="4"/>
      <c r="AK39" s="1846" t="str">
        <f t="shared" si="1"/>
        <v/>
      </c>
      <c r="AL39" s="1816"/>
      <c r="AM39" s="1816"/>
      <c r="AN39" s="1816" t="str">
        <f t="shared" si="2"/>
        <v/>
      </c>
      <c r="AO39" s="1816"/>
      <c r="AP39" s="1816"/>
      <c r="AQ39" s="1816" t="str">
        <f t="shared" si="3"/>
        <v/>
      </c>
      <c r="AR39" s="1816"/>
      <c r="AS39" s="1817"/>
      <c r="AT39" s="4"/>
      <c r="AU39" s="1793" t="str">
        <f t="shared" si="0"/>
        <v/>
      </c>
      <c r="AV39" s="1794"/>
      <c r="AW39" s="1794"/>
      <c r="AX39" s="1794"/>
      <c r="AY39" s="1794"/>
      <c r="AZ39" s="1794"/>
      <c r="BA39" s="1794"/>
      <c r="BB39" s="1794"/>
      <c r="BC39" s="1794"/>
      <c r="BD39" s="1795"/>
      <c r="BE39" s="4"/>
      <c r="BF39" s="4"/>
      <c r="BG39" s="4"/>
      <c r="BH39" s="4"/>
      <c r="BI39" s="4"/>
      <c r="BJ39" s="4"/>
      <c r="BK39" s="4"/>
      <c r="BL39" s="4"/>
      <c r="BM39" s="4"/>
      <c r="BN39" s="4"/>
      <c r="BO39" s="4"/>
      <c r="BP39" s="4"/>
      <c r="BQ39" s="4"/>
      <c r="BR39" s="4"/>
      <c r="BS39" s="4"/>
    </row>
    <row r="40" spans="1:71" ht="12" customHeight="1" x14ac:dyDescent="0.2">
      <c r="A40" s="1847"/>
      <c r="B40" s="1848"/>
      <c r="C40" s="1848"/>
      <c r="D40" s="1848"/>
      <c r="E40" s="1848"/>
      <c r="F40" s="1848"/>
      <c r="G40" s="1848"/>
      <c r="H40" s="885"/>
      <c r="I40" s="885"/>
      <c r="J40" s="885"/>
      <c r="K40" s="885"/>
      <c r="L40" s="885"/>
      <c r="M40" s="885"/>
      <c r="N40" s="885"/>
      <c r="O40" s="885"/>
      <c r="P40" s="885"/>
      <c r="Q40" s="885"/>
      <c r="R40" s="885"/>
      <c r="S40" s="885"/>
      <c r="T40" s="1400"/>
      <c r="U40" s="1400"/>
      <c r="V40" s="1400"/>
      <c r="W40" s="1400"/>
      <c r="X40" s="1400"/>
      <c r="Y40" s="1400"/>
      <c r="Z40" s="1400"/>
      <c r="AA40" s="1400"/>
      <c r="AB40" s="1400"/>
      <c r="AC40" s="1400"/>
      <c r="AD40" s="1400"/>
      <c r="AE40" s="1400"/>
      <c r="AF40" s="870"/>
      <c r="AG40" s="870"/>
      <c r="AH40" s="870"/>
      <c r="AI40" s="871"/>
      <c r="AJ40" s="4"/>
      <c r="AK40" s="1846" t="str">
        <f t="shared" si="1"/>
        <v/>
      </c>
      <c r="AL40" s="1816"/>
      <c r="AM40" s="1816"/>
      <c r="AN40" s="1816" t="str">
        <f t="shared" si="2"/>
        <v/>
      </c>
      <c r="AO40" s="1816"/>
      <c r="AP40" s="1816"/>
      <c r="AQ40" s="1816" t="str">
        <f t="shared" si="3"/>
        <v/>
      </c>
      <c r="AR40" s="1816"/>
      <c r="AS40" s="1817"/>
      <c r="AT40" s="4"/>
      <c r="AU40" s="1793" t="str">
        <f t="shared" si="0"/>
        <v/>
      </c>
      <c r="AV40" s="1794"/>
      <c r="AW40" s="1794"/>
      <c r="AX40" s="1794"/>
      <c r="AY40" s="1794"/>
      <c r="AZ40" s="1794"/>
      <c r="BA40" s="1794"/>
      <c r="BB40" s="1794"/>
      <c r="BC40" s="1794"/>
      <c r="BD40" s="1795"/>
      <c r="BE40" s="4"/>
      <c r="BF40" s="4"/>
      <c r="BG40" s="4"/>
      <c r="BH40" s="4"/>
      <c r="BI40" s="4"/>
      <c r="BJ40" s="4"/>
      <c r="BK40" s="4"/>
      <c r="BL40" s="4"/>
      <c r="BM40" s="4"/>
      <c r="BN40" s="4"/>
      <c r="BO40" s="4"/>
      <c r="BP40" s="4"/>
      <c r="BQ40" s="4"/>
      <c r="BR40" s="4"/>
      <c r="BS40" s="4"/>
    </row>
    <row r="41" spans="1:71" ht="12" customHeight="1" x14ac:dyDescent="0.2">
      <c r="A41" s="1847"/>
      <c r="B41" s="1848"/>
      <c r="C41" s="1848"/>
      <c r="D41" s="1848"/>
      <c r="E41" s="1848"/>
      <c r="F41" s="1848"/>
      <c r="G41" s="1848"/>
      <c r="H41" s="885"/>
      <c r="I41" s="885"/>
      <c r="J41" s="885"/>
      <c r="K41" s="885"/>
      <c r="L41" s="885"/>
      <c r="M41" s="885"/>
      <c r="N41" s="885"/>
      <c r="O41" s="885"/>
      <c r="P41" s="885"/>
      <c r="Q41" s="885"/>
      <c r="R41" s="885"/>
      <c r="S41" s="885"/>
      <c r="T41" s="1400"/>
      <c r="U41" s="1400"/>
      <c r="V41" s="1400"/>
      <c r="W41" s="1400"/>
      <c r="X41" s="1400"/>
      <c r="Y41" s="1400"/>
      <c r="Z41" s="1400"/>
      <c r="AA41" s="1400"/>
      <c r="AB41" s="1400"/>
      <c r="AC41" s="1400"/>
      <c r="AD41" s="1400"/>
      <c r="AE41" s="1400"/>
      <c r="AF41" s="870"/>
      <c r="AG41" s="870"/>
      <c r="AH41" s="870"/>
      <c r="AI41" s="871"/>
      <c r="AJ41" s="4"/>
      <c r="AK41" s="1846" t="str">
        <f t="shared" si="1"/>
        <v/>
      </c>
      <c r="AL41" s="1816"/>
      <c r="AM41" s="1816"/>
      <c r="AN41" s="1816" t="str">
        <f t="shared" si="2"/>
        <v/>
      </c>
      <c r="AO41" s="1816"/>
      <c r="AP41" s="1816"/>
      <c r="AQ41" s="1816" t="str">
        <f t="shared" si="3"/>
        <v/>
      </c>
      <c r="AR41" s="1816"/>
      <c r="AS41" s="1817"/>
      <c r="AT41" s="4"/>
      <c r="AU41" s="1793" t="str">
        <f t="shared" si="0"/>
        <v/>
      </c>
      <c r="AV41" s="1794"/>
      <c r="AW41" s="1794"/>
      <c r="AX41" s="1794"/>
      <c r="AY41" s="1794"/>
      <c r="AZ41" s="1794"/>
      <c r="BA41" s="1794"/>
      <c r="BB41" s="1794"/>
      <c r="BC41" s="1794"/>
      <c r="BD41" s="1795"/>
      <c r="BE41" s="4"/>
      <c r="BF41" s="4"/>
      <c r="BG41" s="4"/>
      <c r="BH41" s="4"/>
      <c r="BI41" s="4"/>
      <c r="BJ41" s="4"/>
      <c r="BK41" s="4"/>
      <c r="BL41" s="4"/>
      <c r="BM41" s="4"/>
      <c r="BN41" s="4"/>
      <c r="BO41" s="4"/>
      <c r="BP41" s="4"/>
      <c r="BQ41" s="4"/>
      <c r="BR41" s="4"/>
      <c r="BS41" s="4"/>
    </row>
    <row r="42" spans="1:71" ht="12" customHeight="1" x14ac:dyDescent="0.2">
      <c r="A42" s="1847"/>
      <c r="B42" s="1848"/>
      <c r="C42" s="1848"/>
      <c r="D42" s="1848"/>
      <c r="E42" s="1848"/>
      <c r="F42" s="1848"/>
      <c r="G42" s="1848"/>
      <c r="H42" s="885"/>
      <c r="I42" s="885"/>
      <c r="J42" s="885"/>
      <c r="K42" s="885"/>
      <c r="L42" s="885"/>
      <c r="M42" s="885"/>
      <c r="N42" s="885"/>
      <c r="O42" s="885"/>
      <c r="P42" s="885"/>
      <c r="Q42" s="885"/>
      <c r="R42" s="885"/>
      <c r="S42" s="885"/>
      <c r="T42" s="1400"/>
      <c r="U42" s="1400"/>
      <c r="V42" s="1400"/>
      <c r="W42" s="1400"/>
      <c r="X42" s="1400"/>
      <c r="Y42" s="1400"/>
      <c r="Z42" s="1400"/>
      <c r="AA42" s="1400"/>
      <c r="AB42" s="1400"/>
      <c r="AC42" s="1400"/>
      <c r="AD42" s="1400"/>
      <c r="AE42" s="1400"/>
      <c r="AF42" s="870"/>
      <c r="AG42" s="870"/>
      <c r="AH42" s="870"/>
      <c r="AI42" s="871"/>
      <c r="AJ42" s="4"/>
      <c r="AK42" s="1846" t="str">
        <f t="shared" si="1"/>
        <v/>
      </c>
      <c r="AL42" s="1816"/>
      <c r="AM42" s="1816"/>
      <c r="AN42" s="1816" t="str">
        <f t="shared" si="2"/>
        <v/>
      </c>
      <c r="AO42" s="1816"/>
      <c r="AP42" s="1816"/>
      <c r="AQ42" s="1816" t="str">
        <f t="shared" si="3"/>
        <v/>
      </c>
      <c r="AR42" s="1816"/>
      <c r="AS42" s="1817"/>
      <c r="AT42" s="4"/>
      <c r="AU42" s="1793" t="str">
        <f t="shared" si="0"/>
        <v/>
      </c>
      <c r="AV42" s="1794"/>
      <c r="AW42" s="1794"/>
      <c r="AX42" s="1794"/>
      <c r="AY42" s="1794"/>
      <c r="AZ42" s="1794"/>
      <c r="BA42" s="1794"/>
      <c r="BB42" s="1794"/>
      <c r="BC42" s="1794"/>
      <c r="BD42" s="1795"/>
      <c r="BE42" s="4"/>
      <c r="BF42" s="4"/>
      <c r="BG42" s="4"/>
      <c r="BH42" s="4"/>
      <c r="BI42" s="4"/>
      <c r="BJ42" s="4"/>
      <c r="BK42" s="4"/>
      <c r="BL42" s="4"/>
      <c r="BM42" s="4"/>
      <c r="BN42" s="4"/>
      <c r="BO42" s="4"/>
      <c r="BP42" s="4"/>
      <c r="BQ42" s="4"/>
      <c r="BR42" s="4"/>
      <c r="BS42" s="4"/>
    </row>
    <row r="43" spans="1:71" ht="12" customHeight="1" x14ac:dyDescent="0.2">
      <c r="A43" s="1847"/>
      <c r="B43" s="1848"/>
      <c r="C43" s="1848"/>
      <c r="D43" s="1848"/>
      <c r="E43" s="1848"/>
      <c r="F43" s="1848"/>
      <c r="G43" s="1848"/>
      <c r="H43" s="885"/>
      <c r="I43" s="885"/>
      <c r="J43" s="885"/>
      <c r="K43" s="885"/>
      <c r="L43" s="885"/>
      <c r="M43" s="885"/>
      <c r="N43" s="885"/>
      <c r="O43" s="885"/>
      <c r="P43" s="885"/>
      <c r="Q43" s="885"/>
      <c r="R43" s="885"/>
      <c r="S43" s="885"/>
      <c r="T43" s="1400"/>
      <c r="U43" s="1400"/>
      <c r="V43" s="1400"/>
      <c r="W43" s="1400"/>
      <c r="X43" s="1400"/>
      <c r="Y43" s="1400"/>
      <c r="Z43" s="1400"/>
      <c r="AA43" s="1400"/>
      <c r="AB43" s="1400"/>
      <c r="AC43" s="1400"/>
      <c r="AD43" s="1400"/>
      <c r="AE43" s="1400"/>
      <c r="AF43" s="870"/>
      <c r="AG43" s="870"/>
      <c r="AH43" s="870"/>
      <c r="AI43" s="871"/>
      <c r="AJ43" s="4"/>
      <c r="AK43" s="1846" t="str">
        <f t="shared" si="1"/>
        <v/>
      </c>
      <c r="AL43" s="1816"/>
      <c r="AM43" s="1816"/>
      <c r="AN43" s="1816" t="str">
        <f t="shared" si="2"/>
        <v/>
      </c>
      <c r="AO43" s="1816"/>
      <c r="AP43" s="1816"/>
      <c r="AQ43" s="1816" t="str">
        <f t="shared" si="3"/>
        <v/>
      </c>
      <c r="AR43" s="1816"/>
      <c r="AS43" s="1817"/>
      <c r="AT43" s="4"/>
      <c r="AU43" s="1793" t="str">
        <f t="shared" si="0"/>
        <v/>
      </c>
      <c r="AV43" s="1794"/>
      <c r="AW43" s="1794"/>
      <c r="AX43" s="1794"/>
      <c r="AY43" s="1794"/>
      <c r="AZ43" s="1794"/>
      <c r="BA43" s="1794"/>
      <c r="BB43" s="1794"/>
      <c r="BC43" s="1794"/>
      <c r="BD43" s="1795"/>
      <c r="BE43" s="4"/>
      <c r="BF43" s="4"/>
      <c r="BG43" s="4"/>
      <c r="BH43" s="4"/>
      <c r="BI43" s="4"/>
      <c r="BJ43" s="4"/>
      <c r="BK43" s="4"/>
      <c r="BL43" s="4"/>
      <c r="BM43" s="4"/>
      <c r="BN43" s="4"/>
      <c r="BO43" s="4"/>
      <c r="BP43" s="4"/>
      <c r="BQ43" s="4"/>
      <c r="BR43" s="4"/>
      <c r="BS43" s="4"/>
    </row>
    <row r="44" spans="1:71" ht="12" customHeight="1" x14ac:dyDescent="0.2">
      <c r="A44" s="1847"/>
      <c r="B44" s="1848"/>
      <c r="C44" s="1848"/>
      <c r="D44" s="1848"/>
      <c r="E44" s="1848"/>
      <c r="F44" s="1848"/>
      <c r="G44" s="1848"/>
      <c r="H44" s="885"/>
      <c r="I44" s="885"/>
      <c r="J44" s="885"/>
      <c r="K44" s="885"/>
      <c r="L44" s="885"/>
      <c r="M44" s="885"/>
      <c r="N44" s="885"/>
      <c r="O44" s="885"/>
      <c r="P44" s="885"/>
      <c r="Q44" s="885"/>
      <c r="R44" s="885"/>
      <c r="S44" s="885"/>
      <c r="T44" s="1400"/>
      <c r="U44" s="1400"/>
      <c r="V44" s="1400"/>
      <c r="W44" s="1400"/>
      <c r="X44" s="1400"/>
      <c r="Y44" s="1400"/>
      <c r="Z44" s="1400"/>
      <c r="AA44" s="1400"/>
      <c r="AB44" s="1400"/>
      <c r="AC44" s="1400"/>
      <c r="AD44" s="1400"/>
      <c r="AE44" s="1400"/>
      <c r="AF44" s="870"/>
      <c r="AG44" s="870"/>
      <c r="AH44" s="870"/>
      <c r="AI44" s="871"/>
      <c r="AJ44" s="4"/>
      <c r="AK44" s="1846" t="str">
        <f t="shared" si="1"/>
        <v/>
      </c>
      <c r="AL44" s="1816"/>
      <c r="AM44" s="1816"/>
      <c r="AN44" s="1816" t="str">
        <f t="shared" si="2"/>
        <v/>
      </c>
      <c r="AO44" s="1816"/>
      <c r="AP44" s="1816"/>
      <c r="AQ44" s="1816" t="str">
        <f t="shared" si="3"/>
        <v/>
      </c>
      <c r="AR44" s="1816"/>
      <c r="AS44" s="1817"/>
      <c r="AT44" s="4"/>
      <c r="AU44" s="1793" t="str">
        <f t="shared" si="0"/>
        <v/>
      </c>
      <c r="AV44" s="1794"/>
      <c r="AW44" s="1794"/>
      <c r="AX44" s="1794"/>
      <c r="AY44" s="1794"/>
      <c r="AZ44" s="1794"/>
      <c r="BA44" s="1794"/>
      <c r="BB44" s="1794"/>
      <c r="BC44" s="1794"/>
      <c r="BD44" s="1795"/>
      <c r="BE44" s="4"/>
      <c r="BF44" s="4"/>
      <c r="BG44" s="4"/>
      <c r="BH44" s="4"/>
      <c r="BI44" s="4"/>
      <c r="BJ44" s="4"/>
      <c r="BK44" s="4"/>
      <c r="BL44" s="4"/>
      <c r="BM44" s="4"/>
      <c r="BN44" s="4"/>
      <c r="BO44" s="4"/>
      <c r="BP44" s="4"/>
      <c r="BQ44" s="4"/>
      <c r="BR44" s="4"/>
      <c r="BS44" s="4"/>
    </row>
    <row r="45" spans="1:71" ht="12" customHeight="1" x14ac:dyDescent="0.2">
      <c r="A45" s="1847"/>
      <c r="B45" s="1848"/>
      <c r="C45" s="1848"/>
      <c r="D45" s="1848"/>
      <c r="E45" s="1848"/>
      <c r="F45" s="1848"/>
      <c r="G45" s="1848"/>
      <c r="H45" s="885"/>
      <c r="I45" s="885"/>
      <c r="J45" s="885"/>
      <c r="K45" s="885"/>
      <c r="L45" s="885"/>
      <c r="M45" s="885"/>
      <c r="N45" s="885"/>
      <c r="O45" s="885"/>
      <c r="P45" s="885"/>
      <c r="Q45" s="885"/>
      <c r="R45" s="885"/>
      <c r="S45" s="885"/>
      <c r="T45" s="1400"/>
      <c r="U45" s="1400"/>
      <c r="V45" s="1400"/>
      <c r="W45" s="1400"/>
      <c r="X45" s="1400"/>
      <c r="Y45" s="1400"/>
      <c r="Z45" s="1400"/>
      <c r="AA45" s="1400"/>
      <c r="AB45" s="1400"/>
      <c r="AC45" s="1400"/>
      <c r="AD45" s="1400"/>
      <c r="AE45" s="1400"/>
      <c r="AF45" s="870"/>
      <c r="AG45" s="870"/>
      <c r="AH45" s="870"/>
      <c r="AI45" s="871"/>
      <c r="AJ45" s="4"/>
      <c r="AK45" s="1846" t="str">
        <f t="shared" si="1"/>
        <v/>
      </c>
      <c r="AL45" s="1816"/>
      <c r="AM45" s="1816"/>
      <c r="AN45" s="1816" t="str">
        <f t="shared" si="2"/>
        <v/>
      </c>
      <c r="AO45" s="1816"/>
      <c r="AP45" s="1816"/>
      <c r="AQ45" s="1816" t="str">
        <f t="shared" si="3"/>
        <v/>
      </c>
      <c r="AR45" s="1816"/>
      <c r="AS45" s="1817"/>
      <c r="AT45" s="4"/>
      <c r="AU45" s="1793" t="str">
        <f t="shared" si="0"/>
        <v/>
      </c>
      <c r="AV45" s="1794"/>
      <c r="AW45" s="1794"/>
      <c r="AX45" s="1794"/>
      <c r="AY45" s="1794"/>
      <c r="AZ45" s="1794"/>
      <c r="BA45" s="1794"/>
      <c r="BB45" s="1794"/>
      <c r="BC45" s="1794"/>
      <c r="BD45" s="1795"/>
      <c r="BE45" s="4"/>
      <c r="BF45" s="4"/>
      <c r="BG45" s="4"/>
      <c r="BH45" s="4"/>
      <c r="BI45" s="4"/>
      <c r="BJ45" s="4"/>
      <c r="BK45" s="4"/>
      <c r="BL45" s="4"/>
      <c r="BM45" s="4"/>
      <c r="BN45" s="4"/>
      <c r="BO45" s="4"/>
      <c r="BP45" s="4"/>
      <c r="BQ45" s="4"/>
      <c r="BR45" s="4"/>
      <c r="BS45" s="4"/>
    </row>
    <row r="46" spans="1:71" ht="12" customHeight="1" x14ac:dyDescent="0.2">
      <c r="A46" s="1847"/>
      <c r="B46" s="1848"/>
      <c r="C46" s="1848"/>
      <c r="D46" s="1848"/>
      <c r="E46" s="1848"/>
      <c r="F46" s="1848"/>
      <c r="G46" s="1848"/>
      <c r="H46" s="885"/>
      <c r="I46" s="885"/>
      <c r="J46" s="885"/>
      <c r="K46" s="885"/>
      <c r="L46" s="885"/>
      <c r="M46" s="885"/>
      <c r="N46" s="885"/>
      <c r="O46" s="885"/>
      <c r="P46" s="885"/>
      <c r="Q46" s="885"/>
      <c r="R46" s="885"/>
      <c r="S46" s="885"/>
      <c r="T46" s="1400"/>
      <c r="U46" s="1400"/>
      <c r="V46" s="1400"/>
      <c r="W46" s="1400"/>
      <c r="X46" s="1400"/>
      <c r="Y46" s="1400"/>
      <c r="Z46" s="1400"/>
      <c r="AA46" s="1400"/>
      <c r="AB46" s="1400"/>
      <c r="AC46" s="1400"/>
      <c r="AD46" s="1400"/>
      <c r="AE46" s="1400"/>
      <c r="AF46" s="870"/>
      <c r="AG46" s="870"/>
      <c r="AH46" s="870"/>
      <c r="AI46" s="871"/>
      <c r="AJ46" s="4"/>
      <c r="AK46" s="1846" t="str">
        <f t="shared" si="1"/>
        <v/>
      </c>
      <c r="AL46" s="1816"/>
      <c r="AM46" s="1816"/>
      <c r="AN46" s="1816" t="str">
        <f t="shared" si="2"/>
        <v/>
      </c>
      <c r="AO46" s="1816"/>
      <c r="AP46" s="1816"/>
      <c r="AQ46" s="1816" t="str">
        <f t="shared" si="3"/>
        <v/>
      </c>
      <c r="AR46" s="1816"/>
      <c r="AS46" s="1817"/>
      <c r="AT46" s="4"/>
      <c r="AU46" s="1793" t="str">
        <f t="shared" si="0"/>
        <v/>
      </c>
      <c r="AV46" s="1794"/>
      <c r="AW46" s="1794"/>
      <c r="AX46" s="1794"/>
      <c r="AY46" s="1794"/>
      <c r="AZ46" s="1794"/>
      <c r="BA46" s="1794"/>
      <c r="BB46" s="1794"/>
      <c r="BC46" s="1794"/>
      <c r="BD46" s="1795"/>
      <c r="BE46" s="4"/>
      <c r="BF46" s="4"/>
      <c r="BG46" s="4"/>
      <c r="BH46" s="4"/>
      <c r="BI46" s="4"/>
      <c r="BJ46" s="4"/>
      <c r="BK46" s="4"/>
      <c r="BL46" s="4"/>
      <c r="BM46" s="4"/>
      <c r="BN46" s="4"/>
      <c r="BO46" s="4"/>
      <c r="BP46" s="4"/>
      <c r="BQ46" s="4"/>
      <c r="BR46" s="4"/>
      <c r="BS46" s="4"/>
    </row>
    <row r="47" spans="1:71" ht="12" customHeight="1" x14ac:dyDescent="0.2">
      <c r="A47" s="1847"/>
      <c r="B47" s="1848"/>
      <c r="C47" s="1848"/>
      <c r="D47" s="1848"/>
      <c r="E47" s="1848"/>
      <c r="F47" s="1848"/>
      <c r="G47" s="1848"/>
      <c r="H47" s="885"/>
      <c r="I47" s="885"/>
      <c r="J47" s="885"/>
      <c r="K47" s="885"/>
      <c r="L47" s="885"/>
      <c r="M47" s="885"/>
      <c r="N47" s="885"/>
      <c r="O47" s="885"/>
      <c r="P47" s="885"/>
      <c r="Q47" s="885"/>
      <c r="R47" s="885"/>
      <c r="S47" s="885"/>
      <c r="T47" s="1400"/>
      <c r="U47" s="1400"/>
      <c r="V47" s="1400"/>
      <c r="W47" s="1400"/>
      <c r="X47" s="1400"/>
      <c r="Y47" s="1400"/>
      <c r="Z47" s="1400"/>
      <c r="AA47" s="1400"/>
      <c r="AB47" s="1400"/>
      <c r="AC47" s="1400"/>
      <c r="AD47" s="1400"/>
      <c r="AE47" s="1400"/>
      <c r="AF47" s="870"/>
      <c r="AG47" s="870"/>
      <c r="AH47" s="870"/>
      <c r="AI47" s="871"/>
      <c r="AJ47" s="4"/>
      <c r="AK47" s="1846" t="str">
        <f t="shared" si="1"/>
        <v/>
      </c>
      <c r="AL47" s="1816"/>
      <c r="AM47" s="1816"/>
      <c r="AN47" s="1816" t="str">
        <f t="shared" si="2"/>
        <v/>
      </c>
      <c r="AO47" s="1816"/>
      <c r="AP47" s="1816"/>
      <c r="AQ47" s="1816" t="str">
        <f t="shared" si="3"/>
        <v/>
      </c>
      <c r="AR47" s="1816"/>
      <c r="AS47" s="1817"/>
      <c r="AT47" s="4"/>
      <c r="AU47" s="1793" t="str">
        <f t="shared" si="0"/>
        <v/>
      </c>
      <c r="AV47" s="1794"/>
      <c r="AW47" s="1794"/>
      <c r="AX47" s="1794"/>
      <c r="AY47" s="1794"/>
      <c r="AZ47" s="1794"/>
      <c r="BA47" s="1794"/>
      <c r="BB47" s="1794"/>
      <c r="BC47" s="1794"/>
      <c r="BD47" s="1795"/>
      <c r="BE47" s="4"/>
      <c r="BF47" s="4"/>
      <c r="BG47" s="4"/>
      <c r="BH47" s="4"/>
      <c r="BI47" s="4"/>
      <c r="BJ47" s="4"/>
      <c r="BK47" s="4"/>
      <c r="BL47" s="4"/>
      <c r="BM47" s="4"/>
      <c r="BN47" s="4"/>
      <c r="BO47" s="4"/>
      <c r="BP47" s="4"/>
      <c r="BQ47" s="4"/>
      <c r="BR47" s="4"/>
      <c r="BS47" s="4"/>
    </row>
    <row r="48" spans="1:71" ht="12" customHeight="1" x14ac:dyDescent="0.2">
      <c r="A48" s="1847"/>
      <c r="B48" s="1848"/>
      <c r="C48" s="1848"/>
      <c r="D48" s="1848"/>
      <c r="E48" s="1848"/>
      <c r="F48" s="1848"/>
      <c r="G48" s="1848"/>
      <c r="H48" s="885"/>
      <c r="I48" s="885"/>
      <c r="J48" s="885"/>
      <c r="K48" s="885"/>
      <c r="L48" s="885"/>
      <c r="M48" s="885"/>
      <c r="N48" s="885"/>
      <c r="O48" s="885"/>
      <c r="P48" s="885"/>
      <c r="Q48" s="885"/>
      <c r="R48" s="885"/>
      <c r="S48" s="885"/>
      <c r="T48" s="1400"/>
      <c r="U48" s="1400"/>
      <c r="V48" s="1400"/>
      <c r="W48" s="1400"/>
      <c r="X48" s="1400"/>
      <c r="Y48" s="1400"/>
      <c r="Z48" s="1400"/>
      <c r="AA48" s="1400"/>
      <c r="AB48" s="1400"/>
      <c r="AC48" s="1400"/>
      <c r="AD48" s="1400"/>
      <c r="AE48" s="1400"/>
      <c r="AF48" s="870"/>
      <c r="AG48" s="870"/>
      <c r="AH48" s="870"/>
      <c r="AI48" s="871"/>
      <c r="AJ48" s="4"/>
      <c r="AK48" s="1846" t="str">
        <f t="shared" si="1"/>
        <v/>
      </c>
      <c r="AL48" s="1816"/>
      <c r="AM48" s="1816"/>
      <c r="AN48" s="1816" t="str">
        <f t="shared" si="2"/>
        <v/>
      </c>
      <c r="AO48" s="1816"/>
      <c r="AP48" s="1816"/>
      <c r="AQ48" s="1816" t="str">
        <f t="shared" si="3"/>
        <v/>
      </c>
      <c r="AR48" s="1816"/>
      <c r="AS48" s="1817"/>
      <c r="AT48" s="4"/>
      <c r="AU48" s="1793" t="str">
        <f t="shared" si="0"/>
        <v/>
      </c>
      <c r="AV48" s="1794"/>
      <c r="AW48" s="1794"/>
      <c r="AX48" s="1794"/>
      <c r="AY48" s="1794"/>
      <c r="AZ48" s="1794"/>
      <c r="BA48" s="1794"/>
      <c r="BB48" s="1794"/>
      <c r="BC48" s="1794"/>
      <c r="BD48" s="1795"/>
      <c r="BE48" s="4"/>
      <c r="BF48" s="4"/>
      <c r="BG48" s="4"/>
      <c r="BH48" s="4"/>
      <c r="BI48" s="4"/>
      <c r="BJ48" s="4"/>
      <c r="BK48" s="4"/>
      <c r="BL48" s="4"/>
      <c r="BM48" s="4"/>
      <c r="BN48" s="4"/>
      <c r="BO48" s="4"/>
      <c r="BP48" s="4"/>
      <c r="BQ48" s="4"/>
      <c r="BR48" s="4"/>
      <c r="BS48" s="4"/>
    </row>
    <row r="49" spans="1:71" ht="12" customHeight="1" x14ac:dyDescent="0.2">
      <c r="A49" s="1847"/>
      <c r="B49" s="1848"/>
      <c r="C49" s="1848"/>
      <c r="D49" s="1848"/>
      <c r="E49" s="1848"/>
      <c r="F49" s="1848"/>
      <c r="G49" s="1848"/>
      <c r="H49" s="885"/>
      <c r="I49" s="885"/>
      <c r="J49" s="885"/>
      <c r="K49" s="885"/>
      <c r="L49" s="885"/>
      <c r="M49" s="885"/>
      <c r="N49" s="885"/>
      <c r="O49" s="885"/>
      <c r="P49" s="885"/>
      <c r="Q49" s="885"/>
      <c r="R49" s="885"/>
      <c r="S49" s="885"/>
      <c r="T49" s="1400"/>
      <c r="U49" s="1400"/>
      <c r="V49" s="1400"/>
      <c r="W49" s="1400"/>
      <c r="X49" s="1400"/>
      <c r="Y49" s="1400"/>
      <c r="Z49" s="1400"/>
      <c r="AA49" s="1400"/>
      <c r="AB49" s="1400"/>
      <c r="AC49" s="1400"/>
      <c r="AD49" s="1400"/>
      <c r="AE49" s="1400"/>
      <c r="AF49" s="870"/>
      <c r="AG49" s="870"/>
      <c r="AH49" s="870"/>
      <c r="AI49" s="871"/>
      <c r="AJ49" s="4"/>
      <c r="AK49" s="1846" t="str">
        <f t="shared" si="1"/>
        <v/>
      </c>
      <c r="AL49" s="1816"/>
      <c r="AM49" s="1816"/>
      <c r="AN49" s="1816" t="str">
        <f t="shared" si="2"/>
        <v/>
      </c>
      <c r="AO49" s="1816"/>
      <c r="AP49" s="1816"/>
      <c r="AQ49" s="1816" t="str">
        <f t="shared" si="3"/>
        <v/>
      </c>
      <c r="AR49" s="1816"/>
      <c r="AS49" s="1817"/>
      <c r="AT49" s="4"/>
      <c r="AU49" s="1793" t="str">
        <f t="shared" si="0"/>
        <v/>
      </c>
      <c r="AV49" s="1794"/>
      <c r="AW49" s="1794"/>
      <c r="AX49" s="1794"/>
      <c r="AY49" s="1794"/>
      <c r="AZ49" s="1794"/>
      <c r="BA49" s="1794"/>
      <c r="BB49" s="1794"/>
      <c r="BC49" s="1794"/>
      <c r="BD49" s="1795"/>
      <c r="BE49" s="4"/>
      <c r="BF49" s="4"/>
      <c r="BG49" s="4"/>
      <c r="BH49" s="4"/>
      <c r="BI49" s="4"/>
      <c r="BJ49" s="4"/>
      <c r="BK49" s="4"/>
      <c r="BL49" s="4"/>
      <c r="BM49" s="4"/>
      <c r="BN49" s="4"/>
      <c r="BO49" s="4"/>
      <c r="BP49" s="4"/>
      <c r="BQ49" s="4"/>
      <c r="BR49" s="4"/>
      <c r="BS49" s="4"/>
    </row>
    <row r="50" spans="1:71" ht="12" customHeight="1" x14ac:dyDescent="0.2">
      <c r="A50" s="1847"/>
      <c r="B50" s="1848"/>
      <c r="C50" s="1848"/>
      <c r="D50" s="1848"/>
      <c r="E50" s="1848"/>
      <c r="F50" s="1848"/>
      <c r="G50" s="1848"/>
      <c r="H50" s="885"/>
      <c r="I50" s="885"/>
      <c r="J50" s="885"/>
      <c r="K50" s="885"/>
      <c r="L50" s="885"/>
      <c r="M50" s="885"/>
      <c r="N50" s="885"/>
      <c r="O50" s="885"/>
      <c r="P50" s="885"/>
      <c r="Q50" s="885"/>
      <c r="R50" s="885"/>
      <c r="S50" s="885"/>
      <c r="T50" s="1400"/>
      <c r="U50" s="1400"/>
      <c r="V50" s="1400"/>
      <c r="W50" s="1400"/>
      <c r="X50" s="1400"/>
      <c r="Y50" s="1400"/>
      <c r="Z50" s="1400"/>
      <c r="AA50" s="1400"/>
      <c r="AB50" s="1400"/>
      <c r="AC50" s="1400"/>
      <c r="AD50" s="1400"/>
      <c r="AE50" s="1400"/>
      <c r="AF50" s="870"/>
      <c r="AG50" s="870"/>
      <c r="AH50" s="870"/>
      <c r="AI50" s="871"/>
      <c r="AJ50" s="4"/>
      <c r="AK50" s="1846" t="str">
        <f t="shared" si="1"/>
        <v/>
      </c>
      <c r="AL50" s="1816"/>
      <c r="AM50" s="1816"/>
      <c r="AN50" s="1816" t="str">
        <f t="shared" si="2"/>
        <v/>
      </c>
      <c r="AO50" s="1816"/>
      <c r="AP50" s="1816"/>
      <c r="AQ50" s="1816" t="str">
        <f t="shared" si="3"/>
        <v/>
      </c>
      <c r="AR50" s="1816"/>
      <c r="AS50" s="1817"/>
      <c r="AT50" s="4"/>
      <c r="AU50" s="1793" t="str">
        <f t="shared" si="0"/>
        <v/>
      </c>
      <c r="AV50" s="1794"/>
      <c r="AW50" s="1794"/>
      <c r="AX50" s="1794"/>
      <c r="AY50" s="1794"/>
      <c r="AZ50" s="1794"/>
      <c r="BA50" s="1794"/>
      <c r="BB50" s="1794"/>
      <c r="BC50" s="1794"/>
      <c r="BD50" s="1795"/>
      <c r="BE50" s="4"/>
      <c r="BF50" s="4"/>
      <c r="BG50" s="4"/>
      <c r="BH50" s="4"/>
      <c r="BI50" s="4"/>
      <c r="BJ50" s="4"/>
      <c r="BK50" s="4"/>
      <c r="BL50" s="4"/>
      <c r="BM50" s="4"/>
      <c r="BN50" s="4"/>
      <c r="BO50" s="4"/>
      <c r="BP50" s="4"/>
      <c r="BQ50" s="4"/>
      <c r="BR50" s="4"/>
      <c r="BS50" s="4"/>
    </row>
    <row r="51" spans="1:71" ht="12" customHeight="1" x14ac:dyDescent="0.2">
      <c r="A51" s="1847"/>
      <c r="B51" s="1848"/>
      <c r="C51" s="1848"/>
      <c r="D51" s="1848"/>
      <c r="E51" s="1848"/>
      <c r="F51" s="1848"/>
      <c r="G51" s="1848"/>
      <c r="H51" s="885"/>
      <c r="I51" s="885"/>
      <c r="J51" s="885"/>
      <c r="K51" s="885"/>
      <c r="L51" s="885"/>
      <c r="M51" s="885"/>
      <c r="N51" s="885"/>
      <c r="O51" s="885"/>
      <c r="P51" s="885"/>
      <c r="Q51" s="885"/>
      <c r="R51" s="885"/>
      <c r="S51" s="885"/>
      <c r="T51" s="1400"/>
      <c r="U51" s="1400"/>
      <c r="V51" s="1400"/>
      <c r="W51" s="1400"/>
      <c r="X51" s="1400"/>
      <c r="Y51" s="1400"/>
      <c r="Z51" s="1400"/>
      <c r="AA51" s="1400"/>
      <c r="AB51" s="1400"/>
      <c r="AC51" s="1400"/>
      <c r="AD51" s="1400"/>
      <c r="AE51" s="1400"/>
      <c r="AF51" s="870"/>
      <c r="AG51" s="870"/>
      <c r="AH51" s="870"/>
      <c r="AI51" s="871"/>
      <c r="AJ51" s="4"/>
      <c r="AK51" s="1846" t="str">
        <f t="shared" si="1"/>
        <v/>
      </c>
      <c r="AL51" s="1816"/>
      <c r="AM51" s="1816"/>
      <c r="AN51" s="1816" t="str">
        <f t="shared" si="2"/>
        <v/>
      </c>
      <c r="AO51" s="1816"/>
      <c r="AP51" s="1816"/>
      <c r="AQ51" s="1816" t="str">
        <f t="shared" si="3"/>
        <v/>
      </c>
      <c r="AR51" s="1816"/>
      <c r="AS51" s="1817"/>
      <c r="AT51" s="4"/>
      <c r="AU51" s="1793" t="str">
        <f t="shared" si="0"/>
        <v/>
      </c>
      <c r="AV51" s="1794"/>
      <c r="AW51" s="1794"/>
      <c r="AX51" s="1794"/>
      <c r="AY51" s="1794"/>
      <c r="AZ51" s="1794"/>
      <c r="BA51" s="1794"/>
      <c r="BB51" s="1794"/>
      <c r="BC51" s="1794"/>
      <c r="BD51" s="1795"/>
      <c r="BE51" s="4"/>
      <c r="BF51" s="4"/>
      <c r="BG51" s="4"/>
      <c r="BH51" s="4"/>
      <c r="BI51" s="4"/>
      <c r="BJ51" s="4"/>
      <c r="BK51" s="4"/>
      <c r="BL51" s="4"/>
      <c r="BM51" s="4"/>
      <c r="BN51" s="4"/>
      <c r="BO51" s="4"/>
      <c r="BP51" s="4"/>
      <c r="BQ51" s="4"/>
      <c r="BR51" s="4"/>
      <c r="BS51" s="4"/>
    </row>
    <row r="52" spans="1:71" ht="12" customHeight="1" x14ac:dyDescent="0.2">
      <c r="A52" s="1847"/>
      <c r="B52" s="1848"/>
      <c r="C52" s="1848"/>
      <c r="D52" s="1848"/>
      <c r="E52" s="1848"/>
      <c r="F52" s="1848"/>
      <c r="G52" s="1848"/>
      <c r="H52" s="885"/>
      <c r="I52" s="885"/>
      <c r="J52" s="885"/>
      <c r="K52" s="885"/>
      <c r="L52" s="885"/>
      <c r="M52" s="885"/>
      <c r="N52" s="885"/>
      <c r="O52" s="885"/>
      <c r="P52" s="885"/>
      <c r="Q52" s="885"/>
      <c r="R52" s="885"/>
      <c r="S52" s="885"/>
      <c r="T52" s="1400"/>
      <c r="U52" s="1400"/>
      <c r="V52" s="1400"/>
      <c r="W52" s="1400"/>
      <c r="X52" s="1400"/>
      <c r="Y52" s="1400"/>
      <c r="Z52" s="1400"/>
      <c r="AA52" s="1400"/>
      <c r="AB52" s="1400"/>
      <c r="AC52" s="1400"/>
      <c r="AD52" s="1400"/>
      <c r="AE52" s="1400"/>
      <c r="AF52" s="870"/>
      <c r="AG52" s="870"/>
      <c r="AH52" s="870"/>
      <c r="AI52" s="871"/>
      <c r="AJ52" s="4"/>
      <c r="AK52" s="1846" t="str">
        <f t="shared" si="1"/>
        <v/>
      </c>
      <c r="AL52" s="1816"/>
      <c r="AM52" s="1816"/>
      <c r="AN52" s="1816" t="str">
        <f t="shared" si="2"/>
        <v/>
      </c>
      <c r="AO52" s="1816"/>
      <c r="AP52" s="1816"/>
      <c r="AQ52" s="1816" t="str">
        <f t="shared" si="3"/>
        <v/>
      </c>
      <c r="AR52" s="1816"/>
      <c r="AS52" s="1817"/>
      <c r="AT52" s="4"/>
      <c r="AU52" s="1793" t="str">
        <f t="shared" si="0"/>
        <v/>
      </c>
      <c r="AV52" s="1794"/>
      <c r="AW52" s="1794"/>
      <c r="AX52" s="1794"/>
      <c r="AY52" s="1794"/>
      <c r="AZ52" s="1794"/>
      <c r="BA52" s="1794"/>
      <c r="BB52" s="1794"/>
      <c r="BC52" s="1794"/>
      <c r="BD52" s="1795"/>
      <c r="BE52" s="4"/>
      <c r="BF52" s="4"/>
      <c r="BG52" s="4"/>
      <c r="BH52" s="4"/>
      <c r="BI52" s="4"/>
      <c r="BJ52" s="4"/>
      <c r="BK52" s="4"/>
      <c r="BL52" s="4"/>
      <c r="BM52" s="4"/>
      <c r="BN52" s="4"/>
      <c r="BO52" s="4"/>
      <c r="BP52" s="4"/>
      <c r="BQ52" s="4"/>
      <c r="BR52" s="4"/>
      <c r="BS52" s="4"/>
    </row>
    <row r="53" spans="1:71" ht="12" customHeight="1" thickBot="1" x14ac:dyDescent="0.25">
      <c r="A53" s="1409" t="s">
        <v>192</v>
      </c>
      <c r="B53" s="1410"/>
      <c r="C53" s="1410"/>
      <c r="D53" s="1410"/>
      <c r="E53" s="1410"/>
      <c r="F53" s="1410"/>
      <c r="G53" s="1410"/>
      <c r="H53" s="1410"/>
      <c r="I53" s="1410"/>
      <c r="J53" s="1410"/>
      <c r="K53" s="1410"/>
      <c r="L53" s="1410"/>
      <c r="M53" s="1410"/>
      <c r="N53" s="1410"/>
      <c r="O53" s="1410"/>
      <c r="P53" s="1410"/>
      <c r="Q53" s="1245" t="str">
        <f>IF(SUM(Q33:S52)&lt;&gt;0,SUM(Q33:S52),"")</f>
        <v/>
      </c>
      <c r="R53" s="1245"/>
      <c r="S53" s="1245"/>
      <c r="T53" s="1245" t="str">
        <f>IF(SUM(T33:V52)&lt;&gt;0,SUM(T33:V52),"")</f>
        <v/>
      </c>
      <c r="U53" s="1245"/>
      <c r="V53" s="1245"/>
      <c r="W53" s="1245" t="str">
        <f>IF(SUM(W33:Y52)&lt;&gt;0,SUM(W33:Y52),"")</f>
        <v/>
      </c>
      <c r="X53" s="1245"/>
      <c r="Y53" s="1245"/>
      <c r="Z53" s="1245" t="str">
        <f>IF(SUM(Z33:AB52)&lt;&gt;0,SUM(Z33:AB52),"")</f>
        <v/>
      </c>
      <c r="AA53" s="1245"/>
      <c r="AB53" s="1245"/>
      <c r="AC53" s="1245" t="str">
        <f>IF(SUM(AC33:AE52)&lt;&gt;0,SUM(AC33:AE52),"")</f>
        <v/>
      </c>
      <c r="AD53" s="1245"/>
      <c r="AE53" s="1245"/>
      <c r="AF53" s="1397"/>
      <c r="AG53" s="1397"/>
      <c r="AH53" s="1397"/>
      <c r="AI53" s="1398"/>
      <c r="AJ53" s="4"/>
      <c r="AK53" s="1851" t="str">
        <f>IFERROR((T53/Q53),"")</f>
        <v/>
      </c>
      <c r="AL53" s="1852"/>
      <c r="AM53" s="1853"/>
      <c r="AN53" s="1849"/>
      <c r="AO53" s="1849"/>
      <c r="AP53" s="1849"/>
      <c r="AQ53" s="1849"/>
      <c r="AR53" s="1849"/>
      <c r="AS53" s="1850"/>
      <c r="AT53" s="4"/>
      <c r="AU53" s="1796" t="str">
        <f>IFERROR(IF(AC53="","",IF(AC53&lt;Q53-(Q53*$BB$30),"Below "&amp;$BB$30*100&amp;"% by "&amp;Q53-(Q53*$BB$30)-AC53&amp;" CFM",IF(AC53&gt;Q53+(Q53*$BB$29),"Above "&amp;$BB$29*100&amp;"% by "&amp;AC53-Q53-(Q53*$BB$29)&amp;" CFM",""))),"")</f>
        <v/>
      </c>
      <c r="AV53" s="1797"/>
      <c r="AW53" s="1797"/>
      <c r="AX53" s="1797"/>
      <c r="AY53" s="1797"/>
      <c r="AZ53" s="1797"/>
      <c r="BA53" s="1797"/>
      <c r="BB53" s="1797"/>
      <c r="BC53" s="1797"/>
      <c r="BD53" s="1798"/>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94"/>
      <c r="F62" s="994"/>
      <c r="G62" s="994"/>
      <c r="H62" s="994"/>
      <c r="I62" s="994"/>
      <c r="J62" s="994"/>
      <c r="K62" s="994"/>
      <c r="L62" s="6"/>
      <c r="M62" s="6"/>
      <c r="N62" s="6"/>
      <c r="O62" s="6"/>
      <c r="P62" s="6"/>
      <c r="Q62" s="6" t="s">
        <v>37</v>
      </c>
      <c r="R62" s="6"/>
      <c r="S62" s="6"/>
      <c r="T62" s="6"/>
      <c r="U62" s="6"/>
      <c r="V62" s="995"/>
      <c r="W62" s="995"/>
      <c r="X62" s="995"/>
      <c r="Y62" s="995"/>
      <c r="Z62" s="995"/>
      <c r="AA62" s="995"/>
      <c r="AB62" s="995"/>
      <c r="AC62" s="995"/>
      <c r="AD62" s="995"/>
      <c r="AE62" s="995"/>
      <c r="AF62" s="995"/>
      <c r="AG62" s="995"/>
      <c r="AH62" s="995"/>
      <c r="AI62" s="9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N8oF5/HIqimjOG0JdoXabqFs78Fh3v2Htm3WnJ5zh4wXOhM4r8RAJWgPapbH+WqkmpiJsh5/Mzk3M3Fq+4Q+ZA==" saltValue="7D6f+xE/+35LIXm6qNpSnQ==" spinCount="100000"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531" priority="22">
      <formula>LEN(TRIM(AU33))&gt;0</formula>
    </cfRule>
  </conditionalFormatting>
  <conditionalFormatting sqref="V62:AI62 E62:K62 Z19:Z22 AE21 G18:P20 G14:P16 G13:K13 G12:P12 Y9:AI9 Y7:AI7 F9:P9 F7:P7 BB29:BC30 Z13:AD15 AE13 AE25 AH25">
    <cfRule type="containsBlanks" dxfId="1530" priority="21">
      <formula>LEN(TRIM(E7))=0</formula>
    </cfRule>
  </conditionalFormatting>
  <conditionalFormatting sqref="Q53:AE53 AE14:AI15">
    <cfRule type="containsText" dxfId="1529" priority="20" operator="containsText" text="CALC.">
      <formula>NOT(ISERROR(SEARCH("CALC.",Q14)))</formula>
    </cfRule>
  </conditionalFormatting>
  <conditionalFormatting sqref="A33:S52">
    <cfRule type="notContainsBlanks" dxfId="1528" priority="18">
      <formula>LEN(TRIM(A33))&gt;0</formula>
    </cfRule>
    <cfRule type="expression" dxfId="1527" priority="19">
      <formula>NOT(ISBLANK($H33))</formula>
    </cfRule>
  </conditionalFormatting>
  <conditionalFormatting sqref="AU53:BD53">
    <cfRule type="notContainsBlanks" dxfId="1526" priority="17">
      <formula>LEN(TRIM(AU53))&gt;0</formula>
    </cfRule>
  </conditionalFormatting>
  <conditionalFormatting sqref="T33:AC52">
    <cfRule type="notContainsBlanks" dxfId="1525" priority="10">
      <formula>LEN(TRIM(T33))&gt;0</formula>
    </cfRule>
    <cfRule type="expression" dxfId="1524" priority="11">
      <formula>NOT(ISBLANK($H33))</formula>
    </cfRule>
  </conditionalFormatting>
  <conditionalFormatting sqref="T33:AB52">
    <cfRule type="expression" dxfId="1523" priority="9">
      <formula>$AC33&lt;&gt;""</formula>
    </cfRule>
  </conditionalFormatting>
  <conditionalFormatting sqref="AZ13:BO15">
    <cfRule type="notContainsBlanks" dxfId="1522" priority="8">
      <formula>LEN(TRIM(AZ13))&gt;0</formula>
    </cfRule>
  </conditionalFormatting>
  <conditionalFormatting sqref="AN13:AS15 AT18">
    <cfRule type="containsBlanks" dxfId="1521" priority="7">
      <formula>LEN(TRIM(AN13))=0</formula>
    </cfRule>
  </conditionalFormatting>
  <conditionalFormatting sqref="AN16:AS16">
    <cfRule type="containsText" dxfId="1520" priority="6" operator="containsText" text="CALC.">
      <formula>NOT(ISERROR(SEARCH("CALC.",AN16)))</formula>
    </cfRule>
  </conditionalFormatting>
  <conditionalFormatting sqref="AK14:AS16 AZ12:BO18">
    <cfRule type="expression" dxfId="1519" priority="5">
      <formula>$AT$18="Single Phase"</formula>
    </cfRule>
  </conditionalFormatting>
  <conditionalFormatting sqref="AH25:AI25">
    <cfRule type="expression" dxfId="1518" priority="2">
      <formula>OR($AE$25="HIGH",$AE$25="MEDIUM",$AE$25="LOW")</formula>
    </cfRule>
  </conditionalFormatting>
  <conditionalFormatting sqref="M13:P13">
    <cfRule type="containsBlanks" dxfId="151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sqref="A1:C1"/>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720"/>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23" t="s">
        <v>49</v>
      </c>
      <c r="AK1" s="1823"/>
      <c r="AL1" s="1823"/>
      <c r="AM1" s="1823"/>
      <c r="AN1" s="1823"/>
      <c r="AO1" s="1823"/>
      <c r="AP1" s="1823"/>
      <c r="AQ1" s="1823"/>
      <c r="AR1" s="1823"/>
      <c r="AS1" s="1823"/>
      <c r="AT1" s="1823"/>
      <c r="AU1" s="1823"/>
      <c r="AV1" s="1823"/>
      <c r="AW1" s="1823"/>
      <c r="AX1" s="1823"/>
      <c r="AY1" s="1823"/>
      <c r="AZ1" s="1823"/>
      <c r="BA1" s="1823"/>
      <c r="BB1" s="1823"/>
      <c r="BC1" s="1823"/>
      <c r="BD1" s="1823"/>
      <c r="BE1" s="1823"/>
      <c r="BF1" s="1823"/>
      <c r="BG1" s="1823"/>
      <c r="BH1" s="1823"/>
      <c r="BI1" s="1823"/>
      <c r="BJ1" s="1823"/>
      <c r="BK1" s="1823"/>
      <c r="BL1" s="1823"/>
      <c r="BM1" s="1823"/>
      <c r="BN1" s="1823"/>
      <c r="BO1" s="1823"/>
      <c r="BP1" s="1823"/>
      <c r="BQ1" s="1823"/>
      <c r="BR1" s="1823"/>
      <c r="BS1" s="182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52" t="s">
        <v>667</v>
      </c>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74" t="s">
        <v>48</v>
      </c>
      <c r="B7" s="1174"/>
      <c r="C7" s="1174"/>
      <c r="D7" s="1174"/>
      <c r="E7" s="1174"/>
      <c r="F7" s="1181"/>
      <c r="G7" s="1181"/>
      <c r="H7" s="1181"/>
      <c r="I7" s="1181"/>
      <c r="J7" s="1181"/>
      <c r="K7" s="1181"/>
      <c r="L7" s="1181"/>
      <c r="M7" s="1181"/>
      <c r="N7" s="1181"/>
      <c r="O7" s="1181"/>
      <c r="P7" s="1181"/>
      <c r="Q7" s="6"/>
      <c r="R7" s="6"/>
      <c r="S7" s="6"/>
      <c r="T7" s="1174" t="s">
        <v>47</v>
      </c>
      <c r="U7" s="1174"/>
      <c r="V7" s="1174"/>
      <c r="W7" s="1174"/>
      <c r="X7" s="1174"/>
      <c r="Y7" s="855"/>
      <c r="Z7" s="855"/>
      <c r="AA7" s="855"/>
      <c r="AB7" s="855"/>
      <c r="AC7" s="855"/>
      <c r="AD7" s="855"/>
      <c r="AE7" s="855"/>
      <c r="AF7" s="855"/>
      <c r="AG7" s="855"/>
      <c r="AH7" s="855"/>
      <c r="AI7" s="855"/>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74" t="s">
        <v>61</v>
      </c>
      <c r="B9" s="1174"/>
      <c r="C9" s="1174"/>
      <c r="D9" s="1174"/>
      <c r="E9" s="1174"/>
      <c r="F9" s="855"/>
      <c r="G9" s="855"/>
      <c r="H9" s="855"/>
      <c r="I9" s="855"/>
      <c r="J9" s="855"/>
      <c r="K9" s="855"/>
      <c r="L9" s="855"/>
      <c r="M9" s="855"/>
      <c r="N9" s="855"/>
      <c r="O9" s="855"/>
      <c r="P9" s="855"/>
      <c r="Q9" s="6"/>
      <c r="R9" s="6"/>
      <c r="S9" s="6"/>
      <c r="T9" s="1174" t="s">
        <v>46</v>
      </c>
      <c r="U9" s="1174"/>
      <c r="V9" s="1174"/>
      <c r="W9" s="1174"/>
      <c r="X9" s="1174"/>
      <c r="Y9" s="855"/>
      <c r="Z9" s="855"/>
      <c r="AA9" s="855"/>
      <c r="AB9" s="855"/>
      <c r="AC9" s="855"/>
      <c r="AD9" s="855"/>
      <c r="AE9" s="855"/>
      <c r="AF9" s="855"/>
      <c r="AG9" s="855"/>
      <c r="AH9" s="855"/>
      <c r="AI9" s="855"/>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84" t="s">
        <v>900</v>
      </c>
      <c r="B11" s="1085"/>
      <c r="C11" s="1085"/>
      <c r="D11" s="1085"/>
      <c r="E11" s="1085"/>
      <c r="F11" s="1085"/>
      <c r="G11" s="1085"/>
      <c r="H11" s="1085"/>
      <c r="I11" s="1085"/>
      <c r="J11" s="1085"/>
      <c r="K11" s="1085"/>
      <c r="L11" s="1085"/>
      <c r="M11" s="1085"/>
      <c r="N11" s="1085"/>
      <c r="O11" s="1085"/>
      <c r="P11" s="1086"/>
      <c r="Q11" s="6"/>
      <c r="R11" s="6"/>
      <c r="S11" s="856" t="s">
        <v>412</v>
      </c>
      <c r="T11" s="857"/>
      <c r="U11" s="857"/>
      <c r="V11" s="857"/>
      <c r="W11" s="857"/>
      <c r="X11" s="857"/>
      <c r="Y11" s="857"/>
      <c r="Z11" s="857"/>
      <c r="AA11" s="857"/>
      <c r="AB11" s="857"/>
      <c r="AC11" s="857"/>
      <c r="AD11" s="857"/>
      <c r="AE11" s="857"/>
      <c r="AF11" s="857"/>
      <c r="AG11" s="857"/>
      <c r="AH11" s="857"/>
      <c r="AI11" s="858"/>
      <c r="AJ11" s="4"/>
      <c r="AK11" s="1102" t="s">
        <v>776</v>
      </c>
      <c r="AL11" s="1103"/>
      <c r="AM11" s="1103"/>
      <c r="AN11" s="1103"/>
      <c r="AO11" s="1103"/>
      <c r="AP11" s="1103"/>
      <c r="AQ11" s="1103"/>
      <c r="AR11" s="1103"/>
      <c r="AS11" s="1103"/>
      <c r="AT11" s="1103"/>
      <c r="AU11" s="1103"/>
      <c r="AV11" s="1103"/>
      <c r="AW11" s="1103"/>
      <c r="AX11" s="1103"/>
      <c r="AY11" s="1103"/>
      <c r="AZ11" s="1103"/>
      <c r="BA11" s="1103"/>
      <c r="BB11" s="1103"/>
      <c r="BC11" s="1103"/>
      <c r="BD11" s="1103"/>
      <c r="BE11" s="1103"/>
      <c r="BF11" s="1103"/>
      <c r="BG11" s="1103"/>
      <c r="BH11" s="1103"/>
      <c r="BI11" s="1103"/>
      <c r="BJ11" s="1103"/>
      <c r="BK11" s="1103"/>
      <c r="BL11" s="1103"/>
      <c r="BM11" s="1103"/>
      <c r="BN11" s="1103"/>
      <c r="BO11" s="1104"/>
      <c r="BP11" s="4"/>
      <c r="BQ11" s="4"/>
      <c r="BR11" s="4"/>
      <c r="BS11" s="4"/>
    </row>
    <row r="12" spans="1:71" ht="14.25" thickTop="1" x14ac:dyDescent="0.2">
      <c r="A12" s="1154" t="s">
        <v>171</v>
      </c>
      <c r="B12" s="1155"/>
      <c r="C12" s="1155"/>
      <c r="D12" s="1155"/>
      <c r="E12" s="1155"/>
      <c r="F12" s="1155"/>
      <c r="G12" s="885"/>
      <c r="H12" s="885"/>
      <c r="I12" s="885"/>
      <c r="J12" s="885"/>
      <c r="K12" s="885"/>
      <c r="L12" s="885"/>
      <c r="M12" s="885"/>
      <c r="N12" s="885"/>
      <c r="O12" s="885"/>
      <c r="P12" s="886"/>
      <c r="Q12" s="6"/>
      <c r="R12" s="6"/>
      <c r="S12" s="1884"/>
      <c r="T12" s="1885"/>
      <c r="U12" s="1885"/>
      <c r="V12" s="1885"/>
      <c r="W12" s="1885"/>
      <c r="X12" s="1885"/>
      <c r="Y12" s="1885"/>
      <c r="Z12" s="1725" t="s">
        <v>104</v>
      </c>
      <c r="AA12" s="1725"/>
      <c r="AB12" s="1725"/>
      <c r="AC12" s="1725"/>
      <c r="AD12" s="1725"/>
      <c r="AE12" s="1725" t="s">
        <v>103</v>
      </c>
      <c r="AF12" s="1725"/>
      <c r="AG12" s="1725"/>
      <c r="AH12" s="1725"/>
      <c r="AI12" s="1886"/>
      <c r="AJ12" s="4"/>
      <c r="AK12" s="1507"/>
      <c r="AL12" s="1508"/>
      <c r="AM12" s="1509"/>
      <c r="AN12" s="1053" t="s">
        <v>159</v>
      </c>
      <c r="AO12" s="1053"/>
      <c r="AP12" s="1053"/>
      <c r="AQ12" s="1053" t="s">
        <v>98</v>
      </c>
      <c r="AR12" s="1053"/>
      <c r="AS12" s="1053"/>
      <c r="AT12" s="1893"/>
      <c r="AU12" s="1893"/>
      <c r="AV12" s="1893"/>
      <c r="AW12" s="1893"/>
      <c r="AX12" s="1893"/>
      <c r="AY12" s="1894"/>
      <c r="AZ12" s="1053" t="s">
        <v>158</v>
      </c>
      <c r="BA12" s="1053"/>
      <c r="BB12" s="1053"/>
      <c r="BC12" s="1053"/>
      <c r="BD12" s="1053"/>
      <c r="BE12" s="1053"/>
      <c r="BF12" s="1053"/>
      <c r="BG12" s="1053"/>
      <c r="BH12" s="1895" t="s">
        <v>157</v>
      </c>
      <c r="BI12" s="1896"/>
      <c r="BJ12" s="1896"/>
      <c r="BK12" s="1896"/>
      <c r="BL12" s="1896"/>
      <c r="BM12" s="1896"/>
      <c r="BN12" s="1896"/>
      <c r="BO12" s="1897"/>
      <c r="BP12" s="4"/>
      <c r="BQ12" s="4"/>
      <c r="BR12" s="4"/>
      <c r="BS12" s="4"/>
    </row>
    <row r="13" spans="1:71" ht="12" customHeight="1" x14ac:dyDescent="0.2">
      <c r="A13" s="1092" t="s">
        <v>170</v>
      </c>
      <c r="B13" s="1093"/>
      <c r="C13" s="1093"/>
      <c r="D13" s="1093"/>
      <c r="E13" s="1093"/>
      <c r="F13" s="1093"/>
      <c r="G13" s="983"/>
      <c r="H13" s="1836"/>
      <c r="I13" s="1836"/>
      <c r="J13" s="1836"/>
      <c r="K13" s="1836"/>
      <c r="L13" s="269" t="s">
        <v>136</v>
      </c>
      <c r="M13" s="1150"/>
      <c r="N13" s="1150"/>
      <c r="O13" s="1150"/>
      <c r="P13" s="1151"/>
      <c r="Q13" s="6"/>
      <c r="R13" s="6"/>
      <c r="S13" s="887" t="s">
        <v>108</v>
      </c>
      <c r="T13" s="888"/>
      <c r="U13" s="888"/>
      <c r="V13" s="888"/>
      <c r="W13" s="888"/>
      <c r="X13" s="888"/>
      <c r="Y13" s="888"/>
      <c r="Z13" s="1889"/>
      <c r="AA13" s="1890"/>
      <c r="AB13" s="1890"/>
      <c r="AC13" s="1890"/>
      <c r="AD13" s="1890"/>
      <c r="AE13" s="1889"/>
      <c r="AF13" s="1890"/>
      <c r="AG13" s="1890"/>
      <c r="AH13" s="1890"/>
      <c r="AI13" s="1891"/>
      <c r="AJ13" s="4"/>
      <c r="AK13" s="1114" t="s">
        <v>155</v>
      </c>
      <c r="AL13" s="1115"/>
      <c r="AM13" s="1115"/>
      <c r="AN13" s="876"/>
      <c r="AO13" s="876"/>
      <c r="AP13" s="876"/>
      <c r="AQ13" s="877"/>
      <c r="AR13" s="877"/>
      <c r="AS13" s="900"/>
      <c r="AT13" s="1898"/>
      <c r="AU13" s="1899"/>
      <c r="AV13" s="1899"/>
      <c r="AW13" s="1899"/>
      <c r="AX13" s="1899"/>
      <c r="AY13" s="1900"/>
      <c r="AZ13" s="1892" t="str">
        <f>IF(AN13="","",IF(100*(ABS(AN13-$AN$16)/$AN$16)&gt;10,"T1 Exceeds 10% by "&amp;ROUND(100*(ABS(AN13-$AN$16)/$AN$16)-10,1)&amp;"%",""))</f>
        <v/>
      </c>
      <c r="BA13" s="1112"/>
      <c r="BB13" s="1112"/>
      <c r="BC13" s="1112"/>
      <c r="BD13" s="1112"/>
      <c r="BE13" s="1112"/>
      <c r="BF13" s="1112"/>
      <c r="BG13" s="1112"/>
      <c r="BH13" s="1112" t="str">
        <f>IF(AQ13="","",IF(100*(ABS(AQ13-$AQ$16)/$AQ$16)&gt;2,"T1 Exceeds 2% by "&amp;ROUND(100*(ABS(AQ13-$AQ$16)/$AQ$16)-2,1)&amp;"%",""))</f>
        <v/>
      </c>
      <c r="BI13" s="1112"/>
      <c r="BJ13" s="1112"/>
      <c r="BK13" s="1112"/>
      <c r="BL13" s="1112"/>
      <c r="BM13" s="1112"/>
      <c r="BN13" s="1112"/>
      <c r="BO13" s="1113"/>
      <c r="BP13" s="4"/>
      <c r="BQ13" s="4"/>
      <c r="BR13" s="4"/>
      <c r="BS13" s="4"/>
    </row>
    <row r="14" spans="1:71" ht="12" customHeight="1" x14ac:dyDescent="0.2">
      <c r="A14" s="1092" t="s">
        <v>114</v>
      </c>
      <c r="B14" s="1093"/>
      <c r="C14" s="1093"/>
      <c r="D14" s="1093"/>
      <c r="E14" s="1093"/>
      <c r="F14" s="1093"/>
      <c r="G14" s="870"/>
      <c r="H14" s="870"/>
      <c r="I14" s="870"/>
      <c r="J14" s="870"/>
      <c r="K14" s="870"/>
      <c r="L14" s="870"/>
      <c r="M14" s="870"/>
      <c r="N14" s="870"/>
      <c r="O14" s="870"/>
      <c r="P14" s="871"/>
      <c r="Q14" s="6"/>
      <c r="R14" s="6"/>
      <c r="S14" s="872" t="s">
        <v>159</v>
      </c>
      <c r="T14" s="873"/>
      <c r="U14" s="873"/>
      <c r="V14" s="873"/>
      <c r="W14" s="873"/>
      <c r="X14" s="873"/>
      <c r="Y14" s="873"/>
      <c r="Z14" s="1888"/>
      <c r="AA14" s="938"/>
      <c r="AB14" s="938"/>
      <c r="AC14" s="938"/>
      <c r="AD14" s="938"/>
      <c r="AE14" s="928" t="str">
        <f>IF(AT18="Single Phase",AN13,IF(AT18="Three Phase",IF(MOD(AN13,1)=0,AN13&amp;".0",AN13)&amp;", "&amp;IF(MOD(AN14,1)=0,AN14&amp;".0",AN14)&amp;", "&amp;IF(MOD(AN15,1)=0,AN15&amp;".0",AN15),""))</f>
        <v/>
      </c>
      <c r="AF14" s="928"/>
      <c r="AG14" s="928"/>
      <c r="AH14" s="928"/>
      <c r="AI14" s="929"/>
      <c r="AJ14" s="4"/>
      <c r="AK14" s="1114" t="s">
        <v>51</v>
      </c>
      <c r="AL14" s="1115"/>
      <c r="AM14" s="1115"/>
      <c r="AN14" s="876"/>
      <c r="AO14" s="876"/>
      <c r="AP14" s="876"/>
      <c r="AQ14" s="877"/>
      <c r="AR14" s="877"/>
      <c r="AS14" s="900"/>
      <c r="AT14" s="1901"/>
      <c r="AU14" s="1902"/>
      <c r="AV14" s="1902"/>
      <c r="AW14" s="1902"/>
      <c r="AX14" s="1902"/>
      <c r="AY14" s="1903"/>
      <c r="AZ14" s="1892" t="str">
        <f>IF(AN14="","",IF(100*(ABS(AN14-$AN$16)/$AN$16)&gt;10,"T2 Exceeds 10% by "&amp;ROUND(100*(ABS(AN14-$AN$16)/$AN$16)-10,1)&amp;"%",""))</f>
        <v/>
      </c>
      <c r="BA14" s="1112"/>
      <c r="BB14" s="1112"/>
      <c r="BC14" s="1112"/>
      <c r="BD14" s="1112"/>
      <c r="BE14" s="1112"/>
      <c r="BF14" s="1112"/>
      <c r="BG14" s="1112"/>
      <c r="BH14" s="1112" t="str">
        <f>IF(AQ14="","",IF(100*(ABS(AQ14-$AQ$16)/$AQ$16)&gt;2,"T2 Exceeds 2% by "&amp;ROUND(100*(ABS(AQ14-$AQ$16)/$AQ$16)-2,1)&amp;"%",""))</f>
        <v/>
      </c>
      <c r="BI14" s="1112"/>
      <c r="BJ14" s="1112"/>
      <c r="BK14" s="1112"/>
      <c r="BL14" s="1112"/>
      <c r="BM14" s="1112"/>
      <c r="BN14" s="1112"/>
      <c r="BO14" s="1113"/>
      <c r="BP14" s="4"/>
      <c r="BQ14" s="4"/>
      <c r="BR14" s="4"/>
      <c r="BS14" s="4"/>
    </row>
    <row r="15" spans="1:71" ht="12" customHeight="1" thickBot="1" x14ac:dyDescent="0.25">
      <c r="A15" s="1189" t="s">
        <v>54</v>
      </c>
      <c r="B15" s="1190"/>
      <c r="C15" s="1190"/>
      <c r="D15" s="1190"/>
      <c r="E15" s="1190"/>
      <c r="F15" s="1191"/>
      <c r="G15" s="870"/>
      <c r="H15" s="870"/>
      <c r="I15" s="870"/>
      <c r="J15" s="870"/>
      <c r="K15" s="870"/>
      <c r="L15" s="870"/>
      <c r="M15" s="870"/>
      <c r="N15" s="870"/>
      <c r="O15" s="870"/>
      <c r="P15" s="871"/>
      <c r="Q15" s="6"/>
      <c r="R15" s="6"/>
      <c r="S15" s="919" t="s">
        <v>98</v>
      </c>
      <c r="T15" s="920"/>
      <c r="U15" s="920"/>
      <c r="V15" s="920"/>
      <c r="W15" s="920"/>
      <c r="X15" s="920"/>
      <c r="Y15" s="920"/>
      <c r="Z15" s="1347"/>
      <c r="AA15" s="1347"/>
      <c r="AB15" s="1347"/>
      <c r="AC15" s="1347"/>
      <c r="AD15" s="1347"/>
      <c r="AE15" s="1348" t="str">
        <f>IF(AT18="Single Phase",AQ13,IF(AT18="Three Phase",AQ13 &amp;", "&amp; AQ14 &amp; ", " &amp; AQ15,""))</f>
        <v/>
      </c>
      <c r="AF15" s="1348"/>
      <c r="AG15" s="1348"/>
      <c r="AH15" s="1348"/>
      <c r="AI15" s="1887"/>
      <c r="AJ15" s="4"/>
      <c r="AK15" s="1114" t="s">
        <v>50</v>
      </c>
      <c r="AL15" s="1115"/>
      <c r="AM15" s="1115"/>
      <c r="AN15" s="876"/>
      <c r="AO15" s="876"/>
      <c r="AP15" s="876"/>
      <c r="AQ15" s="877"/>
      <c r="AR15" s="877"/>
      <c r="AS15" s="900"/>
      <c r="AT15" s="1904"/>
      <c r="AU15" s="1905"/>
      <c r="AV15" s="1905"/>
      <c r="AW15" s="1905"/>
      <c r="AX15" s="1905"/>
      <c r="AY15" s="1906"/>
      <c r="AZ15" s="1892" t="str">
        <f>IF(AN15="","",IF(100*(ABS(AN15-$AN$16)/$AN$16)&gt;10,"T3 Exceeds 10% by "&amp;ROUND(100*(ABS(AN15-$AN$16)/$AN$16)-10,1)&amp;"%",""))</f>
        <v/>
      </c>
      <c r="BA15" s="1112"/>
      <c r="BB15" s="1112"/>
      <c r="BC15" s="1112"/>
      <c r="BD15" s="1112"/>
      <c r="BE15" s="1112"/>
      <c r="BF15" s="1112"/>
      <c r="BG15" s="1112"/>
      <c r="BH15" s="1112" t="str">
        <f>IF(AQ15="","",IF(100*(ABS(AQ15-$AQ$16)/$AQ$16)&gt;2,"T3 Exceeds 2% by "&amp;ROUND(100*(ABS(AQ15-$AQ$16)/$AQ$16)-2,1)&amp;"%",""))</f>
        <v/>
      </c>
      <c r="BI15" s="1112"/>
      <c r="BJ15" s="1112"/>
      <c r="BK15" s="1112"/>
      <c r="BL15" s="1112"/>
      <c r="BM15" s="1112"/>
      <c r="BN15" s="1112"/>
      <c r="BO15" s="1113"/>
      <c r="BP15" s="4"/>
      <c r="BQ15" s="4"/>
      <c r="BR15" s="4"/>
      <c r="BS15" s="4"/>
    </row>
    <row r="16" spans="1:71" ht="12" customHeight="1" thickBot="1" x14ac:dyDescent="0.25">
      <c r="A16" s="1189" t="s">
        <v>153</v>
      </c>
      <c r="B16" s="1190"/>
      <c r="C16" s="1190"/>
      <c r="D16" s="1190"/>
      <c r="E16" s="1190"/>
      <c r="F16" s="1191"/>
      <c r="G16" s="870"/>
      <c r="H16" s="870"/>
      <c r="I16" s="870"/>
      <c r="J16" s="870"/>
      <c r="K16" s="870"/>
      <c r="L16" s="870"/>
      <c r="M16" s="870"/>
      <c r="N16" s="870"/>
      <c r="O16" s="870"/>
      <c r="P16" s="871"/>
      <c r="Q16" s="6"/>
      <c r="R16" s="6"/>
      <c r="S16" s="40"/>
      <c r="T16" s="40"/>
      <c r="U16" s="40"/>
      <c r="V16" s="40"/>
      <c r="W16" s="40"/>
      <c r="X16" s="40"/>
      <c r="Y16" s="40"/>
      <c r="Z16" s="40"/>
      <c r="AA16" s="40"/>
      <c r="AB16" s="40"/>
      <c r="AC16" s="40"/>
      <c r="AD16" s="40"/>
      <c r="AE16" s="40"/>
      <c r="AF16" s="40"/>
      <c r="AG16" s="40"/>
      <c r="AH16" s="40"/>
      <c r="AI16" s="40"/>
      <c r="AJ16" s="4"/>
      <c r="AK16" s="1114" t="s">
        <v>147</v>
      </c>
      <c r="AL16" s="1115"/>
      <c r="AM16" s="1115"/>
      <c r="AN16" s="1194" t="str">
        <f>IFERROR(AVERAGE(AN13:AP15),"")</f>
        <v/>
      </c>
      <c r="AO16" s="1194"/>
      <c r="AP16" s="1194"/>
      <c r="AQ16" s="1110" t="str">
        <f>IFERROR(AVERAGE(AQ13:AS15),"")</f>
        <v/>
      </c>
      <c r="AR16" s="1110"/>
      <c r="AS16" s="1233"/>
      <c r="AT16" s="1909"/>
      <c r="AU16" s="1910"/>
      <c r="AV16" s="1910"/>
      <c r="AW16" s="1910"/>
      <c r="AX16" s="1910"/>
      <c r="AY16" s="1911"/>
      <c r="AZ16" s="1136" t="s">
        <v>146</v>
      </c>
      <c r="BA16" s="1136"/>
      <c r="BB16" s="1136"/>
      <c r="BC16" s="1136"/>
      <c r="BD16" s="1136"/>
      <c r="BE16" s="1136"/>
      <c r="BF16" s="1136"/>
      <c r="BG16" s="1136"/>
      <c r="BH16" s="1136"/>
      <c r="BI16" s="1136"/>
      <c r="BJ16" s="1136"/>
      <c r="BK16" s="1136"/>
      <c r="BL16" s="1136"/>
      <c r="BM16" s="1136"/>
      <c r="BN16" s="1136"/>
      <c r="BO16" s="1137"/>
      <c r="BP16" s="4"/>
      <c r="BQ16" s="4"/>
      <c r="BR16" s="4"/>
      <c r="BS16" s="4"/>
    </row>
    <row r="17" spans="1:71" ht="12" customHeight="1" thickBot="1" x14ac:dyDescent="0.25">
      <c r="A17" s="1189" t="s">
        <v>152</v>
      </c>
      <c r="B17" s="1190"/>
      <c r="C17" s="1190"/>
      <c r="D17" s="1190"/>
      <c r="E17" s="1190"/>
      <c r="F17" s="1191"/>
      <c r="G17" s="1166" t="s">
        <v>151</v>
      </c>
      <c r="H17" s="1166"/>
      <c r="I17" s="1166"/>
      <c r="J17" s="1166"/>
      <c r="K17" s="1166"/>
      <c r="L17" s="1166"/>
      <c r="M17" s="1166"/>
      <c r="N17" s="1166"/>
      <c r="O17" s="1166"/>
      <c r="P17" s="1167"/>
      <c r="Q17" s="6"/>
      <c r="R17" s="6"/>
      <c r="S17" s="133"/>
      <c r="T17" s="1236" t="s">
        <v>413</v>
      </c>
      <c r="U17" s="1237"/>
      <c r="V17" s="1237"/>
      <c r="W17" s="1237"/>
      <c r="X17" s="1237"/>
      <c r="Y17" s="1237"/>
      <c r="Z17" s="1237"/>
      <c r="AA17" s="1237"/>
      <c r="AB17" s="1237"/>
      <c r="AC17" s="1237"/>
      <c r="AD17" s="1237"/>
      <c r="AE17" s="1237"/>
      <c r="AF17" s="1237"/>
      <c r="AG17" s="1237"/>
      <c r="AH17" s="1237"/>
      <c r="AI17" s="1238"/>
      <c r="AJ17" s="4"/>
      <c r="AK17" s="1877"/>
      <c r="AL17" s="1878"/>
      <c r="AM17" s="1878"/>
      <c r="AN17" s="1878"/>
      <c r="AO17" s="1878"/>
      <c r="AP17" s="1878"/>
      <c r="AQ17" s="1878"/>
      <c r="AR17" s="1878"/>
      <c r="AS17" s="1879"/>
      <c r="AT17" s="1600" t="s">
        <v>144</v>
      </c>
      <c r="AU17" s="1600"/>
      <c r="AV17" s="1600"/>
      <c r="AW17" s="1600"/>
      <c r="AX17" s="1600"/>
      <c r="AY17" s="1883"/>
      <c r="AZ17" s="1138" t="s">
        <v>143</v>
      </c>
      <c r="BA17" s="1139"/>
      <c r="BB17" s="1139"/>
      <c r="BC17" s="1139"/>
      <c r="BD17" s="1139"/>
      <c r="BE17" s="1139"/>
      <c r="BF17" s="1139"/>
      <c r="BG17" s="1139"/>
      <c r="BH17" s="1139"/>
      <c r="BI17" s="1139"/>
      <c r="BJ17" s="1139"/>
      <c r="BK17" s="1139"/>
      <c r="BL17" s="1139"/>
      <c r="BM17" s="1139"/>
      <c r="BN17" s="1139"/>
      <c r="BO17" s="1140"/>
      <c r="BP17" s="4"/>
      <c r="BQ17" s="4"/>
      <c r="BR17" s="4"/>
      <c r="BS17" s="4"/>
    </row>
    <row r="18" spans="1:71" ht="12.75" customHeight="1" thickTop="1" thickBot="1" x14ac:dyDescent="0.25">
      <c r="A18" s="1092" t="s">
        <v>149</v>
      </c>
      <c r="B18" s="1093"/>
      <c r="C18" s="1093"/>
      <c r="D18" s="1093"/>
      <c r="E18" s="1093"/>
      <c r="F18" s="1093"/>
      <c r="G18" s="870"/>
      <c r="H18" s="870"/>
      <c r="I18" s="870"/>
      <c r="J18" s="870"/>
      <c r="K18" s="870"/>
      <c r="L18" s="870"/>
      <c r="M18" s="870"/>
      <c r="N18" s="870"/>
      <c r="O18" s="870"/>
      <c r="P18" s="871"/>
      <c r="Q18" s="6"/>
      <c r="R18" s="6"/>
      <c r="S18" s="40"/>
      <c r="T18" s="1496"/>
      <c r="U18" s="1497"/>
      <c r="V18" s="1497"/>
      <c r="W18" s="1497"/>
      <c r="X18" s="1497"/>
      <c r="Y18" s="1497"/>
      <c r="Z18" s="1497" t="s">
        <v>104</v>
      </c>
      <c r="AA18" s="1497"/>
      <c r="AB18" s="1497"/>
      <c r="AC18" s="1497"/>
      <c r="AD18" s="1497"/>
      <c r="AE18" s="1497" t="s">
        <v>103</v>
      </c>
      <c r="AF18" s="1497"/>
      <c r="AG18" s="1497"/>
      <c r="AH18" s="1497"/>
      <c r="AI18" s="1510"/>
      <c r="AJ18" s="4"/>
      <c r="AK18" s="1880"/>
      <c r="AL18" s="1881"/>
      <c r="AM18" s="1881"/>
      <c r="AN18" s="1881"/>
      <c r="AO18" s="1881"/>
      <c r="AP18" s="1881"/>
      <c r="AQ18" s="1881"/>
      <c r="AR18" s="1881"/>
      <c r="AS18" s="1882"/>
      <c r="AT18" s="901"/>
      <c r="AU18" s="902"/>
      <c r="AV18" s="902"/>
      <c r="AW18" s="902"/>
      <c r="AX18" s="902"/>
      <c r="AY18" s="903"/>
      <c r="AZ18" s="1141"/>
      <c r="BA18" s="1142"/>
      <c r="BB18" s="1142"/>
      <c r="BC18" s="1142"/>
      <c r="BD18" s="1142"/>
      <c r="BE18" s="1142"/>
      <c r="BF18" s="1142"/>
      <c r="BG18" s="1142"/>
      <c r="BH18" s="1142"/>
      <c r="BI18" s="1142"/>
      <c r="BJ18" s="1142"/>
      <c r="BK18" s="1142"/>
      <c r="BL18" s="1142"/>
      <c r="BM18" s="1142"/>
      <c r="BN18" s="1142"/>
      <c r="BO18" s="1143"/>
      <c r="BP18" s="4"/>
      <c r="BQ18" s="4"/>
      <c r="BR18" s="4"/>
      <c r="BS18" s="4"/>
    </row>
    <row r="19" spans="1:71" ht="12" customHeight="1" thickBot="1" x14ac:dyDescent="0.25">
      <c r="A19" s="1092" t="s">
        <v>169</v>
      </c>
      <c r="B19" s="1093"/>
      <c r="C19" s="1093"/>
      <c r="D19" s="1093"/>
      <c r="E19" s="1093"/>
      <c r="F19" s="1093"/>
      <c r="G19" s="870"/>
      <c r="H19" s="870"/>
      <c r="I19" s="870"/>
      <c r="J19" s="870"/>
      <c r="K19" s="870"/>
      <c r="L19" s="870"/>
      <c r="M19" s="870"/>
      <c r="N19" s="870"/>
      <c r="O19" s="870"/>
      <c r="P19" s="871"/>
      <c r="Q19" s="6"/>
      <c r="R19" s="6"/>
      <c r="S19" s="40"/>
      <c r="T19" s="1092" t="s">
        <v>166</v>
      </c>
      <c r="U19" s="1093"/>
      <c r="V19" s="1093"/>
      <c r="W19" s="1093"/>
      <c r="X19" s="1093"/>
      <c r="Y19" s="1093"/>
      <c r="Z19" s="951"/>
      <c r="AA19" s="951"/>
      <c r="AB19" s="951"/>
      <c r="AC19" s="951"/>
      <c r="AD19" s="951"/>
      <c r="AE19" s="1784" t="str">
        <f>AC53</f>
        <v/>
      </c>
      <c r="AF19" s="1784"/>
      <c r="AG19" s="1784"/>
      <c r="AH19" s="1784"/>
      <c r="AI19" s="183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090" t="s">
        <v>168</v>
      </c>
      <c r="B20" s="1091"/>
      <c r="C20" s="1091"/>
      <c r="D20" s="1091"/>
      <c r="E20" s="1091"/>
      <c r="F20" s="1091"/>
      <c r="G20" s="1165"/>
      <c r="H20" s="1165"/>
      <c r="I20" s="1165"/>
      <c r="J20" s="1165"/>
      <c r="K20" s="1165"/>
      <c r="L20" s="1165"/>
      <c r="M20" s="1165"/>
      <c r="N20" s="1165"/>
      <c r="O20" s="1165"/>
      <c r="P20" s="1838"/>
      <c r="Q20" s="6"/>
      <c r="R20" s="6"/>
      <c r="S20" s="40"/>
      <c r="T20" s="1092" t="s">
        <v>165</v>
      </c>
      <c r="U20" s="1093"/>
      <c r="V20" s="1093"/>
      <c r="W20" s="1093"/>
      <c r="X20" s="1093"/>
      <c r="Y20" s="1093"/>
      <c r="Z20" s="951"/>
      <c r="AA20" s="951"/>
      <c r="AB20" s="951"/>
      <c r="AC20" s="951"/>
      <c r="AD20" s="951"/>
      <c r="AE20" s="1784" t="str">
        <f>IFERROR(AE19-AE21,"")</f>
        <v/>
      </c>
      <c r="AF20" s="1784"/>
      <c r="AG20" s="1784"/>
      <c r="AH20" s="1784"/>
      <c r="AI20" s="1837"/>
      <c r="AJ20" s="4"/>
      <c r="AK20" s="1102" t="s">
        <v>709</v>
      </c>
      <c r="AL20" s="1103"/>
      <c r="AM20" s="1103"/>
      <c r="AN20" s="1103"/>
      <c r="AO20" s="1103"/>
      <c r="AP20" s="1103"/>
      <c r="AQ20" s="1103"/>
      <c r="AR20" s="1103"/>
      <c r="AS20" s="1103"/>
      <c r="AT20" s="1103"/>
      <c r="AU20" s="1103"/>
      <c r="AV20" s="1103"/>
      <c r="AW20" s="1103"/>
      <c r="AX20" s="1103"/>
      <c r="AY20" s="1104"/>
      <c r="AZ20" s="4"/>
      <c r="BA20" s="4"/>
      <c r="BB20" s="4"/>
      <c r="BC20" s="4"/>
      <c r="BD20" s="4"/>
      <c r="BE20" s="4"/>
      <c r="BF20" s="1907" t="s">
        <v>139</v>
      </c>
      <c r="BG20" s="1708"/>
      <c r="BH20" s="1708"/>
      <c r="BI20" s="1708"/>
      <c r="BJ20" s="1708"/>
      <c r="BK20" s="1708"/>
      <c r="BL20" s="1708"/>
      <c r="BM20" s="1708"/>
      <c r="BN20" s="1708"/>
      <c r="BO20" s="1708"/>
      <c r="BP20" s="1708"/>
      <c r="BQ20" s="1708"/>
      <c r="BR20" s="1708"/>
      <c r="BS20" s="1908"/>
    </row>
    <row r="21" spans="1:71" ht="12" customHeight="1" thickTop="1" thickBot="1" x14ac:dyDescent="0.25">
      <c r="A21" s="6"/>
      <c r="B21" s="6"/>
      <c r="C21" s="6"/>
      <c r="D21" s="6"/>
      <c r="E21" s="6"/>
      <c r="F21" s="6"/>
      <c r="G21" s="6"/>
      <c r="H21" s="6"/>
      <c r="I21" s="6"/>
      <c r="J21" s="6"/>
      <c r="K21" s="6"/>
      <c r="L21" s="6"/>
      <c r="M21" s="6"/>
      <c r="N21" s="6"/>
      <c r="O21" s="6"/>
      <c r="P21" s="6"/>
      <c r="Q21" s="6"/>
      <c r="R21" s="6"/>
      <c r="S21" s="40"/>
      <c r="T21" s="1092" t="s">
        <v>414</v>
      </c>
      <c r="U21" s="1093"/>
      <c r="V21" s="1093"/>
      <c r="W21" s="1093"/>
      <c r="X21" s="1093"/>
      <c r="Y21" s="1093"/>
      <c r="Z21" s="951"/>
      <c r="AA21" s="951"/>
      <c r="AB21" s="951"/>
      <c r="AC21" s="951"/>
      <c r="AD21" s="951"/>
      <c r="AE21" s="951"/>
      <c r="AF21" s="951"/>
      <c r="AG21" s="951"/>
      <c r="AH21" s="951"/>
      <c r="AI21" s="1299"/>
      <c r="AJ21" s="4"/>
      <c r="AK21" s="948"/>
      <c r="AL21" s="949"/>
      <c r="AM21" s="949"/>
      <c r="AN21" s="949"/>
      <c r="AO21" s="950"/>
      <c r="AP21" s="956"/>
      <c r="AQ21" s="949"/>
      <c r="AR21" s="949"/>
      <c r="AS21" s="949"/>
      <c r="AT21" s="950"/>
      <c r="AU21" s="956"/>
      <c r="AV21" s="949"/>
      <c r="AW21" s="949"/>
      <c r="AX21" s="949"/>
      <c r="AY21" s="957"/>
      <c r="AZ21" s="4"/>
      <c r="BA21" s="4"/>
      <c r="BB21" s="4"/>
      <c r="BC21" s="4"/>
      <c r="BD21" s="4"/>
      <c r="BE21" s="4"/>
      <c r="BF21" s="280"/>
      <c r="BG21" s="177"/>
      <c r="BH21" s="177"/>
      <c r="BI21" s="177"/>
      <c r="BJ21" s="177"/>
      <c r="BK21" s="177"/>
      <c r="BL21" s="177"/>
      <c r="BM21" s="177"/>
      <c r="BN21" s="177"/>
      <c r="BO21" s="177"/>
      <c r="BP21" s="177"/>
      <c r="BQ21" s="177"/>
      <c r="BR21" s="177"/>
      <c r="BS21" s="281"/>
    </row>
    <row r="22" spans="1:71" ht="12" customHeight="1" thickBot="1" x14ac:dyDescent="0.25">
      <c r="A22" s="1236" t="s">
        <v>164</v>
      </c>
      <c r="B22" s="1237"/>
      <c r="C22" s="1237"/>
      <c r="D22" s="1237"/>
      <c r="E22" s="1237"/>
      <c r="F22" s="1237"/>
      <c r="G22" s="1237"/>
      <c r="H22" s="1237"/>
      <c r="I22" s="1237"/>
      <c r="J22" s="1237"/>
      <c r="K22" s="1237"/>
      <c r="L22" s="1237"/>
      <c r="M22" s="1237"/>
      <c r="N22" s="1237"/>
      <c r="O22" s="1237"/>
      <c r="P22" s="1238"/>
      <c r="Q22" s="42"/>
      <c r="R22" s="42"/>
      <c r="S22" s="42"/>
      <c r="T22" s="1090" t="s">
        <v>236</v>
      </c>
      <c r="U22" s="1091"/>
      <c r="V22" s="1091"/>
      <c r="W22" s="1091"/>
      <c r="X22" s="1091"/>
      <c r="Y22" s="1091"/>
      <c r="Z22" s="1347"/>
      <c r="AA22" s="1347"/>
      <c r="AB22" s="1347"/>
      <c r="AC22" s="1347"/>
      <c r="AD22" s="1347"/>
      <c r="AE22" s="1245" t="str">
        <f>IFERROR(AE21+AE20,"")</f>
        <v/>
      </c>
      <c r="AF22" s="1245"/>
      <c r="AG22" s="1245"/>
      <c r="AH22" s="1245"/>
      <c r="AI22" s="1876"/>
      <c r="AJ22" s="4"/>
      <c r="AK22" s="958"/>
      <c r="AL22" s="959"/>
      <c r="AM22" s="959"/>
      <c r="AN22" s="959"/>
      <c r="AO22" s="960"/>
      <c r="AP22" s="961"/>
      <c r="AQ22" s="959"/>
      <c r="AR22" s="959"/>
      <c r="AS22" s="959"/>
      <c r="AT22" s="960"/>
      <c r="AU22" s="961"/>
      <c r="AV22" s="959"/>
      <c r="AW22" s="959"/>
      <c r="AX22" s="959"/>
      <c r="AY22" s="962"/>
      <c r="AZ22" s="4"/>
      <c r="BA22" s="4"/>
      <c r="BB22" s="4"/>
      <c r="BC22" s="4"/>
      <c r="BD22" s="4"/>
      <c r="BE22" s="4"/>
      <c r="BF22" s="280"/>
      <c r="BG22" s="177"/>
      <c r="BH22" s="177"/>
      <c r="BI22" s="177"/>
      <c r="BJ22" s="177"/>
      <c r="BK22" s="177"/>
      <c r="BL22" s="177"/>
      <c r="BM22" s="177"/>
      <c r="BN22" s="177"/>
      <c r="BO22" s="177"/>
      <c r="BP22" s="177"/>
      <c r="BQ22" s="177"/>
      <c r="BR22" s="177"/>
      <c r="BS22" s="281"/>
    </row>
    <row r="23" spans="1:71" ht="12" customHeight="1" thickTop="1" thickBot="1" x14ac:dyDescent="0.25">
      <c r="A23" s="1840" t="s">
        <v>375</v>
      </c>
      <c r="B23" s="1841"/>
      <c r="C23" s="1841"/>
      <c r="D23" s="1841"/>
      <c r="E23" s="1841"/>
      <c r="F23" s="1841"/>
      <c r="G23" s="1841"/>
      <c r="H23" s="1841"/>
      <c r="I23" s="1841"/>
      <c r="J23" s="1841"/>
      <c r="K23" s="1841"/>
      <c r="L23" s="1874"/>
      <c r="M23" s="1875"/>
      <c r="N23" s="1875"/>
      <c r="O23" s="1872" t="str">
        <f>IF(ISNUMBER(L23),"%","")</f>
        <v/>
      </c>
      <c r="P23" s="1873"/>
      <c r="Q23" s="42"/>
      <c r="R23" s="42"/>
      <c r="S23" s="42"/>
      <c r="T23" s="42"/>
      <c r="U23" s="42"/>
      <c r="V23" s="42"/>
      <c r="W23" s="42"/>
      <c r="X23" s="42"/>
      <c r="Y23" s="42"/>
      <c r="Z23" s="42"/>
      <c r="AA23" s="42"/>
      <c r="AB23" s="42"/>
      <c r="AC23" s="42"/>
      <c r="AD23" s="42"/>
      <c r="AE23" s="42"/>
      <c r="AF23" s="42"/>
      <c r="AG23" s="42"/>
      <c r="AH23" s="42"/>
      <c r="AI23" s="42"/>
      <c r="AJ23" s="4"/>
      <c r="AK23" s="958"/>
      <c r="AL23" s="959"/>
      <c r="AM23" s="959"/>
      <c r="AN23" s="959"/>
      <c r="AO23" s="960"/>
      <c r="AP23" s="961"/>
      <c r="AQ23" s="959"/>
      <c r="AR23" s="959"/>
      <c r="AS23" s="959"/>
      <c r="AT23" s="960"/>
      <c r="AU23" s="961"/>
      <c r="AV23" s="959"/>
      <c r="AW23" s="959"/>
      <c r="AX23" s="959"/>
      <c r="AY23" s="962"/>
      <c r="AZ23" s="4"/>
      <c r="BA23" s="4"/>
      <c r="BB23" s="4"/>
      <c r="BC23" s="4"/>
      <c r="BD23" s="4"/>
      <c r="BE23" s="4"/>
      <c r="BF23" s="280"/>
      <c r="BG23" s="177"/>
      <c r="BH23" s="177"/>
      <c r="BI23" s="177"/>
      <c r="BJ23" s="177"/>
      <c r="BK23" s="177"/>
      <c r="BL23" s="177"/>
      <c r="BM23" s="177"/>
      <c r="BN23" s="177"/>
      <c r="BO23" s="177"/>
      <c r="BP23" s="177"/>
      <c r="BQ23" s="177"/>
      <c r="BR23" s="177"/>
      <c r="BS23" s="281"/>
    </row>
    <row r="24" spans="1:71" ht="12" customHeight="1" thickBot="1" x14ac:dyDescent="0.25">
      <c r="A24" s="382"/>
      <c r="B24" s="382"/>
      <c r="C24" s="382"/>
      <c r="D24" s="382"/>
      <c r="E24" s="382"/>
      <c r="F24" s="382"/>
      <c r="G24" s="382"/>
      <c r="H24" s="382"/>
      <c r="I24" s="382"/>
      <c r="J24" s="382"/>
      <c r="K24" s="382"/>
      <c r="L24" s="382"/>
      <c r="M24" s="382"/>
      <c r="N24" s="382"/>
      <c r="O24" s="382"/>
      <c r="P24" s="382"/>
      <c r="Q24" s="42"/>
      <c r="R24" s="42"/>
      <c r="S24" s="42"/>
      <c r="T24" s="1084" t="s">
        <v>666</v>
      </c>
      <c r="U24" s="1085"/>
      <c r="V24" s="1085"/>
      <c r="W24" s="1085"/>
      <c r="X24" s="1085"/>
      <c r="Y24" s="1085"/>
      <c r="Z24" s="1085"/>
      <c r="AA24" s="1085"/>
      <c r="AB24" s="1085"/>
      <c r="AC24" s="1085"/>
      <c r="AD24" s="1085"/>
      <c r="AE24" s="1085"/>
      <c r="AF24" s="1085"/>
      <c r="AG24" s="1085"/>
      <c r="AH24" s="1085"/>
      <c r="AI24" s="1086"/>
      <c r="AJ24" s="4"/>
      <c r="AK24" s="958"/>
      <c r="AL24" s="959"/>
      <c r="AM24" s="959"/>
      <c r="AN24" s="959"/>
      <c r="AO24" s="960"/>
      <c r="AP24" s="961"/>
      <c r="AQ24" s="959"/>
      <c r="AR24" s="959"/>
      <c r="AS24" s="959"/>
      <c r="AT24" s="960"/>
      <c r="AU24" s="961"/>
      <c r="AV24" s="959"/>
      <c r="AW24" s="959"/>
      <c r="AX24" s="959"/>
      <c r="AY24" s="962"/>
      <c r="AZ24" s="4"/>
      <c r="BA24" s="4"/>
      <c r="BB24" s="4"/>
      <c r="BC24" s="4"/>
      <c r="BD24" s="4"/>
      <c r="BE24" s="4"/>
      <c r="BF24" s="280"/>
      <c r="BG24" s="177"/>
      <c r="BH24" s="177"/>
      <c r="BI24" s="177"/>
      <c r="BJ24" s="177"/>
      <c r="BK24" s="177"/>
      <c r="BL24" s="177"/>
      <c r="BM24" s="177"/>
      <c r="BN24" s="177"/>
      <c r="BO24" s="177"/>
      <c r="BP24" s="177"/>
      <c r="BQ24" s="177"/>
      <c r="BR24" s="177"/>
      <c r="BS24" s="281"/>
    </row>
    <row r="25" spans="1:71" ht="12.75" customHeight="1" x14ac:dyDescent="0.2">
      <c r="A25" s="377"/>
      <c r="B25" s="378"/>
      <c r="C25" s="378"/>
      <c r="D25" s="378"/>
      <c r="E25" s="378"/>
      <c r="F25" s="378"/>
      <c r="G25" s="378"/>
      <c r="H25" s="378"/>
      <c r="I25" s="378"/>
      <c r="J25" s="378"/>
      <c r="K25" s="378"/>
      <c r="L25" s="378"/>
      <c r="M25" s="378"/>
      <c r="N25" s="378"/>
      <c r="O25" s="378"/>
      <c r="P25" s="379"/>
      <c r="Q25" s="42"/>
      <c r="R25" s="42"/>
      <c r="S25" s="42"/>
      <c r="T25" s="1914" t="s">
        <v>170</v>
      </c>
      <c r="U25" s="1915"/>
      <c r="V25" s="1915"/>
      <c r="W25" s="1915"/>
      <c r="X25" s="1915"/>
      <c r="Y25" s="1915"/>
      <c r="Z25" s="983"/>
      <c r="AA25" s="1836"/>
      <c r="AB25" s="1836"/>
      <c r="AC25" s="1836"/>
      <c r="AD25" s="1836"/>
      <c r="AE25" s="376" t="s">
        <v>136</v>
      </c>
      <c r="AF25" s="1150"/>
      <c r="AG25" s="1150"/>
      <c r="AH25" s="1150"/>
      <c r="AI25" s="1151"/>
      <c r="AJ25" s="4"/>
      <c r="AK25" s="958"/>
      <c r="AL25" s="959"/>
      <c r="AM25" s="959"/>
      <c r="AN25" s="959"/>
      <c r="AO25" s="960"/>
      <c r="AP25" s="961"/>
      <c r="AQ25" s="959"/>
      <c r="AR25" s="959"/>
      <c r="AS25" s="959"/>
      <c r="AT25" s="960"/>
      <c r="AU25" s="961"/>
      <c r="AV25" s="959"/>
      <c r="AW25" s="959"/>
      <c r="AX25" s="959"/>
      <c r="AY25" s="962"/>
      <c r="AZ25" s="4"/>
      <c r="BA25" s="4"/>
      <c r="BB25" s="4"/>
      <c r="BC25" s="4"/>
      <c r="BD25" s="4"/>
      <c r="BE25" s="4"/>
      <c r="BF25" s="280"/>
      <c r="BG25" s="177"/>
      <c r="BH25" s="177"/>
      <c r="BI25" s="177"/>
      <c r="BJ25" s="177"/>
      <c r="BK25" s="177"/>
      <c r="BL25" s="177"/>
      <c r="BM25" s="177"/>
      <c r="BN25" s="177"/>
      <c r="BO25" s="177"/>
      <c r="BP25" s="177"/>
      <c r="BQ25" s="177"/>
      <c r="BR25" s="177"/>
      <c r="BS25" s="281"/>
    </row>
    <row r="26" spans="1:71" ht="12" customHeight="1" thickBot="1" x14ac:dyDescent="0.25">
      <c r="A26" s="380"/>
      <c r="B26" s="3"/>
      <c r="C26" s="3"/>
      <c r="D26" s="3"/>
      <c r="E26" s="3"/>
      <c r="F26" s="3"/>
      <c r="G26" s="3"/>
      <c r="H26" s="3"/>
      <c r="I26" s="3"/>
      <c r="J26" s="3"/>
      <c r="K26" s="3"/>
      <c r="L26" s="3"/>
      <c r="M26" s="3"/>
      <c r="N26" s="3"/>
      <c r="O26" s="3"/>
      <c r="P26" s="381"/>
      <c r="Q26" s="42"/>
      <c r="R26" s="42"/>
      <c r="S26" s="42"/>
      <c r="T26" s="1092" t="s">
        <v>169</v>
      </c>
      <c r="U26" s="1093"/>
      <c r="V26" s="1093"/>
      <c r="W26" s="1093"/>
      <c r="X26" s="1093"/>
      <c r="Y26" s="1093"/>
      <c r="Z26" s="870"/>
      <c r="AA26" s="870"/>
      <c r="AB26" s="870"/>
      <c r="AC26" s="870"/>
      <c r="AD26" s="870"/>
      <c r="AE26" s="870"/>
      <c r="AF26" s="870"/>
      <c r="AG26" s="870"/>
      <c r="AH26" s="870"/>
      <c r="AI26" s="871"/>
      <c r="AJ26" s="4"/>
      <c r="AK26" s="977"/>
      <c r="AL26" s="978"/>
      <c r="AM26" s="978"/>
      <c r="AN26" s="978"/>
      <c r="AO26" s="979"/>
      <c r="AP26" s="980"/>
      <c r="AQ26" s="978"/>
      <c r="AR26" s="978"/>
      <c r="AS26" s="978"/>
      <c r="AT26" s="979"/>
      <c r="AU26" s="980"/>
      <c r="AV26" s="978"/>
      <c r="AW26" s="978"/>
      <c r="AX26" s="978"/>
      <c r="AY26" s="981"/>
      <c r="AZ26" s="4"/>
      <c r="BA26" s="4"/>
      <c r="BB26" s="4"/>
      <c r="BC26" s="4"/>
      <c r="BD26" s="4"/>
      <c r="BE26" s="4"/>
      <c r="BF26" s="280"/>
      <c r="BG26" s="177"/>
      <c r="BH26" s="177"/>
      <c r="BI26" s="177"/>
      <c r="BJ26" s="177"/>
      <c r="BK26" s="177"/>
      <c r="BL26" s="177"/>
      <c r="BM26" s="177"/>
      <c r="BN26" s="177"/>
      <c r="BO26" s="177"/>
      <c r="BP26" s="177"/>
      <c r="BQ26" s="177"/>
      <c r="BR26" s="177"/>
      <c r="BS26" s="281"/>
    </row>
    <row r="27" spans="1:71" ht="12" customHeight="1" x14ac:dyDescent="0.2">
      <c r="A27" s="380"/>
      <c r="B27" s="3"/>
      <c r="C27" s="3"/>
      <c r="D27" s="3"/>
      <c r="E27" s="3"/>
      <c r="F27" s="3"/>
      <c r="G27" s="3"/>
      <c r="H27" s="3"/>
      <c r="I27" s="3"/>
      <c r="J27" s="3"/>
      <c r="K27" s="3"/>
      <c r="L27" s="3"/>
      <c r="M27" s="3"/>
      <c r="N27" s="3"/>
      <c r="O27" s="3"/>
      <c r="P27" s="381"/>
      <c r="Q27" s="42"/>
      <c r="R27" s="42"/>
      <c r="S27" s="42"/>
      <c r="T27" s="1092" t="s">
        <v>168</v>
      </c>
      <c r="U27" s="1093"/>
      <c r="V27" s="1093"/>
      <c r="W27" s="1093"/>
      <c r="X27" s="1093"/>
      <c r="Y27" s="1093"/>
      <c r="Z27" s="898"/>
      <c r="AA27" s="898"/>
      <c r="AB27" s="898"/>
      <c r="AC27" s="898"/>
      <c r="AD27" s="898"/>
      <c r="AE27" s="898"/>
      <c r="AF27" s="898"/>
      <c r="AG27" s="898"/>
      <c r="AH27" s="898"/>
      <c r="AI27" s="899"/>
      <c r="AJ27" s="4"/>
      <c r="AK27" s="4"/>
      <c r="AL27" s="4"/>
      <c r="AM27" s="4"/>
      <c r="AN27" s="4"/>
      <c r="AO27" s="4"/>
      <c r="AP27" s="4"/>
      <c r="AQ27" s="4"/>
      <c r="AR27" s="4"/>
      <c r="AS27" s="4"/>
      <c r="AT27" s="4"/>
      <c r="AU27" s="4"/>
      <c r="AV27" s="4"/>
      <c r="AW27" s="4"/>
      <c r="AX27" s="4"/>
      <c r="AY27" s="4"/>
      <c r="AZ27" s="4"/>
      <c r="BA27" s="4"/>
      <c r="BB27" s="4"/>
      <c r="BC27" s="4"/>
      <c r="BD27" s="4"/>
      <c r="BE27" s="4"/>
      <c r="BF27" s="280"/>
      <c r="BG27" s="177"/>
      <c r="BH27" s="177"/>
      <c r="BI27" s="177"/>
      <c r="BJ27" s="177"/>
      <c r="BK27" s="177"/>
      <c r="BL27" s="177"/>
      <c r="BM27" s="177"/>
      <c r="BN27" s="177"/>
      <c r="BO27" s="177"/>
      <c r="BP27" s="177"/>
      <c r="BQ27" s="177"/>
      <c r="BR27" s="177"/>
      <c r="BS27" s="281"/>
    </row>
    <row r="28" spans="1:71" ht="12" customHeight="1" x14ac:dyDescent="0.2">
      <c r="A28" s="380"/>
      <c r="B28" s="3"/>
      <c r="C28" s="3"/>
      <c r="D28" s="3"/>
      <c r="E28" s="3"/>
      <c r="F28" s="3"/>
      <c r="G28" s="3"/>
      <c r="H28" s="3"/>
      <c r="I28" s="3"/>
      <c r="J28" s="3"/>
      <c r="K28" s="3"/>
      <c r="L28" s="3"/>
      <c r="M28" s="3"/>
      <c r="N28" s="3"/>
      <c r="O28" s="3"/>
      <c r="P28" s="381"/>
      <c r="Q28" s="42"/>
      <c r="R28" s="42"/>
      <c r="S28" s="42"/>
      <c r="T28" s="1492"/>
      <c r="U28" s="1493"/>
      <c r="V28" s="1493"/>
      <c r="W28" s="1493"/>
      <c r="X28" s="1493"/>
      <c r="Y28" s="1493"/>
      <c r="Z28" s="1912" t="s">
        <v>104</v>
      </c>
      <c r="AA28" s="1912"/>
      <c r="AB28" s="1912"/>
      <c r="AC28" s="1912"/>
      <c r="AD28" s="1912"/>
      <c r="AE28" s="1912" t="s">
        <v>103</v>
      </c>
      <c r="AF28" s="1912"/>
      <c r="AG28" s="1912"/>
      <c r="AH28" s="1912"/>
      <c r="AI28" s="1913"/>
      <c r="AJ28" s="4"/>
      <c r="AK28" s="4"/>
      <c r="AL28" s="4"/>
      <c r="AM28" s="4"/>
      <c r="AN28" s="4"/>
      <c r="AO28" s="4"/>
      <c r="AP28" s="4"/>
      <c r="AQ28" s="4"/>
      <c r="AR28" s="4"/>
      <c r="AS28" s="4"/>
      <c r="AT28" s="4"/>
      <c r="AU28" s="4"/>
      <c r="AV28" s="4"/>
      <c r="AW28" s="4"/>
      <c r="AX28" s="4"/>
      <c r="AY28" s="4"/>
      <c r="AZ28" s="4"/>
      <c r="BA28" s="4"/>
      <c r="BB28" s="4"/>
      <c r="BC28" s="4"/>
      <c r="BD28" s="4"/>
      <c r="BE28" s="4"/>
      <c r="BF28" s="280"/>
      <c r="BG28" s="177"/>
      <c r="BH28" s="177"/>
      <c r="BI28" s="177"/>
      <c r="BJ28" s="177"/>
      <c r="BK28" s="177"/>
      <c r="BL28" s="177"/>
      <c r="BM28" s="177"/>
      <c r="BN28" s="177"/>
      <c r="BO28" s="177"/>
      <c r="BP28" s="177"/>
      <c r="BQ28" s="177"/>
      <c r="BR28" s="177"/>
      <c r="BS28" s="281"/>
    </row>
    <row r="29" spans="1:71" ht="12" customHeight="1" x14ac:dyDescent="0.2">
      <c r="A29" s="380"/>
      <c r="B29" s="3"/>
      <c r="C29" s="3"/>
      <c r="D29" s="3"/>
      <c r="E29" s="3"/>
      <c r="F29" s="3"/>
      <c r="G29" s="3"/>
      <c r="H29" s="3"/>
      <c r="I29" s="3"/>
      <c r="J29" s="3"/>
      <c r="K29" s="3"/>
      <c r="L29" s="3"/>
      <c r="M29" s="3"/>
      <c r="N29" s="3"/>
      <c r="O29" s="3"/>
      <c r="P29" s="381"/>
      <c r="Q29" s="42"/>
      <c r="R29" s="42"/>
      <c r="S29" s="42"/>
      <c r="T29" s="1092" t="s">
        <v>663</v>
      </c>
      <c r="U29" s="1093"/>
      <c r="V29" s="1093"/>
      <c r="W29" s="1093"/>
      <c r="X29" s="1093"/>
      <c r="Y29" s="1093"/>
      <c r="Z29" s="951"/>
      <c r="AA29" s="951"/>
      <c r="AB29" s="951"/>
      <c r="AC29" s="951"/>
      <c r="AD29" s="951"/>
      <c r="AE29" s="951"/>
      <c r="AF29" s="951"/>
      <c r="AG29" s="951"/>
      <c r="AH29" s="951"/>
      <c r="AI29" s="1299"/>
      <c r="AJ29" s="4"/>
      <c r="AK29" s="4"/>
      <c r="AL29" s="4"/>
      <c r="AM29" s="4"/>
      <c r="AN29" s="4"/>
      <c r="AO29" s="4"/>
      <c r="AP29" s="4"/>
      <c r="AQ29" s="4"/>
      <c r="AR29" s="4"/>
      <c r="AS29" s="4"/>
      <c r="AT29" s="4"/>
      <c r="AU29" s="4"/>
      <c r="AV29" s="4"/>
      <c r="AW29" s="4"/>
      <c r="AX29" s="4"/>
      <c r="AY29" s="4"/>
      <c r="AZ29" s="4"/>
      <c r="BA29" s="4"/>
      <c r="BB29" s="4"/>
      <c r="BC29" s="4"/>
      <c r="BD29" s="4"/>
      <c r="BE29" s="4"/>
      <c r="BF29" s="280"/>
      <c r="BG29" s="177"/>
      <c r="BH29" s="177"/>
      <c r="BI29" s="177"/>
      <c r="BJ29" s="177"/>
      <c r="BK29" s="177"/>
      <c r="BL29" s="177"/>
      <c r="BM29" s="177"/>
      <c r="BN29" s="177"/>
      <c r="BO29" s="177"/>
      <c r="BP29" s="177"/>
      <c r="BQ29" s="177"/>
      <c r="BR29" s="177"/>
      <c r="BS29" s="281"/>
    </row>
    <row r="30" spans="1:71" ht="12" customHeight="1" thickBot="1" x14ac:dyDescent="0.25">
      <c r="A30" s="380"/>
      <c r="B30" s="3"/>
      <c r="C30" s="3"/>
      <c r="D30" s="3"/>
      <c r="E30" s="3"/>
      <c r="F30" s="3"/>
      <c r="G30" s="3"/>
      <c r="H30" s="3"/>
      <c r="I30" s="3"/>
      <c r="J30" s="3"/>
      <c r="K30" s="3"/>
      <c r="L30" s="3"/>
      <c r="M30" s="3"/>
      <c r="N30" s="3"/>
      <c r="O30" s="3"/>
      <c r="P30" s="381"/>
      <c r="Q30" s="6"/>
      <c r="R30" s="6"/>
      <c r="S30" s="6"/>
      <c r="T30" s="1090" t="s">
        <v>664</v>
      </c>
      <c r="U30" s="1091"/>
      <c r="V30" s="1091"/>
      <c r="W30" s="1091"/>
      <c r="X30" s="1091"/>
      <c r="Y30" s="1091"/>
      <c r="Z30" s="1347"/>
      <c r="AA30" s="1347"/>
      <c r="AB30" s="1347"/>
      <c r="AC30" s="1347"/>
      <c r="AD30" s="1347"/>
      <c r="AE30" s="1347"/>
      <c r="AF30" s="1347"/>
      <c r="AG30" s="1347"/>
      <c r="AH30" s="1347"/>
      <c r="AI30" s="1835"/>
      <c r="AJ30" s="4"/>
      <c r="AK30" s="4"/>
      <c r="AL30" s="4"/>
      <c r="AM30" s="4"/>
      <c r="AN30" s="4"/>
      <c r="AO30" s="4"/>
      <c r="AP30" s="4"/>
      <c r="AQ30" s="4"/>
      <c r="AR30" s="4"/>
      <c r="AS30" s="4"/>
      <c r="AT30" s="4"/>
      <c r="AU30" s="4"/>
      <c r="AV30" s="4"/>
      <c r="AW30" s="4"/>
      <c r="AX30" s="4"/>
      <c r="AY30" s="4"/>
      <c r="AZ30" s="4"/>
      <c r="BA30" s="4"/>
      <c r="BB30" s="4"/>
      <c r="BC30" s="4"/>
      <c r="BD30" s="4"/>
      <c r="BE30" s="4"/>
      <c r="BF30" s="280"/>
      <c r="BG30" s="177"/>
      <c r="BH30" s="177"/>
      <c r="BI30" s="177"/>
      <c r="BJ30" s="177"/>
      <c r="BK30" s="177"/>
      <c r="BL30" s="177"/>
      <c r="BM30" s="177"/>
      <c r="BN30" s="177"/>
      <c r="BO30" s="177"/>
      <c r="BP30" s="177"/>
      <c r="BQ30" s="177"/>
      <c r="BR30" s="177"/>
      <c r="BS30" s="281"/>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808" t="s">
        <v>92</v>
      </c>
      <c r="AW31" s="1103"/>
      <c r="AX31" s="1103"/>
      <c r="AY31" s="1103"/>
      <c r="AZ31" s="1103"/>
      <c r="BA31" s="1103"/>
      <c r="BB31" s="1103"/>
      <c r="BC31" s="1809"/>
      <c r="BD31" s="101"/>
      <c r="BE31" s="177"/>
      <c r="BF31" s="280"/>
      <c r="BG31" s="177"/>
      <c r="BH31" s="177"/>
      <c r="BI31" s="177"/>
      <c r="BJ31" s="177"/>
      <c r="BK31" s="177"/>
      <c r="BL31" s="177"/>
      <c r="BM31" s="177"/>
      <c r="BN31" s="177"/>
      <c r="BO31" s="177"/>
      <c r="BP31" s="177"/>
      <c r="BQ31" s="177"/>
      <c r="BR31" s="177"/>
      <c r="BS31" s="281"/>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810" t="s">
        <v>91</v>
      </c>
      <c r="AW32" s="1477"/>
      <c r="AX32" s="1477"/>
      <c r="AY32" s="1477"/>
      <c r="AZ32" s="1477"/>
      <c r="BA32" s="1478"/>
      <c r="BB32" s="1811"/>
      <c r="BC32" s="1812"/>
      <c r="BD32" s="97"/>
      <c r="BE32" s="177"/>
      <c r="BF32" s="280"/>
      <c r="BG32" s="177"/>
      <c r="BH32" s="177"/>
      <c r="BI32" s="177"/>
      <c r="BJ32" s="177"/>
      <c r="BK32" s="177"/>
      <c r="BL32" s="177"/>
      <c r="BM32" s="177"/>
      <c r="BN32" s="177"/>
      <c r="BO32" s="177"/>
      <c r="BP32" s="177"/>
      <c r="BQ32" s="177"/>
      <c r="BR32" s="177"/>
      <c r="BS32" s="281"/>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441" t="s">
        <v>763</v>
      </c>
      <c r="AL33" s="1442"/>
      <c r="AM33" s="1442"/>
      <c r="AN33" s="1442"/>
      <c r="AO33" s="1442"/>
      <c r="AP33" s="1442"/>
      <c r="AQ33" s="1442"/>
      <c r="AR33" s="1442"/>
      <c r="AS33" s="1443"/>
      <c r="AT33" s="4"/>
      <c r="AU33" s="48"/>
      <c r="AV33" s="1813" t="s">
        <v>90</v>
      </c>
      <c r="AW33" s="1062"/>
      <c r="AX33" s="1062"/>
      <c r="AY33" s="1062"/>
      <c r="AZ33" s="1062"/>
      <c r="BA33" s="1063"/>
      <c r="BB33" s="1814"/>
      <c r="BC33" s="1815"/>
      <c r="BD33" s="46"/>
      <c r="BE33" s="177"/>
      <c r="BF33" s="280"/>
      <c r="BG33" s="177"/>
      <c r="BH33" s="177"/>
      <c r="BI33" s="177"/>
      <c r="BJ33" s="177"/>
      <c r="BK33" s="177"/>
      <c r="BL33" s="177"/>
      <c r="BM33" s="177"/>
      <c r="BN33" s="177"/>
      <c r="BO33" s="177"/>
      <c r="BP33" s="177"/>
      <c r="BQ33" s="177"/>
      <c r="BR33" s="177"/>
      <c r="BS33" s="281"/>
    </row>
    <row r="34" spans="1:71" ht="12" customHeight="1" thickBot="1" x14ac:dyDescent="0.25">
      <c r="A34" s="1405" t="s">
        <v>60</v>
      </c>
      <c r="B34" s="1402"/>
      <c r="C34" s="1402"/>
      <c r="D34" s="1402"/>
      <c r="E34" s="1402"/>
      <c r="F34" s="1402"/>
      <c r="G34" s="1402"/>
      <c r="H34" s="1401" t="s">
        <v>93</v>
      </c>
      <c r="I34" s="1401"/>
      <c r="J34" s="1401"/>
      <c r="K34" s="1401"/>
      <c r="L34" s="1401"/>
      <c r="M34" s="1401"/>
      <c r="N34" s="1401"/>
      <c r="O34" s="1401"/>
      <c r="P34" s="1401"/>
      <c r="Q34" s="1402" t="s">
        <v>59</v>
      </c>
      <c r="R34" s="1402"/>
      <c r="S34" s="1402"/>
      <c r="T34" s="1401" t="s">
        <v>58</v>
      </c>
      <c r="U34" s="1401"/>
      <c r="V34" s="1401"/>
      <c r="W34" s="1401"/>
      <c r="X34" s="1401"/>
      <c r="Y34" s="1401"/>
      <c r="Z34" s="1401"/>
      <c r="AA34" s="1401"/>
      <c r="AB34" s="1401"/>
      <c r="AC34" s="1402" t="s">
        <v>57</v>
      </c>
      <c r="AD34" s="1402"/>
      <c r="AE34" s="1402"/>
      <c r="AF34" s="1414" t="s">
        <v>39</v>
      </c>
      <c r="AG34" s="1415"/>
      <c r="AH34" s="1415"/>
      <c r="AI34" s="1416"/>
      <c r="AJ34" s="4"/>
      <c r="AK34" s="1444"/>
      <c r="AL34" s="1445"/>
      <c r="AM34" s="1445"/>
      <c r="AN34" s="1445"/>
      <c r="AO34" s="1445"/>
      <c r="AP34" s="1445"/>
      <c r="AQ34" s="1445"/>
      <c r="AR34" s="1445"/>
      <c r="AS34" s="1446"/>
      <c r="AT34" s="4"/>
      <c r="AU34" s="45"/>
      <c r="AV34" s="44"/>
      <c r="AW34" s="44"/>
      <c r="AX34" s="44"/>
      <c r="AY34" s="44"/>
      <c r="AZ34" s="44"/>
      <c r="BA34" s="44"/>
      <c r="BB34" s="44"/>
      <c r="BC34" s="44"/>
      <c r="BD34" s="43"/>
      <c r="BE34" s="177"/>
      <c r="BF34" s="280"/>
      <c r="BG34" s="177"/>
      <c r="BH34" s="177"/>
      <c r="BI34" s="177"/>
      <c r="BJ34" s="177"/>
      <c r="BK34" s="177"/>
      <c r="BL34" s="177"/>
      <c r="BM34" s="177"/>
      <c r="BN34" s="177"/>
      <c r="BO34" s="177"/>
      <c r="BP34" s="177"/>
      <c r="BQ34" s="177"/>
      <c r="BR34" s="177"/>
      <c r="BS34" s="281"/>
    </row>
    <row r="35" spans="1:71" ht="12" customHeight="1" thickBot="1" x14ac:dyDescent="0.25">
      <c r="A35" s="1406"/>
      <c r="B35" s="1403"/>
      <c r="C35" s="1403"/>
      <c r="D35" s="1403"/>
      <c r="E35" s="1403"/>
      <c r="F35" s="1403"/>
      <c r="G35" s="1403"/>
      <c r="H35" s="1161" t="s">
        <v>55</v>
      </c>
      <c r="I35" s="1161"/>
      <c r="J35" s="1161"/>
      <c r="K35" s="1161" t="s">
        <v>54</v>
      </c>
      <c r="L35" s="1161"/>
      <c r="M35" s="1161"/>
      <c r="N35" s="1161" t="s">
        <v>665</v>
      </c>
      <c r="O35" s="1161"/>
      <c r="P35" s="1161"/>
      <c r="Q35" s="1403"/>
      <c r="R35" s="1403"/>
      <c r="S35" s="1403"/>
      <c r="T35" s="1161" t="s">
        <v>52</v>
      </c>
      <c r="U35" s="1161"/>
      <c r="V35" s="1161"/>
      <c r="W35" s="1161" t="s">
        <v>51</v>
      </c>
      <c r="X35" s="1161"/>
      <c r="Y35" s="1161"/>
      <c r="Z35" s="1161" t="s">
        <v>50</v>
      </c>
      <c r="AA35" s="1161"/>
      <c r="AB35" s="1161"/>
      <c r="AC35" s="1403"/>
      <c r="AD35" s="1403"/>
      <c r="AE35" s="1403"/>
      <c r="AF35" s="1417"/>
      <c r="AG35" s="1418"/>
      <c r="AH35" s="1418"/>
      <c r="AI35" s="1419"/>
      <c r="AJ35" s="4"/>
      <c r="AK35" s="1447"/>
      <c r="AL35" s="1448"/>
      <c r="AM35" s="1448"/>
      <c r="AN35" s="1448"/>
      <c r="AO35" s="1448"/>
      <c r="AP35" s="1448"/>
      <c r="AQ35" s="1448"/>
      <c r="AR35" s="1448"/>
      <c r="AS35" s="1449"/>
      <c r="AT35" s="4"/>
      <c r="AU35" s="1102" t="s">
        <v>56</v>
      </c>
      <c r="AV35" s="1103"/>
      <c r="AW35" s="1103"/>
      <c r="AX35" s="1103"/>
      <c r="AY35" s="1103"/>
      <c r="AZ35" s="1103"/>
      <c r="BA35" s="1103"/>
      <c r="BB35" s="1103"/>
      <c r="BC35" s="1103"/>
      <c r="BD35" s="1104"/>
      <c r="BE35" s="4"/>
      <c r="BF35" s="282"/>
      <c r="BG35" s="283"/>
      <c r="BH35" s="283"/>
      <c r="BI35" s="283"/>
      <c r="BJ35" s="283"/>
      <c r="BK35" s="283"/>
      <c r="BL35" s="283"/>
      <c r="BM35" s="283"/>
      <c r="BN35" s="283"/>
      <c r="BO35" s="283"/>
      <c r="BP35" s="283"/>
      <c r="BQ35" s="283"/>
      <c r="BR35" s="283"/>
      <c r="BS35" s="284"/>
    </row>
    <row r="36" spans="1:71" ht="12" customHeight="1" thickTop="1" x14ac:dyDescent="0.2">
      <c r="A36" s="1847"/>
      <c r="B36" s="1848"/>
      <c r="C36" s="1848"/>
      <c r="D36" s="1848"/>
      <c r="E36" s="1848"/>
      <c r="F36" s="1848"/>
      <c r="G36" s="1848"/>
      <c r="H36" s="885"/>
      <c r="I36" s="885"/>
      <c r="J36" s="885"/>
      <c r="K36" s="885"/>
      <c r="L36" s="885"/>
      <c r="M36" s="885"/>
      <c r="N36" s="885"/>
      <c r="O36" s="885"/>
      <c r="P36" s="885"/>
      <c r="Q36" s="885"/>
      <c r="R36" s="885"/>
      <c r="S36" s="885"/>
      <c r="T36" s="1400"/>
      <c r="U36" s="1400"/>
      <c r="V36" s="1400"/>
      <c r="W36" s="1400"/>
      <c r="X36" s="1400"/>
      <c r="Y36" s="1400"/>
      <c r="Z36" s="1400"/>
      <c r="AA36" s="1400"/>
      <c r="AB36" s="1400"/>
      <c r="AC36" s="1400"/>
      <c r="AD36" s="1400"/>
      <c r="AE36" s="1400"/>
      <c r="AF36" s="870"/>
      <c r="AG36" s="870"/>
      <c r="AH36" s="870"/>
      <c r="AI36" s="871"/>
      <c r="AJ36" s="4"/>
      <c r="AK36" s="1923" t="str">
        <f>IFERROR(AN36*(1-$BB$33),"")</f>
        <v/>
      </c>
      <c r="AL36" s="1924"/>
      <c r="AM36" s="1925"/>
      <c r="AN36" s="1926" t="str">
        <f>IFERROR(($AK$56*Q36),"")</f>
        <v/>
      </c>
      <c r="AO36" s="1924"/>
      <c r="AP36" s="1925"/>
      <c r="AQ36" s="1926" t="str">
        <f>IFERROR(AN36*(1+$BB$32),"")</f>
        <v/>
      </c>
      <c r="AR36" s="1924"/>
      <c r="AS36" s="1927"/>
      <c r="AT36" s="4"/>
      <c r="AU36" s="1793" t="str">
        <f t="shared" ref="AU36:AU52" si="0">IF(AC36="","",IF(AC36&lt;Q36-(Q36*$BB$33),"Below "&amp;$BB$33*100&amp;"% by "&amp;Q36-(Q36*$BB$33)-AC36&amp;" CFM",IF(AC36&gt;Q36+(Q36*$BB$32),"Above "&amp;$BB$32*100&amp;"% by "&amp;AC36-Q36-(Q36*$BB$32)&amp;" CFM","")))</f>
        <v/>
      </c>
      <c r="AV36" s="1794"/>
      <c r="AW36" s="1794"/>
      <c r="AX36" s="1794"/>
      <c r="AY36" s="1794"/>
      <c r="AZ36" s="1794"/>
      <c r="BA36" s="1794"/>
      <c r="BB36" s="1794"/>
      <c r="BC36" s="1794"/>
      <c r="BD36" s="1795"/>
      <c r="BE36" s="4"/>
      <c r="BF36" s="4"/>
      <c r="BG36" s="4"/>
      <c r="BH36" s="4"/>
      <c r="BI36" s="4"/>
      <c r="BJ36" s="4"/>
      <c r="BK36" s="4"/>
      <c r="BL36" s="4"/>
      <c r="BM36" s="4"/>
      <c r="BN36" s="4"/>
      <c r="BO36" s="4"/>
      <c r="BP36" s="4"/>
      <c r="BQ36" s="4"/>
      <c r="BR36" s="4"/>
      <c r="BS36" s="4"/>
    </row>
    <row r="37" spans="1:71" ht="12" customHeight="1" x14ac:dyDescent="0.2">
      <c r="A37" s="1847"/>
      <c r="B37" s="1848"/>
      <c r="C37" s="1848"/>
      <c r="D37" s="1848"/>
      <c r="E37" s="1848"/>
      <c r="F37" s="1848"/>
      <c r="G37" s="1848"/>
      <c r="H37" s="885"/>
      <c r="I37" s="885"/>
      <c r="J37" s="885"/>
      <c r="K37" s="885"/>
      <c r="L37" s="885"/>
      <c r="M37" s="885"/>
      <c r="N37" s="885"/>
      <c r="O37" s="885"/>
      <c r="P37" s="885"/>
      <c r="Q37" s="885"/>
      <c r="R37" s="885"/>
      <c r="S37" s="885"/>
      <c r="T37" s="1400"/>
      <c r="U37" s="1400"/>
      <c r="V37" s="1400"/>
      <c r="W37" s="1400"/>
      <c r="X37" s="1400"/>
      <c r="Y37" s="1400"/>
      <c r="Z37" s="1400"/>
      <c r="AA37" s="1400"/>
      <c r="AB37" s="1400"/>
      <c r="AC37" s="1400"/>
      <c r="AD37" s="1400"/>
      <c r="AE37" s="1400"/>
      <c r="AF37" s="870"/>
      <c r="AG37" s="870"/>
      <c r="AH37" s="870"/>
      <c r="AI37" s="871"/>
      <c r="AJ37" s="4"/>
      <c r="AK37" s="1916" t="str">
        <f>IFERROR(AN37*(1-$BB$33),"")</f>
        <v/>
      </c>
      <c r="AL37" s="1839"/>
      <c r="AM37" s="1819"/>
      <c r="AN37" s="1818" t="str">
        <f>IFERROR(($AK$56*Q37),"")</f>
        <v/>
      </c>
      <c r="AO37" s="1839"/>
      <c r="AP37" s="1819"/>
      <c r="AQ37" s="1818" t="str">
        <f>IFERROR(AN37*(1+$BB$32),"")</f>
        <v/>
      </c>
      <c r="AR37" s="1839"/>
      <c r="AS37" s="1917"/>
      <c r="AT37" s="4"/>
      <c r="AU37" s="1793" t="str">
        <f t="shared" si="0"/>
        <v/>
      </c>
      <c r="AV37" s="1794"/>
      <c r="AW37" s="1794"/>
      <c r="AX37" s="1794"/>
      <c r="AY37" s="1794"/>
      <c r="AZ37" s="1794"/>
      <c r="BA37" s="1794"/>
      <c r="BB37" s="1794"/>
      <c r="BC37" s="1794"/>
      <c r="BD37" s="1795"/>
      <c r="BE37" s="4"/>
      <c r="BF37" s="4"/>
      <c r="BG37" s="4"/>
      <c r="BH37" s="4"/>
      <c r="BI37" s="4"/>
      <c r="BJ37" s="4"/>
      <c r="BK37" s="4"/>
      <c r="BL37" s="4"/>
      <c r="BM37" s="4"/>
      <c r="BN37" s="4"/>
      <c r="BO37" s="4"/>
      <c r="BP37" s="4"/>
      <c r="BQ37" s="4"/>
      <c r="BR37" s="4"/>
      <c r="BS37" s="4"/>
    </row>
    <row r="38" spans="1:71" ht="12" customHeight="1" x14ac:dyDescent="0.2">
      <c r="A38" s="1847"/>
      <c r="B38" s="1848"/>
      <c r="C38" s="1848"/>
      <c r="D38" s="1848"/>
      <c r="E38" s="1848"/>
      <c r="F38" s="1848"/>
      <c r="G38" s="1848"/>
      <c r="H38" s="885"/>
      <c r="I38" s="885"/>
      <c r="J38" s="885"/>
      <c r="K38" s="885"/>
      <c r="L38" s="885"/>
      <c r="M38" s="885"/>
      <c r="N38" s="885"/>
      <c r="O38" s="885"/>
      <c r="P38" s="885"/>
      <c r="Q38" s="885"/>
      <c r="R38" s="885"/>
      <c r="S38" s="885"/>
      <c r="T38" s="1400"/>
      <c r="U38" s="1400"/>
      <c r="V38" s="1400"/>
      <c r="W38" s="1400"/>
      <c r="X38" s="1400"/>
      <c r="Y38" s="1400"/>
      <c r="Z38" s="1400"/>
      <c r="AA38" s="1400"/>
      <c r="AB38" s="1400"/>
      <c r="AC38" s="1400"/>
      <c r="AD38" s="1400"/>
      <c r="AE38" s="1400"/>
      <c r="AF38" s="870"/>
      <c r="AG38" s="870"/>
      <c r="AH38" s="870"/>
      <c r="AI38" s="871"/>
      <c r="AJ38" s="4"/>
      <c r="AK38" s="1916" t="str">
        <f t="shared" ref="AK38:AK52" si="1">IFERROR(AN38*(1-$BB$33),"")</f>
        <v/>
      </c>
      <c r="AL38" s="1839"/>
      <c r="AM38" s="1819"/>
      <c r="AN38" s="1818" t="str">
        <f t="shared" ref="AN38:AN51" si="2">IFERROR(($AK$56*Q38),"")</f>
        <v/>
      </c>
      <c r="AO38" s="1839"/>
      <c r="AP38" s="1819"/>
      <c r="AQ38" s="1818" t="str">
        <f t="shared" ref="AQ38:AQ52" si="3">IFERROR(AN38*(1+$BB$32),"")</f>
        <v/>
      </c>
      <c r="AR38" s="1839"/>
      <c r="AS38" s="1917"/>
      <c r="AT38" s="4"/>
      <c r="AU38" s="1793" t="str">
        <f t="shared" si="0"/>
        <v/>
      </c>
      <c r="AV38" s="1794"/>
      <c r="AW38" s="1794"/>
      <c r="AX38" s="1794"/>
      <c r="AY38" s="1794"/>
      <c r="AZ38" s="1794"/>
      <c r="BA38" s="1794"/>
      <c r="BB38" s="1794"/>
      <c r="BC38" s="1794"/>
      <c r="BD38" s="1795"/>
      <c r="BE38" s="4"/>
      <c r="BF38" s="4"/>
      <c r="BG38" s="4"/>
      <c r="BH38" s="4"/>
      <c r="BI38" s="4"/>
      <c r="BJ38" s="4"/>
      <c r="BK38" s="4"/>
      <c r="BL38" s="4"/>
      <c r="BM38" s="4"/>
      <c r="BN38" s="4"/>
      <c r="BO38" s="4"/>
      <c r="BP38" s="4"/>
      <c r="BQ38" s="4"/>
      <c r="BR38" s="4"/>
      <c r="BS38" s="4"/>
    </row>
    <row r="39" spans="1:71" ht="12" customHeight="1" x14ac:dyDescent="0.2">
      <c r="A39" s="1847"/>
      <c r="B39" s="1848"/>
      <c r="C39" s="1848"/>
      <c r="D39" s="1848"/>
      <c r="E39" s="1848"/>
      <c r="F39" s="1848"/>
      <c r="G39" s="1848"/>
      <c r="H39" s="885"/>
      <c r="I39" s="885"/>
      <c r="J39" s="885"/>
      <c r="K39" s="885"/>
      <c r="L39" s="885"/>
      <c r="M39" s="885"/>
      <c r="N39" s="885"/>
      <c r="O39" s="885"/>
      <c r="P39" s="885"/>
      <c r="Q39" s="885"/>
      <c r="R39" s="885"/>
      <c r="S39" s="885"/>
      <c r="T39" s="1400"/>
      <c r="U39" s="1400"/>
      <c r="V39" s="1400"/>
      <c r="W39" s="1400"/>
      <c r="X39" s="1400"/>
      <c r="Y39" s="1400"/>
      <c r="Z39" s="1400"/>
      <c r="AA39" s="1400"/>
      <c r="AB39" s="1400"/>
      <c r="AC39" s="1400"/>
      <c r="AD39" s="1400"/>
      <c r="AE39" s="1400"/>
      <c r="AF39" s="870"/>
      <c r="AG39" s="870"/>
      <c r="AH39" s="870"/>
      <c r="AI39" s="871"/>
      <c r="AJ39" s="4"/>
      <c r="AK39" s="1916" t="str">
        <f t="shared" si="1"/>
        <v/>
      </c>
      <c r="AL39" s="1839"/>
      <c r="AM39" s="1819"/>
      <c r="AN39" s="1818" t="str">
        <f t="shared" si="2"/>
        <v/>
      </c>
      <c r="AO39" s="1839"/>
      <c r="AP39" s="1819"/>
      <c r="AQ39" s="1818" t="str">
        <f t="shared" si="3"/>
        <v/>
      </c>
      <c r="AR39" s="1839"/>
      <c r="AS39" s="1917"/>
      <c r="AT39" s="4"/>
      <c r="AU39" s="1793" t="str">
        <f t="shared" si="0"/>
        <v/>
      </c>
      <c r="AV39" s="1794"/>
      <c r="AW39" s="1794"/>
      <c r="AX39" s="1794"/>
      <c r="AY39" s="1794"/>
      <c r="AZ39" s="1794"/>
      <c r="BA39" s="1794"/>
      <c r="BB39" s="1794"/>
      <c r="BC39" s="1794"/>
      <c r="BD39" s="1795"/>
      <c r="BE39" s="4"/>
      <c r="BF39" s="4"/>
      <c r="BG39" s="4"/>
      <c r="BH39" s="4"/>
      <c r="BI39" s="4"/>
      <c r="BJ39" s="4"/>
      <c r="BK39" s="4"/>
      <c r="BL39" s="4"/>
      <c r="BM39" s="4"/>
      <c r="BN39" s="4"/>
      <c r="BO39" s="4"/>
      <c r="BP39" s="4"/>
      <c r="BQ39" s="4"/>
      <c r="BR39" s="4"/>
      <c r="BS39" s="4"/>
    </row>
    <row r="40" spans="1:71" ht="12" customHeight="1" x14ac:dyDescent="0.2">
      <c r="A40" s="1847"/>
      <c r="B40" s="1848"/>
      <c r="C40" s="1848"/>
      <c r="D40" s="1848"/>
      <c r="E40" s="1848"/>
      <c r="F40" s="1848"/>
      <c r="G40" s="1848"/>
      <c r="H40" s="885"/>
      <c r="I40" s="885"/>
      <c r="J40" s="885"/>
      <c r="K40" s="885"/>
      <c r="L40" s="885"/>
      <c r="M40" s="885"/>
      <c r="N40" s="885"/>
      <c r="O40" s="885"/>
      <c r="P40" s="885"/>
      <c r="Q40" s="885"/>
      <c r="R40" s="885"/>
      <c r="S40" s="885"/>
      <c r="T40" s="1400"/>
      <c r="U40" s="1400"/>
      <c r="V40" s="1400"/>
      <c r="W40" s="1400"/>
      <c r="X40" s="1400"/>
      <c r="Y40" s="1400"/>
      <c r="Z40" s="1400"/>
      <c r="AA40" s="1400"/>
      <c r="AB40" s="1400"/>
      <c r="AC40" s="1400"/>
      <c r="AD40" s="1400"/>
      <c r="AE40" s="1400"/>
      <c r="AF40" s="870"/>
      <c r="AG40" s="870"/>
      <c r="AH40" s="870"/>
      <c r="AI40" s="871"/>
      <c r="AJ40" s="4"/>
      <c r="AK40" s="1916" t="str">
        <f t="shared" si="1"/>
        <v/>
      </c>
      <c r="AL40" s="1839"/>
      <c r="AM40" s="1819"/>
      <c r="AN40" s="1818" t="str">
        <f t="shared" si="2"/>
        <v/>
      </c>
      <c r="AO40" s="1839"/>
      <c r="AP40" s="1819"/>
      <c r="AQ40" s="1818" t="str">
        <f t="shared" si="3"/>
        <v/>
      </c>
      <c r="AR40" s="1839"/>
      <c r="AS40" s="1917"/>
      <c r="AT40" s="4"/>
      <c r="AU40" s="1793" t="str">
        <f t="shared" si="0"/>
        <v/>
      </c>
      <c r="AV40" s="1794"/>
      <c r="AW40" s="1794"/>
      <c r="AX40" s="1794"/>
      <c r="AY40" s="1794"/>
      <c r="AZ40" s="1794"/>
      <c r="BA40" s="1794"/>
      <c r="BB40" s="1794"/>
      <c r="BC40" s="1794"/>
      <c r="BD40" s="1795"/>
      <c r="BE40" s="4"/>
      <c r="BF40" s="4"/>
      <c r="BG40" s="4"/>
      <c r="BH40" s="4"/>
      <c r="BI40" s="4"/>
      <c r="BJ40" s="4"/>
      <c r="BK40" s="4"/>
      <c r="BL40" s="4"/>
      <c r="BM40" s="4"/>
      <c r="BN40" s="4"/>
      <c r="BO40" s="4"/>
      <c r="BP40" s="4"/>
      <c r="BQ40" s="4"/>
      <c r="BR40" s="4"/>
      <c r="BS40" s="4"/>
    </row>
    <row r="41" spans="1:71" ht="12" customHeight="1" x14ac:dyDescent="0.2">
      <c r="A41" s="1847"/>
      <c r="B41" s="1848"/>
      <c r="C41" s="1848"/>
      <c r="D41" s="1848"/>
      <c r="E41" s="1848"/>
      <c r="F41" s="1848"/>
      <c r="G41" s="1848"/>
      <c r="H41" s="885"/>
      <c r="I41" s="885"/>
      <c r="J41" s="885"/>
      <c r="K41" s="885"/>
      <c r="L41" s="885"/>
      <c r="M41" s="885"/>
      <c r="N41" s="885"/>
      <c r="O41" s="885"/>
      <c r="P41" s="885"/>
      <c r="Q41" s="885"/>
      <c r="R41" s="885"/>
      <c r="S41" s="885"/>
      <c r="T41" s="1400"/>
      <c r="U41" s="1400"/>
      <c r="V41" s="1400"/>
      <c r="W41" s="1400"/>
      <c r="X41" s="1400"/>
      <c r="Y41" s="1400"/>
      <c r="Z41" s="1400"/>
      <c r="AA41" s="1400"/>
      <c r="AB41" s="1400"/>
      <c r="AC41" s="1400"/>
      <c r="AD41" s="1400"/>
      <c r="AE41" s="1400"/>
      <c r="AF41" s="870"/>
      <c r="AG41" s="870"/>
      <c r="AH41" s="870"/>
      <c r="AI41" s="871"/>
      <c r="AJ41" s="4"/>
      <c r="AK41" s="1916" t="str">
        <f t="shared" si="1"/>
        <v/>
      </c>
      <c r="AL41" s="1839"/>
      <c r="AM41" s="1819"/>
      <c r="AN41" s="1818" t="str">
        <f t="shared" si="2"/>
        <v/>
      </c>
      <c r="AO41" s="1839"/>
      <c r="AP41" s="1819"/>
      <c r="AQ41" s="1818" t="str">
        <f t="shared" si="3"/>
        <v/>
      </c>
      <c r="AR41" s="1839"/>
      <c r="AS41" s="1917"/>
      <c r="AT41" s="4"/>
      <c r="AU41" s="1793" t="str">
        <f t="shared" si="0"/>
        <v/>
      </c>
      <c r="AV41" s="1794"/>
      <c r="AW41" s="1794"/>
      <c r="AX41" s="1794"/>
      <c r="AY41" s="1794"/>
      <c r="AZ41" s="1794"/>
      <c r="BA41" s="1794"/>
      <c r="BB41" s="1794"/>
      <c r="BC41" s="1794"/>
      <c r="BD41" s="1795"/>
      <c r="BE41" s="4"/>
      <c r="BF41" s="4"/>
      <c r="BG41" s="4"/>
      <c r="BH41" s="4"/>
      <c r="BI41" s="4"/>
      <c r="BJ41" s="4"/>
      <c r="BK41" s="4"/>
      <c r="BL41" s="4"/>
      <c r="BM41" s="4"/>
      <c r="BN41" s="4"/>
      <c r="BO41" s="4"/>
      <c r="BP41" s="4"/>
      <c r="BQ41" s="4"/>
      <c r="BR41" s="4"/>
      <c r="BS41" s="4"/>
    </row>
    <row r="42" spans="1:71" ht="12" customHeight="1" x14ac:dyDescent="0.2">
      <c r="A42" s="1847"/>
      <c r="B42" s="1848"/>
      <c r="C42" s="1848"/>
      <c r="D42" s="1848"/>
      <c r="E42" s="1848"/>
      <c r="F42" s="1848"/>
      <c r="G42" s="1848"/>
      <c r="H42" s="885"/>
      <c r="I42" s="885"/>
      <c r="J42" s="885"/>
      <c r="K42" s="885"/>
      <c r="L42" s="885"/>
      <c r="M42" s="885"/>
      <c r="N42" s="885"/>
      <c r="O42" s="885"/>
      <c r="P42" s="885"/>
      <c r="Q42" s="885"/>
      <c r="R42" s="885"/>
      <c r="S42" s="885"/>
      <c r="T42" s="1400"/>
      <c r="U42" s="1400"/>
      <c r="V42" s="1400"/>
      <c r="W42" s="1400"/>
      <c r="X42" s="1400"/>
      <c r="Y42" s="1400"/>
      <c r="Z42" s="1400"/>
      <c r="AA42" s="1400"/>
      <c r="AB42" s="1400"/>
      <c r="AC42" s="1400"/>
      <c r="AD42" s="1400"/>
      <c r="AE42" s="1400"/>
      <c r="AF42" s="870"/>
      <c r="AG42" s="870"/>
      <c r="AH42" s="870"/>
      <c r="AI42" s="871"/>
      <c r="AJ42" s="4"/>
      <c r="AK42" s="1916" t="str">
        <f t="shared" si="1"/>
        <v/>
      </c>
      <c r="AL42" s="1839"/>
      <c r="AM42" s="1819"/>
      <c r="AN42" s="1818" t="str">
        <f t="shared" si="2"/>
        <v/>
      </c>
      <c r="AO42" s="1839"/>
      <c r="AP42" s="1819"/>
      <c r="AQ42" s="1818" t="str">
        <f t="shared" si="3"/>
        <v/>
      </c>
      <c r="AR42" s="1839"/>
      <c r="AS42" s="1917"/>
      <c r="AT42" s="4"/>
      <c r="AU42" s="1793" t="str">
        <f t="shared" si="0"/>
        <v/>
      </c>
      <c r="AV42" s="1794"/>
      <c r="AW42" s="1794"/>
      <c r="AX42" s="1794"/>
      <c r="AY42" s="1794"/>
      <c r="AZ42" s="1794"/>
      <c r="BA42" s="1794"/>
      <c r="BB42" s="1794"/>
      <c r="BC42" s="1794"/>
      <c r="BD42" s="1795"/>
      <c r="BE42" s="4"/>
      <c r="BF42" s="4"/>
      <c r="BG42" s="4"/>
      <c r="BH42" s="4"/>
      <c r="BI42" s="4"/>
      <c r="BJ42" s="4"/>
      <c r="BK42" s="4"/>
      <c r="BL42" s="4"/>
      <c r="BM42" s="4"/>
      <c r="BN42" s="4"/>
      <c r="BO42" s="4"/>
      <c r="BP42" s="4"/>
      <c r="BQ42" s="4"/>
      <c r="BR42" s="4"/>
      <c r="BS42" s="4"/>
    </row>
    <row r="43" spans="1:71" ht="12" customHeight="1" x14ac:dyDescent="0.2">
      <c r="A43" s="1847"/>
      <c r="B43" s="1848"/>
      <c r="C43" s="1848"/>
      <c r="D43" s="1848"/>
      <c r="E43" s="1848"/>
      <c r="F43" s="1848"/>
      <c r="G43" s="1848"/>
      <c r="H43" s="885"/>
      <c r="I43" s="885"/>
      <c r="J43" s="885"/>
      <c r="K43" s="885"/>
      <c r="L43" s="885"/>
      <c r="M43" s="885"/>
      <c r="N43" s="885"/>
      <c r="O43" s="885"/>
      <c r="P43" s="885"/>
      <c r="Q43" s="885"/>
      <c r="R43" s="885"/>
      <c r="S43" s="885"/>
      <c r="T43" s="1400"/>
      <c r="U43" s="1400"/>
      <c r="V43" s="1400"/>
      <c r="W43" s="1400"/>
      <c r="X43" s="1400"/>
      <c r="Y43" s="1400"/>
      <c r="Z43" s="1400"/>
      <c r="AA43" s="1400"/>
      <c r="AB43" s="1400"/>
      <c r="AC43" s="1400"/>
      <c r="AD43" s="1400"/>
      <c r="AE43" s="1400"/>
      <c r="AF43" s="870"/>
      <c r="AG43" s="870"/>
      <c r="AH43" s="870"/>
      <c r="AI43" s="871"/>
      <c r="AJ43" s="4"/>
      <c r="AK43" s="1916" t="str">
        <f t="shared" si="1"/>
        <v/>
      </c>
      <c r="AL43" s="1839"/>
      <c r="AM43" s="1819"/>
      <c r="AN43" s="1818" t="str">
        <f t="shared" si="2"/>
        <v/>
      </c>
      <c r="AO43" s="1839"/>
      <c r="AP43" s="1819"/>
      <c r="AQ43" s="1818" t="str">
        <f t="shared" si="3"/>
        <v/>
      </c>
      <c r="AR43" s="1839"/>
      <c r="AS43" s="1917"/>
      <c r="AT43" s="4"/>
      <c r="AU43" s="1793" t="str">
        <f t="shared" si="0"/>
        <v/>
      </c>
      <c r="AV43" s="1794"/>
      <c r="AW43" s="1794"/>
      <c r="AX43" s="1794"/>
      <c r="AY43" s="1794"/>
      <c r="AZ43" s="1794"/>
      <c r="BA43" s="1794"/>
      <c r="BB43" s="1794"/>
      <c r="BC43" s="1794"/>
      <c r="BD43" s="1795"/>
      <c r="BE43" s="4"/>
      <c r="BF43" s="4"/>
      <c r="BG43" s="4"/>
      <c r="BH43" s="4"/>
      <c r="BI43" s="4"/>
      <c r="BJ43" s="4"/>
      <c r="BK43" s="4"/>
      <c r="BL43" s="4"/>
      <c r="BM43" s="4"/>
      <c r="BN43" s="4"/>
      <c r="BO43" s="4"/>
      <c r="BP43" s="4"/>
      <c r="BQ43" s="4"/>
      <c r="BR43" s="4"/>
      <c r="BS43" s="4"/>
    </row>
    <row r="44" spans="1:71" ht="12" customHeight="1" x14ac:dyDescent="0.2">
      <c r="A44" s="1847"/>
      <c r="B44" s="1848"/>
      <c r="C44" s="1848"/>
      <c r="D44" s="1848"/>
      <c r="E44" s="1848"/>
      <c r="F44" s="1848"/>
      <c r="G44" s="1848"/>
      <c r="H44" s="885"/>
      <c r="I44" s="885"/>
      <c r="J44" s="885"/>
      <c r="K44" s="885"/>
      <c r="L44" s="885"/>
      <c r="M44" s="885"/>
      <c r="N44" s="885"/>
      <c r="O44" s="885"/>
      <c r="P44" s="885"/>
      <c r="Q44" s="885"/>
      <c r="R44" s="885"/>
      <c r="S44" s="885"/>
      <c r="T44" s="1400"/>
      <c r="U44" s="1400"/>
      <c r="V44" s="1400"/>
      <c r="W44" s="1400"/>
      <c r="X44" s="1400"/>
      <c r="Y44" s="1400"/>
      <c r="Z44" s="1400"/>
      <c r="AA44" s="1400"/>
      <c r="AB44" s="1400"/>
      <c r="AC44" s="1400"/>
      <c r="AD44" s="1400"/>
      <c r="AE44" s="1400"/>
      <c r="AF44" s="870"/>
      <c r="AG44" s="870"/>
      <c r="AH44" s="870"/>
      <c r="AI44" s="871"/>
      <c r="AJ44" s="4"/>
      <c r="AK44" s="1916" t="str">
        <f t="shared" si="1"/>
        <v/>
      </c>
      <c r="AL44" s="1839"/>
      <c r="AM44" s="1819"/>
      <c r="AN44" s="1818" t="str">
        <f t="shared" si="2"/>
        <v/>
      </c>
      <c r="AO44" s="1839"/>
      <c r="AP44" s="1819"/>
      <c r="AQ44" s="1818" t="str">
        <f t="shared" si="3"/>
        <v/>
      </c>
      <c r="AR44" s="1839"/>
      <c r="AS44" s="1917"/>
      <c r="AT44" s="4"/>
      <c r="AU44" s="1793" t="str">
        <f t="shared" si="0"/>
        <v/>
      </c>
      <c r="AV44" s="1794"/>
      <c r="AW44" s="1794"/>
      <c r="AX44" s="1794"/>
      <c r="AY44" s="1794"/>
      <c r="AZ44" s="1794"/>
      <c r="BA44" s="1794"/>
      <c r="BB44" s="1794"/>
      <c r="BC44" s="1794"/>
      <c r="BD44" s="1795"/>
      <c r="BE44" s="4"/>
      <c r="BF44" s="4"/>
      <c r="BG44" s="4"/>
      <c r="BH44" s="4"/>
      <c r="BI44" s="4"/>
      <c r="BJ44" s="4"/>
      <c r="BK44" s="4"/>
      <c r="BL44" s="4"/>
      <c r="BM44" s="4"/>
      <c r="BN44" s="4"/>
      <c r="BO44" s="4"/>
      <c r="BP44" s="4"/>
      <c r="BQ44" s="4"/>
      <c r="BR44" s="4"/>
      <c r="BS44" s="4"/>
    </row>
    <row r="45" spans="1:71" ht="12" customHeight="1" x14ac:dyDescent="0.2">
      <c r="A45" s="1847"/>
      <c r="B45" s="1848"/>
      <c r="C45" s="1848"/>
      <c r="D45" s="1848"/>
      <c r="E45" s="1848"/>
      <c r="F45" s="1848"/>
      <c r="G45" s="1848"/>
      <c r="H45" s="885"/>
      <c r="I45" s="885"/>
      <c r="J45" s="885"/>
      <c r="K45" s="885"/>
      <c r="L45" s="885"/>
      <c r="M45" s="885"/>
      <c r="N45" s="885"/>
      <c r="O45" s="885"/>
      <c r="P45" s="885"/>
      <c r="Q45" s="885"/>
      <c r="R45" s="885"/>
      <c r="S45" s="885"/>
      <c r="T45" s="1400"/>
      <c r="U45" s="1400"/>
      <c r="V45" s="1400"/>
      <c r="W45" s="1400"/>
      <c r="X45" s="1400"/>
      <c r="Y45" s="1400"/>
      <c r="Z45" s="1400"/>
      <c r="AA45" s="1400"/>
      <c r="AB45" s="1400"/>
      <c r="AC45" s="1400"/>
      <c r="AD45" s="1400"/>
      <c r="AE45" s="1400"/>
      <c r="AF45" s="870"/>
      <c r="AG45" s="870"/>
      <c r="AH45" s="870"/>
      <c r="AI45" s="871"/>
      <c r="AJ45" s="4"/>
      <c r="AK45" s="1916" t="str">
        <f t="shared" si="1"/>
        <v/>
      </c>
      <c r="AL45" s="1839"/>
      <c r="AM45" s="1819"/>
      <c r="AN45" s="1818" t="str">
        <f t="shared" si="2"/>
        <v/>
      </c>
      <c r="AO45" s="1839"/>
      <c r="AP45" s="1819"/>
      <c r="AQ45" s="1818" t="str">
        <f t="shared" si="3"/>
        <v/>
      </c>
      <c r="AR45" s="1839"/>
      <c r="AS45" s="1917"/>
      <c r="AT45" s="4"/>
      <c r="AU45" s="1793" t="str">
        <f t="shared" si="0"/>
        <v/>
      </c>
      <c r="AV45" s="1794"/>
      <c r="AW45" s="1794"/>
      <c r="AX45" s="1794"/>
      <c r="AY45" s="1794"/>
      <c r="AZ45" s="1794"/>
      <c r="BA45" s="1794"/>
      <c r="BB45" s="1794"/>
      <c r="BC45" s="1794"/>
      <c r="BD45" s="1795"/>
      <c r="BE45" s="4"/>
      <c r="BF45" s="4"/>
      <c r="BG45" s="4"/>
      <c r="BH45" s="4"/>
      <c r="BI45" s="4"/>
      <c r="BJ45" s="4"/>
      <c r="BK45" s="4"/>
      <c r="BL45" s="4"/>
      <c r="BM45" s="4"/>
      <c r="BN45" s="4"/>
      <c r="BO45" s="4"/>
      <c r="BP45" s="4"/>
      <c r="BQ45" s="4"/>
      <c r="BR45" s="4"/>
      <c r="BS45" s="4"/>
    </row>
    <row r="46" spans="1:71" ht="12" customHeight="1" x14ac:dyDescent="0.2">
      <c r="A46" s="1847"/>
      <c r="B46" s="1848"/>
      <c r="C46" s="1848"/>
      <c r="D46" s="1848"/>
      <c r="E46" s="1848"/>
      <c r="F46" s="1848"/>
      <c r="G46" s="1848"/>
      <c r="H46" s="885"/>
      <c r="I46" s="885"/>
      <c r="J46" s="885"/>
      <c r="K46" s="885"/>
      <c r="L46" s="885"/>
      <c r="M46" s="885"/>
      <c r="N46" s="885"/>
      <c r="O46" s="885"/>
      <c r="P46" s="885"/>
      <c r="Q46" s="885"/>
      <c r="R46" s="885"/>
      <c r="S46" s="885"/>
      <c r="T46" s="1400"/>
      <c r="U46" s="1400"/>
      <c r="V46" s="1400"/>
      <c r="W46" s="1400"/>
      <c r="X46" s="1400"/>
      <c r="Y46" s="1400"/>
      <c r="Z46" s="1400"/>
      <c r="AA46" s="1400"/>
      <c r="AB46" s="1400"/>
      <c r="AC46" s="1400"/>
      <c r="AD46" s="1400"/>
      <c r="AE46" s="1400"/>
      <c r="AF46" s="870"/>
      <c r="AG46" s="870"/>
      <c r="AH46" s="870"/>
      <c r="AI46" s="871"/>
      <c r="AJ46" s="4"/>
      <c r="AK46" s="1916" t="str">
        <f t="shared" si="1"/>
        <v/>
      </c>
      <c r="AL46" s="1839"/>
      <c r="AM46" s="1819"/>
      <c r="AN46" s="1818" t="str">
        <f t="shared" si="2"/>
        <v/>
      </c>
      <c r="AO46" s="1839"/>
      <c r="AP46" s="1819"/>
      <c r="AQ46" s="1818" t="str">
        <f t="shared" si="3"/>
        <v/>
      </c>
      <c r="AR46" s="1839"/>
      <c r="AS46" s="1917"/>
      <c r="AT46" s="4"/>
      <c r="AU46" s="1793" t="str">
        <f t="shared" si="0"/>
        <v/>
      </c>
      <c r="AV46" s="1794"/>
      <c r="AW46" s="1794"/>
      <c r="AX46" s="1794"/>
      <c r="AY46" s="1794"/>
      <c r="AZ46" s="1794"/>
      <c r="BA46" s="1794"/>
      <c r="BB46" s="1794"/>
      <c r="BC46" s="1794"/>
      <c r="BD46" s="1795"/>
      <c r="BE46" s="4"/>
      <c r="BF46" s="4"/>
      <c r="BG46" s="4"/>
      <c r="BH46" s="4"/>
      <c r="BI46" s="4"/>
      <c r="BJ46" s="4"/>
      <c r="BK46" s="4"/>
      <c r="BL46" s="4"/>
      <c r="BM46" s="4"/>
      <c r="BN46" s="4"/>
      <c r="BO46" s="4"/>
      <c r="BP46" s="4"/>
      <c r="BQ46" s="4"/>
      <c r="BR46" s="4"/>
      <c r="BS46" s="4"/>
    </row>
    <row r="47" spans="1:71" ht="12" customHeight="1" x14ac:dyDescent="0.2">
      <c r="A47" s="1847"/>
      <c r="B47" s="1848"/>
      <c r="C47" s="1848"/>
      <c r="D47" s="1848"/>
      <c r="E47" s="1848"/>
      <c r="F47" s="1848"/>
      <c r="G47" s="1848"/>
      <c r="H47" s="885"/>
      <c r="I47" s="885"/>
      <c r="J47" s="885"/>
      <c r="K47" s="885"/>
      <c r="L47" s="885"/>
      <c r="M47" s="885"/>
      <c r="N47" s="885"/>
      <c r="O47" s="885"/>
      <c r="P47" s="885"/>
      <c r="Q47" s="885"/>
      <c r="R47" s="885"/>
      <c r="S47" s="885"/>
      <c r="T47" s="1400"/>
      <c r="U47" s="1400"/>
      <c r="V47" s="1400"/>
      <c r="W47" s="1400"/>
      <c r="X47" s="1400"/>
      <c r="Y47" s="1400"/>
      <c r="Z47" s="1400"/>
      <c r="AA47" s="1400"/>
      <c r="AB47" s="1400"/>
      <c r="AC47" s="1400"/>
      <c r="AD47" s="1400"/>
      <c r="AE47" s="1400"/>
      <c r="AF47" s="870"/>
      <c r="AG47" s="870"/>
      <c r="AH47" s="870"/>
      <c r="AI47" s="871"/>
      <c r="AJ47" s="4"/>
      <c r="AK47" s="1916" t="str">
        <f t="shared" si="1"/>
        <v/>
      </c>
      <c r="AL47" s="1839"/>
      <c r="AM47" s="1819"/>
      <c r="AN47" s="1818" t="str">
        <f t="shared" si="2"/>
        <v/>
      </c>
      <c r="AO47" s="1839"/>
      <c r="AP47" s="1819"/>
      <c r="AQ47" s="1818" t="str">
        <f t="shared" si="3"/>
        <v/>
      </c>
      <c r="AR47" s="1839"/>
      <c r="AS47" s="1917"/>
      <c r="AT47" s="4"/>
      <c r="AU47" s="1793" t="str">
        <f t="shared" si="0"/>
        <v/>
      </c>
      <c r="AV47" s="1794"/>
      <c r="AW47" s="1794"/>
      <c r="AX47" s="1794"/>
      <c r="AY47" s="1794"/>
      <c r="AZ47" s="1794"/>
      <c r="BA47" s="1794"/>
      <c r="BB47" s="1794"/>
      <c r="BC47" s="1794"/>
      <c r="BD47" s="1795"/>
      <c r="BE47" s="4"/>
      <c r="BF47" s="4"/>
      <c r="BG47" s="4"/>
      <c r="BH47" s="4"/>
      <c r="BI47" s="4"/>
      <c r="BJ47" s="4"/>
      <c r="BK47" s="4"/>
      <c r="BL47" s="4"/>
      <c r="BM47" s="4"/>
      <c r="BN47" s="4"/>
      <c r="BO47" s="4"/>
      <c r="BP47" s="4"/>
      <c r="BQ47" s="4"/>
      <c r="BR47" s="4"/>
      <c r="BS47" s="4"/>
    </row>
    <row r="48" spans="1:71" ht="12" customHeight="1" x14ac:dyDescent="0.2">
      <c r="A48" s="1847"/>
      <c r="B48" s="1848"/>
      <c r="C48" s="1848"/>
      <c r="D48" s="1848"/>
      <c r="E48" s="1848"/>
      <c r="F48" s="1848"/>
      <c r="G48" s="1848"/>
      <c r="H48" s="885"/>
      <c r="I48" s="885"/>
      <c r="J48" s="885"/>
      <c r="K48" s="885"/>
      <c r="L48" s="885"/>
      <c r="M48" s="885"/>
      <c r="N48" s="885"/>
      <c r="O48" s="885"/>
      <c r="P48" s="885"/>
      <c r="Q48" s="885"/>
      <c r="R48" s="885"/>
      <c r="S48" s="885"/>
      <c r="T48" s="1400"/>
      <c r="U48" s="1400"/>
      <c r="V48" s="1400"/>
      <c r="W48" s="1400"/>
      <c r="X48" s="1400"/>
      <c r="Y48" s="1400"/>
      <c r="Z48" s="1400"/>
      <c r="AA48" s="1400"/>
      <c r="AB48" s="1400"/>
      <c r="AC48" s="1400"/>
      <c r="AD48" s="1400"/>
      <c r="AE48" s="1400"/>
      <c r="AF48" s="870"/>
      <c r="AG48" s="870"/>
      <c r="AH48" s="870"/>
      <c r="AI48" s="871"/>
      <c r="AJ48" s="4"/>
      <c r="AK48" s="1916" t="str">
        <f t="shared" si="1"/>
        <v/>
      </c>
      <c r="AL48" s="1839"/>
      <c r="AM48" s="1819"/>
      <c r="AN48" s="1818" t="str">
        <f t="shared" si="2"/>
        <v/>
      </c>
      <c r="AO48" s="1839"/>
      <c r="AP48" s="1819"/>
      <c r="AQ48" s="1818" t="str">
        <f t="shared" si="3"/>
        <v/>
      </c>
      <c r="AR48" s="1839"/>
      <c r="AS48" s="1917"/>
      <c r="AT48" s="4"/>
      <c r="AU48" s="1793" t="str">
        <f t="shared" si="0"/>
        <v/>
      </c>
      <c r="AV48" s="1794"/>
      <c r="AW48" s="1794"/>
      <c r="AX48" s="1794"/>
      <c r="AY48" s="1794"/>
      <c r="AZ48" s="1794"/>
      <c r="BA48" s="1794"/>
      <c r="BB48" s="1794"/>
      <c r="BC48" s="1794"/>
      <c r="BD48" s="1795"/>
      <c r="BE48" s="4"/>
      <c r="BF48" s="4"/>
      <c r="BG48" s="4"/>
      <c r="BH48" s="4"/>
      <c r="BI48" s="4"/>
      <c r="BJ48" s="4"/>
      <c r="BK48" s="4"/>
      <c r="BL48" s="4"/>
      <c r="BM48" s="4"/>
      <c r="BN48" s="4"/>
      <c r="BO48" s="4"/>
      <c r="BP48" s="4"/>
      <c r="BQ48" s="4"/>
      <c r="BR48" s="4"/>
      <c r="BS48" s="4"/>
    </row>
    <row r="49" spans="1:71" ht="12" customHeight="1" x14ac:dyDescent="0.2">
      <c r="A49" s="1847"/>
      <c r="B49" s="1848"/>
      <c r="C49" s="1848"/>
      <c r="D49" s="1848"/>
      <c r="E49" s="1848"/>
      <c r="F49" s="1848"/>
      <c r="G49" s="1848"/>
      <c r="H49" s="885"/>
      <c r="I49" s="885"/>
      <c r="J49" s="885"/>
      <c r="K49" s="885"/>
      <c r="L49" s="885"/>
      <c r="M49" s="885"/>
      <c r="N49" s="885"/>
      <c r="O49" s="885"/>
      <c r="P49" s="885"/>
      <c r="Q49" s="885"/>
      <c r="R49" s="885"/>
      <c r="S49" s="885"/>
      <c r="T49" s="1400"/>
      <c r="U49" s="1400"/>
      <c r="V49" s="1400"/>
      <c r="W49" s="1400"/>
      <c r="X49" s="1400"/>
      <c r="Y49" s="1400"/>
      <c r="Z49" s="1400"/>
      <c r="AA49" s="1400"/>
      <c r="AB49" s="1400"/>
      <c r="AC49" s="1400"/>
      <c r="AD49" s="1400"/>
      <c r="AE49" s="1400"/>
      <c r="AF49" s="870"/>
      <c r="AG49" s="870"/>
      <c r="AH49" s="870"/>
      <c r="AI49" s="871"/>
      <c r="AJ49" s="4"/>
      <c r="AK49" s="1916" t="str">
        <f t="shared" si="1"/>
        <v/>
      </c>
      <c r="AL49" s="1839"/>
      <c r="AM49" s="1819"/>
      <c r="AN49" s="1818" t="str">
        <f t="shared" si="2"/>
        <v/>
      </c>
      <c r="AO49" s="1839"/>
      <c r="AP49" s="1819"/>
      <c r="AQ49" s="1818" t="str">
        <f t="shared" si="3"/>
        <v/>
      </c>
      <c r="AR49" s="1839"/>
      <c r="AS49" s="1917"/>
      <c r="AT49" s="4"/>
      <c r="AU49" s="1793" t="str">
        <f t="shared" si="0"/>
        <v/>
      </c>
      <c r="AV49" s="1794"/>
      <c r="AW49" s="1794"/>
      <c r="AX49" s="1794"/>
      <c r="AY49" s="1794"/>
      <c r="AZ49" s="1794"/>
      <c r="BA49" s="1794"/>
      <c r="BB49" s="1794"/>
      <c r="BC49" s="1794"/>
      <c r="BD49" s="1795"/>
      <c r="BE49" s="4"/>
      <c r="BF49" s="4"/>
      <c r="BG49" s="4"/>
      <c r="BH49" s="4"/>
      <c r="BI49" s="4"/>
      <c r="BJ49" s="4"/>
      <c r="BK49" s="4"/>
      <c r="BL49" s="4"/>
      <c r="BM49" s="4"/>
      <c r="BN49" s="4"/>
      <c r="BO49" s="4"/>
      <c r="BP49" s="4"/>
      <c r="BQ49" s="4"/>
      <c r="BR49" s="4"/>
      <c r="BS49" s="4"/>
    </row>
    <row r="50" spans="1:71" ht="12" customHeight="1" x14ac:dyDescent="0.2">
      <c r="A50" s="1847"/>
      <c r="B50" s="1848"/>
      <c r="C50" s="1848"/>
      <c r="D50" s="1848"/>
      <c r="E50" s="1848"/>
      <c r="F50" s="1848"/>
      <c r="G50" s="1848"/>
      <c r="H50" s="885"/>
      <c r="I50" s="885"/>
      <c r="J50" s="885"/>
      <c r="K50" s="885"/>
      <c r="L50" s="885"/>
      <c r="M50" s="885"/>
      <c r="N50" s="885"/>
      <c r="O50" s="885"/>
      <c r="P50" s="885"/>
      <c r="Q50" s="885"/>
      <c r="R50" s="885"/>
      <c r="S50" s="885"/>
      <c r="T50" s="1400"/>
      <c r="U50" s="1400"/>
      <c r="V50" s="1400"/>
      <c r="W50" s="1400"/>
      <c r="X50" s="1400"/>
      <c r="Y50" s="1400"/>
      <c r="Z50" s="1400"/>
      <c r="AA50" s="1400"/>
      <c r="AB50" s="1400"/>
      <c r="AC50" s="1400"/>
      <c r="AD50" s="1400"/>
      <c r="AE50" s="1400"/>
      <c r="AF50" s="870"/>
      <c r="AG50" s="870"/>
      <c r="AH50" s="870"/>
      <c r="AI50" s="871"/>
      <c r="AJ50" s="4"/>
      <c r="AK50" s="1916" t="str">
        <f t="shared" si="1"/>
        <v/>
      </c>
      <c r="AL50" s="1839"/>
      <c r="AM50" s="1819"/>
      <c r="AN50" s="1818" t="str">
        <f t="shared" si="2"/>
        <v/>
      </c>
      <c r="AO50" s="1839"/>
      <c r="AP50" s="1819"/>
      <c r="AQ50" s="1818" t="str">
        <f t="shared" si="3"/>
        <v/>
      </c>
      <c r="AR50" s="1839"/>
      <c r="AS50" s="1917"/>
      <c r="AT50" s="4"/>
      <c r="AU50" s="1793" t="str">
        <f t="shared" si="0"/>
        <v/>
      </c>
      <c r="AV50" s="1794"/>
      <c r="AW50" s="1794"/>
      <c r="AX50" s="1794"/>
      <c r="AY50" s="1794"/>
      <c r="AZ50" s="1794"/>
      <c r="BA50" s="1794"/>
      <c r="BB50" s="1794"/>
      <c r="BC50" s="1794"/>
      <c r="BD50" s="1795"/>
      <c r="BE50" s="4"/>
      <c r="BF50" s="4"/>
      <c r="BG50" s="4"/>
      <c r="BH50" s="4"/>
      <c r="BI50" s="4"/>
      <c r="BJ50" s="4"/>
      <c r="BK50" s="4"/>
      <c r="BL50" s="4"/>
      <c r="BM50" s="4"/>
      <c r="BN50" s="4"/>
      <c r="BO50" s="4"/>
      <c r="BP50" s="4"/>
      <c r="BQ50" s="4"/>
      <c r="BR50" s="4"/>
      <c r="BS50" s="4"/>
    </row>
    <row r="51" spans="1:71" ht="12" customHeight="1" x14ac:dyDescent="0.2">
      <c r="A51" s="1847"/>
      <c r="B51" s="1848"/>
      <c r="C51" s="1848"/>
      <c r="D51" s="1848"/>
      <c r="E51" s="1848"/>
      <c r="F51" s="1848"/>
      <c r="G51" s="1848"/>
      <c r="H51" s="885"/>
      <c r="I51" s="885"/>
      <c r="J51" s="885"/>
      <c r="K51" s="885"/>
      <c r="L51" s="885"/>
      <c r="M51" s="885"/>
      <c r="N51" s="885"/>
      <c r="O51" s="885"/>
      <c r="P51" s="885"/>
      <c r="Q51" s="885"/>
      <c r="R51" s="885"/>
      <c r="S51" s="885"/>
      <c r="T51" s="1400"/>
      <c r="U51" s="1400"/>
      <c r="V51" s="1400"/>
      <c r="W51" s="1400"/>
      <c r="X51" s="1400"/>
      <c r="Y51" s="1400"/>
      <c r="Z51" s="1400"/>
      <c r="AA51" s="1400"/>
      <c r="AB51" s="1400"/>
      <c r="AC51" s="1400"/>
      <c r="AD51" s="1400"/>
      <c r="AE51" s="1400"/>
      <c r="AF51" s="870"/>
      <c r="AG51" s="870"/>
      <c r="AH51" s="870"/>
      <c r="AI51" s="871"/>
      <c r="AJ51" s="4"/>
      <c r="AK51" s="1916" t="str">
        <f t="shared" si="1"/>
        <v/>
      </c>
      <c r="AL51" s="1839"/>
      <c r="AM51" s="1819"/>
      <c r="AN51" s="1818" t="str">
        <f t="shared" si="2"/>
        <v/>
      </c>
      <c r="AO51" s="1839"/>
      <c r="AP51" s="1819"/>
      <c r="AQ51" s="1818" t="str">
        <f t="shared" si="3"/>
        <v/>
      </c>
      <c r="AR51" s="1839"/>
      <c r="AS51" s="1917"/>
      <c r="AT51" s="4"/>
      <c r="AU51" s="1793" t="str">
        <f t="shared" si="0"/>
        <v/>
      </c>
      <c r="AV51" s="1794"/>
      <c r="AW51" s="1794"/>
      <c r="AX51" s="1794"/>
      <c r="AY51" s="1794"/>
      <c r="AZ51" s="1794"/>
      <c r="BA51" s="1794"/>
      <c r="BB51" s="1794"/>
      <c r="BC51" s="1794"/>
      <c r="BD51" s="1795"/>
      <c r="BE51" s="4"/>
      <c r="BF51" s="4"/>
      <c r="BG51" s="4"/>
      <c r="BH51" s="4"/>
      <c r="BI51" s="4"/>
      <c r="BJ51" s="4"/>
      <c r="BK51" s="4"/>
      <c r="BL51" s="4"/>
      <c r="BM51" s="4"/>
      <c r="BN51" s="4"/>
      <c r="BO51" s="4"/>
      <c r="BP51" s="4"/>
      <c r="BQ51" s="4"/>
      <c r="BR51" s="4"/>
      <c r="BS51" s="4"/>
    </row>
    <row r="52" spans="1:71" ht="12" customHeight="1" x14ac:dyDescent="0.2">
      <c r="A52" s="1847"/>
      <c r="B52" s="1848"/>
      <c r="C52" s="1848"/>
      <c r="D52" s="1848"/>
      <c r="E52" s="1848"/>
      <c r="F52" s="1848"/>
      <c r="G52" s="1848"/>
      <c r="H52" s="885"/>
      <c r="I52" s="885"/>
      <c r="J52" s="885"/>
      <c r="K52" s="885"/>
      <c r="L52" s="885"/>
      <c r="M52" s="885"/>
      <c r="N52" s="885"/>
      <c r="O52" s="885"/>
      <c r="P52" s="885"/>
      <c r="Q52" s="885"/>
      <c r="R52" s="885"/>
      <c r="S52" s="885"/>
      <c r="T52" s="1400"/>
      <c r="U52" s="1400"/>
      <c r="V52" s="1400"/>
      <c r="W52" s="1400"/>
      <c r="X52" s="1400"/>
      <c r="Y52" s="1400"/>
      <c r="Z52" s="1400"/>
      <c r="AA52" s="1400"/>
      <c r="AB52" s="1400"/>
      <c r="AC52" s="1400"/>
      <c r="AD52" s="1400"/>
      <c r="AE52" s="1400"/>
      <c r="AF52" s="870"/>
      <c r="AG52" s="870"/>
      <c r="AH52" s="870"/>
      <c r="AI52" s="871"/>
      <c r="AJ52" s="4"/>
      <c r="AK52" s="1916" t="str">
        <f t="shared" si="1"/>
        <v/>
      </c>
      <c r="AL52" s="1839"/>
      <c r="AM52" s="1819"/>
      <c r="AN52" s="1818" t="str">
        <f>IFERROR(($AK$56*Q52),"")</f>
        <v/>
      </c>
      <c r="AO52" s="1839"/>
      <c r="AP52" s="1819"/>
      <c r="AQ52" s="1818" t="str">
        <f t="shared" si="3"/>
        <v/>
      </c>
      <c r="AR52" s="1839"/>
      <c r="AS52" s="1917"/>
      <c r="AT52" s="4"/>
      <c r="AU52" s="1793" t="str">
        <f t="shared" si="0"/>
        <v/>
      </c>
      <c r="AV52" s="1794"/>
      <c r="AW52" s="1794"/>
      <c r="AX52" s="1794"/>
      <c r="AY52" s="1794"/>
      <c r="AZ52" s="1794"/>
      <c r="BA52" s="1794"/>
      <c r="BB52" s="1794"/>
      <c r="BC52" s="1794"/>
      <c r="BD52" s="1795"/>
      <c r="BE52" s="4"/>
      <c r="BF52" s="4"/>
      <c r="BG52" s="4"/>
      <c r="BH52" s="4"/>
      <c r="BI52" s="4"/>
      <c r="BJ52" s="4"/>
      <c r="BK52" s="4"/>
      <c r="BL52" s="4"/>
      <c r="BM52" s="4"/>
      <c r="BN52" s="4"/>
      <c r="BO52" s="4"/>
      <c r="BP52" s="4"/>
      <c r="BQ52" s="4"/>
      <c r="BR52" s="4"/>
      <c r="BS52" s="4"/>
    </row>
    <row r="53" spans="1:71" ht="12" customHeight="1" thickBot="1" x14ac:dyDescent="0.25">
      <c r="A53" s="1409" t="s">
        <v>192</v>
      </c>
      <c r="B53" s="1410"/>
      <c r="C53" s="1410"/>
      <c r="D53" s="1410"/>
      <c r="E53" s="1410"/>
      <c r="F53" s="1410"/>
      <c r="G53" s="1410"/>
      <c r="H53" s="1410"/>
      <c r="I53" s="1410"/>
      <c r="J53" s="1410"/>
      <c r="K53" s="1410"/>
      <c r="L53" s="1410"/>
      <c r="M53" s="1410"/>
      <c r="N53" s="1410"/>
      <c r="O53" s="1410"/>
      <c r="P53" s="1410"/>
      <c r="Q53" s="1245" t="str">
        <f>IF(SUM(Q36:S52)&lt;&gt;0,SUM(Q36:S52),"")</f>
        <v/>
      </c>
      <c r="R53" s="1245"/>
      <c r="S53" s="1245"/>
      <c r="T53" s="1245" t="str">
        <f>IF(SUM(T36:V52)&lt;&gt;0,SUM(T36:V52),"")</f>
        <v/>
      </c>
      <c r="U53" s="1245"/>
      <c r="V53" s="1245"/>
      <c r="W53" s="1245" t="str">
        <f>IF(SUM(W36:Y52)&lt;&gt;0,SUM(W36:Y52),"")</f>
        <v/>
      </c>
      <c r="X53" s="1245"/>
      <c r="Y53" s="1245"/>
      <c r="Z53" s="1245" t="str">
        <f>IF(SUM(Z36:AB52)&lt;&gt;0,SUM(Z36:AB52),"")</f>
        <v/>
      </c>
      <c r="AA53" s="1245"/>
      <c r="AB53" s="1245"/>
      <c r="AC53" s="1245" t="str">
        <f>IF(SUM(AC36:AE52)&lt;&gt;0,SUM(AC36:AE52),"")</f>
        <v/>
      </c>
      <c r="AD53" s="1245"/>
      <c r="AE53" s="1245"/>
      <c r="AF53" s="1397"/>
      <c r="AG53" s="1397"/>
      <c r="AH53" s="1397"/>
      <c r="AI53" s="1398"/>
      <c r="AJ53" s="4"/>
      <c r="AK53" s="1916"/>
      <c r="AL53" s="1839"/>
      <c r="AM53" s="1819"/>
      <c r="AN53" s="1818"/>
      <c r="AO53" s="1839"/>
      <c r="AP53" s="1819"/>
      <c r="AQ53" s="1818"/>
      <c r="AR53" s="1839"/>
      <c r="AS53" s="1917"/>
      <c r="AT53" s="4"/>
      <c r="AU53" s="1796" t="str">
        <f>IFERROR(IF(AC53="","",IF(AC53&lt;Q53-(Q53*$BB$33),"Below "&amp;$BB$33*100&amp;"% by "&amp;Q53-(Q53*$BB$33)-AC53&amp;" CFM",IF(AC53&gt;Q53+(Q53*$BB$32),"Above "&amp;$BB$32*100&amp;"% by "&amp;AC53-Q53-(Q53*$BB$32)&amp;" CFM",""))),"")</f>
        <v/>
      </c>
      <c r="AV53" s="1797"/>
      <c r="AW53" s="1797"/>
      <c r="AX53" s="1797"/>
      <c r="AY53" s="1797"/>
      <c r="AZ53" s="1797"/>
      <c r="BA53" s="1797"/>
      <c r="BB53" s="1797"/>
      <c r="BC53" s="1797"/>
      <c r="BD53" s="1798"/>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1916"/>
      <c r="AL54" s="1839"/>
      <c r="AM54" s="1819"/>
      <c r="AN54" s="1818"/>
      <c r="AO54" s="1839"/>
      <c r="AP54" s="1819"/>
      <c r="AQ54" s="1818"/>
      <c r="AR54" s="1839"/>
      <c r="AS54" s="1917"/>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1916"/>
      <c r="AL55" s="1839"/>
      <c r="AM55" s="1819"/>
      <c r="AN55" s="1818"/>
      <c r="AO55" s="1839"/>
      <c r="AP55" s="1819"/>
      <c r="AQ55" s="1818"/>
      <c r="AR55" s="1839"/>
      <c r="AS55" s="1917"/>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1918" t="str">
        <f>IFERROR((T53/Q53),"")</f>
        <v/>
      </c>
      <c r="AL56" s="1919"/>
      <c r="AM56" s="1920"/>
      <c r="AN56" s="1921"/>
      <c r="AO56" s="1919"/>
      <c r="AP56" s="1920"/>
      <c r="AQ56" s="1921"/>
      <c r="AR56" s="1919"/>
      <c r="AS56" s="1922"/>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994"/>
      <c r="F62" s="994"/>
      <c r="G62" s="994"/>
      <c r="H62" s="994"/>
      <c r="I62" s="994"/>
      <c r="J62" s="994"/>
      <c r="K62" s="994"/>
      <c r="L62" s="6"/>
      <c r="M62" s="6"/>
      <c r="N62" s="6"/>
      <c r="O62" s="6"/>
      <c r="P62" s="6"/>
      <c r="Q62" s="6" t="s">
        <v>37</v>
      </c>
      <c r="R62" s="6"/>
      <c r="S62" s="6"/>
      <c r="T62" s="6"/>
      <c r="U62" s="6"/>
      <c r="V62" s="995"/>
      <c r="W62" s="995"/>
      <c r="X62" s="995"/>
      <c r="Y62" s="995"/>
      <c r="Z62" s="995"/>
      <c r="AA62" s="995"/>
      <c r="AB62" s="995"/>
      <c r="AC62" s="995"/>
      <c r="AD62" s="995"/>
      <c r="AE62" s="995"/>
      <c r="AF62" s="995"/>
      <c r="AG62" s="995"/>
      <c r="AH62" s="995"/>
      <c r="AI62" s="9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S8gWaAai2alHBzi+lzIQrm0QfTvSVPU6+ejPSzHwfKqugL/0kGUtOEmpW3YJEcRhejtg+2TtnThyKRua7JItcQ==" saltValue="OU1Qafy5SiTZD49UkOIWuQ==" spinCount="100000"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516" priority="31">
      <formula>LEN(TRIM(AU36))&gt;0</formula>
    </cfRule>
  </conditionalFormatting>
  <conditionalFormatting sqref="V62:AI62 E62:K62 G18:P20 G14:P16 G13:K13 G12:P12 Y9:AI9 Y7:AI7 F9:P9 F7:P7 BB32:BC33 Z13:AD15 AE13 Z19:Z22">
    <cfRule type="containsBlanks" dxfId="1515" priority="30">
      <formula>LEN(TRIM(E7))=0</formula>
    </cfRule>
  </conditionalFormatting>
  <conditionalFormatting sqref="Q53:AE53">
    <cfRule type="containsText" dxfId="1514" priority="29" operator="containsText" text="CALC.">
      <formula>NOT(ISERROR(SEARCH("CALC.",Q53)))</formula>
    </cfRule>
  </conditionalFormatting>
  <conditionalFormatting sqref="A36:S52">
    <cfRule type="notContainsBlanks" dxfId="1513" priority="27">
      <formula>LEN(TRIM(A36))&gt;0</formula>
    </cfRule>
    <cfRule type="expression" dxfId="1512" priority="28">
      <formula>NOT(ISBLANK($H36))</formula>
    </cfRule>
  </conditionalFormatting>
  <conditionalFormatting sqref="AU53:BD53">
    <cfRule type="notContainsBlanks" dxfId="1511" priority="26">
      <formula>LEN(TRIM(AU53))&gt;0</formula>
    </cfRule>
  </conditionalFormatting>
  <conditionalFormatting sqref="Z29:AI30">
    <cfRule type="containsBlanks" dxfId="1510" priority="19">
      <formula>LEN(TRIM(Z29))=0</formula>
    </cfRule>
  </conditionalFormatting>
  <conditionalFormatting sqref="Z25:AD25 AF25:AI25">
    <cfRule type="containsBlanks" dxfId="1509" priority="17">
      <formula>LEN(TRIM(Z25))=0</formula>
    </cfRule>
  </conditionalFormatting>
  <conditionalFormatting sqref="Z26:AI27">
    <cfRule type="containsBlanks" dxfId="1508" priority="16">
      <formula>LEN(TRIM(Z26))=0</formula>
    </cfRule>
  </conditionalFormatting>
  <conditionalFormatting sqref="T36:AC52">
    <cfRule type="notContainsBlanks" dxfId="1507" priority="12">
      <formula>LEN(TRIM(T36))&gt;0</formula>
    </cfRule>
    <cfRule type="expression" dxfId="1506" priority="13">
      <formula>NOT(ISBLANK($H36))</formula>
    </cfRule>
  </conditionalFormatting>
  <conditionalFormatting sqref="T36:AB52">
    <cfRule type="expression" dxfId="1505" priority="11">
      <formula>$AC36&lt;&gt;""</formula>
    </cfRule>
  </conditionalFormatting>
  <conditionalFormatting sqref="AZ13:BO15">
    <cfRule type="notContainsBlanks" dxfId="1504" priority="10">
      <formula>LEN(TRIM(AZ13))&gt;0</formula>
    </cfRule>
  </conditionalFormatting>
  <conditionalFormatting sqref="AN13:AS15 AT18">
    <cfRule type="containsBlanks" dxfId="1503" priority="9">
      <formula>LEN(TRIM(AN13))=0</formula>
    </cfRule>
  </conditionalFormatting>
  <conditionalFormatting sqref="AN16:AS16">
    <cfRule type="containsText" dxfId="1502" priority="8" operator="containsText" text="CALC.">
      <formula>NOT(ISERROR(SEARCH("CALC.",AN16)))</formula>
    </cfRule>
  </conditionalFormatting>
  <conditionalFormatting sqref="AK14:AS16 AZ12:BO18">
    <cfRule type="expression" dxfId="1501" priority="7">
      <formula>$AT$18="Single Phase"</formula>
    </cfRule>
  </conditionalFormatting>
  <conditionalFormatting sqref="AE15:AI15">
    <cfRule type="containsText" dxfId="1500" priority="6" operator="containsText" text="CALC.">
      <formula>NOT(ISERROR(SEARCH("CALC.",AE15)))</formula>
    </cfRule>
  </conditionalFormatting>
  <conditionalFormatting sqref="AE14:AI14">
    <cfRule type="containsText" dxfId="1499" priority="5" operator="containsText" text="CALC.">
      <formula>NOT(ISERROR(SEARCH("CALC.",AE14)))</formula>
    </cfRule>
  </conditionalFormatting>
  <conditionalFormatting sqref="L23 O23">
    <cfRule type="containsBlanks" dxfId="1498" priority="4">
      <formula>LEN(TRIM(L23))=0</formula>
    </cfRule>
  </conditionalFormatting>
  <conditionalFormatting sqref="O23:P23">
    <cfRule type="expression" dxfId="1497" priority="3">
      <formula>OR($L$23="HIGH",$L$23="MEDIUM",$L$23="LOW")</formula>
    </cfRule>
  </conditionalFormatting>
  <conditionalFormatting sqref="M13:P13">
    <cfRule type="containsBlanks" dxfId="1496" priority="2">
      <formula>LEN(TRIM(M13))=0</formula>
    </cfRule>
  </conditionalFormatting>
  <conditionalFormatting sqref="AE21">
    <cfRule type="containsBlanks" dxfId="149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23" t="s">
        <v>49</v>
      </c>
      <c r="AK1" s="1823"/>
      <c r="AL1" s="1823"/>
      <c r="AM1" s="1823"/>
      <c r="AN1" s="1823"/>
      <c r="AO1" s="1823"/>
      <c r="AP1" s="1823"/>
      <c r="AQ1" s="1823"/>
      <c r="AR1" s="1823"/>
      <c r="AS1" s="1823"/>
      <c r="AT1" s="1823"/>
      <c r="AU1" s="1823"/>
      <c r="AV1" s="1823"/>
      <c r="AW1" s="1823"/>
      <c r="AX1" s="1823"/>
      <c r="AY1" s="1823"/>
      <c r="AZ1" s="1823"/>
      <c r="BA1" s="1823"/>
      <c r="BB1" s="1823"/>
      <c r="BC1" s="1823"/>
      <c r="BD1" s="1823"/>
      <c r="BE1" s="1823"/>
      <c r="BF1" s="1823"/>
      <c r="BG1" s="1823"/>
      <c r="BH1" s="1823"/>
      <c r="BI1" s="1823"/>
      <c r="BJ1" s="1823"/>
      <c r="BK1" s="1823"/>
      <c r="BL1" s="1823"/>
      <c r="BM1" s="1823"/>
      <c r="BN1" s="1823"/>
      <c r="BO1" s="1823"/>
      <c r="BP1" s="1823"/>
      <c r="BQ1" s="1823"/>
      <c r="BR1" s="1823"/>
      <c r="BS1" s="182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52" t="s">
        <v>415</v>
      </c>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74" t="s">
        <v>48</v>
      </c>
      <c r="B7" s="1174"/>
      <c r="C7" s="1174"/>
      <c r="D7" s="1174"/>
      <c r="E7" s="1174"/>
      <c r="F7" s="855"/>
      <c r="G7" s="855"/>
      <c r="H7" s="855"/>
      <c r="I7" s="855"/>
      <c r="J7" s="855"/>
      <c r="K7" s="855"/>
      <c r="L7" s="855"/>
      <c r="M7" s="855"/>
      <c r="N7" s="855"/>
      <c r="O7" s="855"/>
      <c r="P7" s="855"/>
      <c r="Q7" s="6"/>
      <c r="R7" s="6"/>
      <c r="S7" s="6"/>
      <c r="T7" s="1174" t="s">
        <v>47</v>
      </c>
      <c r="U7" s="1174"/>
      <c r="V7" s="1174"/>
      <c r="W7" s="1174"/>
      <c r="X7" s="1174"/>
      <c r="Y7" s="855"/>
      <c r="Z7" s="855"/>
      <c r="AA7" s="855"/>
      <c r="AB7" s="855"/>
      <c r="AC7" s="855"/>
      <c r="AD7" s="855"/>
      <c r="AE7" s="855"/>
      <c r="AF7" s="855"/>
      <c r="AG7" s="855"/>
      <c r="AH7" s="855"/>
      <c r="AI7" s="855"/>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74" t="s">
        <v>61</v>
      </c>
      <c r="B9" s="1174"/>
      <c r="C9" s="1174"/>
      <c r="D9" s="1174"/>
      <c r="E9" s="1174"/>
      <c r="F9" s="855"/>
      <c r="G9" s="855"/>
      <c r="H9" s="855"/>
      <c r="I9" s="855"/>
      <c r="J9" s="855"/>
      <c r="K9" s="855"/>
      <c r="L9" s="855"/>
      <c r="M9" s="855"/>
      <c r="N9" s="855"/>
      <c r="O9" s="855"/>
      <c r="P9" s="855"/>
      <c r="Q9" s="6"/>
      <c r="R9" s="6"/>
      <c r="S9" s="6"/>
      <c r="T9" s="1174" t="s">
        <v>46</v>
      </c>
      <c r="U9" s="1174"/>
      <c r="V9" s="1174"/>
      <c r="W9" s="1174"/>
      <c r="X9" s="1174"/>
      <c r="Y9" s="855"/>
      <c r="Z9" s="855"/>
      <c r="AA9" s="855"/>
      <c r="AB9" s="855"/>
      <c r="AC9" s="855"/>
      <c r="AD9" s="855"/>
      <c r="AE9" s="855"/>
      <c r="AF9" s="855"/>
      <c r="AG9" s="855"/>
      <c r="AH9" s="855"/>
      <c r="AI9" s="855"/>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84" t="s">
        <v>900</v>
      </c>
      <c r="B11" s="1085"/>
      <c r="C11" s="1085"/>
      <c r="D11" s="1085"/>
      <c r="E11" s="1085"/>
      <c r="F11" s="1085"/>
      <c r="G11" s="1085"/>
      <c r="H11" s="1085"/>
      <c r="I11" s="1085"/>
      <c r="J11" s="1085"/>
      <c r="K11" s="1085"/>
      <c r="L11" s="1085"/>
      <c r="M11" s="1085"/>
      <c r="N11" s="1085"/>
      <c r="O11" s="1085"/>
      <c r="P11" s="1086"/>
      <c r="Q11" s="6"/>
      <c r="R11" s="6"/>
      <c r="S11" s="856" t="s">
        <v>412</v>
      </c>
      <c r="T11" s="857"/>
      <c r="U11" s="857"/>
      <c r="V11" s="857"/>
      <c r="W11" s="857"/>
      <c r="X11" s="857"/>
      <c r="Y11" s="857"/>
      <c r="Z11" s="857"/>
      <c r="AA11" s="857"/>
      <c r="AB11" s="857"/>
      <c r="AC11" s="857"/>
      <c r="AD11" s="857"/>
      <c r="AE11" s="857"/>
      <c r="AF11" s="857"/>
      <c r="AG11" s="857"/>
      <c r="AH11" s="857"/>
      <c r="AI11" s="858"/>
      <c r="AJ11" s="4"/>
      <c r="AK11" s="1102" t="s">
        <v>776</v>
      </c>
      <c r="AL11" s="1103"/>
      <c r="AM11" s="1103"/>
      <c r="AN11" s="1103"/>
      <c r="AO11" s="1103"/>
      <c r="AP11" s="1103"/>
      <c r="AQ11" s="1103"/>
      <c r="AR11" s="1103"/>
      <c r="AS11" s="1103"/>
      <c r="AT11" s="1103"/>
      <c r="AU11" s="1103"/>
      <c r="AV11" s="1103"/>
      <c r="AW11" s="1103"/>
      <c r="AX11" s="1103"/>
      <c r="AY11" s="1103"/>
      <c r="AZ11" s="1103"/>
      <c r="BA11" s="1103"/>
      <c r="BB11" s="1103"/>
      <c r="BC11" s="1103"/>
      <c r="BD11" s="1103"/>
      <c r="BE11" s="1103"/>
      <c r="BF11" s="1103"/>
      <c r="BG11" s="1103"/>
      <c r="BH11" s="1103"/>
      <c r="BI11" s="1103"/>
      <c r="BJ11" s="1103"/>
      <c r="BK11" s="1103"/>
      <c r="BL11" s="1103"/>
      <c r="BM11" s="1103"/>
      <c r="BN11" s="1103"/>
      <c r="BO11" s="1104"/>
      <c r="BP11" s="4"/>
      <c r="BQ11" s="4"/>
      <c r="BR11" s="4"/>
      <c r="BS11" s="4"/>
    </row>
    <row r="12" spans="1:71" ht="14.25" thickTop="1" x14ac:dyDescent="0.2">
      <c r="A12" s="1154" t="s">
        <v>171</v>
      </c>
      <c r="B12" s="1155"/>
      <c r="C12" s="1155"/>
      <c r="D12" s="1155"/>
      <c r="E12" s="1155"/>
      <c r="F12" s="1155"/>
      <c r="G12" s="885"/>
      <c r="H12" s="885"/>
      <c r="I12" s="885"/>
      <c r="J12" s="885"/>
      <c r="K12" s="885"/>
      <c r="L12" s="885"/>
      <c r="M12" s="885"/>
      <c r="N12" s="885"/>
      <c r="O12" s="885"/>
      <c r="P12" s="886"/>
      <c r="Q12" s="6"/>
      <c r="R12" s="6"/>
      <c r="S12" s="1884"/>
      <c r="T12" s="1885"/>
      <c r="U12" s="1885"/>
      <c r="V12" s="1885"/>
      <c r="W12" s="1885"/>
      <c r="X12" s="1885"/>
      <c r="Y12" s="1885"/>
      <c r="Z12" s="1725" t="s">
        <v>104</v>
      </c>
      <c r="AA12" s="1725"/>
      <c r="AB12" s="1725"/>
      <c r="AC12" s="1725"/>
      <c r="AD12" s="1725"/>
      <c r="AE12" s="1725" t="s">
        <v>103</v>
      </c>
      <c r="AF12" s="1725"/>
      <c r="AG12" s="1725"/>
      <c r="AH12" s="1725"/>
      <c r="AI12" s="1886"/>
      <c r="AJ12" s="4"/>
      <c r="AK12" s="1507"/>
      <c r="AL12" s="1508"/>
      <c r="AM12" s="1509"/>
      <c r="AN12" s="1053" t="s">
        <v>159</v>
      </c>
      <c r="AO12" s="1053"/>
      <c r="AP12" s="1053"/>
      <c r="AQ12" s="1053" t="s">
        <v>98</v>
      </c>
      <c r="AR12" s="1053"/>
      <c r="AS12" s="1053"/>
      <c r="AT12" s="1893"/>
      <c r="AU12" s="1893"/>
      <c r="AV12" s="1893"/>
      <c r="AW12" s="1893"/>
      <c r="AX12" s="1893"/>
      <c r="AY12" s="1894"/>
      <c r="AZ12" s="1053" t="s">
        <v>158</v>
      </c>
      <c r="BA12" s="1053"/>
      <c r="BB12" s="1053"/>
      <c r="BC12" s="1053"/>
      <c r="BD12" s="1053"/>
      <c r="BE12" s="1053"/>
      <c r="BF12" s="1053"/>
      <c r="BG12" s="1053"/>
      <c r="BH12" s="1895" t="s">
        <v>157</v>
      </c>
      <c r="BI12" s="1896"/>
      <c r="BJ12" s="1896"/>
      <c r="BK12" s="1896"/>
      <c r="BL12" s="1896"/>
      <c r="BM12" s="1896"/>
      <c r="BN12" s="1896"/>
      <c r="BO12" s="1897"/>
      <c r="BP12" s="4"/>
      <c r="BQ12" s="4"/>
      <c r="BR12" s="4"/>
      <c r="BS12" s="4"/>
    </row>
    <row r="13" spans="1:71" ht="12" customHeight="1" x14ac:dyDescent="0.2">
      <c r="A13" s="1092" t="s">
        <v>170</v>
      </c>
      <c r="B13" s="1093"/>
      <c r="C13" s="1093"/>
      <c r="D13" s="1093"/>
      <c r="E13" s="1093"/>
      <c r="F13" s="1093"/>
      <c r="G13" s="983"/>
      <c r="H13" s="1836"/>
      <c r="I13" s="1836"/>
      <c r="J13" s="1836"/>
      <c r="K13" s="1836"/>
      <c r="L13" s="376" t="s">
        <v>136</v>
      </c>
      <c r="M13" s="1150"/>
      <c r="N13" s="1150"/>
      <c r="O13" s="1150"/>
      <c r="P13" s="1151"/>
      <c r="Q13" s="6"/>
      <c r="R13" s="6"/>
      <c r="S13" s="887" t="s">
        <v>108</v>
      </c>
      <c r="T13" s="888"/>
      <c r="U13" s="888"/>
      <c r="V13" s="888"/>
      <c r="W13" s="888"/>
      <c r="X13" s="888"/>
      <c r="Y13" s="888"/>
      <c r="Z13" s="1889"/>
      <c r="AA13" s="1890"/>
      <c r="AB13" s="1890"/>
      <c r="AC13" s="1890"/>
      <c r="AD13" s="1890"/>
      <c r="AE13" s="1889"/>
      <c r="AF13" s="1890"/>
      <c r="AG13" s="1890"/>
      <c r="AH13" s="1890"/>
      <c r="AI13" s="1891"/>
      <c r="AJ13" s="4"/>
      <c r="AK13" s="1114" t="s">
        <v>155</v>
      </c>
      <c r="AL13" s="1115"/>
      <c r="AM13" s="1115"/>
      <c r="AN13" s="876"/>
      <c r="AO13" s="876"/>
      <c r="AP13" s="876"/>
      <c r="AQ13" s="877"/>
      <c r="AR13" s="877"/>
      <c r="AS13" s="900"/>
      <c r="AT13" s="1898"/>
      <c r="AU13" s="1899"/>
      <c r="AV13" s="1899"/>
      <c r="AW13" s="1899"/>
      <c r="AX13" s="1899"/>
      <c r="AY13" s="1900"/>
      <c r="AZ13" s="1892" t="str">
        <f>IF(AN13="","",IF(100*(ABS(AN13-$AN$16)/$AN$16)&gt;10,"T1 Exceeds 10% by "&amp;ROUND(100*(ABS(AN13-$AN$16)/$AN$16)-10,1)&amp;"%",""))</f>
        <v/>
      </c>
      <c r="BA13" s="1112"/>
      <c r="BB13" s="1112"/>
      <c r="BC13" s="1112"/>
      <c r="BD13" s="1112"/>
      <c r="BE13" s="1112"/>
      <c r="BF13" s="1112"/>
      <c r="BG13" s="1112"/>
      <c r="BH13" s="1112" t="str">
        <f>IF(AQ13="","",IF(100*(ABS(AQ13-$AQ$16)/$AQ$16)&gt;2,"T1 Exceeds 2% by "&amp;ROUND(100*(ABS(AQ13-$AQ$16)/$AQ$16)-2,1)&amp;"%",""))</f>
        <v/>
      </c>
      <c r="BI13" s="1112"/>
      <c r="BJ13" s="1112"/>
      <c r="BK13" s="1112"/>
      <c r="BL13" s="1112"/>
      <c r="BM13" s="1112"/>
      <c r="BN13" s="1112"/>
      <c r="BO13" s="1113"/>
      <c r="BP13" s="4"/>
      <c r="BQ13" s="4"/>
      <c r="BR13" s="4"/>
      <c r="BS13" s="4"/>
    </row>
    <row r="14" spans="1:71" ht="12" customHeight="1" x14ac:dyDescent="0.2">
      <c r="A14" s="1092" t="s">
        <v>114</v>
      </c>
      <c r="B14" s="1093"/>
      <c r="C14" s="1093"/>
      <c r="D14" s="1093"/>
      <c r="E14" s="1093"/>
      <c r="F14" s="1093"/>
      <c r="G14" s="870"/>
      <c r="H14" s="870"/>
      <c r="I14" s="870"/>
      <c r="J14" s="870"/>
      <c r="K14" s="870"/>
      <c r="L14" s="870"/>
      <c r="M14" s="870"/>
      <c r="N14" s="870"/>
      <c r="O14" s="870"/>
      <c r="P14" s="871"/>
      <c r="Q14" s="6"/>
      <c r="R14" s="6"/>
      <c r="S14" s="872" t="s">
        <v>159</v>
      </c>
      <c r="T14" s="873"/>
      <c r="U14" s="873"/>
      <c r="V14" s="873"/>
      <c r="W14" s="873"/>
      <c r="X14" s="873"/>
      <c r="Y14" s="873"/>
      <c r="Z14" s="1888"/>
      <c r="AA14" s="938"/>
      <c r="AB14" s="938"/>
      <c r="AC14" s="938"/>
      <c r="AD14" s="938"/>
      <c r="AE14" s="928" t="str">
        <f>IF(AT18="Single Phase",AN13,IF(AT18="Three Phase",IF(MOD(AN13,1)=0,AN13&amp;".0",AN13)&amp;", "&amp;IF(MOD(AN14,1)=0,AN14&amp;".0",AN14)&amp;", "&amp;IF(MOD(AN15,1)=0,AN15&amp;".0",AN15),""))</f>
        <v/>
      </c>
      <c r="AF14" s="928"/>
      <c r="AG14" s="928"/>
      <c r="AH14" s="928"/>
      <c r="AI14" s="929"/>
      <c r="AJ14" s="4"/>
      <c r="AK14" s="1114" t="s">
        <v>51</v>
      </c>
      <c r="AL14" s="1115"/>
      <c r="AM14" s="1115"/>
      <c r="AN14" s="876"/>
      <c r="AO14" s="876"/>
      <c r="AP14" s="876"/>
      <c r="AQ14" s="877"/>
      <c r="AR14" s="877"/>
      <c r="AS14" s="900"/>
      <c r="AT14" s="1901"/>
      <c r="AU14" s="1902"/>
      <c r="AV14" s="1902"/>
      <c r="AW14" s="1902"/>
      <c r="AX14" s="1902"/>
      <c r="AY14" s="1903"/>
      <c r="AZ14" s="1892" t="str">
        <f>IF(AN14="","",IF(100*(ABS(AN14-$AN$16)/$AN$16)&gt;10,"T2 Exceeds 10% by "&amp;ROUND(100*(ABS(AN14-$AN$16)/$AN$16)-10,1)&amp;"%",""))</f>
        <v/>
      </c>
      <c r="BA14" s="1112"/>
      <c r="BB14" s="1112"/>
      <c r="BC14" s="1112"/>
      <c r="BD14" s="1112"/>
      <c r="BE14" s="1112"/>
      <c r="BF14" s="1112"/>
      <c r="BG14" s="1112"/>
      <c r="BH14" s="1112" t="str">
        <f>IF(AQ14="","",IF(100*(ABS(AQ14-$AQ$16)/$AQ$16)&gt;2,"T2 Exceeds 2% by "&amp;ROUND(100*(ABS(AQ14-$AQ$16)/$AQ$16)-2,1)&amp;"%",""))</f>
        <v/>
      </c>
      <c r="BI14" s="1112"/>
      <c r="BJ14" s="1112"/>
      <c r="BK14" s="1112"/>
      <c r="BL14" s="1112"/>
      <c r="BM14" s="1112"/>
      <c r="BN14" s="1112"/>
      <c r="BO14" s="1113"/>
      <c r="BP14" s="4"/>
      <c r="BQ14" s="4"/>
      <c r="BR14" s="4"/>
      <c r="BS14" s="4"/>
    </row>
    <row r="15" spans="1:71" ht="12" customHeight="1" thickBot="1" x14ac:dyDescent="0.25">
      <c r="A15" s="1189" t="s">
        <v>54</v>
      </c>
      <c r="B15" s="1190"/>
      <c r="C15" s="1190"/>
      <c r="D15" s="1190"/>
      <c r="E15" s="1190"/>
      <c r="F15" s="1191"/>
      <c r="G15" s="870"/>
      <c r="H15" s="870"/>
      <c r="I15" s="870"/>
      <c r="J15" s="870"/>
      <c r="K15" s="870"/>
      <c r="L15" s="870"/>
      <c r="M15" s="870"/>
      <c r="N15" s="870"/>
      <c r="O15" s="870"/>
      <c r="P15" s="871"/>
      <c r="Q15" s="6"/>
      <c r="R15" s="6"/>
      <c r="S15" s="919" t="s">
        <v>98</v>
      </c>
      <c r="T15" s="920"/>
      <c r="U15" s="920"/>
      <c r="V15" s="920"/>
      <c r="W15" s="920"/>
      <c r="X15" s="920"/>
      <c r="Y15" s="920"/>
      <c r="Z15" s="1347"/>
      <c r="AA15" s="1347"/>
      <c r="AB15" s="1347"/>
      <c r="AC15" s="1347"/>
      <c r="AD15" s="1347"/>
      <c r="AE15" s="1348" t="str">
        <f>IF(AT18="Single Phase",AQ13,IF(AT18="Three Phase",AQ13 &amp;", "&amp; AQ14 &amp; ", " &amp; AQ15,""))</f>
        <v/>
      </c>
      <c r="AF15" s="1348"/>
      <c r="AG15" s="1348"/>
      <c r="AH15" s="1348"/>
      <c r="AI15" s="1887"/>
      <c r="AJ15" s="4"/>
      <c r="AK15" s="1114" t="s">
        <v>50</v>
      </c>
      <c r="AL15" s="1115"/>
      <c r="AM15" s="1115"/>
      <c r="AN15" s="876"/>
      <c r="AO15" s="876"/>
      <c r="AP15" s="876"/>
      <c r="AQ15" s="877"/>
      <c r="AR15" s="877"/>
      <c r="AS15" s="900"/>
      <c r="AT15" s="1904"/>
      <c r="AU15" s="1905"/>
      <c r="AV15" s="1905"/>
      <c r="AW15" s="1905"/>
      <c r="AX15" s="1905"/>
      <c r="AY15" s="1906"/>
      <c r="AZ15" s="1892" t="str">
        <f>IF(AN15="","",IF(100*(ABS(AN15-$AN$16)/$AN$16)&gt;10,"T3 Exceeds 10% by "&amp;ROUND(100*(ABS(AN15-$AN$16)/$AN$16)-10,1)&amp;"%",""))</f>
        <v/>
      </c>
      <c r="BA15" s="1112"/>
      <c r="BB15" s="1112"/>
      <c r="BC15" s="1112"/>
      <c r="BD15" s="1112"/>
      <c r="BE15" s="1112"/>
      <c r="BF15" s="1112"/>
      <c r="BG15" s="1112"/>
      <c r="BH15" s="1112" t="str">
        <f>IF(AQ15="","",IF(100*(ABS(AQ15-$AQ$16)/$AQ$16)&gt;2,"T3 Exceeds 2% by "&amp;ROUND(100*(ABS(AQ15-$AQ$16)/$AQ$16)-2,1)&amp;"%",""))</f>
        <v/>
      </c>
      <c r="BI15" s="1112"/>
      <c r="BJ15" s="1112"/>
      <c r="BK15" s="1112"/>
      <c r="BL15" s="1112"/>
      <c r="BM15" s="1112"/>
      <c r="BN15" s="1112"/>
      <c r="BO15" s="1113"/>
      <c r="BP15" s="4"/>
      <c r="BQ15" s="4"/>
      <c r="BR15" s="4"/>
      <c r="BS15" s="4"/>
    </row>
    <row r="16" spans="1:71" ht="12" customHeight="1" thickBot="1" x14ac:dyDescent="0.25">
      <c r="A16" s="1189" t="s">
        <v>153</v>
      </c>
      <c r="B16" s="1190"/>
      <c r="C16" s="1190"/>
      <c r="D16" s="1190"/>
      <c r="E16" s="1190"/>
      <c r="F16" s="1191"/>
      <c r="G16" s="870"/>
      <c r="H16" s="870"/>
      <c r="I16" s="870"/>
      <c r="J16" s="870"/>
      <c r="K16" s="870"/>
      <c r="L16" s="870"/>
      <c r="M16" s="870"/>
      <c r="N16" s="870"/>
      <c r="O16" s="870"/>
      <c r="P16" s="871"/>
      <c r="Q16" s="6"/>
      <c r="R16" s="6"/>
      <c r="S16" s="40"/>
      <c r="T16" s="40"/>
      <c r="U16" s="40"/>
      <c r="V16" s="40"/>
      <c r="W16" s="40"/>
      <c r="X16" s="40"/>
      <c r="Y16" s="40"/>
      <c r="Z16" s="40"/>
      <c r="AA16" s="40"/>
      <c r="AB16" s="40"/>
      <c r="AC16" s="40"/>
      <c r="AD16" s="40"/>
      <c r="AE16" s="40"/>
      <c r="AF16" s="40"/>
      <c r="AG16" s="40"/>
      <c r="AH16" s="40"/>
      <c r="AI16" s="40"/>
      <c r="AJ16" s="4"/>
      <c r="AK16" s="1114" t="s">
        <v>147</v>
      </c>
      <c r="AL16" s="1115"/>
      <c r="AM16" s="1115"/>
      <c r="AN16" s="1194" t="str">
        <f>IFERROR(AVERAGE(AN13:AP15),"")</f>
        <v/>
      </c>
      <c r="AO16" s="1194"/>
      <c r="AP16" s="1194"/>
      <c r="AQ16" s="1110" t="str">
        <f>IFERROR(AVERAGE(AQ13:AS15),"")</f>
        <v/>
      </c>
      <c r="AR16" s="1110"/>
      <c r="AS16" s="1233"/>
      <c r="AT16" s="1909"/>
      <c r="AU16" s="1910"/>
      <c r="AV16" s="1910"/>
      <c r="AW16" s="1910"/>
      <c r="AX16" s="1910"/>
      <c r="AY16" s="1911"/>
      <c r="AZ16" s="1136" t="s">
        <v>146</v>
      </c>
      <c r="BA16" s="1136"/>
      <c r="BB16" s="1136"/>
      <c r="BC16" s="1136"/>
      <c r="BD16" s="1136"/>
      <c r="BE16" s="1136"/>
      <c r="BF16" s="1136"/>
      <c r="BG16" s="1136"/>
      <c r="BH16" s="1136"/>
      <c r="BI16" s="1136"/>
      <c r="BJ16" s="1136"/>
      <c r="BK16" s="1136"/>
      <c r="BL16" s="1136"/>
      <c r="BM16" s="1136"/>
      <c r="BN16" s="1136"/>
      <c r="BO16" s="1137"/>
      <c r="BP16" s="4"/>
      <c r="BQ16" s="4"/>
      <c r="BR16" s="4"/>
      <c r="BS16" s="4"/>
    </row>
    <row r="17" spans="1:71" ht="12" customHeight="1" thickBot="1" x14ac:dyDescent="0.25">
      <c r="A17" s="1189" t="s">
        <v>152</v>
      </c>
      <c r="B17" s="1190"/>
      <c r="C17" s="1190"/>
      <c r="D17" s="1190"/>
      <c r="E17" s="1190"/>
      <c r="F17" s="1191"/>
      <c r="G17" s="1166" t="s">
        <v>151</v>
      </c>
      <c r="H17" s="1166"/>
      <c r="I17" s="1166"/>
      <c r="J17" s="1166"/>
      <c r="K17" s="1166"/>
      <c r="L17" s="1166"/>
      <c r="M17" s="1166"/>
      <c r="N17" s="1166"/>
      <c r="O17" s="1166"/>
      <c r="P17" s="1167"/>
      <c r="Q17" s="6"/>
      <c r="R17" s="6"/>
      <c r="S17" s="133"/>
      <c r="T17" s="1236" t="s">
        <v>413</v>
      </c>
      <c r="U17" s="1237"/>
      <c r="V17" s="1237"/>
      <c r="W17" s="1237"/>
      <c r="X17" s="1237"/>
      <c r="Y17" s="1237"/>
      <c r="Z17" s="1237"/>
      <c r="AA17" s="1237"/>
      <c r="AB17" s="1237"/>
      <c r="AC17" s="1237"/>
      <c r="AD17" s="1237"/>
      <c r="AE17" s="1237"/>
      <c r="AF17" s="1237"/>
      <c r="AG17" s="1237"/>
      <c r="AH17" s="1237"/>
      <c r="AI17" s="1238"/>
      <c r="AJ17" s="4"/>
      <c r="AK17" s="1877"/>
      <c r="AL17" s="1878"/>
      <c r="AM17" s="1878"/>
      <c r="AN17" s="1878"/>
      <c r="AO17" s="1878"/>
      <c r="AP17" s="1878"/>
      <c r="AQ17" s="1878"/>
      <c r="AR17" s="1878"/>
      <c r="AS17" s="1879"/>
      <c r="AT17" s="1600" t="s">
        <v>144</v>
      </c>
      <c r="AU17" s="1600"/>
      <c r="AV17" s="1600"/>
      <c r="AW17" s="1600"/>
      <c r="AX17" s="1600"/>
      <c r="AY17" s="1883"/>
      <c r="AZ17" s="1138" t="s">
        <v>143</v>
      </c>
      <c r="BA17" s="1139"/>
      <c r="BB17" s="1139"/>
      <c r="BC17" s="1139"/>
      <c r="BD17" s="1139"/>
      <c r="BE17" s="1139"/>
      <c r="BF17" s="1139"/>
      <c r="BG17" s="1139"/>
      <c r="BH17" s="1139"/>
      <c r="BI17" s="1139"/>
      <c r="BJ17" s="1139"/>
      <c r="BK17" s="1139"/>
      <c r="BL17" s="1139"/>
      <c r="BM17" s="1139"/>
      <c r="BN17" s="1139"/>
      <c r="BO17" s="1140"/>
      <c r="BP17" s="4"/>
      <c r="BQ17" s="4"/>
      <c r="BR17" s="4"/>
      <c r="BS17" s="4"/>
    </row>
    <row r="18" spans="1:71" ht="12.75" customHeight="1" thickTop="1" thickBot="1" x14ac:dyDescent="0.25">
      <c r="A18" s="1092" t="s">
        <v>149</v>
      </c>
      <c r="B18" s="1093"/>
      <c r="C18" s="1093"/>
      <c r="D18" s="1093"/>
      <c r="E18" s="1093"/>
      <c r="F18" s="1093"/>
      <c r="G18" s="870"/>
      <c r="H18" s="870"/>
      <c r="I18" s="870"/>
      <c r="J18" s="870"/>
      <c r="K18" s="870"/>
      <c r="L18" s="870"/>
      <c r="M18" s="870"/>
      <c r="N18" s="870"/>
      <c r="O18" s="870"/>
      <c r="P18" s="871"/>
      <c r="Q18" s="6"/>
      <c r="R18" s="6"/>
      <c r="S18" s="40"/>
      <c r="T18" s="1496"/>
      <c r="U18" s="1497"/>
      <c r="V18" s="1497"/>
      <c r="W18" s="1497"/>
      <c r="X18" s="1497"/>
      <c r="Y18" s="1497"/>
      <c r="Z18" s="1497" t="s">
        <v>104</v>
      </c>
      <c r="AA18" s="1497"/>
      <c r="AB18" s="1497"/>
      <c r="AC18" s="1497"/>
      <c r="AD18" s="1497"/>
      <c r="AE18" s="1497" t="s">
        <v>103</v>
      </c>
      <c r="AF18" s="1497"/>
      <c r="AG18" s="1497"/>
      <c r="AH18" s="1497"/>
      <c r="AI18" s="1510"/>
      <c r="AJ18" s="4"/>
      <c r="AK18" s="1880"/>
      <c r="AL18" s="1881"/>
      <c r="AM18" s="1881"/>
      <c r="AN18" s="1881"/>
      <c r="AO18" s="1881"/>
      <c r="AP18" s="1881"/>
      <c r="AQ18" s="1881"/>
      <c r="AR18" s="1881"/>
      <c r="AS18" s="1882"/>
      <c r="AT18" s="901"/>
      <c r="AU18" s="902"/>
      <c r="AV18" s="902"/>
      <c r="AW18" s="902"/>
      <c r="AX18" s="902"/>
      <c r="AY18" s="903"/>
      <c r="AZ18" s="1141"/>
      <c r="BA18" s="1142"/>
      <c r="BB18" s="1142"/>
      <c r="BC18" s="1142"/>
      <c r="BD18" s="1142"/>
      <c r="BE18" s="1142"/>
      <c r="BF18" s="1142"/>
      <c r="BG18" s="1142"/>
      <c r="BH18" s="1142"/>
      <c r="BI18" s="1142"/>
      <c r="BJ18" s="1142"/>
      <c r="BK18" s="1142"/>
      <c r="BL18" s="1142"/>
      <c r="BM18" s="1142"/>
      <c r="BN18" s="1142"/>
      <c r="BO18" s="1143"/>
      <c r="BP18" s="4"/>
      <c r="BQ18" s="4"/>
      <c r="BR18" s="4"/>
      <c r="BS18" s="4"/>
    </row>
    <row r="19" spans="1:71" ht="12" customHeight="1" thickBot="1" x14ac:dyDescent="0.25">
      <c r="A19" s="1092" t="s">
        <v>169</v>
      </c>
      <c r="B19" s="1093"/>
      <c r="C19" s="1093"/>
      <c r="D19" s="1093"/>
      <c r="E19" s="1093"/>
      <c r="F19" s="1093"/>
      <c r="G19" s="870"/>
      <c r="H19" s="870"/>
      <c r="I19" s="870"/>
      <c r="J19" s="870"/>
      <c r="K19" s="870"/>
      <c r="L19" s="870"/>
      <c r="M19" s="870"/>
      <c r="N19" s="870"/>
      <c r="O19" s="870"/>
      <c r="P19" s="871"/>
      <c r="Q19" s="6"/>
      <c r="R19" s="6"/>
      <c r="S19" s="40"/>
      <c r="T19" s="1092" t="s">
        <v>166</v>
      </c>
      <c r="U19" s="1093"/>
      <c r="V19" s="1093"/>
      <c r="W19" s="1093"/>
      <c r="X19" s="1093"/>
      <c r="Y19" s="1093"/>
      <c r="Z19" s="951"/>
      <c r="AA19" s="951"/>
      <c r="AB19" s="951"/>
      <c r="AC19" s="951"/>
      <c r="AD19" s="951"/>
      <c r="AE19" s="1547" t="str">
        <f>AC53</f>
        <v/>
      </c>
      <c r="AF19" s="1548"/>
      <c r="AG19" s="1548"/>
      <c r="AH19" s="1548"/>
      <c r="AI19" s="1549"/>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2" customFormat="1" ht="12" customHeight="1" thickBot="1" x14ac:dyDescent="0.25">
      <c r="A20" s="1090" t="s">
        <v>168</v>
      </c>
      <c r="B20" s="1091"/>
      <c r="C20" s="1091"/>
      <c r="D20" s="1091"/>
      <c r="E20" s="1091"/>
      <c r="F20" s="1091"/>
      <c r="G20" s="1165"/>
      <c r="H20" s="1165"/>
      <c r="I20" s="1165"/>
      <c r="J20" s="1165"/>
      <c r="K20" s="1165"/>
      <c r="L20" s="1165"/>
      <c r="M20" s="1165"/>
      <c r="N20" s="1165"/>
      <c r="O20" s="1165"/>
      <c r="P20" s="1838"/>
      <c r="Q20" s="6"/>
      <c r="R20" s="6"/>
      <c r="S20" s="40"/>
      <c r="T20" s="1092" t="s">
        <v>165</v>
      </c>
      <c r="U20" s="1093"/>
      <c r="V20" s="1093"/>
      <c r="W20" s="1093"/>
      <c r="X20" s="1093"/>
      <c r="Y20" s="1093"/>
      <c r="Z20" s="951"/>
      <c r="AA20" s="951"/>
      <c r="AB20" s="951"/>
      <c r="AC20" s="951"/>
      <c r="AD20" s="951"/>
      <c r="AE20" s="1283"/>
      <c r="AF20" s="1284"/>
      <c r="AG20" s="1284"/>
      <c r="AH20" s="1284"/>
      <c r="AI20" s="1286"/>
      <c r="AJ20" s="4"/>
      <c r="AK20" s="1102" t="s">
        <v>709</v>
      </c>
      <c r="AL20" s="1103"/>
      <c r="AM20" s="1103"/>
      <c r="AN20" s="1103"/>
      <c r="AO20" s="1103"/>
      <c r="AP20" s="1103"/>
      <c r="AQ20" s="1103"/>
      <c r="AR20" s="1103"/>
      <c r="AS20" s="1103"/>
      <c r="AT20" s="1103"/>
      <c r="AU20" s="1103"/>
      <c r="AV20" s="1103"/>
      <c r="AW20" s="1103"/>
      <c r="AX20" s="1103"/>
      <c r="AY20" s="1104"/>
      <c r="AZ20" s="4"/>
      <c r="BA20" s="4"/>
      <c r="BB20" s="4"/>
      <c r="BC20" s="4"/>
      <c r="BD20" s="4"/>
      <c r="BE20" s="4"/>
      <c r="BF20" s="454" t="s">
        <v>139</v>
      </c>
      <c r="BG20" s="455"/>
      <c r="BH20" s="455"/>
      <c r="BI20" s="455"/>
      <c r="BJ20" s="455"/>
      <c r="BK20" s="455"/>
      <c r="BL20" s="455"/>
      <c r="BM20" s="455"/>
      <c r="BN20" s="455"/>
      <c r="BO20" s="455"/>
      <c r="BP20" s="455"/>
      <c r="BQ20" s="455"/>
      <c r="BR20" s="455"/>
      <c r="BS20" s="456"/>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092" t="s">
        <v>414</v>
      </c>
      <c r="U21" s="1093"/>
      <c r="V21" s="1093"/>
      <c r="W21" s="1093"/>
      <c r="X21" s="1093"/>
      <c r="Y21" s="1093"/>
      <c r="Z21" s="951"/>
      <c r="AA21" s="951"/>
      <c r="AB21" s="951"/>
      <c r="AC21" s="951"/>
      <c r="AD21" s="951"/>
      <c r="AE21" s="1283"/>
      <c r="AF21" s="1284"/>
      <c r="AG21" s="1284"/>
      <c r="AH21" s="1284"/>
      <c r="AI21" s="1286"/>
      <c r="AJ21" s="4"/>
      <c r="AK21" s="948"/>
      <c r="AL21" s="949"/>
      <c r="AM21" s="949"/>
      <c r="AN21" s="949"/>
      <c r="AO21" s="950"/>
      <c r="AP21" s="956"/>
      <c r="AQ21" s="949"/>
      <c r="AR21" s="949"/>
      <c r="AS21" s="949"/>
      <c r="AT21" s="950"/>
      <c r="AU21" s="956"/>
      <c r="AV21" s="949"/>
      <c r="AW21" s="949"/>
      <c r="AX21" s="949"/>
      <c r="AY21" s="957"/>
      <c r="AZ21" s="4"/>
      <c r="BA21" s="4"/>
      <c r="BB21" s="4"/>
      <c r="BC21" s="4"/>
      <c r="BD21" s="4"/>
      <c r="BE21" s="4"/>
      <c r="BF21" s="280"/>
      <c r="BG21" s="177"/>
      <c r="BH21" s="177"/>
      <c r="BI21" s="177"/>
      <c r="BJ21" s="177"/>
      <c r="BK21" s="177"/>
      <c r="BL21" s="177"/>
      <c r="BM21" s="177"/>
      <c r="BN21" s="177"/>
      <c r="BO21" s="177"/>
      <c r="BP21" s="177"/>
      <c r="BQ21" s="177"/>
      <c r="BR21" s="177"/>
      <c r="BS21" s="281"/>
    </row>
    <row r="22" spans="1:71" s="34" customFormat="1" ht="12" customHeight="1" thickBot="1" x14ac:dyDescent="0.25">
      <c r="A22" s="122"/>
      <c r="B22" s="120"/>
      <c r="C22" s="121"/>
      <c r="D22" s="120"/>
      <c r="E22" s="121"/>
      <c r="F22" s="120"/>
      <c r="G22" s="121"/>
      <c r="H22" s="120"/>
      <c r="I22" s="121"/>
      <c r="J22" s="120"/>
      <c r="K22" s="121"/>
      <c r="L22" s="120"/>
      <c r="M22" s="121"/>
      <c r="N22" s="120"/>
      <c r="O22" s="121"/>
      <c r="P22" s="272"/>
      <c r="Q22" s="42"/>
      <c r="R22" s="42"/>
      <c r="S22" s="42"/>
      <c r="T22" s="1090" t="s">
        <v>236</v>
      </c>
      <c r="U22" s="1091"/>
      <c r="V22" s="1091"/>
      <c r="W22" s="1091"/>
      <c r="X22" s="1091"/>
      <c r="Y22" s="1091"/>
      <c r="Z22" s="1347"/>
      <c r="AA22" s="1347"/>
      <c r="AB22" s="1347"/>
      <c r="AC22" s="1347"/>
      <c r="AD22" s="1347"/>
      <c r="AE22" s="1792">
        <f>IFERROR(SUM(AE21,AE20),"")</f>
        <v>0</v>
      </c>
      <c r="AF22" s="1516"/>
      <c r="AG22" s="1516"/>
      <c r="AH22" s="1516"/>
      <c r="AI22" s="1541"/>
      <c r="AJ22" s="4"/>
      <c r="AK22" s="958"/>
      <c r="AL22" s="959"/>
      <c r="AM22" s="959"/>
      <c r="AN22" s="959"/>
      <c r="AO22" s="960"/>
      <c r="AP22" s="961"/>
      <c r="AQ22" s="959"/>
      <c r="AR22" s="959"/>
      <c r="AS22" s="959"/>
      <c r="AT22" s="960"/>
      <c r="AU22" s="961"/>
      <c r="AV22" s="959"/>
      <c r="AW22" s="959"/>
      <c r="AX22" s="959"/>
      <c r="AY22" s="962"/>
      <c r="AZ22" s="4"/>
      <c r="BA22" s="4"/>
      <c r="BB22" s="4"/>
      <c r="BC22" s="4"/>
      <c r="BD22" s="4"/>
      <c r="BE22" s="4"/>
      <c r="BF22" s="280"/>
      <c r="BG22" s="177"/>
      <c r="BH22" s="177"/>
      <c r="BI22" s="177"/>
      <c r="BJ22" s="177"/>
      <c r="BK22" s="177"/>
      <c r="BL22" s="177"/>
      <c r="BM22" s="177"/>
      <c r="BN22" s="177"/>
      <c r="BO22" s="177"/>
      <c r="BP22" s="177"/>
      <c r="BQ22" s="177"/>
      <c r="BR22" s="177"/>
      <c r="BS22" s="281"/>
    </row>
    <row r="23" spans="1:71" s="34" customFormat="1" ht="12" customHeight="1" thickBot="1" x14ac:dyDescent="0.25">
      <c r="A23" s="41"/>
      <c r="B23" s="40"/>
      <c r="C23" s="40"/>
      <c r="D23" s="40"/>
      <c r="E23" s="40"/>
      <c r="F23" s="40"/>
      <c r="G23" s="40"/>
      <c r="H23" s="40"/>
      <c r="I23" s="40"/>
      <c r="J23" s="40"/>
      <c r="K23" s="40"/>
      <c r="L23" s="40"/>
      <c r="M23" s="40"/>
      <c r="N23" s="40"/>
      <c r="O23" s="40"/>
      <c r="P23" s="274"/>
      <c r="Q23" s="42"/>
      <c r="R23" s="42"/>
      <c r="S23" s="42"/>
      <c r="T23" s="133"/>
      <c r="U23" s="133"/>
      <c r="V23" s="133"/>
      <c r="W23" s="133"/>
      <c r="X23" s="133"/>
      <c r="Y23" s="133"/>
      <c r="Z23" s="133"/>
      <c r="AA23" s="133"/>
      <c r="AB23" s="133"/>
      <c r="AC23" s="133"/>
      <c r="AD23" s="133"/>
      <c r="AE23" s="133"/>
      <c r="AF23" s="133"/>
      <c r="AG23" s="133"/>
      <c r="AH23" s="133"/>
      <c r="AI23" s="133"/>
      <c r="AJ23" s="4"/>
      <c r="AK23" s="958"/>
      <c r="AL23" s="959"/>
      <c r="AM23" s="959"/>
      <c r="AN23" s="959"/>
      <c r="AO23" s="960"/>
      <c r="AP23" s="961"/>
      <c r="AQ23" s="959"/>
      <c r="AR23" s="959"/>
      <c r="AS23" s="959"/>
      <c r="AT23" s="960"/>
      <c r="AU23" s="961"/>
      <c r="AV23" s="959"/>
      <c r="AW23" s="959"/>
      <c r="AX23" s="959"/>
      <c r="AY23" s="962"/>
      <c r="AZ23" s="4"/>
      <c r="BA23" s="4"/>
      <c r="BB23" s="4"/>
      <c r="BC23" s="4"/>
      <c r="BD23" s="4"/>
      <c r="BE23" s="4"/>
      <c r="BF23" s="280"/>
      <c r="BG23" s="177"/>
      <c r="BH23" s="177"/>
      <c r="BI23" s="177"/>
      <c r="BJ23" s="177"/>
      <c r="BK23" s="177"/>
      <c r="BL23" s="177"/>
      <c r="BM23" s="177"/>
      <c r="BN23" s="177"/>
      <c r="BO23" s="177"/>
      <c r="BP23" s="177"/>
      <c r="BQ23" s="177"/>
      <c r="BR23" s="177"/>
      <c r="BS23" s="281"/>
    </row>
    <row r="24" spans="1:71" s="34" customFormat="1" ht="12" customHeight="1" thickBot="1" x14ac:dyDescent="0.25">
      <c r="A24" s="41"/>
      <c r="B24" s="40"/>
      <c r="C24" s="40"/>
      <c r="D24" s="40"/>
      <c r="E24" s="40"/>
      <c r="F24" s="40"/>
      <c r="G24" s="40"/>
      <c r="H24" s="40"/>
      <c r="I24" s="40"/>
      <c r="J24" s="40"/>
      <c r="K24" s="40"/>
      <c r="L24" s="40"/>
      <c r="M24" s="40"/>
      <c r="N24" s="40"/>
      <c r="O24" s="40"/>
      <c r="P24" s="274"/>
      <c r="Q24" s="42"/>
      <c r="R24" s="42"/>
      <c r="S24" s="42"/>
      <c r="T24" s="1236" t="s">
        <v>164</v>
      </c>
      <c r="U24" s="1237"/>
      <c r="V24" s="1237"/>
      <c r="W24" s="1237"/>
      <c r="X24" s="1237"/>
      <c r="Y24" s="1237"/>
      <c r="Z24" s="1237"/>
      <c r="AA24" s="1237"/>
      <c r="AB24" s="1237"/>
      <c r="AC24" s="1237"/>
      <c r="AD24" s="1237"/>
      <c r="AE24" s="1237"/>
      <c r="AF24" s="1237"/>
      <c r="AG24" s="1237"/>
      <c r="AH24" s="1237"/>
      <c r="AI24" s="1238"/>
      <c r="AJ24" s="4"/>
      <c r="AK24" s="958"/>
      <c r="AL24" s="959"/>
      <c r="AM24" s="959"/>
      <c r="AN24" s="959"/>
      <c r="AO24" s="960"/>
      <c r="AP24" s="961"/>
      <c r="AQ24" s="959"/>
      <c r="AR24" s="959"/>
      <c r="AS24" s="959"/>
      <c r="AT24" s="960"/>
      <c r="AU24" s="961"/>
      <c r="AV24" s="959"/>
      <c r="AW24" s="959"/>
      <c r="AX24" s="959"/>
      <c r="AY24" s="962"/>
      <c r="AZ24" s="4"/>
      <c r="BA24" s="4"/>
      <c r="BB24" s="4"/>
      <c r="BC24" s="4"/>
      <c r="BD24" s="4"/>
      <c r="BE24" s="4"/>
      <c r="BF24" s="280"/>
      <c r="BG24" s="177"/>
      <c r="BH24" s="177"/>
      <c r="BI24" s="177"/>
      <c r="BJ24" s="177"/>
      <c r="BK24" s="177"/>
      <c r="BL24" s="177"/>
      <c r="BM24" s="177"/>
      <c r="BN24" s="177"/>
      <c r="BO24" s="177"/>
      <c r="BP24" s="177"/>
      <c r="BQ24" s="177"/>
      <c r="BR24" s="177"/>
      <c r="BS24" s="281"/>
    </row>
    <row r="25" spans="1:71" s="34" customFormat="1" ht="12.75" customHeight="1" thickTop="1" thickBot="1" x14ac:dyDescent="0.25">
      <c r="A25" s="41"/>
      <c r="B25" s="40"/>
      <c r="C25" s="40"/>
      <c r="D25" s="40"/>
      <c r="E25" s="40"/>
      <c r="F25" s="40"/>
      <c r="G25" s="40"/>
      <c r="H25" s="40"/>
      <c r="I25" s="40"/>
      <c r="J25" s="40"/>
      <c r="K25" s="40"/>
      <c r="L25" s="40"/>
      <c r="M25" s="40"/>
      <c r="N25" s="40"/>
      <c r="O25" s="40"/>
      <c r="P25" s="274"/>
      <c r="Q25" s="42"/>
      <c r="R25" s="42"/>
      <c r="S25" s="42"/>
      <c r="T25" s="1840" t="s">
        <v>375</v>
      </c>
      <c r="U25" s="1841"/>
      <c r="V25" s="1841"/>
      <c r="W25" s="1841"/>
      <c r="X25" s="1841"/>
      <c r="Y25" s="1841"/>
      <c r="Z25" s="1841"/>
      <c r="AA25" s="1841"/>
      <c r="AB25" s="1841"/>
      <c r="AC25" s="1841"/>
      <c r="AD25" s="1841"/>
      <c r="AE25" s="1874"/>
      <c r="AF25" s="1875"/>
      <c r="AG25" s="1875"/>
      <c r="AH25" s="1872" t="str">
        <f>IF(ISNUMBER(AE25),"%","")</f>
        <v/>
      </c>
      <c r="AI25" s="1873"/>
      <c r="AJ25" s="4"/>
      <c r="AK25" s="958"/>
      <c r="AL25" s="959"/>
      <c r="AM25" s="959"/>
      <c r="AN25" s="959"/>
      <c r="AO25" s="960"/>
      <c r="AP25" s="961"/>
      <c r="AQ25" s="959"/>
      <c r="AR25" s="959"/>
      <c r="AS25" s="959"/>
      <c r="AT25" s="960"/>
      <c r="AU25" s="961"/>
      <c r="AV25" s="959"/>
      <c r="AW25" s="959"/>
      <c r="AX25" s="959"/>
      <c r="AY25" s="962"/>
      <c r="AZ25" s="4"/>
      <c r="BA25" s="4"/>
      <c r="BB25" s="4"/>
      <c r="BC25" s="4"/>
      <c r="BD25" s="4"/>
      <c r="BE25" s="4"/>
      <c r="BF25" s="280"/>
      <c r="BG25" s="177"/>
      <c r="BH25" s="177"/>
      <c r="BI25" s="177"/>
      <c r="BJ25" s="177"/>
      <c r="BK25" s="177"/>
      <c r="BL25" s="177"/>
      <c r="BM25" s="177"/>
      <c r="BN25" s="177"/>
      <c r="BO25" s="177"/>
      <c r="BP25" s="177"/>
      <c r="BQ25" s="177"/>
      <c r="BR25" s="177"/>
      <c r="BS25" s="281"/>
    </row>
    <row r="26" spans="1:71" s="34" customFormat="1" ht="12" customHeight="1" thickBot="1" x14ac:dyDescent="0.25">
      <c r="A26" s="41"/>
      <c r="B26" s="40"/>
      <c r="C26" s="40"/>
      <c r="D26" s="40"/>
      <c r="E26" s="40"/>
      <c r="F26" s="40"/>
      <c r="G26" s="40"/>
      <c r="H26" s="40"/>
      <c r="I26" s="40"/>
      <c r="J26" s="40"/>
      <c r="K26" s="40"/>
      <c r="L26" s="40"/>
      <c r="M26" s="40"/>
      <c r="N26" s="40"/>
      <c r="O26" s="40"/>
      <c r="P26" s="274"/>
      <c r="Q26" s="42"/>
      <c r="R26" s="42"/>
      <c r="S26" s="42"/>
      <c r="T26" s="42"/>
      <c r="U26" s="42"/>
      <c r="V26" s="42"/>
      <c r="W26" s="42"/>
      <c r="X26" s="42"/>
      <c r="Y26" s="6"/>
      <c r="Z26" s="6"/>
      <c r="AA26" s="6"/>
      <c r="AB26" s="6"/>
      <c r="AC26" s="6"/>
      <c r="AD26" s="6"/>
      <c r="AE26" s="6"/>
      <c r="AF26" s="6"/>
      <c r="AG26" s="6"/>
      <c r="AH26" s="6"/>
      <c r="AI26" s="6"/>
      <c r="AJ26" s="4"/>
      <c r="AK26" s="977"/>
      <c r="AL26" s="978"/>
      <c r="AM26" s="978"/>
      <c r="AN26" s="978"/>
      <c r="AO26" s="979"/>
      <c r="AP26" s="980"/>
      <c r="AQ26" s="978"/>
      <c r="AR26" s="978"/>
      <c r="AS26" s="978"/>
      <c r="AT26" s="979"/>
      <c r="AU26" s="980"/>
      <c r="AV26" s="978"/>
      <c r="AW26" s="978"/>
      <c r="AX26" s="978"/>
      <c r="AY26" s="981"/>
      <c r="AZ26" s="4"/>
      <c r="BA26" s="4"/>
      <c r="BB26" s="4"/>
      <c r="BC26" s="4"/>
      <c r="BD26" s="4"/>
      <c r="BE26" s="4"/>
      <c r="BF26" s="280"/>
      <c r="BG26" s="177"/>
      <c r="BH26" s="177"/>
      <c r="BI26" s="177"/>
      <c r="BJ26" s="177"/>
      <c r="BK26" s="177"/>
      <c r="BL26" s="177"/>
      <c r="BM26" s="177"/>
      <c r="BN26" s="177"/>
      <c r="BO26" s="177"/>
      <c r="BP26" s="177"/>
      <c r="BQ26" s="177"/>
      <c r="BR26" s="177"/>
      <c r="BS26" s="281"/>
    </row>
    <row r="27" spans="1:71" s="34" customFormat="1" ht="12" customHeight="1" thickBot="1" x14ac:dyDescent="0.25">
      <c r="A27" s="41"/>
      <c r="B27" s="40"/>
      <c r="C27" s="40"/>
      <c r="D27" s="40"/>
      <c r="E27" s="40"/>
      <c r="F27" s="40"/>
      <c r="G27" s="40"/>
      <c r="H27" s="40"/>
      <c r="I27" s="40"/>
      <c r="J27" s="40"/>
      <c r="K27" s="40"/>
      <c r="L27" s="40"/>
      <c r="M27" s="40"/>
      <c r="N27" s="40"/>
      <c r="O27" s="40"/>
      <c r="P27" s="274"/>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80"/>
      <c r="BG27" s="177"/>
      <c r="BH27" s="177"/>
      <c r="BI27" s="177"/>
      <c r="BJ27" s="177"/>
      <c r="BK27" s="177"/>
      <c r="BL27" s="177"/>
      <c r="BM27" s="177"/>
      <c r="BN27" s="177"/>
      <c r="BO27" s="177"/>
      <c r="BP27" s="177"/>
      <c r="BQ27" s="177"/>
      <c r="BR27" s="177"/>
      <c r="BS27" s="281"/>
    </row>
    <row r="28" spans="1:71" s="34" customFormat="1" ht="12" customHeight="1" thickBot="1" x14ac:dyDescent="0.25">
      <c r="A28" s="41"/>
      <c r="B28" s="40"/>
      <c r="C28" s="40"/>
      <c r="D28" s="40"/>
      <c r="E28" s="40"/>
      <c r="F28" s="40"/>
      <c r="G28" s="40"/>
      <c r="H28" s="40"/>
      <c r="I28" s="40"/>
      <c r="J28" s="40"/>
      <c r="K28" s="40"/>
      <c r="L28" s="40"/>
      <c r="M28" s="40"/>
      <c r="N28" s="40"/>
      <c r="O28" s="40"/>
      <c r="P28" s="274"/>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808" t="s">
        <v>92</v>
      </c>
      <c r="AW28" s="1103"/>
      <c r="AX28" s="1103"/>
      <c r="AY28" s="1103"/>
      <c r="AZ28" s="1103"/>
      <c r="BA28" s="1103"/>
      <c r="BB28" s="1103"/>
      <c r="BC28" s="1809"/>
      <c r="BD28" s="101"/>
      <c r="BE28" s="177"/>
      <c r="BF28" s="280"/>
      <c r="BG28" s="177"/>
      <c r="BH28" s="177"/>
      <c r="BI28" s="177"/>
      <c r="BJ28" s="177"/>
      <c r="BK28" s="177"/>
      <c r="BL28" s="177"/>
      <c r="BM28" s="177"/>
      <c r="BN28" s="177"/>
      <c r="BO28" s="177"/>
      <c r="BP28" s="177"/>
      <c r="BQ28" s="177"/>
      <c r="BR28" s="177"/>
      <c r="BS28" s="281"/>
    </row>
    <row r="29" spans="1:71" s="34" customFormat="1" ht="12" customHeight="1" thickTop="1" thickBot="1" x14ac:dyDescent="0.25">
      <c r="A29" s="100"/>
      <c r="B29" s="99"/>
      <c r="C29" s="99"/>
      <c r="D29" s="99"/>
      <c r="E29" s="99"/>
      <c r="F29" s="99"/>
      <c r="G29" s="99"/>
      <c r="H29" s="99"/>
      <c r="I29" s="99"/>
      <c r="J29" s="99"/>
      <c r="K29" s="99"/>
      <c r="L29" s="99"/>
      <c r="M29" s="99"/>
      <c r="N29" s="99"/>
      <c r="O29" s="99"/>
      <c r="P29" s="279"/>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10" t="s">
        <v>91</v>
      </c>
      <c r="AW29" s="1477"/>
      <c r="AX29" s="1477"/>
      <c r="AY29" s="1477"/>
      <c r="AZ29" s="1477"/>
      <c r="BA29" s="1478"/>
      <c r="BB29" s="1811"/>
      <c r="BC29" s="1812"/>
      <c r="BD29" s="97"/>
      <c r="BE29" s="177"/>
      <c r="BF29" s="280"/>
      <c r="BG29" s="177"/>
      <c r="BH29" s="177"/>
      <c r="BI29" s="177"/>
      <c r="BJ29" s="177"/>
      <c r="BK29" s="177"/>
      <c r="BL29" s="177"/>
      <c r="BM29" s="177"/>
      <c r="BN29" s="177"/>
      <c r="BO29" s="177"/>
      <c r="BP29" s="177"/>
      <c r="BQ29" s="177"/>
      <c r="BR29" s="177"/>
      <c r="BS29" s="281"/>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41" t="s">
        <v>763</v>
      </c>
      <c r="AL30" s="1442"/>
      <c r="AM30" s="1442"/>
      <c r="AN30" s="1442"/>
      <c r="AO30" s="1442"/>
      <c r="AP30" s="1442"/>
      <c r="AQ30" s="1442"/>
      <c r="AR30" s="1442"/>
      <c r="AS30" s="1443"/>
      <c r="AT30" s="4"/>
      <c r="AU30" s="48"/>
      <c r="AV30" s="1813" t="s">
        <v>90</v>
      </c>
      <c r="AW30" s="1062"/>
      <c r="AX30" s="1062"/>
      <c r="AY30" s="1062"/>
      <c r="AZ30" s="1062"/>
      <c r="BA30" s="1063"/>
      <c r="BB30" s="1814"/>
      <c r="BC30" s="1815"/>
      <c r="BD30" s="46"/>
      <c r="BE30" s="177"/>
      <c r="BF30" s="280"/>
      <c r="BG30" s="177"/>
      <c r="BH30" s="177"/>
      <c r="BI30" s="177"/>
      <c r="BJ30" s="177"/>
      <c r="BK30" s="177"/>
      <c r="BL30" s="177"/>
      <c r="BM30" s="177"/>
      <c r="BN30" s="177"/>
      <c r="BO30" s="177"/>
      <c r="BP30" s="177"/>
      <c r="BQ30" s="177"/>
      <c r="BR30" s="177"/>
      <c r="BS30" s="281"/>
    </row>
    <row r="31" spans="1:71" s="34" customFormat="1" ht="12" customHeight="1" thickBot="1" x14ac:dyDescent="0.25">
      <c r="A31" s="1405" t="s">
        <v>60</v>
      </c>
      <c r="B31" s="1402"/>
      <c r="C31" s="1402"/>
      <c r="D31" s="1402"/>
      <c r="E31" s="1402"/>
      <c r="F31" s="1402"/>
      <c r="G31" s="1402"/>
      <c r="H31" s="1401" t="s">
        <v>93</v>
      </c>
      <c r="I31" s="1401"/>
      <c r="J31" s="1401"/>
      <c r="K31" s="1401"/>
      <c r="L31" s="1401"/>
      <c r="M31" s="1401"/>
      <c r="N31" s="1401"/>
      <c r="O31" s="1401"/>
      <c r="P31" s="1401"/>
      <c r="Q31" s="1402" t="s">
        <v>59</v>
      </c>
      <c r="R31" s="1402"/>
      <c r="S31" s="1402"/>
      <c r="T31" s="1401" t="s">
        <v>58</v>
      </c>
      <c r="U31" s="1401"/>
      <c r="V31" s="1401"/>
      <c r="W31" s="1401"/>
      <c r="X31" s="1401"/>
      <c r="Y31" s="1401"/>
      <c r="Z31" s="1401"/>
      <c r="AA31" s="1401"/>
      <c r="AB31" s="1401"/>
      <c r="AC31" s="1402" t="s">
        <v>57</v>
      </c>
      <c r="AD31" s="1402"/>
      <c r="AE31" s="1402"/>
      <c r="AF31" s="1414" t="s">
        <v>39</v>
      </c>
      <c r="AG31" s="1415"/>
      <c r="AH31" s="1415"/>
      <c r="AI31" s="1416"/>
      <c r="AJ31" s="4"/>
      <c r="AK31" s="1444"/>
      <c r="AL31" s="1445"/>
      <c r="AM31" s="1445"/>
      <c r="AN31" s="1445"/>
      <c r="AO31" s="1445"/>
      <c r="AP31" s="1445"/>
      <c r="AQ31" s="1445"/>
      <c r="AR31" s="1445"/>
      <c r="AS31" s="1446"/>
      <c r="AT31" s="4"/>
      <c r="AU31" s="45"/>
      <c r="AV31" s="44"/>
      <c r="AW31" s="44"/>
      <c r="AX31" s="44"/>
      <c r="AY31" s="44"/>
      <c r="AZ31" s="44"/>
      <c r="BA31" s="44"/>
      <c r="BB31" s="44"/>
      <c r="BC31" s="44"/>
      <c r="BD31" s="43"/>
      <c r="BE31" s="177"/>
      <c r="BF31" s="280"/>
      <c r="BG31" s="177"/>
      <c r="BH31" s="177"/>
      <c r="BI31" s="177"/>
      <c r="BJ31" s="177"/>
      <c r="BK31" s="177"/>
      <c r="BL31" s="177"/>
      <c r="BM31" s="177"/>
      <c r="BN31" s="177"/>
      <c r="BO31" s="177"/>
      <c r="BP31" s="177"/>
      <c r="BQ31" s="177"/>
      <c r="BR31" s="177"/>
      <c r="BS31" s="281"/>
    </row>
    <row r="32" spans="1:71" s="34" customFormat="1" ht="12" customHeight="1" thickBot="1" x14ac:dyDescent="0.25">
      <c r="A32" s="1406"/>
      <c r="B32" s="1403"/>
      <c r="C32" s="1403"/>
      <c r="D32" s="1403"/>
      <c r="E32" s="1403"/>
      <c r="F32" s="1403"/>
      <c r="G32" s="1403"/>
      <c r="H32" s="1161" t="s">
        <v>55</v>
      </c>
      <c r="I32" s="1161"/>
      <c r="J32" s="1161"/>
      <c r="K32" s="1161" t="s">
        <v>54</v>
      </c>
      <c r="L32" s="1161"/>
      <c r="M32" s="1161"/>
      <c r="N32" s="1161" t="s">
        <v>53</v>
      </c>
      <c r="O32" s="1161"/>
      <c r="P32" s="1161"/>
      <c r="Q32" s="1403"/>
      <c r="R32" s="1403"/>
      <c r="S32" s="1403"/>
      <c r="T32" s="1161" t="s">
        <v>52</v>
      </c>
      <c r="U32" s="1161"/>
      <c r="V32" s="1161"/>
      <c r="W32" s="1161" t="s">
        <v>51</v>
      </c>
      <c r="X32" s="1161"/>
      <c r="Y32" s="1161"/>
      <c r="Z32" s="1161" t="s">
        <v>50</v>
      </c>
      <c r="AA32" s="1161"/>
      <c r="AB32" s="1161"/>
      <c r="AC32" s="1403"/>
      <c r="AD32" s="1403"/>
      <c r="AE32" s="1403"/>
      <c r="AF32" s="1417"/>
      <c r="AG32" s="1418"/>
      <c r="AH32" s="1418"/>
      <c r="AI32" s="1419"/>
      <c r="AJ32" s="4"/>
      <c r="AK32" s="1447"/>
      <c r="AL32" s="1448"/>
      <c r="AM32" s="1448"/>
      <c r="AN32" s="1448"/>
      <c r="AO32" s="1448"/>
      <c r="AP32" s="1448"/>
      <c r="AQ32" s="1448"/>
      <c r="AR32" s="1448"/>
      <c r="AS32" s="1449"/>
      <c r="AT32" s="4"/>
      <c r="AU32" s="1102" t="s">
        <v>56</v>
      </c>
      <c r="AV32" s="1103"/>
      <c r="AW32" s="1103"/>
      <c r="AX32" s="1103"/>
      <c r="AY32" s="1103"/>
      <c r="AZ32" s="1103"/>
      <c r="BA32" s="1103"/>
      <c r="BB32" s="1103"/>
      <c r="BC32" s="1103"/>
      <c r="BD32" s="1104"/>
      <c r="BE32" s="177"/>
      <c r="BF32" s="280"/>
      <c r="BG32" s="177"/>
      <c r="BH32" s="177"/>
      <c r="BI32" s="177"/>
      <c r="BJ32" s="177"/>
      <c r="BK32" s="177"/>
      <c r="BL32" s="177"/>
      <c r="BM32" s="177"/>
      <c r="BN32" s="177"/>
      <c r="BO32" s="177"/>
      <c r="BP32" s="177"/>
      <c r="BQ32" s="177"/>
      <c r="BR32" s="177"/>
      <c r="BS32" s="281"/>
    </row>
    <row r="33" spans="1:71" s="34" customFormat="1" ht="12.75" thickTop="1" x14ac:dyDescent="0.2">
      <c r="A33" s="1847"/>
      <c r="B33" s="1848"/>
      <c r="C33" s="1848"/>
      <c r="D33" s="1848"/>
      <c r="E33" s="1848"/>
      <c r="F33" s="1848"/>
      <c r="G33" s="1848"/>
      <c r="H33" s="885"/>
      <c r="I33" s="885"/>
      <c r="J33" s="885"/>
      <c r="K33" s="885"/>
      <c r="L33" s="885"/>
      <c r="M33" s="885"/>
      <c r="N33" s="885"/>
      <c r="O33" s="885"/>
      <c r="P33" s="885"/>
      <c r="Q33" s="885"/>
      <c r="R33" s="885"/>
      <c r="S33" s="885"/>
      <c r="T33" s="1400"/>
      <c r="U33" s="1400"/>
      <c r="V33" s="1400"/>
      <c r="W33" s="1400"/>
      <c r="X33" s="1400"/>
      <c r="Y33" s="1400"/>
      <c r="Z33" s="1400"/>
      <c r="AA33" s="1400"/>
      <c r="AB33" s="1400"/>
      <c r="AC33" s="1400"/>
      <c r="AD33" s="1400"/>
      <c r="AE33" s="1400"/>
      <c r="AF33" s="885"/>
      <c r="AG33" s="885"/>
      <c r="AH33" s="885"/>
      <c r="AI33" s="886"/>
      <c r="AJ33" s="4"/>
      <c r="AK33" s="1423" t="str">
        <f>IFERROR(AN33*(1-$BB$30),"")</f>
        <v/>
      </c>
      <c r="AL33" s="1424"/>
      <c r="AM33" s="1424"/>
      <c r="AN33" s="1424" t="str">
        <f>IFERROR(($AK$53*Q33),"")</f>
        <v/>
      </c>
      <c r="AO33" s="1424"/>
      <c r="AP33" s="1424"/>
      <c r="AQ33" s="1424" t="str">
        <f>IFERROR(AN33*(1+$BB$29),"")</f>
        <v/>
      </c>
      <c r="AR33" s="1424"/>
      <c r="AS33" s="1425"/>
      <c r="AT33" s="4"/>
      <c r="AU33" s="1793" t="str">
        <f t="shared" ref="AU33:AU52" si="0">IF(AC33="","",IF(AC33&lt;Q33-(Q33*$BB$30),"Below "&amp;$BB$30*100&amp;"% by "&amp;Q33-(Q33*$BB$30)-AC33&amp;" CFM",IF(AC33&gt;Q33+(Q33*$BB$29),"Above "&amp;$BB$29*100&amp;"% by "&amp;AC33-Q33-(Q33*$BB$29)&amp;" CFM","")))</f>
        <v/>
      </c>
      <c r="AV33" s="1794"/>
      <c r="AW33" s="1794"/>
      <c r="AX33" s="1794"/>
      <c r="AY33" s="1794"/>
      <c r="AZ33" s="1794"/>
      <c r="BA33" s="1794"/>
      <c r="BB33" s="1794"/>
      <c r="BC33" s="1794"/>
      <c r="BD33" s="1795"/>
      <c r="BE33" s="177"/>
      <c r="BF33" s="280"/>
      <c r="BG33" s="177"/>
      <c r="BH33" s="177"/>
      <c r="BI33" s="177"/>
      <c r="BJ33" s="177"/>
      <c r="BK33" s="177"/>
      <c r="BL33" s="177"/>
      <c r="BM33" s="177"/>
      <c r="BN33" s="177"/>
      <c r="BO33" s="177"/>
      <c r="BP33" s="177"/>
      <c r="BQ33" s="177"/>
      <c r="BR33" s="177"/>
      <c r="BS33" s="281"/>
    </row>
    <row r="34" spans="1:71" s="34" customFormat="1" ht="12" customHeight="1" x14ac:dyDescent="0.2">
      <c r="A34" s="1847"/>
      <c r="B34" s="1848"/>
      <c r="C34" s="1848"/>
      <c r="D34" s="1848"/>
      <c r="E34" s="1848"/>
      <c r="F34" s="1848"/>
      <c r="G34" s="1848"/>
      <c r="H34" s="885"/>
      <c r="I34" s="885"/>
      <c r="J34" s="885"/>
      <c r="K34" s="885"/>
      <c r="L34" s="885"/>
      <c r="M34" s="885"/>
      <c r="N34" s="885"/>
      <c r="O34" s="885"/>
      <c r="P34" s="885"/>
      <c r="Q34" s="885"/>
      <c r="R34" s="885"/>
      <c r="S34" s="885"/>
      <c r="T34" s="1400"/>
      <c r="U34" s="1400"/>
      <c r="V34" s="1400"/>
      <c r="W34" s="1400"/>
      <c r="X34" s="1400"/>
      <c r="Y34" s="1400"/>
      <c r="Z34" s="1400"/>
      <c r="AA34" s="1400"/>
      <c r="AB34" s="1400"/>
      <c r="AC34" s="1400"/>
      <c r="AD34" s="1400"/>
      <c r="AE34" s="1400"/>
      <c r="AF34" s="870"/>
      <c r="AG34" s="870"/>
      <c r="AH34" s="870"/>
      <c r="AI34" s="871"/>
      <c r="AJ34" s="4"/>
      <c r="AK34" s="1423" t="str">
        <f t="shared" ref="AK34:AK52" si="1">IFERROR(AN34*(1-$BB$30),"")</f>
        <v/>
      </c>
      <c r="AL34" s="1424"/>
      <c r="AM34" s="1424"/>
      <c r="AN34" s="1424" t="str">
        <f t="shared" ref="AN34:AN52" si="2">IFERROR(($AK$53*Q34),"")</f>
        <v/>
      </c>
      <c r="AO34" s="1424"/>
      <c r="AP34" s="1424"/>
      <c r="AQ34" s="1424" t="str">
        <f t="shared" ref="AQ34:AQ52" si="3">IFERROR(AN34*(1+$BB$29),"")</f>
        <v/>
      </c>
      <c r="AR34" s="1424"/>
      <c r="AS34" s="1425"/>
      <c r="AT34" s="4"/>
      <c r="AU34" s="1793" t="str">
        <f t="shared" si="0"/>
        <v/>
      </c>
      <c r="AV34" s="1794"/>
      <c r="AW34" s="1794"/>
      <c r="AX34" s="1794"/>
      <c r="AY34" s="1794"/>
      <c r="AZ34" s="1794"/>
      <c r="BA34" s="1794"/>
      <c r="BB34" s="1794"/>
      <c r="BC34" s="1794"/>
      <c r="BD34" s="1795"/>
      <c r="BE34" s="4"/>
      <c r="BF34" s="280"/>
      <c r="BG34" s="177"/>
      <c r="BH34" s="177"/>
      <c r="BI34" s="177"/>
      <c r="BJ34" s="177"/>
      <c r="BK34" s="177"/>
      <c r="BL34" s="177"/>
      <c r="BM34" s="177"/>
      <c r="BN34" s="177"/>
      <c r="BO34" s="177"/>
      <c r="BP34" s="177"/>
      <c r="BQ34" s="177"/>
      <c r="BR34" s="177"/>
      <c r="BS34" s="281"/>
    </row>
    <row r="35" spans="1:71" s="231" customFormat="1" ht="12.75" thickBot="1" x14ac:dyDescent="0.25">
      <c r="A35" s="1847"/>
      <c r="B35" s="1848"/>
      <c r="C35" s="1848"/>
      <c r="D35" s="1848"/>
      <c r="E35" s="1848"/>
      <c r="F35" s="1848"/>
      <c r="G35" s="1848"/>
      <c r="H35" s="885"/>
      <c r="I35" s="885"/>
      <c r="J35" s="885"/>
      <c r="K35" s="885"/>
      <c r="L35" s="885"/>
      <c r="M35" s="885"/>
      <c r="N35" s="885"/>
      <c r="O35" s="885"/>
      <c r="P35" s="885"/>
      <c r="Q35" s="885"/>
      <c r="R35" s="885"/>
      <c r="S35" s="885"/>
      <c r="T35" s="1400"/>
      <c r="U35" s="1400"/>
      <c r="V35" s="1400"/>
      <c r="W35" s="1400"/>
      <c r="X35" s="1400"/>
      <c r="Y35" s="1400"/>
      <c r="Z35" s="1400"/>
      <c r="AA35" s="1400"/>
      <c r="AB35" s="1400"/>
      <c r="AC35" s="1400"/>
      <c r="AD35" s="1400"/>
      <c r="AE35" s="1400"/>
      <c r="AF35" s="870"/>
      <c r="AG35" s="870"/>
      <c r="AH35" s="870"/>
      <c r="AI35" s="871"/>
      <c r="AJ35" s="4"/>
      <c r="AK35" s="1423" t="str">
        <f t="shared" si="1"/>
        <v/>
      </c>
      <c r="AL35" s="1424"/>
      <c r="AM35" s="1424"/>
      <c r="AN35" s="1424" t="str">
        <f t="shared" si="2"/>
        <v/>
      </c>
      <c r="AO35" s="1424"/>
      <c r="AP35" s="1424"/>
      <c r="AQ35" s="1424" t="str">
        <f t="shared" si="3"/>
        <v/>
      </c>
      <c r="AR35" s="1424"/>
      <c r="AS35" s="1425"/>
      <c r="AT35" s="4"/>
      <c r="AU35" s="1793" t="str">
        <f t="shared" si="0"/>
        <v/>
      </c>
      <c r="AV35" s="1794"/>
      <c r="AW35" s="1794"/>
      <c r="AX35" s="1794"/>
      <c r="AY35" s="1794"/>
      <c r="AZ35" s="1794"/>
      <c r="BA35" s="1794"/>
      <c r="BB35" s="1794"/>
      <c r="BC35" s="1794"/>
      <c r="BD35" s="1795"/>
      <c r="BE35" s="4"/>
      <c r="BF35" s="282"/>
      <c r="BG35" s="283"/>
      <c r="BH35" s="283"/>
      <c r="BI35" s="283"/>
      <c r="BJ35" s="283"/>
      <c r="BK35" s="283"/>
      <c r="BL35" s="283"/>
      <c r="BM35" s="283"/>
      <c r="BN35" s="283"/>
      <c r="BO35" s="283"/>
      <c r="BP35" s="283"/>
      <c r="BQ35" s="283"/>
      <c r="BR35" s="283"/>
      <c r="BS35" s="284"/>
    </row>
    <row r="36" spans="1:71" s="4" customFormat="1" ht="12" customHeight="1" x14ac:dyDescent="0.2">
      <c r="A36" s="1847"/>
      <c r="B36" s="1848"/>
      <c r="C36" s="1848"/>
      <c r="D36" s="1848"/>
      <c r="E36" s="1848"/>
      <c r="F36" s="1848"/>
      <c r="G36" s="1848"/>
      <c r="H36" s="885"/>
      <c r="I36" s="885"/>
      <c r="J36" s="885"/>
      <c r="K36" s="885"/>
      <c r="L36" s="885"/>
      <c r="M36" s="885"/>
      <c r="N36" s="885"/>
      <c r="O36" s="885"/>
      <c r="P36" s="885"/>
      <c r="Q36" s="885"/>
      <c r="R36" s="885"/>
      <c r="S36" s="885"/>
      <c r="T36" s="1400"/>
      <c r="U36" s="1400"/>
      <c r="V36" s="1400"/>
      <c r="W36" s="1400"/>
      <c r="X36" s="1400"/>
      <c r="Y36" s="1400"/>
      <c r="Z36" s="1400"/>
      <c r="AA36" s="1400"/>
      <c r="AB36" s="1400"/>
      <c r="AC36" s="1400"/>
      <c r="AD36" s="1400"/>
      <c r="AE36" s="1400"/>
      <c r="AF36" s="870"/>
      <c r="AG36" s="870"/>
      <c r="AH36" s="870"/>
      <c r="AI36" s="871"/>
      <c r="AK36" s="1423" t="str">
        <f t="shared" si="1"/>
        <v/>
      </c>
      <c r="AL36" s="1424"/>
      <c r="AM36" s="1424"/>
      <c r="AN36" s="1424" t="str">
        <f t="shared" si="2"/>
        <v/>
      </c>
      <c r="AO36" s="1424"/>
      <c r="AP36" s="1424"/>
      <c r="AQ36" s="1424" t="str">
        <f t="shared" si="3"/>
        <v/>
      </c>
      <c r="AR36" s="1424"/>
      <c r="AS36" s="1425"/>
      <c r="AU36" s="1793" t="str">
        <f t="shared" si="0"/>
        <v/>
      </c>
      <c r="AV36" s="1794"/>
      <c r="AW36" s="1794"/>
      <c r="AX36" s="1794"/>
      <c r="AY36" s="1794"/>
      <c r="AZ36" s="1794"/>
      <c r="BA36" s="1794"/>
      <c r="BB36" s="1794"/>
      <c r="BC36" s="1794"/>
      <c r="BD36" s="1795"/>
    </row>
    <row r="37" spans="1:71" s="4" customFormat="1" ht="12" customHeight="1" x14ac:dyDescent="0.2">
      <c r="A37" s="1847"/>
      <c r="B37" s="1848"/>
      <c r="C37" s="1848"/>
      <c r="D37" s="1848"/>
      <c r="E37" s="1848"/>
      <c r="F37" s="1848"/>
      <c r="G37" s="1848"/>
      <c r="H37" s="885"/>
      <c r="I37" s="885"/>
      <c r="J37" s="885"/>
      <c r="K37" s="885"/>
      <c r="L37" s="885"/>
      <c r="M37" s="885"/>
      <c r="N37" s="885"/>
      <c r="O37" s="885"/>
      <c r="P37" s="885"/>
      <c r="Q37" s="885"/>
      <c r="R37" s="885"/>
      <c r="S37" s="885"/>
      <c r="T37" s="1400"/>
      <c r="U37" s="1400"/>
      <c r="V37" s="1400"/>
      <c r="W37" s="1400"/>
      <c r="X37" s="1400"/>
      <c r="Y37" s="1400"/>
      <c r="Z37" s="1400"/>
      <c r="AA37" s="1400"/>
      <c r="AB37" s="1400"/>
      <c r="AC37" s="1400"/>
      <c r="AD37" s="1400"/>
      <c r="AE37" s="1400"/>
      <c r="AF37" s="870"/>
      <c r="AG37" s="870"/>
      <c r="AH37" s="870"/>
      <c r="AI37" s="871"/>
      <c r="AK37" s="1423" t="str">
        <f t="shared" si="1"/>
        <v/>
      </c>
      <c r="AL37" s="1424"/>
      <c r="AM37" s="1424"/>
      <c r="AN37" s="1424" t="str">
        <f t="shared" si="2"/>
        <v/>
      </c>
      <c r="AO37" s="1424"/>
      <c r="AP37" s="1424"/>
      <c r="AQ37" s="1424" t="str">
        <f t="shared" si="3"/>
        <v/>
      </c>
      <c r="AR37" s="1424"/>
      <c r="AS37" s="1425"/>
      <c r="AU37" s="1793" t="str">
        <f t="shared" si="0"/>
        <v/>
      </c>
      <c r="AV37" s="1794"/>
      <c r="AW37" s="1794"/>
      <c r="AX37" s="1794"/>
      <c r="AY37" s="1794"/>
      <c r="AZ37" s="1794"/>
      <c r="BA37" s="1794"/>
      <c r="BB37" s="1794"/>
      <c r="BC37" s="1794"/>
      <c r="BD37" s="1795"/>
    </row>
    <row r="38" spans="1:71" s="4" customFormat="1" ht="12" customHeight="1" x14ac:dyDescent="0.2">
      <c r="A38" s="1847"/>
      <c r="B38" s="1848"/>
      <c r="C38" s="1848"/>
      <c r="D38" s="1848"/>
      <c r="E38" s="1848"/>
      <c r="F38" s="1848"/>
      <c r="G38" s="1848"/>
      <c r="H38" s="885"/>
      <c r="I38" s="885"/>
      <c r="J38" s="885"/>
      <c r="K38" s="885"/>
      <c r="L38" s="885"/>
      <c r="M38" s="885"/>
      <c r="N38" s="885"/>
      <c r="O38" s="885"/>
      <c r="P38" s="885"/>
      <c r="Q38" s="885"/>
      <c r="R38" s="885"/>
      <c r="S38" s="885"/>
      <c r="T38" s="1400"/>
      <c r="U38" s="1400"/>
      <c r="V38" s="1400"/>
      <c r="W38" s="1400"/>
      <c r="X38" s="1400"/>
      <c r="Y38" s="1400"/>
      <c r="Z38" s="1400"/>
      <c r="AA38" s="1400"/>
      <c r="AB38" s="1400"/>
      <c r="AC38" s="1400"/>
      <c r="AD38" s="1400"/>
      <c r="AE38" s="1400"/>
      <c r="AF38" s="870"/>
      <c r="AG38" s="870"/>
      <c r="AH38" s="870"/>
      <c r="AI38" s="871"/>
      <c r="AK38" s="1423" t="str">
        <f t="shared" si="1"/>
        <v/>
      </c>
      <c r="AL38" s="1424"/>
      <c r="AM38" s="1424"/>
      <c r="AN38" s="1424" t="str">
        <f t="shared" si="2"/>
        <v/>
      </c>
      <c r="AO38" s="1424"/>
      <c r="AP38" s="1424"/>
      <c r="AQ38" s="1424" t="str">
        <f t="shared" si="3"/>
        <v/>
      </c>
      <c r="AR38" s="1424"/>
      <c r="AS38" s="1425"/>
      <c r="AU38" s="1793" t="str">
        <f t="shared" si="0"/>
        <v/>
      </c>
      <c r="AV38" s="1794"/>
      <c r="AW38" s="1794"/>
      <c r="AX38" s="1794"/>
      <c r="AY38" s="1794"/>
      <c r="AZ38" s="1794"/>
      <c r="BA38" s="1794"/>
      <c r="BB38" s="1794"/>
      <c r="BC38" s="1794"/>
      <c r="BD38" s="1795"/>
    </row>
    <row r="39" spans="1:71" s="4" customFormat="1" ht="12" customHeight="1" x14ac:dyDescent="0.2">
      <c r="A39" s="1847"/>
      <c r="B39" s="1848"/>
      <c r="C39" s="1848"/>
      <c r="D39" s="1848"/>
      <c r="E39" s="1848"/>
      <c r="F39" s="1848"/>
      <c r="G39" s="1848"/>
      <c r="H39" s="885"/>
      <c r="I39" s="885"/>
      <c r="J39" s="885"/>
      <c r="K39" s="885"/>
      <c r="L39" s="885"/>
      <c r="M39" s="885"/>
      <c r="N39" s="885"/>
      <c r="O39" s="885"/>
      <c r="P39" s="885"/>
      <c r="Q39" s="885"/>
      <c r="R39" s="885"/>
      <c r="S39" s="885"/>
      <c r="T39" s="1400"/>
      <c r="U39" s="1400"/>
      <c r="V39" s="1400"/>
      <c r="W39" s="1400"/>
      <c r="X39" s="1400"/>
      <c r="Y39" s="1400"/>
      <c r="Z39" s="1400"/>
      <c r="AA39" s="1400"/>
      <c r="AB39" s="1400"/>
      <c r="AC39" s="1400"/>
      <c r="AD39" s="1400"/>
      <c r="AE39" s="1400"/>
      <c r="AF39" s="870"/>
      <c r="AG39" s="870"/>
      <c r="AH39" s="870"/>
      <c r="AI39" s="871"/>
      <c r="AK39" s="1423" t="str">
        <f t="shared" si="1"/>
        <v/>
      </c>
      <c r="AL39" s="1424"/>
      <c r="AM39" s="1424"/>
      <c r="AN39" s="1424" t="str">
        <f t="shared" si="2"/>
        <v/>
      </c>
      <c r="AO39" s="1424"/>
      <c r="AP39" s="1424"/>
      <c r="AQ39" s="1424" t="str">
        <f t="shared" si="3"/>
        <v/>
      </c>
      <c r="AR39" s="1424"/>
      <c r="AS39" s="1425"/>
      <c r="AU39" s="1793" t="str">
        <f t="shared" si="0"/>
        <v/>
      </c>
      <c r="AV39" s="1794"/>
      <c r="AW39" s="1794"/>
      <c r="AX39" s="1794"/>
      <c r="AY39" s="1794"/>
      <c r="AZ39" s="1794"/>
      <c r="BA39" s="1794"/>
      <c r="BB39" s="1794"/>
      <c r="BC39" s="1794"/>
      <c r="BD39" s="1795"/>
    </row>
    <row r="40" spans="1:71" s="4" customFormat="1" ht="12" customHeight="1" x14ac:dyDescent="0.2">
      <c r="A40" s="1847"/>
      <c r="B40" s="1848"/>
      <c r="C40" s="1848"/>
      <c r="D40" s="1848"/>
      <c r="E40" s="1848"/>
      <c r="F40" s="1848"/>
      <c r="G40" s="1848"/>
      <c r="H40" s="885"/>
      <c r="I40" s="885"/>
      <c r="J40" s="885"/>
      <c r="K40" s="885"/>
      <c r="L40" s="885"/>
      <c r="M40" s="885"/>
      <c r="N40" s="885"/>
      <c r="O40" s="885"/>
      <c r="P40" s="885"/>
      <c r="Q40" s="885"/>
      <c r="R40" s="885"/>
      <c r="S40" s="885"/>
      <c r="T40" s="1400"/>
      <c r="U40" s="1400"/>
      <c r="V40" s="1400"/>
      <c r="W40" s="1400"/>
      <c r="X40" s="1400"/>
      <c r="Y40" s="1400"/>
      <c r="Z40" s="1400"/>
      <c r="AA40" s="1400"/>
      <c r="AB40" s="1400"/>
      <c r="AC40" s="1400"/>
      <c r="AD40" s="1400"/>
      <c r="AE40" s="1400"/>
      <c r="AF40" s="870"/>
      <c r="AG40" s="870"/>
      <c r="AH40" s="870"/>
      <c r="AI40" s="871"/>
      <c r="AK40" s="1423" t="str">
        <f t="shared" si="1"/>
        <v/>
      </c>
      <c r="AL40" s="1424"/>
      <c r="AM40" s="1424"/>
      <c r="AN40" s="1424" t="str">
        <f t="shared" si="2"/>
        <v/>
      </c>
      <c r="AO40" s="1424"/>
      <c r="AP40" s="1424"/>
      <c r="AQ40" s="1424" t="str">
        <f t="shared" si="3"/>
        <v/>
      </c>
      <c r="AR40" s="1424"/>
      <c r="AS40" s="1425"/>
      <c r="AU40" s="1793" t="str">
        <f t="shared" si="0"/>
        <v/>
      </c>
      <c r="AV40" s="1794"/>
      <c r="AW40" s="1794"/>
      <c r="AX40" s="1794"/>
      <c r="AY40" s="1794"/>
      <c r="AZ40" s="1794"/>
      <c r="BA40" s="1794"/>
      <c r="BB40" s="1794"/>
      <c r="BC40" s="1794"/>
      <c r="BD40" s="1795"/>
    </row>
    <row r="41" spans="1:71" s="4" customFormat="1" ht="12" customHeight="1" x14ac:dyDescent="0.2">
      <c r="A41" s="1847"/>
      <c r="B41" s="1848"/>
      <c r="C41" s="1848"/>
      <c r="D41" s="1848"/>
      <c r="E41" s="1848"/>
      <c r="F41" s="1848"/>
      <c r="G41" s="1848"/>
      <c r="H41" s="885"/>
      <c r="I41" s="885"/>
      <c r="J41" s="885"/>
      <c r="K41" s="885"/>
      <c r="L41" s="885"/>
      <c r="M41" s="885"/>
      <c r="N41" s="885"/>
      <c r="O41" s="885"/>
      <c r="P41" s="885"/>
      <c r="Q41" s="885"/>
      <c r="R41" s="885"/>
      <c r="S41" s="885"/>
      <c r="T41" s="1400"/>
      <c r="U41" s="1400"/>
      <c r="V41" s="1400"/>
      <c r="W41" s="1400"/>
      <c r="X41" s="1400"/>
      <c r="Y41" s="1400"/>
      <c r="Z41" s="1400"/>
      <c r="AA41" s="1400"/>
      <c r="AB41" s="1400"/>
      <c r="AC41" s="1400"/>
      <c r="AD41" s="1400"/>
      <c r="AE41" s="1400"/>
      <c r="AF41" s="870"/>
      <c r="AG41" s="870"/>
      <c r="AH41" s="870"/>
      <c r="AI41" s="871"/>
      <c r="AK41" s="1423" t="str">
        <f t="shared" si="1"/>
        <v/>
      </c>
      <c r="AL41" s="1424"/>
      <c r="AM41" s="1424"/>
      <c r="AN41" s="1424" t="str">
        <f t="shared" si="2"/>
        <v/>
      </c>
      <c r="AO41" s="1424"/>
      <c r="AP41" s="1424"/>
      <c r="AQ41" s="1424" t="str">
        <f t="shared" si="3"/>
        <v/>
      </c>
      <c r="AR41" s="1424"/>
      <c r="AS41" s="1425"/>
      <c r="AU41" s="1793" t="str">
        <f t="shared" si="0"/>
        <v/>
      </c>
      <c r="AV41" s="1794"/>
      <c r="AW41" s="1794"/>
      <c r="AX41" s="1794"/>
      <c r="AY41" s="1794"/>
      <c r="AZ41" s="1794"/>
      <c r="BA41" s="1794"/>
      <c r="BB41" s="1794"/>
      <c r="BC41" s="1794"/>
      <c r="BD41" s="1795"/>
    </row>
    <row r="42" spans="1:71" s="4" customFormat="1" ht="12" customHeight="1" x14ac:dyDescent="0.2">
      <c r="A42" s="1847"/>
      <c r="B42" s="1848"/>
      <c r="C42" s="1848"/>
      <c r="D42" s="1848"/>
      <c r="E42" s="1848"/>
      <c r="F42" s="1848"/>
      <c r="G42" s="1848"/>
      <c r="H42" s="885"/>
      <c r="I42" s="885"/>
      <c r="J42" s="885"/>
      <c r="K42" s="885"/>
      <c r="L42" s="885"/>
      <c r="M42" s="885"/>
      <c r="N42" s="885"/>
      <c r="O42" s="885"/>
      <c r="P42" s="885"/>
      <c r="Q42" s="885"/>
      <c r="R42" s="885"/>
      <c r="S42" s="885"/>
      <c r="T42" s="1400"/>
      <c r="U42" s="1400"/>
      <c r="V42" s="1400"/>
      <c r="W42" s="1400"/>
      <c r="X42" s="1400"/>
      <c r="Y42" s="1400"/>
      <c r="Z42" s="1400"/>
      <c r="AA42" s="1400"/>
      <c r="AB42" s="1400"/>
      <c r="AC42" s="1400"/>
      <c r="AD42" s="1400"/>
      <c r="AE42" s="1400"/>
      <c r="AF42" s="870"/>
      <c r="AG42" s="870"/>
      <c r="AH42" s="870"/>
      <c r="AI42" s="871"/>
      <c r="AK42" s="1423" t="str">
        <f t="shared" si="1"/>
        <v/>
      </c>
      <c r="AL42" s="1424"/>
      <c r="AM42" s="1424"/>
      <c r="AN42" s="1424" t="str">
        <f t="shared" si="2"/>
        <v/>
      </c>
      <c r="AO42" s="1424"/>
      <c r="AP42" s="1424"/>
      <c r="AQ42" s="1424" t="str">
        <f t="shared" si="3"/>
        <v/>
      </c>
      <c r="AR42" s="1424"/>
      <c r="AS42" s="1425"/>
      <c r="AU42" s="1793" t="str">
        <f t="shared" si="0"/>
        <v/>
      </c>
      <c r="AV42" s="1794"/>
      <c r="AW42" s="1794"/>
      <c r="AX42" s="1794"/>
      <c r="AY42" s="1794"/>
      <c r="AZ42" s="1794"/>
      <c r="BA42" s="1794"/>
      <c r="BB42" s="1794"/>
      <c r="BC42" s="1794"/>
      <c r="BD42" s="1795"/>
    </row>
    <row r="43" spans="1:71" s="4" customFormat="1" ht="12" customHeight="1" x14ac:dyDescent="0.2">
      <c r="A43" s="1847"/>
      <c r="B43" s="1848"/>
      <c r="C43" s="1848"/>
      <c r="D43" s="1848"/>
      <c r="E43" s="1848"/>
      <c r="F43" s="1848"/>
      <c r="G43" s="1848"/>
      <c r="H43" s="885"/>
      <c r="I43" s="885"/>
      <c r="J43" s="885"/>
      <c r="K43" s="885"/>
      <c r="L43" s="885"/>
      <c r="M43" s="885"/>
      <c r="N43" s="885"/>
      <c r="O43" s="885"/>
      <c r="P43" s="885"/>
      <c r="Q43" s="885"/>
      <c r="R43" s="885"/>
      <c r="S43" s="885"/>
      <c r="T43" s="1400"/>
      <c r="U43" s="1400"/>
      <c r="V43" s="1400"/>
      <c r="W43" s="1400"/>
      <c r="X43" s="1400"/>
      <c r="Y43" s="1400"/>
      <c r="Z43" s="1400"/>
      <c r="AA43" s="1400"/>
      <c r="AB43" s="1400"/>
      <c r="AC43" s="1400"/>
      <c r="AD43" s="1400"/>
      <c r="AE43" s="1400"/>
      <c r="AF43" s="870"/>
      <c r="AG43" s="870"/>
      <c r="AH43" s="870"/>
      <c r="AI43" s="871"/>
      <c r="AK43" s="1423" t="str">
        <f t="shared" si="1"/>
        <v/>
      </c>
      <c r="AL43" s="1424"/>
      <c r="AM43" s="1424"/>
      <c r="AN43" s="1424" t="str">
        <f t="shared" si="2"/>
        <v/>
      </c>
      <c r="AO43" s="1424"/>
      <c r="AP43" s="1424"/>
      <c r="AQ43" s="1424" t="str">
        <f t="shared" si="3"/>
        <v/>
      </c>
      <c r="AR43" s="1424"/>
      <c r="AS43" s="1425"/>
      <c r="AU43" s="1793" t="str">
        <f t="shared" si="0"/>
        <v/>
      </c>
      <c r="AV43" s="1794"/>
      <c r="AW43" s="1794"/>
      <c r="AX43" s="1794"/>
      <c r="AY43" s="1794"/>
      <c r="AZ43" s="1794"/>
      <c r="BA43" s="1794"/>
      <c r="BB43" s="1794"/>
      <c r="BC43" s="1794"/>
      <c r="BD43" s="1795"/>
    </row>
    <row r="44" spans="1:71" s="4" customFormat="1" ht="12" customHeight="1" x14ac:dyDescent="0.2">
      <c r="A44" s="1847"/>
      <c r="B44" s="1848"/>
      <c r="C44" s="1848"/>
      <c r="D44" s="1848"/>
      <c r="E44" s="1848"/>
      <c r="F44" s="1848"/>
      <c r="G44" s="1848"/>
      <c r="H44" s="885"/>
      <c r="I44" s="885"/>
      <c r="J44" s="885"/>
      <c r="K44" s="885"/>
      <c r="L44" s="885"/>
      <c r="M44" s="885"/>
      <c r="N44" s="885"/>
      <c r="O44" s="885"/>
      <c r="P44" s="885"/>
      <c r="Q44" s="885"/>
      <c r="R44" s="885"/>
      <c r="S44" s="885"/>
      <c r="T44" s="1400"/>
      <c r="U44" s="1400"/>
      <c r="V44" s="1400"/>
      <c r="W44" s="1400"/>
      <c r="X44" s="1400"/>
      <c r="Y44" s="1400"/>
      <c r="Z44" s="1400"/>
      <c r="AA44" s="1400"/>
      <c r="AB44" s="1400"/>
      <c r="AC44" s="1400"/>
      <c r="AD44" s="1400"/>
      <c r="AE44" s="1400"/>
      <c r="AF44" s="870"/>
      <c r="AG44" s="870"/>
      <c r="AH44" s="870"/>
      <c r="AI44" s="871"/>
      <c r="AK44" s="1423" t="str">
        <f t="shared" si="1"/>
        <v/>
      </c>
      <c r="AL44" s="1424"/>
      <c r="AM44" s="1424"/>
      <c r="AN44" s="1424" t="str">
        <f t="shared" si="2"/>
        <v/>
      </c>
      <c r="AO44" s="1424"/>
      <c r="AP44" s="1424"/>
      <c r="AQ44" s="1424" t="str">
        <f t="shared" si="3"/>
        <v/>
      </c>
      <c r="AR44" s="1424"/>
      <c r="AS44" s="1425"/>
      <c r="AU44" s="1793" t="str">
        <f t="shared" si="0"/>
        <v/>
      </c>
      <c r="AV44" s="1794"/>
      <c r="AW44" s="1794"/>
      <c r="AX44" s="1794"/>
      <c r="AY44" s="1794"/>
      <c r="AZ44" s="1794"/>
      <c r="BA44" s="1794"/>
      <c r="BB44" s="1794"/>
      <c r="BC44" s="1794"/>
      <c r="BD44" s="1795"/>
    </row>
    <row r="45" spans="1:71" s="4" customFormat="1" ht="12" customHeight="1" x14ac:dyDescent="0.2">
      <c r="A45" s="1847"/>
      <c r="B45" s="1848"/>
      <c r="C45" s="1848"/>
      <c r="D45" s="1848"/>
      <c r="E45" s="1848"/>
      <c r="F45" s="1848"/>
      <c r="G45" s="1848"/>
      <c r="H45" s="885"/>
      <c r="I45" s="885"/>
      <c r="J45" s="885"/>
      <c r="K45" s="885"/>
      <c r="L45" s="885"/>
      <c r="M45" s="885"/>
      <c r="N45" s="885"/>
      <c r="O45" s="885"/>
      <c r="P45" s="885"/>
      <c r="Q45" s="885"/>
      <c r="R45" s="885"/>
      <c r="S45" s="885"/>
      <c r="T45" s="1400"/>
      <c r="U45" s="1400"/>
      <c r="V45" s="1400"/>
      <c r="W45" s="1400"/>
      <c r="X45" s="1400"/>
      <c r="Y45" s="1400"/>
      <c r="Z45" s="1400"/>
      <c r="AA45" s="1400"/>
      <c r="AB45" s="1400"/>
      <c r="AC45" s="1400"/>
      <c r="AD45" s="1400"/>
      <c r="AE45" s="1400"/>
      <c r="AF45" s="870"/>
      <c r="AG45" s="870"/>
      <c r="AH45" s="870"/>
      <c r="AI45" s="871"/>
      <c r="AK45" s="1423" t="str">
        <f t="shared" si="1"/>
        <v/>
      </c>
      <c r="AL45" s="1424"/>
      <c r="AM45" s="1424"/>
      <c r="AN45" s="1424" t="str">
        <f t="shared" si="2"/>
        <v/>
      </c>
      <c r="AO45" s="1424"/>
      <c r="AP45" s="1424"/>
      <c r="AQ45" s="1424" t="str">
        <f t="shared" si="3"/>
        <v/>
      </c>
      <c r="AR45" s="1424"/>
      <c r="AS45" s="1425"/>
      <c r="AU45" s="1793" t="str">
        <f t="shared" si="0"/>
        <v/>
      </c>
      <c r="AV45" s="1794"/>
      <c r="AW45" s="1794"/>
      <c r="AX45" s="1794"/>
      <c r="AY45" s="1794"/>
      <c r="AZ45" s="1794"/>
      <c r="BA45" s="1794"/>
      <c r="BB45" s="1794"/>
      <c r="BC45" s="1794"/>
      <c r="BD45" s="1795"/>
    </row>
    <row r="46" spans="1:71" s="4" customFormat="1" ht="12" customHeight="1" x14ac:dyDescent="0.2">
      <c r="A46" s="1847"/>
      <c r="B46" s="1848"/>
      <c r="C46" s="1848"/>
      <c r="D46" s="1848"/>
      <c r="E46" s="1848"/>
      <c r="F46" s="1848"/>
      <c r="G46" s="1848"/>
      <c r="H46" s="885"/>
      <c r="I46" s="885"/>
      <c r="J46" s="885"/>
      <c r="K46" s="885"/>
      <c r="L46" s="885"/>
      <c r="M46" s="885"/>
      <c r="N46" s="885"/>
      <c r="O46" s="885"/>
      <c r="P46" s="885"/>
      <c r="Q46" s="885"/>
      <c r="R46" s="885"/>
      <c r="S46" s="885"/>
      <c r="T46" s="1400"/>
      <c r="U46" s="1400"/>
      <c r="V46" s="1400"/>
      <c r="W46" s="1400"/>
      <c r="X46" s="1400"/>
      <c r="Y46" s="1400"/>
      <c r="Z46" s="1400"/>
      <c r="AA46" s="1400"/>
      <c r="AB46" s="1400"/>
      <c r="AC46" s="1400"/>
      <c r="AD46" s="1400"/>
      <c r="AE46" s="1400"/>
      <c r="AF46" s="870"/>
      <c r="AG46" s="870"/>
      <c r="AH46" s="870"/>
      <c r="AI46" s="871"/>
      <c r="AK46" s="1423" t="str">
        <f t="shared" si="1"/>
        <v/>
      </c>
      <c r="AL46" s="1424"/>
      <c r="AM46" s="1424"/>
      <c r="AN46" s="1424" t="str">
        <f t="shared" si="2"/>
        <v/>
      </c>
      <c r="AO46" s="1424"/>
      <c r="AP46" s="1424"/>
      <c r="AQ46" s="1424" t="str">
        <f t="shared" si="3"/>
        <v/>
      </c>
      <c r="AR46" s="1424"/>
      <c r="AS46" s="1425"/>
      <c r="AU46" s="1793" t="str">
        <f t="shared" si="0"/>
        <v/>
      </c>
      <c r="AV46" s="1794"/>
      <c r="AW46" s="1794"/>
      <c r="AX46" s="1794"/>
      <c r="AY46" s="1794"/>
      <c r="AZ46" s="1794"/>
      <c r="BA46" s="1794"/>
      <c r="BB46" s="1794"/>
      <c r="BC46" s="1794"/>
      <c r="BD46" s="1795"/>
    </row>
    <row r="47" spans="1:71" s="4" customFormat="1" ht="12" customHeight="1" x14ac:dyDescent="0.2">
      <c r="A47" s="1847"/>
      <c r="B47" s="1848"/>
      <c r="C47" s="1848"/>
      <c r="D47" s="1848"/>
      <c r="E47" s="1848"/>
      <c r="F47" s="1848"/>
      <c r="G47" s="1848"/>
      <c r="H47" s="885"/>
      <c r="I47" s="885"/>
      <c r="J47" s="885"/>
      <c r="K47" s="885"/>
      <c r="L47" s="885"/>
      <c r="M47" s="885"/>
      <c r="N47" s="885"/>
      <c r="O47" s="885"/>
      <c r="P47" s="885"/>
      <c r="Q47" s="885"/>
      <c r="R47" s="885"/>
      <c r="S47" s="885"/>
      <c r="T47" s="1400"/>
      <c r="U47" s="1400"/>
      <c r="V47" s="1400"/>
      <c r="W47" s="1400"/>
      <c r="X47" s="1400"/>
      <c r="Y47" s="1400"/>
      <c r="Z47" s="1400"/>
      <c r="AA47" s="1400"/>
      <c r="AB47" s="1400"/>
      <c r="AC47" s="1400"/>
      <c r="AD47" s="1400"/>
      <c r="AE47" s="1400"/>
      <c r="AF47" s="870"/>
      <c r="AG47" s="870"/>
      <c r="AH47" s="870"/>
      <c r="AI47" s="871"/>
      <c r="AK47" s="1423" t="str">
        <f t="shared" si="1"/>
        <v/>
      </c>
      <c r="AL47" s="1424"/>
      <c r="AM47" s="1424"/>
      <c r="AN47" s="1424" t="str">
        <f t="shared" si="2"/>
        <v/>
      </c>
      <c r="AO47" s="1424"/>
      <c r="AP47" s="1424"/>
      <c r="AQ47" s="1424" t="str">
        <f t="shared" si="3"/>
        <v/>
      </c>
      <c r="AR47" s="1424"/>
      <c r="AS47" s="1425"/>
      <c r="AU47" s="1793" t="str">
        <f t="shared" si="0"/>
        <v/>
      </c>
      <c r="AV47" s="1794"/>
      <c r="AW47" s="1794"/>
      <c r="AX47" s="1794"/>
      <c r="AY47" s="1794"/>
      <c r="AZ47" s="1794"/>
      <c r="BA47" s="1794"/>
      <c r="BB47" s="1794"/>
      <c r="BC47" s="1794"/>
      <c r="BD47" s="1795"/>
    </row>
    <row r="48" spans="1:71" s="4" customFormat="1" ht="12" customHeight="1" x14ac:dyDescent="0.2">
      <c r="A48" s="1847"/>
      <c r="B48" s="1848"/>
      <c r="C48" s="1848"/>
      <c r="D48" s="1848"/>
      <c r="E48" s="1848"/>
      <c r="F48" s="1848"/>
      <c r="G48" s="1848"/>
      <c r="H48" s="885"/>
      <c r="I48" s="885"/>
      <c r="J48" s="885"/>
      <c r="K48" s="885"/>
      <c r="L48" s="885"/>
      <c r="M48" s="885"/>
      <c r="N48" s="885"/>
      <c r="O48" s="885"/>
      <c r="P48" s="885"/>
      <c r="Q48" s="885"/>
      <c r="R48" s="885"/>
      <c r="S48" s="885"/>
      <c r="T48" s="1400"/>
      <c r="U48" s="1400"/>
      <c r="V48" s="1400"/>
      <c r="W48" s="1400"/>
      <c r="X48" s="1400"/>
      <c r="Y48" s="1400"/>
      <c r="Z48" s="1400"/>
      <c r="AA48" s="1400"/>
      <c r="AB48" s="1400"/>
      <c r="AC48" s="1400"/>
      <c r="AD48" s="1400"/>
      <c r="AE48" s="1400"/>
      <c r="AF48" s="870"/>
      <c r="AG48" s="870"/>
      <c r="AH48" s="870"/>
      <c r="AI48" s="871"/>
      <c r="AK48" s="1423" t="str">
        <f t="shared" si="1"/>
        <v/>
      </c>
      <c r="AL48" s="1424"/>
      <c r="AM48" s="1424"/>
      <c r="AN48" s="1424" t="str">
        <f t="shared" si="2"/>
        <v/>
      </c>
      <c r="AO48" s="1424"/>
      <c r="AP48" s="1424"/>
      <c r="AQ48" s="1424" t="str">
        <f t="shared" si="3"/>
        <v/>
      </c>
      <c r="AR48" s="1424"/>
      <c r="AS48" s="1425"/>
      <c r="AU48" s="1793" t="str">
        <f t="shared" si="0"/>
        <v/>
      </c>
      <c r="AV48" s="1794"/>
      <c r="AW48" s="1794"/>
      <c r="AX48" s="1794"/>
      <c r="AY48" s="1794"/>
      <c r="AZ48" s="1794"/>
      <c r="BA48" s="1794"/>
      <c r="BB48" s="1794"/>
      <c r="BC48" s="1794"/>
      <c r="BD48" s="1795"/>
    </row>
    <row r="49" spans="1:71" s="4" customFormat="1" ht="12" customHeight="1" x14ac:dyDescent="0.2">
      <c r="A49" s="1847"/>
      <c r="B49" s="1848"/>
      <c r="C49" s="1848"/>
      <c r="D49" s="1848"/>
      <c r="E49" s="1848"/>
      <c r="F49" s="1848"/>
      <c r="G49" s="1848"/>
      <c r="H49" s="885"/>
      <c r="I49" s="885"/>
      <c r="J49" s="885"/>
      <c r="K49" s="885"/>
      <c r="L49" s="885"/>
      <c r="M49" s="885"/>
      <c r="N49" s="885"/>
      <c r="O49" s="885"/>
      <c r="P49" s="885"/>
      <c r="Q49" s="885"/>
      <c r="R49" s="885"/>
      <c r="S49" s="885"/>
      <c r="T49" s="1400"/>
      <c r="U49" s="1400"/>
      <c r="V49" s="1400"/>
      <c r="W49" s="1400"/>
      <c r="X49" s="1400"/>
      <c r="Y49" s="1400"/>
      <c r="Z49" s="1400"/>
      <c r="AA49" s="1400"/>
      <c r="AB49" s="1400"/>
      <c r="AC49" s="1400"/>
      <c r="AD49" s="1400"/>
      <c r="AE49" s="1400"/>
      <c r="AF49" s="870"/>
      <c r="AG49" s="870"/>
      <c r="AH49" s="870"/>
      <c r="AI49" s="871"/>
      <c r="AK49" s="1423" t="str">
        <f t="shared" si="1"/>
        <v/>
      </c>
      <c r="AL49" s="1424"/>
      <c r="AM49" s="1424"/>
      <c r="AN49" s="1424" t="str">
        <f t="shared" si="2"/>
        <v/>
      </c>
      <c r="AO49" s="1424"/>
      <c r="AP49" s="1424"/>
      <c r="AQ49" s="1424" t="str">
        <f t="shared" si="3"/>
        <v/>
      </c>
      <c r="AR49" s="1424"/>
      <c r="AS49" s="1425"/>
      <c r="AU49" s="1793" t="str">
        <f t="shared" si="0"/>
        <v/>
      </c>
      <c r="AV49" s="1794"/>
      <c r="AW49" s="1794"/>
      <c r="AX49" s="1794"/>
      <c r="AY49" s="1794"/>
      <c r="AZ49" s="1794"/>
      <c r="BA49" s="1794"/>
      <c r="BB49" s="1794"/>
      <c r="BC49" s="1794"/>
      <c r="BD49" s="1795"/>
    </row>
    <row r="50" spans="1:71" s="4" customFormat="1" ht="12" customHeight="1" x14ac:dyDescent="0.2">
      <c r="A50" s="1847"/>
      <c r="B50" s="1848"/>
      <c r="C50" s="1848"/>
      <c r="D50" s="1848"/>
      <c r="E50" s="1848"/>
      <c r="F50" s="1848"/>
      <c r="G50" s="1848"/>
      <c r="H50" s="885"/>
      <c r="I50" s="885"/>
      <c r="J50" s="885"/>
      <c r="K50" s="885"/>
      <c r="L50" s="885"/>
      <c r="M50" s="885"/>
      <c r="N50" s="885"/>
      <c r="O50" s="885"/>
      <c r="P50" s="885"/>
      <c r="Q50" s="885"/>
      <c r="R50" s="885"/>
      <c r="S50" s="885"/>
      <c r="T50" s="1400"/>
      <c r="U50" s="1400"/>
      <c r="V50" s="1400"/>
      <c r="W50" s="1400"/>
      <c r="X50" s="1400"/>
      <c r="Y50" s="1400"/>
      <c r="Z50" s="1400"/>
      <c r="AA50" s="1400"/>
      <c r="AB50" s="1400"/>
      <c r="AC50" s="1400"/>
      <c r="AD50" s="1400"/>
      <c r="AE50" s="1400"/>
      <c r="AF50" s="870"/>
      <c r="AG50" s="870"/>
      <c r="AH50" s="870"/>
      <c r="AI50" s="871"/>
      <c r="AK50" s="1423" t="str">
        <f t="shared" si="1"/>
        <v/>
      </c>
      <c r="AL50" s="1424"/>
      <c r="AM50" s="1424"/>
      <c r="AN50" s="1424" t="str">
        <f t="shared" si="2"/>
        <v/>
      </c>
      <c r="AO50" s="1424"/>
      <c r="AP50" s="1424"/>
      <c r="AQ50" s="1424" t="str">
        <f t="shared" si="3"/>
        <v/>
      </c>
      <c r="AR50" s="1424"/>
      <c r="AS50" s="1425"/>
      <c r="AU50" s="1793" t="str">
        <f t="shared" si="0"/>
        <v/>
      </c>
      <c r="AV50" s="1794"/>
      <c r="AW50" s="1794"/>
      <c r="AX50" s="1794"/>
      <c r="AY50" s="1794"/>
      <c r="AZ50" s="1794"/>
      <c r="BA50" s="1794"/>
      <c r="BB50" s="1794"/>
      <c r="BC50" s="1794"/>
      <c r="BD50" s="1795"/>
    </row>
    <row r="51" spans="1:71" s="4" customFormat="1" ht="12" customHeight="1" x14ac:dyDescent="0.2">
      <c r="A51" s="1847"/>
      <c r="B51" s="1848"/>
      <c r="C51" s="1848"/>
      <c r="D51" s="1848"/>
      <c r="E51" s="1848"/>
      <c r="F51" s="1848"/>
      <c r="G51" s="1848"/>
      <c r="H51" s="885"/>
      <c r="I51" s="885"/>
      <c r="J51" s="885"/>
      <c r="K51" s="885"/>
      <c r="L51" s="885"/>
      <c r="M51" s="885"/>
      <c r="N51" s="885"/>
      <c r="O51" s="885"/>
      <c r="P51" s="885"/>
      <c r="Q51" s="885"/>
      <c r="R51" s="885"/>
      <c r="S51" s="885"/>
      <c r="T51" s="1400"/>
      <c r="U51" s="1400"/>
      <c r="V51" s="1400"/>
      <c r="W51" s="1400"/>
      <c r="X51" s="1400"/>
      <c r="Y51" s="1400"/>
      <c r="Z51" s="1400"/>
      <c r="AA51" s="1400"/>
      <c r="AB51" s="1400"/>
      <c r="AC51" s="1400"/>
      <c r="AD51" s="1400"/>
      <c r="AE51" s="1400"/>
      <c r="AF51" s="870"/>
      <c r="AG51" s="870"/>
      <c r="AH51" s="870"/>
      <c r="AI51" s="871"/>
      <c r="AK51" s="1423" t="str">
        <f t="shared" si="1"/>
        <v/>
      </c>
      <c r="AL51" s="1424"/>
      <c r="AM51" s="1424"/>
      <c r="AN51" s="1424" t="str">
        <f t="shared" si="2"/>
        <v/>
      </c>
      <c r="AO51" s="1424"/>
      <c r="AP51" s="1424"/>
      <c r="AQ51" s="1424" t="str">
        <f t="shared" si="3"/>
        <v/>
      </c>
      <c r="AR51" s="1424"/>
      <c r="AS51" s="1425"/>
      <c r="AU51" s="1793" t="str">
        <f t="shared" si="0"/>
        <v/>
      </c>
      <c r="AV51" s="1794"/>
      <c r="AW51" s="1794"/>
      <c r="AX51" s="1794"/>
      <c r="AY51" s="1794"/>
      <c r="AZ51" s="1794"/>
      <c r="BA51" s="1794"/>
      <c r="BB51" s="1794"/>
      <c r="BC51" s="1794"/>
      <c r="BD51" s="1795"/>
    </row>
    <row r="52" spans="1:71" s="4" customFormat="1" ht="12" customHeight="1" x14ac:dyDescent="0.2">
      <c r="A52" s="1847"/>
      <c r="B52" s="1848"/>
      <c r="C52" s="1848"/>
      <c r="D52" s="1848"/>
      <c r="E52" s="1848"/>
      <c r="F52" s="1848"/>
      <c r="G52" s="1848"/>
      <c r="H52" s="885"/>
      <c r="I52" s="885"/>
      <c r="J52" s="885"/>
      <c r="K52" s="885"/>
      <c r="L52" s="885"/>
      <c r="M52" s="885"/>
      <c r="N52" s="885"/>
      <c r="O52" s="885"/>
      <c r="P52" s="885"/>
      <c r="Q52" s="885"/>
      <c r="R52" s="885"/>
      <c r="S52" s="885"/>
      <c r="T52" s="1400"/>
      <c r="U52" s="1400"/>
      <c r="V52" s="1400"/>
      <c r="W52" s="1400"/>
      <c r="X52" s="1400"/>
      <c r="Y52" s="1400"/>
      <c r="Z52" s="1400"/>
      <c r="AA52" s="1400"/>
      <c r="AB52" s="1400"/>
      <c r="AC52" s="1400"/>
      <c r="AD52" s="1400"/>
      <c r="AE52" s="1400"/>
      <c r="AF52" s="870"/>
      <c r="AG52" s="870"/>
      <c r="AH52" s="870"/>
      <c r="AI52" s="871"/>
      <c r="AK52" s="1423" t="str">
        <f t="shared" si="1"/>
        <v/>
      </c>
      <c r="AL52" s="1424"/>
      <c r="AM52" s="1424"/>
      <c r="AN52" s="1424" t="str">
        <f t="shared" si="2"/>
        <v/>
      </c>
      <c r="AO52" s="1424"/>
      <c r="AP52" s="1424"/>
      <c r="AQ52" s="1424" t="str">
        <f t="shared" si="3"/>
        <v/>
      </c>
      <c r="AR52" s="1424"/>
      <c r="AS52" s="1425"/>
      <c r="AU52" s="1793" t="str">
        <f t="shared" si="0"/>
        <v/>
      </c>
      <c r="AV52" s="1794"/>
      <c r="AW52" s="1794"/>
      <c r="AX52" s="1794"/>
      <c r="AY52" s="1794"/>
      <c r="AZ52" s="1794"/>
      <c r="BA52" s="1794"/>
      <c r="BB52" s="1794"/>
      <c r="BC52" s="1794"/>
      <c r="BD52" s="1795"/>
    </row>
    <row r="53" spans="1:71" s="4" customFormat="1" ht="12.75" thickBot="1" x14ac:dyDescent="0.25">
      <c r="A53" s="1409" t="s">
        <v>192</v>
      </c>
      <c r="B53" s="1410"/>
      <c r="C53" s="1410"/>
      <c r="D53" s="1410"/>
      <c r="E53" s="1410"/>
      <c r="F53" s="1410"/>
      <c r="G53" s="1410"/>
      <c r="H53" s="1410"/>
      <c r="I53" s="1410"/>
      <c r="J53" s="1410"/>
      <c r="K53" s="1410"/>
      <c r="L53" s="1410"/>
      <c r="M53" s="1410"/>
      <c r="N53" s="1410"/>
      <c r="O53" s="1410"/>
      <c r="P53" s="1410"/>
      <c r="Q53" s="1245" t="str">
        <f>IF(SUM(Q33:S52)&lt;&gt;0,SUM(Q33:S52),"")</f>
        <v/>
      </c>
      <c r="R53" s="1245"/>
      <c r="S53" s="1245"/>
      <c r="T53" s="1245" t="str">
        <f>IF(SUM(T33:V52)&lt;&gt;0,SUM(T33:V52),"")</f>
        <v/>
      </c>
      <c r="U53" s="1245"/>
      <c r="V53" s="1245"/>
      <c r="W53" s="1245" t="str">
        <f>IF(SUM(W33:Y52)&lt;&gt;0,SUM(W33:Y52),"")</f>
        <v/>
      </c>
      <c r="X53" s="1245"/>
      <c r="Y53" s="1245"/>
      <c r="Z53" s="1245" t="str">
        <f>IF(SUM(Z33:AB52)&lt;&gt;0,SUM(Z33:AB52),"")</f>
        <v/>
      </c>
      <c r="AA53" s="1245"/>
      <c r="AB53" s="1245"/>
      <c r="AC53" s="1245" t="str">
        <f>IF(SUM(AC33:AE52)&lt;&gt;0,SUM(AC33:AE52),"")</f>
        <v/>
      </c>
      <c r="AD53" s="1245"/>
      <c r="AE53" s="1245"/>
      <c r="AF53" s="1397"/>
      <c r="AG53" s="1397"/>
      <c r="AH53" s="1397"/>
      <c r="AI53" s="1398"/>
      <c r="AK53" s="1918" t="str">
        <f>IFERROR((T53/Q53),"")</f>
        <v/>
      </c>
      <c r="AL53" s="1919"/>
      <c r="AM53" s="1920"/>
      <c r="AN53" s="1460"/>
      <c r="AO53" s="1460"/>
      <c r="AP53" s="1460"/>
      <c r="AQ53" s="1460"/>
      <c r="AR53" s="1460"/>
      <c r="AS53" s="1461"/>
      <c r="AU53" s="1796" t="str">
        <f>IFERROR(IF(AC53="","",IF(AC53&lt;Q53-(Q53*$BB$30),"Below "&amp;$BB$30*100&amp;"% by "&amp;Q53-(Q53*$BB$30)-AC53&amp;" CFM",IF(AC53&gt;Q53+(Q53*$BB$29),"Above "&amp;$BB$29*100&amp;"% by "&amp;AC53-Q53-(Q53*$BB$29)&amp;" CFM",""))),"")</f>
        <v/>
      </c>
      <c r="AV53" s="1797"/>
      <c r="AW53" s="1797"/>
      <c r="AX53" s="1797"/>
      <c r="AY53" s="1797"/>
      <c r="AZ53" s="1797"/>
      <c r="BA53" s="1797"/>
      <c r="BB53" s="1797"/>
      <c r="BC53" s="1797"/>
      <c r="BD53" s="1798"/>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row>
    <row r="57" spans="1:71" s="4" customFormat="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row>
    <row r="58" spans="1:71" s="4" customFormat="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row>
    <row r="59" spans="1:71" s="4" customFormat="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row>
    <row r="60" spans="1:71" s="4" customFormat="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994"/>
      <c r="F62" s="994"/>
      <c r="G62" s="994"/>
      <c r="H62" s="994"/>
      <c r="I62" s="994"/>
      <c r="J62" s="994"/>
      <c r="K62" s="994"/>
      <c r="L62" s="6"/>
      <c r="M62" s="6"/>
      <c r="N62" s="6"/>
      <c r="O62" s="6"/>
      <c r="P62" s="6"/>
      <c r="Q62" s="6" t="s">
        <v>37</v>
      </c>
      <c r="R62" s="6"/>
      <c r="S62" s="6"/>
      <c r="T62" s="6"/>
      <c r="U62" s="6"/>
      <c r="V62" s="995"/>
      <c r="W62" s="995"/>
      <c r="X62" s="995"/>
      <c r="Y62" s="995"/>
      <c r="Z62" s="995"/>
      <c r="AA62" s="995"/>
      <c r="AB62" s="995"/>
      <c r="AC62" s="995"/>
      <c r="AD62" s="995"/>
      <c r="AE62" s="995"/>
      <c r="AF62" s="995"/>
      <c r="AG62" s="995"/>
      <c r="AH62" s="995"/>
      <c r="AI62" s="9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dtjkJxDdYJfM6sSzIydFYjoPbpjDUhQ19rx1niEpBE33Zi1p3YFbKwSPZRgLPaWSrpYRhOxVkO3ZXGJ1KxwMgg==" saltValue="WQ44pPChluyaeIprdRJGkQ==" spinCount="100000"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494" priority="25">
      <formula>LEN(TRIM(AU33))&gt;0</formula>
    </cfRule>
  </conditionalFormatting>
  <conditionalFormatting sqref="V62:AI62 E62:K62 Z19:Z22 AE20:AE22 G18:P20 G14:P16 G13:K13 G12:P12 Y9:AI9 Y7:AI7 F9:P9 F7:P7 BB29:BC30 Z13:AD15 AE13">
    <cfRule type="containsBlanks" dxfId="1493" priority="24">
      <formula>LEN(TRIM(E7))=0</formula>
    </cfRule>
  </conditionalFormatting>
  <conditionalFormatting sqref="Q53:AE53">
    <cfRule type="containsText" dxfId="1492" priority="23" operator="containsText" text="CALC.">
      <formula>NOT(ISERROR(SEARCH("CALC.",Q53)))</formula>
    </cfRule>
  </conditionalFormatting>
  <conditionalFormatting sqref="A33:S52">
    <cfRule type="notContainsBlanks" dxfId="1491" priority="21">
      <formula>LEN(TRIM(A33))&gt;0</formula>
    </cfRule>
    <cfRule type="expression" dxfId="1490" priority="22">
      <formula>NOT(ISBLANK($H33))</formula>
    </cfRule>
  </conditionalFormatting>
  <conditionalFormatting sqref="AU53:BD53">
    <cfRule type="notContainsBlanks" dxfId="1489" priority="20">
      <formula>LEN(TRIM(AU53))&gt;0</formula>
    </cfRule>
  </conditionalFormatting>
  <conditionalFormatting sqref="T33:AC52">
    <cfRule type="notContainsBlanks" dxfId="1488" priority="11">
      <formula>LEN(TRIM(T33))&gt;0</formula>
    </cfRule>
    <cfRule type="expression" dxfId="1487" priority="12">
      <formula>NOT(ISBLANK($H33))</formula>
    </cfRule>
  </conditionalFormatting>
  <conditionalFormatting sqref="T33:AB52">
    <cfRule type="expression" dxfId="1486" priority="10">
      <formula>$AC33&lt;&gt;""</formula>
    </cfRule>
  </conditionalFormatting>
  <conditionalFormatting sqref="AZ13:BO15">
    <cfRule type="notContainsBlanks" dxfId="1485" priority="9">
      <formula>LEN(TRIM(AZ13))&gt;0</formula>
    </cfRule>
  </conditionalFormatting>
  <conditionalFormatting sqref="AN13:AS15 AT18">
    <cfRule type="containsBlanks" dxfId="1484" priority="8">
      <formula>LEN(TRIM(AN13))=0</formula>
    </cfRule>
  </conditionalFormatting>
  <conditionalFormatting sqref="AN16:AS16">
    <cfRule type="containsText" dxfId="1483" priority="7" operator="containsText" text="CALC.">
      <formula>NOT(ISERROR(SEARCH("CALC.",AN16)))</formula>
    </cfRule>
  </conditionalFormatting>
  <conditionalFormatting sqref="AK14:AS16 AZ12:BO18">
    <cfRule type="expression" dxfId="1482" priority="6">
      <formula>$AT$18="Single Phase"</formula>
    </cfRule>
  </conditionalFormatting>
  <conditionalFormatting sqref="AE15:AI15">
    <cfRule type="containsText" dxfId="1481" priority="5" operator="containsText" text="CALC.">
      <formula>NOT(ISERROR(SEARCH("CALC.",AE15)))</formula>
    </cfRule>
  </conditionalFormatting>
  <conditionalFormatting sqref="AE14:AI14">
    <cfRule type="containsText" dxfId="1480" priority="4" operator="containsText" text="CALC.">
      <formula>NOT(ISERROR(SEARCH("CALC.",AE14)))</formula>
    </cfRule>
  </conditionalFormatting>
  <conditionalFormatting sqref="AE25 AH25">
    <cfRule type="containsBlanks" dxfId="1479" priority="3">
      <formula>LEN(TRIM(AE25))=0</formula>
    </cfRule>
  </conditionalFormatting>
  <conditionalFormatting sqref="AH25:AI25">
    <cfRule type="expression" dxfId="1478" priority="2">
      <formula>OR($AE$25="HIGH",$AE$25="MEDIUM",$AE$25="LOW")</formula>
    </cfRule>
  </conditionalFormatting>
  <conditionalFormatting sqref="M13:P13">
    <cfRule type="containsBlanks" dxfId="147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23" t="s">
        <v>49</v>
      </c>
      <c r="AK1" s="1823"/>
      <c r="AL1" s="1823"/>
      <c r="AM1" s="1823"/>
      <c r="AN1" s="1823"/>
      <c r="AO1" s="1823"/>
      <c r="AP1" s="1823"/>
      <c r="AQ1" s="1823"/>
      <c r="AR1" s="1823"/>
      <c r="AS1" s="1823"/>
      <c r="AT1" s="1823"/>
      <c r="AU1" s="1823"/>
      <c r="AV1" s="1823"/>
      <c r="AW1" s="1823"/>
      <c r="AX1" s="1823"/>
      <c r="AY1" s="1823"/>
      <c r="AZ1" s="1823"/>
      <c r="BA1" s="1823"/>
      <c r="BB1" s="1823"/>
      <c r="BC1" s="1823"/>
      <c r="BD1" s="1823"/>
      <c r="BE1" s="1823"/>
      <c r="BF1" s="1823"/>
      <c r="BG1" s="1823"/>
      <c r="BH1" s="1823"/>
      <c r="BI1" s="1823"/>
      <c r="BJ1" s="1823"/>
      <c r="BK1" s="1823"/>
      <c r="BL1" s="1823"/>
      <c r="BM1" s="1823"/>
      <c r="BN1" s="1823"/>
      <c r="BO1" s="1823"/>
      <c r="BP1" s="1823"/>
      <c r="BQ1" s="1823"/>
      <c r="BR1" s="1823"/>
      <c r="BS1" s="1823"/>
      <c r="BT1" s="1823"/>
      <c r="BU1" s="1823"/>
      <c r="BV1" s="1823"/>
      <c r="BW1" s="1823"/>
      <c r="BX1" s="1823"/>
      <c r="BY1" s="1823"/>
      <c r="BZ1" s="1823"/>
      <c r="CA1" s="1823"/>
      <c r="CB1" s="1823"/>
      <c r="CC1" s="1823"/>
      <c r="CD1" s="1823"/>
      <c r="CE1" s="1823"/>
      <c r="CF1" s="1823"/>
      <c r="CG1" s="1823"/>
      <c r="CH1" s="1823"/>
      <c r="CI1" s="1823"/>
      <c r="CJ1" s="1823"/>
      <c r="CK1" s="1823"/>
      <c r="CL1" s="1823"/>
      <c r="CM1" s="1823"/>
      <c r="CN1" s="1823"/>
      <c r="CO1" s="1823"/>
      <c r="CP1" s="1823"/>
      <c r="CQ1" s="1823"/>
      <c r="CR1" s="1823"/>
      <c r="CS1" s="1823"/>
      <c r="CT1" s="1823"/>
      <c r="CU1" s="1823"/>
      <c r="CV1" s="1823"/>
      <c r="CW1" s="1823"/>
      <c r="CX1" s="1823"/>
      <c r="CY1" s="1823"/>
      <c r="CZ1" s="1823"/>
      <c r="DA1" s="1823"/>
      <c r="DB1" s="1823"/>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60" t="s">
        <v>878</v>
      </c>
      <c r="N5" s="860"/>
      <c r="O5" s="860"/>
      <c r="P5" s="860"/>
      <c r="Q5" s="860"/>
      <c r="R5" s="860"/>
      <c r="S5" s="860"/>
      <c r="T5" s="860"/>
      <c r="U5" s="860"/>
      <c r="V5" s="860"/>
      <c r="W5" s="860"/>
      <c r="X5" s="860"/>
      <c r="Y5" s="860"/>
      <c r="Z5" s="860"/>
      <c r="AA5" s="860"/>
      <c r="AB5" s="860"/>
      <c r="AC5" s="860"/>
      <c r="AD5" s="860"/>
      <c r="AE5" s="860"/>
      <c r="AF5" s="860"/>
      <c r="AG5" s="860"/>
      <c r="AH5" s="860"/>
      <c r="AI5" s="860"/>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54" t="s">
        <v>48</v>
      </c>
      <c r="B7" s="854"/>
      <c r="C7" s="854"/>
      <c r="D7" s="854"/>
      <c r="E7" s="854"/>
      <c r="F7" s="1272"/>
      <c r="G7" s="1272"/>
      <c r="H7" s="1272"/>
      <c r="I7" s="1272"/>
      <c r="J7" s="1272"/>
      <c r="K7" s="1272"/>
      <c r="L7" s="1272"/>
      <c r="M7" s="1272"/>
      <c r="N7" s="1272"/>
      <c r="O7" s="1272"/>
      <c r="P7" s="1272"/>
      <c r="Q7" s="42"/>
      <c r="R7" s="42"/>
      <c r="S7" s="42"/>
      <c r="T7" s="854" t="s">
        <v>47</v>
      </c>
      <c r="U7" s="854"/>
      <c r="V7" s="854"/>
      <c r="W7" s="854"/>
      <c r="X7" s="854"/>
      <c r="Y7" s="855"/>
      <c r="Z7" s="855"/>
      <c r="AA7" s="855"/>
      <c r="AB7" s="855"/>
      <c r="AC7" s="855"/>
      <c r="AD7" s="855"/>
      <c r="AE7" s="855"/>
      <c r="AF7" s="855"/>
      <c r="AG7" s="855"/>
      <c r="AH7" s="855"/>
      <c r="AI7" s="855"/>
      <c r="AJ7" s="4"/>
      <c r="AK7" s="1928" t="s">
        <v>453</v>
      </c>
      <c r="AL7" s="1929"/>
      <c r="AM7" s="1929"/>
      <c r="AN7" s="1929"/>
      <c r="AO7" s="1929"/>
      <c r="AP7" s="1929"/>
      <c r="AQ7" s="1929"/>
      <c r="AR7" s="1929"/>
      <c r="AS7" s="1929"/>
      <c r="AT7" s="1929"/>
      <c r="AU7" s="1929"/>
      <c r="AV7" s="1929"/>
      <c r="AW7" s="1929"/>
      <c r="AX7" s="1929"/>
      <c r="AY7" s="1929"/>
      <c r="AZ7" s="1929"/>
      <c r="BA7" s="1929"/>
      <c r="BB7" s="1929"/>
      <c r="BC7" s="1929"/>
      <c r="BD7" s="1929"/>
      <c r="BE7" s="1929"/>
      <c r="BF7" s="1929"/>
      <c r="BG7" s="1929"/>
      <c r="BH7" s="1929"/>
      <c r="BI7" s="1929"/>
      <c r="BJ7" s="1929"/>
      <c r="BK7" s="1930"/>
      <c r="BL7" s="1934" t="s">
        <v>243</v>
      </c>
      <c r="BM7" s="1935"/>
      <c r="BN7" s="1935"/>
      <c r="BO7" s="1935"/>
      <c r="BP7" s="1935"/>
      <c r="BQ7" s="1935"/>
      <c r="BR7" s="1935"/>
      <c r="BS7" s="1935"/>
      <c r="BT7" s="1935"/>
      <c r="BU7" s="1935"/>
      <c r="BV7" s="1935"/>
      <c r="BW7" s="1935"/>
      <c r="BX7" s="1935"/>
      <c r="BY7" s="1935"/>
      <c r="BZ7" s="1935"/>
      <c r="CA7" s="1935"/>
      <c r="CB7" s="1935"/>
      <c r="CC7" s="1935"/>
      <c r="CD7" s="1935"/>
      <c r="CE7" s="1935"/>
      <c r="CF7" s="1935"/>
      <c r="CG7" s="1935"/>
      <c r="CH7" s="1935"/>
      <c r="CI7" s="1935"/>
      <c r="CJ7" s="1935"/>
      <c r="CK7" s="1935"/>
      <c r="CL7" s="1935"/>
      <c r="CM7" s="1935"/>
      <c r="CN7" s="1935"/>
      <c r="CO7" s="1935"/>
      <c r="CP7" s="1935"/>
      <c r="CQ7" s="1935"/>
      <c r="CR7" s="1935"/>
      <c r="CS7" s="1935"/>
      <c r="CT7" s="1935"/>
      <c r="CU7" s="1935"/>
      <c r="CV7" s="1935"/>
      <c r="CW7" s="1935"/>
      <c r="CX7" s="1935"/>
      <c r="CY7" s="1935"/>
      <c r="CZ7" s="1935"/>
      <c r="DA7" s="1936"/>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31"/>
      <c r="AL8" s="1932"/>
      <c r="AM8" s="1932"/>
      <c r="AN8" s="1932"/>
      <c r="AO8" s="1932"/>
      <c r="AP8" s="1932"/>
      <c r="AQ8" s="1932"/>
      <c r="AR8" s="1932"/>
      <c r="AS8" s="1932"/>
      <c r="AT8" s="1932"/>
      <c r="AU8" s="1932"/>
      <c r="AV8" s="1932"/>
      <c r="AW8" s="1932"/>
      <c r="AX8" s="1932"/>
      <c r="AY8" s="1932"/>
      <c r="AZ8" s="1932"/>
      <c r="BA8" s="1932"/>
      <c r="BB8" s="1932"/>
      <c r="BC8" s="1932"/>
      <c r="BD8" s="1932"/>
      <c r="BE8" s="1932"/>
      <c r="BF8" s="1932"/>
      <c r="BG8" s="1932"/>
      <c r="BH8" s="1932"/>
      <c r="BI8" s="1932"/>
      <c r="BJ8" s="1932"/>
      <c r="BK8" s="1933"/>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54" t="s">
        <v>61</v>
      </c>
      <c r="B9" s="854"/>
      <c r="C9" s="854"/>
      <c r="D9" s="854"/>
      <c r="E9" s="854"/>
      <c r="F9" s="855"/>
      <c r="G9" s="855"/>
      <c r="H9" s="855"/>
      <c r="I9" s="855"/>
      <c r="J9" s="855"/>
      <c r="K9" s="855"/>
      <c r="L9" s="855"/>
      <c r="M9" s="855"/>
      <c r="N9" s="855"/>
      <c r="O9" s="855"/>
      <c r="P9" s="855"/>
      <c r="Q9" s="42"/>
      <c r="R9" s="42"/>
      <c r="S9" s="42"/>
      <c r="T9" s="854" t="s">
        <v>46</v>
      </c>
      <c r="U9" s="854"/>
      <c r="V9" s="854"/>
      <c r="W9" s="854"/>
      <c r="X9" s="854"/>
      <c r="Y9" s="855"/>
      <c r="Z9" s="855"/>
      <c r="AA9" s="855"/>
      <c r="AB9" s="855"/>
      <c r="AC9" s="855"/>
      <c r="AD9" s="855"/>
      <c r="AE9" s="855"/>
      <c r="AF9" s="855"/>
      <c r="AG9" s="855"/>
      <c r="AH9" s="855"/>
      <c r="AI9" s="855"/>
      <c r="AJ9" s="4"/>
      <c r="AK9" s="1434"/>
      <c r="AL9" s="1436"/>
      <c r="AM9" s="1346">
        <v>1</v>
      </c>
      <c r="AN9" s="1346"/>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39"/>
      <c r="AL10" s="1040"/>
      <c r="AM10" s="892">
        <v>2</v>
      </c>
      <c r="AN10" s="892"/>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56" t="s">
        <v>870</v>
      </c>
      <c r="B11" s="857"/>
      <c r="C11" s="857"/>
      <c r="D11" s="857"/>
      <c r="E11" s="857"/>
      <c r="F11" s="857"/>
      <c r="G11" s="857"/>
      <c r="H11" s="857"/>
      <c r="I11" s="857"/>
      <c r="J11" s="857"/>
      <c r="K11" s="857"/>
      <c r="L11" s="857"/>
      <c r="M11" s="857"/>
      <c r="N11" s="857"/>
      <c r="O11" s="857"/>
      <c r="P11" s="858"/>
      <c r="Q11" s="42"/>
      <c r="R11" s="42"/>
      <c r="S11" s="631"/>
      <c r="T11" s="953" t="s">
        <v>869</v>
      </c>
      <c r="U11" s="954"/>
      <c r="V11" s="954"/>
      <c r="W11" s="954"/>
      <c r="X11" s="954"/>
      <c r="Y11" s="954"/>
      <c r="Z11" s="954"/>
      <c r="AA11" s="954"/>
      <c r="AB11" s="954"/>
      <c r="AC11" s="954"/>
      <c r="AD11" s="954"/>
      <c r="AE11" s="954"/>
      <c r="AF11" s="954"/>
      <c r="AG11" s="954"/>
      <c r="AH11" s="954"/>
      <c r="AI11" s="955"/>
      <c r="AJ11" s="4"/>
      <c r="AK11" s="1039"/>
      <c r="AL11" s="1040"/>
      <c r="AM11" s="892">
        <v>3</v>
      </c>
      <c r="AN11" s="892"/>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87" t="s">
        <v>901</v>
      </c>
      <c r="B12" s="888"/>
      <c r="C12" s="888"/>
      <c r="D12" s="888"/>
      <c r="E12" s="888"/>
      <c r="F12" s="888"/>
      <c r="G12" s="885"/>
      <c r="H12" s="885"/>
      <c r="I12" s="885"/>
      <c r="J12" s="885"/>
      <c r="K12" s="885"/>
      <c r="L12" s="885"/>
      <c r="M12" s="885"/>
      <c r="N12" s="885"/>
      <c r="O12" s="885"/>
      <c r="P12" s="886"/>
      <c r="Q12" s="42"/>
      <c r="R12" s="42"/>
      <c r="S12" s="631"/>
      <c r="T12" s="1738"/>
      <c r="U12" s="942"/>
      <c r="V12" s="942"/>
      <c r="W12" s="942"/>
      <c r="X12" s="942"/>
      <c r="Y12" s="942"/>
      <c r="Z12" s="942" t="s">
        <v>104</v>
      </c>
      <c r="AA12" s="942"/>
      <c r="AB12" s="942"/>
      <c r="AC12" s="942"/>
      <c r="AD12" s="942"/>
      <c r="AE12" s="942" t="s">
        <v>103</v>
      </c>
      <c r="AF12" s="942"/>
      <c r="AG12" s="942"/>
      <c r="AH12" s="942"/>
      <c r="AI12" s="943"/>
      <c r="AJ12" s="4"/>
      <c r="AK12" s="1039"/>
      <c r="AL12" s="1040"/>
      <c r="AM12" s="892">
        <v>4</v>
      </c>
      <c r="AN12" s="892"/>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72" t="s">
        <v>170</v>
      </c>
      <c r="B13" s="873"/>
      <c r="C13" s="873"/>
      <c r="D13" s="873"/>
      <c r="E13" s="873"/>
      <c r="F13" s="873"/>
      <c r="G13" s="983"/>
      <c r="H13" s="1836"/>
      <c r="I13" s="1836"/>
      <c r="J13" s="1836"/>
      <c r="K13" s="1836"/>
      <c r="L13" s="636" t="s">
        <v>136</v>
      </c>
      <c r="M13" s="1150"/>
      <c r="N13" s="1150"/>
      <c r="O13" s="1150"/>
      <c r="P13" s="1151"/>
      <c r="Q13" s="42"/>
      <c r="R13" s="42"/>
      <c r="S13" s="42"/>
      <c r="T13" s="872" t="s">
        <v>166</v>
      </c>
      <c r="U13" s="873"/>
      <c r="V13" s="873"/>
      <c r="W13" s="873"/>
      <c r="X13" s="873"/>
      <c r="Y13" s="873"/>
      <c r="Z13" s="951"/>
      <c r="AA13" s="951"/>
      <c r="AB13" s="951"/>
      <c r="AC13" s="951"/>
      <c r="AD13" s="951"/>
      <c r="AE13" s="1937" t="str">
        <f>AC53</f>
        <v/>
      </c>
      <c r="AF13" s="1937"/>
      <c r="AG13" s="1937"/>
      <c r="AH13" s="1937"/>
      <c r="AI13" s="1938"/>
      <c r="AJ13" s="4"/>
      <c r="AK13" s="1039"/>
      <c r="AL13" s="1040"/>
      <c r="AM13" s="892">
        <v>5</v>
      </c>
      <c r="AN13" s="892"/>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x14ac:dyDescent="0.2">
      <c r="A14" s="872" t="s">
        <v>114</v>
      </c>
      <c r="B14" s="873"/>
      <c r="C14" s="873"/>
      <c r="D14" s="873"/>
      <c r="E14" s="873"/>
      <c r="F14" s="873"/>
      <c r="G14" s="870"/>
      <c r="H14" s="870"/>
      <c r="I14" s="870"/>
      <c r="J14" s="870"/>
      <c r="K14" s="870"/>
      <c r="L14" s="870"/>
      <c r="M14" s="870"/>
      <c r="N14" s="870"/>
      <c r="O14" s="870"/>
      <c r="P14" s="871"/>
      <c r="Q14" s="42"/>
      <c r="R14" s="42"/>
      <c r="S14" s="42"/>
      <c r="T14" s="872" t="s">
        <v>165</v>
      </c>
      <c r="U14" s="873"/>
      <c r="V14" s="873"/>
      <c r="W14" s="873"/>
      <c r="X14" s="873"/>
      <c r="Y14" s="873"/>
      <c r="Z14" s="951"/>
      <c r="AA14" s="951"/>
      <c r="AB14" s="951"/>
      <c r="AC14" s="951"/>
      <c r="AD14" s="951"/>
      <c r="AE14" s="951"/>
      <c r="AF14" s="951"/>
      <c r="AG14" s="951"/>
      <c r="AH14" s="951"/>
      <c r="AI14" s="1299"/>
      <c r="AJ14" s="4"/>
      <c r="AK14" s="1039"/>
      <c r="AL14" s="1040"/>
      <c r="AM14" s="892">
        <v>6</v>
      </c>
      <c r="AN14" s="892"/>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67" t="s">
        <v>54</v>
      </c>
      <c r="B15" s="868"/>
      <c r="C15" s="868"/>
      <c r="D15" s="868"/>
      <c r="E15" s="868"/>
      <c r="F15" s="869"/>
      <c r="G15" s="870"/>
      <c r="H15" s="870"/>
      <c r="I15" s="870"/>
      <c r="J15" s="870"/>
      <c r="K15" s="870"/>
      <c r="L15" s="870"/>
      <c r="M15" s="870"/>
      <c r="N15" s="870"/>
      <c r="O15" s="870"/>
      <c r="P15" s="871"/>
      <c r="Q15" s="42"/>
      <c r="R15" s="42"/>
      <c r="S15" s="42"/>
      <c r="T15" s="872" t="s">
        <v>184</v>
      </c>
      <c r="U15" s="873"/>
      <c r="V15" s="873"/>
      <c r="W15" s="873"/>
      <c r="X15" s="873"/>
      <c r="Y15" s="873"/>
      <c r="Z15" s="1871"/>
      <c r="AA15" s="951"/>
      <c r="AB15" s="951"/>
      <c r="AC15" s="951"/>
      <c r="AD15" s="951"/>
      <c r="AE15" s="1871"/>
      <c r="AF15" s="951"/>
      <c r="AG15" s="951"/>
      <c r="AH15" s="951"/>
      <c r="AI15" s="1299"/>
      <c r="AJ15" s="4"/>
      <c r="AK15" s="1039"/>
      <c r="AL15" s="1040"/>
      <c r="AM15" s="892">
        <v>7</v>
      </c>
      <c r="AN15" s="892"/>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thickBot="1" x14ac:dyDescent="0.25">
      <c r="A16" s="867" t="s">
        <v>153</v>
      </c>
      <c r="B16" s="868"/>
      <c r="C16" s="868"/>
      <c r="D16" s="868"/>
      <c r="E16" s="868"/>
      <c r="F16" s="869"/>
      <c r="G16" s="870"/>
      <c r="H16" s="870"/>
      <c r="I16" s="870"/>
      <c r="J16" s="870"/>
      <c r="K16" s="870"/>
      <c r="L16" s="870"/>
      <c r="M16" s="870"/>
      <c r="N16" s="870"/>
      <c r="O16" s="870"/>
      <c r="P16" s="871"/>
      <c r="Q16" s="42"/>
      <c r="R16" s="42"/>
      <c r="S16" s="42"/>
      <c r="T16" s="919" t="s">
        <v>185</v>
      </c>
      <c r="U16" s="920"/>
      <c r="V16" s="920"/>
      <c r="W16" s="920"/>
      <c r="X16" s="920"/>
      <c r="Y16" s="920"/>
      <c r="Z16" s="1939"/>
      <c r="AA16" s="1347"/>
      <c r="AB16" s="1347"/>
      <c r="AC16" s="1347"/>
      <c r="AD16" s="1347"/>
      <c r="AE16" s="1939"/>
      <c r="AF16" s="1347"/>
      <c r="AG16" s="1347"/>
      <c r="AH16" s="1347"/>
      <c r="AI16" s="1835"/>
      <c r="AJ16" s="4"/>
      <c r="AK16" s="1039"/>
      <c r="AL16" s="1040"/>
      <c r="AM16" s="892">
        <v>8</v>
      </c>
      <c r="AN16" s="892"/>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67" t="s">
        <v>152</v>
      </c>
      <c r="B17" s="868"/>
      <c r="C17" s="868"/>
      <c r="D17" s="868"/>
      <c r="E17" s="868"/>
      <c r="F17" s="869"/>
      <c r="G17" s="893" t="s">
        <v>151</v>
      </c>
      <c r="H17" s="893"/>
      <c r="I17" s="893"/>
      <c r="J17" s="893"/>
      <c r="K17" s="893"/>
      <c r="L17" s="893"/>
      <c r="M17" s="893"/>
      <c r="N17" s="893"/>
      <c r="O17" s="893"/>
      <c r="P17" s="894"/>
      <c r="Q17" s="42"/>
      <c r="R17" s="42"/>
      <c r="S17" s="631"/>
      <c r="T17" s="631"/>
      <c r="U17" s="631"/>
      <c r="V17" s="631"/>
      <c r="W17" s="631"/>
      <c r="X17" s="631"/>
      <c r="Y17" s="631"/>
      <c r="Z17" s="631"/>
      <c r="AA17" s="631"/>
      <c r="AB17" s="631"/>
      <c r="AC17" s="631"/>
      <c r="AD17" s="631"/>
      <c r="AE17" s="631"/>
      <c r="AF17" s="631"/>
      <c r="AG17" s="631"/>
      <c r="AH17" s="631"/>
      <c r="AI17" s="631"/>
      <c r="AJ17" s="4"/>
      <c r="AK17" s="1039"/>
      <c r="AL17" s="1040"/>
      <c r="AM17" s="892">
        <v>9</v>
      </c>
      <c r="AN17" s="892"/>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72" t="s">
        <v>149</v>
      </c>
      <c r="B18" s="873"/>
      <c r="C18" s="873"/>
      <c r="D18" s="873"/>
      <c r="E18" s="873"/>
      <c r="F18" s="873"/>
      <c r="G18" s="870"/>
      <c r="H18" s="870"/>
      <c r="I18" s="870"/>
      <c r="J18" s="870"/>
      <c r="K18" s="870"/>
      <c r="L18" s="870"/>
      <c r="M18" s="870"/>
      <c r="N18" s="870"/>
      <c r="O18" s="870"/>
      <c r="P18" s="871"/>
      <c r="Q18" s="42"/>
      <c r="R18" s="42"/>
      <c r="S18" s="42"/>
      <c r="T18" s="953" t="s">
        <v>164</v>
      </c>
      <c r="U18" s="954"/>
      <c r="V18" s="954"/>
      <c r="W18" s="954"/>
      <c r="X18" s="954"/>
      <c r="Y18" s="954"/>
      <c r="Z18" s="954"/>
      <c r="AA18" s="954"/>
      <c r="AB18" s="954"/>
      <c r="AC18" s="954"/>
      <c r="AD18" s="954"/>
      <c r="AE18" s="954"/>
      <c r="AF18" s="954"/>
      <c r="AG18" s="954"/>
      <c r="AH18" s="954"/>
      <c r="AI18" s="955"/>
      <c r="AJ18" s="4"/>
      <c r="AK18" s="1039"/>
      <c r="AL18" s="1040"/>
      <c r="AM18" s="892">
        <v>10</v>
      </c>
      <c r="AN18" s="892"/>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72" t="s">
        <v>169</v>
      </c>
      <c r="B19" s="873"/>
      <c r="C19" s="873"/>
      <c r="D19" s="873"/>
      <c r="E19" s="873"/>
      <c r="F19" s="873"/>
      <c r="G19" s="1179"/>
      <c r="H19" s="870"/>
      <c r="I19" s="870"/>
      <c r="J19" s="870"/>
      <c r="K19" s="870"/>
      <c r="L19" s="870"/>
      <c r="M19" s="870"/>
      <c r="N19" s="870"/>
      <c r="O19" s="870"/>
      <c r="P19" s="871"/>
      <c r="Q19" s="42"/>
      <c r="R19" s="42"/>
      <c r="S19" s="42"/>
      <c r="T19" s="1943" t="s">
        <v>163</v>
      </c>
      <c r="U19" s="1944"/>
      <c r="V19" s="1944"/>
      <c r="W19" s="1944"/>
      <c r="X19" s="1944"/>
      <c r="Y19" s="1944"/>
      <c r="Z19" s="1944"/>
      <c r="AA19" s="1944"/>
      <c r="AB19" s="1944"/>
      <c r="AC19" s="1944"/>
      <c r="AD19" s="1944"/>
      <c r="AE19" s="1842"/>
      <c r="AF19" s="1843"/>
      <c r="AG19" s="1947" t="s">
        <v>231</v>
      </c>
      <c r="AH19" s="1948"/>
      <c r="AI19" s="1949"/>
      <c r="AJ19" s="4"/>
      <c r="AK19" s="1039"/>
      <c r="AL19" s="1040"/>
      <c r="AM19" s="892">
        <v>11</v>
      </c>
      <c r="AN19" s="892"/>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19" t="s">
        <v>168</v>
      </c>
      <c r="B20" s="920"/>
      <c r="C20" s="920"/>
      <c r="D20" s="920"/>
      <c r="E20" s="920"/>
      <c r="F20" s="920"/>
      <c r="G20" s="1165"/>
      <c r="H20" s="1165"/>
      <c r="I20" s="1165"/>
      <c r="J20" s="1165"/>
      <c r="K20" s="1165"/>
      <c r="L20" s="1165"/>
      <c r="M20" s="1165"/>
      <c r="N20" s="1165"/>
      <c r="O20" s="1165"/>
      <c r="P20" s="1838"/>
      <c r="Q20" s="42"/>
      <c r="R20" s="42"/>
      <c r="S20" s="42"/>
      <c r="T20" s="42"/>
      <c r="U20" s="42"/>
      <c r="V20" s="42"/>
      <c r="W20" s="42"/>
      <c r="X20" s="42"/>
      <c r="Y20" s="42"/>
      <c r="Z20" s="607"/>
      <c r="AA20" s="607"/>
      <c r="AB20" s="607"/>
      <c r="AC20" s="607"/>
      <c r="AD20" s="607"/>
      <c r="AE20" s="607"/>
      <c r="AF20" s="607"/>
      <c r="AG20" s="607"/>
      <c r="AH20" s="607"/>
      <c r="AI20" s="607"/>
      <c r="AJ20" s="4"/>
      <c r="AK20" s="1039"/>
      <c r="AL20" s="1040"/>
      <c r="AM20" s="892">
        <v>12</v>
      </c>
      <c r="AN20" s="892"/>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40" t="s">
        <v>228</v>
      </c>
      <c r="BN20" s="1941"/>
      <c r="BO20" s="1942"/>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39"/>
      <c r="AL21" s="1040"/>
      <c r="AM21" s="892">
        <v>13</v>
      </c>
      <c r="AN21" s="892"/>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40" t="s">
        <v>226</v>
      </c>
      <c r="BO21" s="1942"/>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39"/>
      <c r="AL22" s="1040"/>
      <c r="AM22" s="892">
        <v>14</v>
      </c>
      <c r="AN22" s="892"/>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40" t="s">
        <v>224</v>
      </c>
      <c r="BO22" s="1942"/>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39"/>
      <c r="AL23" s="1040"/>
      <c r="AM23" s="892">
        <v>15</v>
      </c>
      <c r="AN23" s="892"/>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40" t="s">
        <v>222</v>
      </c>
      <c r="BO23" s="1942"/>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45"/>
      <c r="AL24" s="1432"/>
      <c r="AM24" s="1377">
        <v>16</v>
      </c>
      <c r="AN24" s="1377"/>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45" t="s">
        <v>92</v>
      </c>
      <c r="AW28" s="940"/>
      <c r="AX28" s="940"/>
      <c r="AY28" s="940"/>
      <c r="AZ28" s="940"/>
      <c r="BA28" s="940"/>
      <c r="BB28" s="940"/>
      <c r="BC28" s="1946"/>
      <c r="BD28" s="601"/>
      <c r="BE28" s="4"/>
      <c r="BF28" s="939" t="s">
        <v>709</v>
      </c>
      <c r="BG28" s="940"/>
      <c r="BH28" s="940"/>
      <c r="BI28" s="940"/>
      <c r="BJ28" s="940"/>
      <c r="BK28" s="940"/>
      <c r="BL28" s="940"/>
      <c r="BM28" s="940"/>
      <c r="BN28" s="940"/>
      <c r="BO28" s="940"/>
      <c r="BP28" s="940"/>
      <c r="BQ28" s="940"/>
      <c r="BR28" s="940"/>
      <c r="BS28" s="940"/>
      <c r="BT28" s="94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50" t="s">
        <v>91</v>
      </c>
      <c r="AW29" s="1681"/>
      <c r="AX29" s="1681"/>
      <c r="AY29" s="1681"/>
      <c r="AZ29" s="1681"/>
      <c r="BA29" s="1682"/>
      <c r="BB29" s="1811"/>
      <c r="BC29" s="1812"/>
      <c r="BD29" s="599"/>
      <c r="BE29" s="4"/>
      <c r="BF29" s="948"/>
      <c r="BG29" s="949"/>
      <c r="BH29" s="949"/>
      <c r="BI29" s="949"/>
      <c r="BJ29" s="950"/>
      <c r="BK29" s="956"/>
      <c r="BL29" s="949"/>
      <c r="BM29" s="949"/>
      <c r="BN29" s="949"/>
      <c r="BO29" s="950"/>
      <c r="BP29" s="956"/>
      <c r="BQ29" s="949"/>
      <c r="BR29" s="949"/>
      <c r="BS29" s="949"/>
      <c r="BT29" s="95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51" t="s">
        <v>763</v>
      </c>
      <c r="AL30" s="1952"/>
      <c r="AM30" s="1952"/>
      <c r="AN30" s="1952"/>
      <c r="AO30" s="1952"/>
      <c r="AP30" s="1952"/>
      <c r="AQ30" s="1952"/>
      <c r="AR30" s="1952"/>
      <c r="AS30" s="1953"/>
      <c r="AT30" s="4"/>
      <c r="AU30" s="598"/>
      <c r="AV30" s="1960" t="s">
        <v>90</v>
      </c>
      <c r="AW30" s="890"/>
      <c r="AX30" s="890"/>
      <c r="AY30" s="890"/>
      <c r="AZ30" s="890"/>
      <c r="BA30" s="891"/>
      <c r="BB30" s="1814"/>
      <c r="BC30" s="1815"/>
      <c r="BD30" s="597"/>
      <c r="BE30" s="4"/>
      <c r="BF30" s="958"/>
      <c r="BG30" s="959"/>
      <c r="BH30" s="959"/>
      <c r="BI30" s="959"/>
      <c r="BJ30" s="960"/>
      <c r="BK30" s="961"/>
      <c r="BL30" s="959"/>
      <c r="BM30" s="959"/>
      <c r="BN30" s="959"/>
      <c r="BO30" s="960"/>
      <c r="BP30" s="961"/>
      <c r="BQ30" s="959"/>
      <c r="BR30" s="959"/>
      <c r="BS30" s="959"/>
      <c r="BT30" s="96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62" t="s">
        <v>60</v>
      </c>
      <c r="B31" s="1963"/>
      <c r="C31" s="1963"/>
      <c r="D31" s="1963"/>
      <c r="E31" s="1963"/>
      <c r="F31" s="1963"/>
      <c r="G31" s="1963"/>
      <c r="H31" s="1966" t="s">
        <v>93</v>
      </c>
      <c r="I31" s="1966"/>
      <c r="J31" s="1966"/>
      <c r="K31" s="1966"/>
      <c r="L31" s="1966"/>
      <c r="M31" s="1966"/>
      <c r="N31" s="1966"/>
      <c r="O31" s="1966"/>
      <c r="P31" s="1966"/>
      <c r="Q31" s="1963" t="s">
        <v>59</v>
      </c>
      <c r="R31" s="1963"/>
      <c r="S31" s="1963"/>
      <c r="T31" s="1966" t="s">
        <v>58</v>
      </c>
      <c r="U31" s="1966"/>
      <c r="V31" s="1966"/>
      <c r="W31" s="1966"/>
      <c r="X31" s="1966"/>
      <c r="Y31" s="1966"/>
      <c r="Z31" s="1966"/>
      <c r="AA31" s="1966"/>
      <c r="AB31" s="1966"/>
      <c r="AC31" s="1963" t="s">
        <v>57</v>
      </c>
      <c r="AD31" s="1963"/>
      <c r="AE31" s="1963"/>
      <c r="AF31" s="1967" t="s">
        <v>39</v>
      </c>
      <c r="AG31" s="1968"/>
      <c r="AH31" s="1968"/>
      <c r="AI31" s="1969"/>
      <c r="AJ31" s="4"/>
      <c r="AK31" s="1954"/>
      <c r="AL31" s="1955"/>
      <c r="AM31" s="1955"/>
      <c r="AN31" s="1955"/>
      <c r="AO31" s="1955"/>
      <c r="AP31" s="1955"/>
      <c r="AQ31" s="1955"/>
      <c r="AR31" s="1955"/>
      <c r="AS31" s="1956"/>
      <c r="AT31" s="4"/>
      <c r="AU31" s="596"/>
      <c r="AV31" s="595"/>
      <c r="AW31" s="595"/>
      <c r="AX31" s="595"/>
      <c r="AY31" s="595"/>
      <c r="AZ31" s="595"/>
      <c r="BA31" s="595"/>
      <c r="BB31" s="595"/>
      <c r="BC31" s="595"/>
      <c r="BD31" s="594"/>
      <c r="BE31" s="4"/>
      <c r="BF31" s="958"/>
      <c r="BG31" s="959"/>
      <c r="BH31" s="959"/>
      <c r="BI31" s="959"/>
      <c r="BJ31" s="960"/>
      <c r="BK31" s="961"/>
      <c r="BL31" s="959"/>
      <c r="BM31" s="959"/>
      <c r="BN31" s="959"/>
      <c r="BO31" s="960"/>
      <c r="BP31" s="961"/>
      <c r="BQ31" s="959"/>
      <c r="BR31" s="959"/>
      <c r="BS31" s="959"/>
      <c r="BT31" s="96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64"/>
      <c r="B32" s="1965"/>
      <c r="C32" s="1965"/>
      <c r="D32" s="1965"/>
      <c r="E32" s="1965"/>
      <c r="F32" s="1965"/>
      <c r="G32" s="1965"/>
      <c r="H32" s="923" t="s">
        <v>55</v>
      </c>
      <c r="I32" s="923"/>
      <c r="J32" s="923"/>
      <c r="K32" s="923" t="s">
        <v>54</v>
      </c>
      <c r="L32" s="923"/>
      <c r="M32" s="923"/>
      <c r="N32" s="923" t="s">
        <v>665</v>
      </c>
      <c r="O32" s="923"/>
      <c r="P32" s="923"/>
      <c r="Q32" s="1965"/>
      <c r="R32" s="1965"/>
      <c r="S32" s="1965"/>
      <c r="T32" s="923" t="s">
        <v>52</v>
      </c>
      <c r="U32" s="923"/>
      <c r="V32" s="923"/>
      <c r="W32" s="923" t="s">
        <v>51</v>
      </c>
      <c r="X32" s="923"/>
      <c r="Y32" s="923"/>
      <c r="Z32" s="923" t="s">
        <v>50</v>
      </c>
      <c r="AA32" s="923"/>
      <c r="AB32" s="923"/>
      <c r="AC32" s="1965"/>
      <c r="AD32" s="1965"/>
      <c r="AE32" s="1965"/>
      <c r="AF32" s="1970"/>
      <c r="AG32" s="1971"/>
      <c r="AH32" s="1971"/>
      <c r="AI32" s="1972"/>
      <c r="AJ32" s="4"/>
      <c r="AK32" s="1957"/>
      <c r="AL32" s="1958"/>
      <c r="AM32" s="1958"/>
      <c r="AN32" s="1958"/>
      <c r="AO32" s="1958"/>
      <c r="AP32" s="1958"/>
      <c r="AQ32" s="1958"/>
      <c r="AR32" s="1958"/>
      <c r="AS32" s="1959"/>
      <c r="AT32" s="4"/>
      <c r="AU32" s="939" t="s">
        <v>56</v>
      </c>
      <c r="AV32" s="940"/>
      <c r="AW32" s="940"/>
      <c r="AX32" s="940"/>
      <c r="AY32" s="940"/>
      <c r="AZ32" s="940"/>
      <c r="BA32" s="940"/>
      <c r="BB32" s="940"/>
      <c r="BC32" s="940"/>
      <c r="BD32" s="941"/>
      <c r="BE32" s="4"/>
      <c r="BF32" s="958"/>
      <c r="BG32" s="959"/>
      <c r="BH32" s="959"/>
      <c r="BI32" s="959"/>
      <c r="BJ32" s="960"/>
      <c r="BK32" s="961"/>
      <c r="BL32" s="959"/>
      <c r="BM32" s="959"/>
      <c r="BN32" s="959"/>
      <c r="BO32" s="960"/>
      <c r="BP32" s="961"/>
      <c r="BQ32" s="959"/>
      <c r="BR32" s="959"/>
      <c r="BS32" s="959"/>
      <c r="BT32" s="96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47"/>
      <c r="B33" s="1848"/>
      <c r="C33" s="1848"/>
      <c r="D33" s="1848"/>
      <c r="E33" s="1848"/>
      <c r="F33" s="1848"/>
      <c r="G33" s="1848"/>
      <c r="H33" s="1404"/>
      <c r="I33" s="1404"/>
      <c r="J33" s="1404"/>
      <c r="K33" s="1404"/>
      <c r="L33" s="1404"/>
      <c r="M33" s="1404"/>
      <c r="N33" s="1961"/>
      <c r="O33" s="1404"/>
      <c r="P33" s="1404"/>
      <c r="Q33" s="1404"/>
      <c r="R33" s="1404"/>
      <c r="S33" s="1404"/>
      <c r="T33" s="1400"/>
      <c r="U33" s="1400"/>
      <c r="V33" s="1400"/>
      <c r="W33" s="1400"/>
      <c r="X33" s="1400"/>
      <c r="Y33" s="1400"/>
      <c r="Z33" s="1400"/>
      <c r="AA33" s="1400"/>
      <c r="AB33" s="1400"/>
      <c r="AC33" s="1400"/>
      <c r="AD33" s="1400"/>
      <c r="AE33" s="1400"/>
      <c r="AF33" s="1404"/>
      <c r="AG33" s="1404"/>
      <c r="AH33" s="1404"/>
      <c r="AI33" s="1844"/>
      <c r="AJ33" s="4"/>
      <c r="AK33" s="1423" t="str">
        <f>IFERROR(AN33*(1-$BB$30),"")</f>
        <v/>
      </c>
      <c r="AL33" s="1424"/>
      <c r="AM33" s="1424"/>
      <c r="AN33" s="1424" t="str">
        <f>IFERROR(($AK$53*Q33),"")</f>
        <v/>
      </c>
      <c r="AO33" s="1424"/>
      <c r="AP33" s="1424"/>
      <c r="AQ33" s="1424" t="str">
        <f>IFERROR(AN33*(1+$BB$29),"")</f>
        <v/>
      </c>
      <c r="AR33" s="1424"/>
      <c r="AS33" s="1425"/>
      <c r="AT33" s="4"/>
      <c r="AU33" s="1974" t="str">
        <f t="shared" ref="AU33:AU53" si="0">IF(AC33="","",IF(AC33&lt;Q33-(Q33*$BB$30),"Below "&amp;$BB$30*100&amp;"% by "&amp;Q33-(Q33*$BB$30)-AC33&amp;" CFM",IF(AC33&gt;Q33+(Q33*$BB$29),"Above "&amp;$BB$29*100&amp;"% by "&amp;AC33-Q33-(Q33*$BB$29)&amp;" CFM","")))</f>
        <v/>
      </c>
      <c r="AV33" s="1975"/>
      <c r="AW33" s="1975"/>
      <c r="AX33" s="1975"/>
      <c r="AY33" s="1975"/>
      <c r="AZ33" s="1975"/>
      <c r="BA33" s="1975"/>
      <c r="BB33" s="1975"/>
      <c r="BC33" s="1975"/>
      <c r="BD33" s="1976"/>
      <c r="BE33" s="4"/>
      <c r="BF33" s="958"/>
      <c r="BG33" s="959"/>
      <c r="BH33" s="959"/>
      <c r="BI33" s="959"/>
      <c r="BJ33" s="960"/>
      <c r="BK33" s="961"/>
      <c r="BL33" s="959"/>
      <c r="BM33" s="959"/>
      <c r="BN33" s="959"/>
      <c r="BO33" s="960"/>
      <c r="BP33" s="961"/>
      <c r="BQ33" s="959"/>
      <c r="BR33" s="959"/>
      <c r="BS33" s="959"/>
      <c r="BT33" s="96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47"/>
      <c r="B34" s="1848"/>
      <c r="C34" s="1848"/>
      <c r="D34" s="1848"/>
      <c r="E34" s="1848"/>
      <c r="F34" s="1848"/>
      <c r="G34" s="1848"/>
      <c r="H34" s="885"/>
      <c r="I34" s="885"/>
      <c r="J34" s="885"/>
      <c r="K34" s="885"/>
      <c r="L34" s="885"/>
      <c r="M34" s="885"/>
      <c r="N34" s="1973"/>
      <c r="O34" s="885"/>
      <c r="P34" s="885"/>
      <c r="Q34" s="885"/>
      <c r="R34" s="885"/>
      <c r="S34" s="885"/>
      <c r="T34" s="1400"/>
      <c r="U34" s="1400"/>
      <c r="V34" s="1400"/>
      <c r="W34" s="1400"/>
      <c r="X34" s="1400"/>
      <c r="Y34" s="1400"/>
      <c r="Z34" s="1400"/>
      <c r="AA34" s="1400"/>
      <c r="AB34" s="1400"/>
      <c r="AC34" s="1400"/>
      <c r="AD34" s="1400"/>
      <c r="AE34" s="1400"/>
      <c r="AF34" s="870"/>
      <c r="AG34" s="870"/>
      <c r="AH34" s="870"/>
      <c r="AI34" s="871"/>
      <c r="AJ34" s="4"/>
      <c r="AK34" s="1423" t="str">
        <f t="shared" ref="AK34:AK52" si="1">IFERROR(AN34*(1-$BB$30),"")</f>
        <v/>
      </c>
      <c r="AL34" s="1424"/>
      <c r="AM34" s="1424"/>
      <c r="AN34" s="1424" t="str">
        <f t="shared" ref="AN34:AN52" si="2">IFERROR(($AK$53*Q34),"")</f>
        <v/>
      </c>
      <c r="AO34" s="1424"/>
      <c r="AP34" s="1424"/>
      <c r="AQ34" s="1424" t="str">
        <f t="shared" ref="AQ34:AQ52" si="3">IFERROR(AN34*(1+$BB$29),"")</f>
        <v/>
      </c>
      <c r="AR34" s="1424"/>
      <c r="AS34" s="1425"/>
      <c r="AT34" s="4"/>
      <c r="AU34" s="1974" t="str">
        <f t="shared" si="0"/>
        <v/>
      </c>
      <c r="AV34" s="1975"/>
      <c r="AW34" s="1975"/>
      <c r="AX34" s="1975"/>
      <c r="AY34" s="1975"/>
      <c r="AZ34" s="1975"/>
      <c r="BA34" s="1975"/>
      <c r="BB34" s="1975"/>
      <c r="BC34" s="1975"/>
      <c r="BD34" s="1976"/>
      <c r="BE34" s="4"/>
      <c r="BF34" s="977"/>
      <c r="BG34" s="978"/>
      <c r="BH34" s="978"/>
      <c r="BI34" s="978"/>
      <c r="BJ34" s="979"/>
      <c r="BK34" s="980"/>
      <c r="BL34" s="978"/>
      <c r="BM34" s="978"/>
      <c r="BN34" s="978"/>
      <c r="BO34" s="979"/>
      <c r="BP34" s="980"/>
      <c r="BQ34" s="978"/>
      <c r="BR34" s="978"/>
      <c r="BS34" s="978"/>
      <c r="BT34" s="98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47"/>
      <c r="B35" s="1848"/>
      <c r="C35" s="1848"/>
      <c r="D35" s="1848"/>
      <c r="E35" s="1848"/>
      <c r="F35" s="1848"/>
      <c r="G35" s="1848"/>
      <c r="H35" s="885"/>
      <c r="I35" s="885"/>
      <c r="J35" s="885"/>
      <c r="K35" s="885"/>
      <c r="L35" s="885"/>
      <c r="M35" s="885"/>
      <c r="N35" s="1973"/>
      <c r="O35" s="885"/>
      <c r="P35" s="885"/>
      <c r="Q35" s="885"/>
      <c r="R35" s="885"/>
      <c r="S35" s="885"/>
      <c r="T35" s="1400"/>
      <c r="U35" s="1400"/>
      <c r="V35" s="1400"/>
      <c r="W35" s="1400"/>
      <c r="X35" s="1400"/>
      <c r="Y35" s="1400"/>
      <c r="Z35" s="1400"/>
      <c r="AA35" s="1400"/>
      <c r="AB35" s="1400"/>
      <c r="AC35" s="1400"/>
      <c r="AD35" s="1400"/>
      <c r="AE35" s="1400"/>
      <c r="AF35" s="870"/>
      <c r="AG35" s="870"/>
      <c r="AH35" s="870"/>
      <c r="AI35" s="871"/>
      <c r="AJ35" s="4"/>
      <c r="AK35" s="1423" t="str">
        <f t="shared" si="1"/>
        <v/>
      </c>
      <c r="AL35" s="1424"/>
      <c r="AM35" s="1424"/>
      <c r="AN35" s="1424" t="str">
        <f t="shared" si="2"/>
        <v/>
      </c>
      <c r="AO35" s="1424"/>
      <c r="AP35" s="1424"/>
      <c r="AQ35" s="1424" t="str">
        <f t="shared" si="3"/>
        <v/>
      </c>
      <c r="AR35" s="1424"/>
      <c r="AS35" s="1425"/>
      <c r="AT35" s="4"/>
      <c r="AU35" s="1974" t="str">
        <f t="shared" si="0"/>
        <v/>
      </c>
      <c r="AV35" s="1975"/>
      <c r="AW35" s="1975"/>
      <c r="AX35" s="1975"/>
      <c r="AY35" s="1975"/>
      <c r="AZ35" s="1975"/>
      <c r="BA35" s="1975"/>
      <c r="BB35" s="1975"/>
      <c r="BC35" s="1975"/>
      <c r="BD35" s="197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47"/>
      <c r="B36" s="1848"/>
      <c r="C36" s="1848"/>
      <c r="D36" s="1848"/>
      <c r="E36" s="1848"/>
      <c r="F36" s="1848"/>
      <c r="G36" s="1848"/>
      <c r="H36" s="885"/>
      <c r="I36" s="885"/>
      <c r="J36" s="885"/>
      <c r="K36" s="885"/>
      <c r="L36" s="885"/>
      <c r="M36" s="885"/>
      <c r="N36" s="885"/>
      <c r="O36" s="885"/>
      <c r="P36" s="885"/>
      <c r="Q36" s="885"/>
      <c r="R36" s="885"/>
      <c r="S36" s="885"/>
      <c r="T36" s="1400"/>
      <c r="U36" s="1400"/>
      <c r="V36" s="1400"/>
      <c r="W36" s="1400"/>
      <c r="X36" s="1400"/>
      <c r="Y36" s="1400"/>
      <c r="Z36" s="1400"/>
      <c r="AA36" s="1400"/>
      <c r="AB36" s="1400"/>
      <c r="AC36" s="1400"/>
      <c r="AD36" s="1400"/>
      <c r="AE36" s="1400"/>
      <c r="AF36" s="870"/>
      <c r="AG36" s="870"/>
      <c r="AH36" s="870"/>
      <c r="AI36" s="871"/>
      <c r="AJ36" s="4"/>
      <c r="AK36" s="1423" t="str">
        <f t="shared" si="1"/>
        <v/>
      </c>
      <c r="AL36" s="1424"/>
      <c r="AM36" s="1424"/>
      <c r="AN36" s="1424" t="str">
        <f t="shared" si="2"/>
        <v/>
      </c>
      <c r="AO36" s="1424"/>
      <c r="AP36" s="1424"/>
      <c r="AQ36" s="1424" t="str">
        <f t="shared" si="3"/>
        <v/>
      </c>
      <c r="AR36" s="1424"/>
      <c r="AS36" s="1425"/>
      <c r="AT36" s="4"/>
      <c r="AU36" s="1974" t="str">
        <f t="shared" si="0"/>
        <v/>
      </c>
      <c r="AV36" s="1975"/>
      <c r="AW36" s="1975"/>
      <c r="AX36" s="1975"/>
      <c r="AY36" s="1975"/>
      <c r="AZ36" s="1975"/>
      <c r="BA36" s="1975"/>
      <c r="BB36" s="1975"/>
      <c r="BC36" s="1975"/>
      <c r="BD36" s="197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47"/>
      <c r="B37" s="1848"/>
      <c r="C37" s="1848"/>
      <c r="D37" s="1848"/>
      <c r="E37" s="1848"/>
      <c r="F37" s="1848"/>
      <c r="G37" s="1848"/>
      <c r="H37" s="885"/>
      <c r="I37" s="885"/>
      <c r="J37" s="885"/>
      <c r="K37" s="885"/>
      <c r="L37" s="885"/>
      <c r="M37" s="885"/>
      <c r="N37" s="885"/>
      <c r="O37" s="885"/>
      <c r="P37" s="885"/>
      <c r="Q37" s="885"/>
      <c r="R37" s="885"/>
      <c r="S37" s="885"/>
      <c r="T37" s="1400"/>
      <c r="U37" s="1400"/>
      <c r="V37" s="1400"/>
      <c r="W37" s="1400"/>
      <c r="X37" s="1400"/>
      <c r="Y37" s="1400"/>
      <c r="Z37" s="1400"/>
      <c r="AA37" s="1400"/>
      <c r="AB37" s="1400"/>
      <c r="AC37" s="1400"/>
      <c r="AD37" s="1400"/>
      <c r="AE37" s="1400"/>
      <c r="AF37" s="870"/>
      <c r="AG37" s="870"/>
      <c r="AH37" s="870"/>
      <c r="AI37" s="871"/>
      <c r="AJ37" s="4"/>
      <c r="AK37" s="1423" t="str">
        <f t="shared" si="1"/>
        <v/>
      </c>
      <c r="AL37" s="1424"/>
      <c r="AM37" s="1424"/>
      <c r="AN37" s="1424" t="str">
        <f t="shared" si="2"/>
        <v/>
      </c>
      <c r="AO37" s="1424"/>
      <c r="AP37" s="1424"/>
      <c r="AQ37" s="1424" t="str">
        <f t="shared" si="3"/>
        <v/>
      </c>
      <c r="AR37" s="1424"/>
      <c r="AS37" s="1425"/>
      <c r="AT37" s="4"/>
      <c r="AU37" s="1974" t="str">
        <f t="shared" si="0"/>
        <v/>
      </c>
      <c r="AV37" s="1975"/>
      <c r="AW37" s="1975"/>
      <c r="AX37" s="1975"/>
      <c r="AY37" s="1975"/>
      <c r="AZ37" s="1975"/>
      <c r="BA37" s="1975"/>
      <c r="BB37" s="1975"/>
      <c r="BC37" s="1975"/>
      <c r="BD37" s="197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47"/>
      <c r="B38" s="1848"/>
      <c r="C38" s="1848"/>
      <c r="D38" s="1848"/>
      <c r="E38" s="1848"/>
      <c r="F38" s="1848"/>
      <c r="G38" s="1848"/>
      <c r="H38" s="885"/>
      <c r="I38" s="885"/>
      <c r="J38" s="885"/>
      <c r="K38" s="885"/>
      <c r="L38" s="885"/>
      <c r="M38" s="885"/>
      <c r="N38" s="885"/>
      <c r="O38" s="885"/>
      <c r="P38" s="885"/>
      <c r="Q38" s="885"/>
      <c r="R38" s="885"/>
      <c r="S38" s="885"/>
      <c r="T38" s="1400"/>
      <c r="U38" s="1400"/>
      <c r="V38" s="1400"/>
      <c r="W38" s="1400"/>
      <c r="X38" s="1400"/>
      <c r="Y38" s="1400"/>
      <c r="Z38" s="1400"/>
      <c r="AA38" s="1400"/>
      <c r="AB38" s="1400"/>
      <c r="AC38" s="1400"/>
      <c r="AD38" s="1400"/>
      <c r="AE38" s="1400"/>
      <c r="AF38" s="870"/>
      <c r="AG38" s="870"/>
      <c r="AH38" s="870"/>
      <c r="AI38" s="871"/>
      <c r="AJ38" s="4"/>
      <c r="AK38" s="1423" t="str">
        <f t="shared" si="1"/>
        <v/>
      </c>
      <c r="AL38" s="1424"/>
      <c r="AM38" s="1424"/>
      <c r="AN38" s="1424" t="str">
        <f t="shared" si="2"/>
        <v/>
      </c>
      <c r="AO38" s="1424"/>
      <c r="AP38" s="1424"/>
      <c r="AQ38" s="1424" t="str">
        <f t="shared" si="3"/>
        <v/>
      </c>
      <c r="AR38" s="1424"/>
      <c r="AS38" s="1425"/>
      <c r="AT38" s="4"/>
      <c r="AU38" s="1974" t="str">
        <f t="shared" si="0"/>
        <v/>
      </c>
      <c r="AV38" s="1975"/>
      <c r="AW38" s="1975"/>
      <c r="AX38" s="1975"/>
      <c r="AY38" s="1975"/>
      <c r="AZ38" s="1975"/>
      <c r="BA38" s="1975"/>
      <c r="BB38" s="1975"/>
      <c r="BC38" s="1975"/>
      <c r="BD38" s="197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47"/>
      <c r="B39" s="1848"/>
      <c r="C39" s="1848"/>
      <c r="D39" s="1848"/>
      <c r="E39" s="1848"/>
      <c r="F39" s="1848"/>
      <c r="G39" s="1848"/>
      <c r="H39" s="885"/>
      <c r="I39" s="885"/>
      <c r="J39" s="885"/>
      <c r="K39" s="885"/>
      <c r="L39" s="885"/>
      <c r="M39" s="885"/>
      <c r="N39" s="885"/>
      <c r="O39" s="885"/>
      <c r="P39" s="885"/>
      <c r="Q39" s="885"/>
      <c r="R39" s="885"/>
      <c r="S39" s="885"/>
      <c r="T39" s="1400"/>
      <c r="U39" s="1400"/>
      <c r="V39" s="1400"/>
      <c r="W39" s="1400"/>
      <c r="X39" s="1400"/>
      <c r="Y39" s="1400"/>
      <c r="Z39" s="1400"/>
      <c r="AA39" s="1400"/>
      <c r="AB39" s="1400"/>
      <c r="AC39" s="1400"/>
      <c r="AD39" s="1400"/>
      <c r="AE39" s="1400"/>
      <c r="AF39" s="870"/>
      <c r="AG39" s="870"/>
      <c r="AH39" s="870"/>
      <c r="AI39" s="871"/>
      <c r="AJ39" s="4"/>
      <c r="AK39" s="1423" t="str">
        <f t="shared" si="1"/>
        <v/>
      </c>
      <c r="AL39" s="1424"/>
      <c r="AM39" s="1424"/>
      <c r="AN39" s="1424" t="str">
        <f t="shared" si="2"/>
        <v/>
      </c>
      <c r="AO39" s="1424"/>
      <c r="AP39" s="1424"/>
      <c r="AQ39" s="1424" t="str">
        <f t="shared" si="3"/>
        <v/>
      </c>
      <c r="AR39" s="1424"/>
      <c r="AS39" s="1425"/>
      <c r="AT39" s="4"/>
      <c r="AU39" s="1974" t="str">
        <f t="shared" si="0"/>
        <v/>
      </c>
      <c r="AV39" s="1975"/>
      <c r="AW39" s="1975"/>
      <c r="AX39" s="1975"/>
      <c r="AY39" s="1975"/>
      <c r="AZ39" s="1975"/>
      <c r="BA39" s="1975"/>
      <c r="BB39" s="1975"/>
      <c r="BC39" s="1975"/>
      <c r="BD39" s="197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47"/>
      <c r="B40" s="1848"/>
      <c r="C40" s="1848"/>
      <c r="D40" s="1848"/>
      <c r="E40" s="1848"/>
      <c r="F40" s="1848"/>
      <c r="G40" s="1848"/>
      <c r="H40" s="885"/>
      <c r="I40" s="885"/>
      <c r="J40" s="885"/>
      <c r="K40" s="885"/>
      <c r="L40" s="885"/>
      <c r="M40" s="885"/>
      <c r="N40" s="885"/>
      <c r="O40" s="885"/>
      <c r="P40" s="885"/>
      <c r="Q40" s="885"/>
      <c r="R40" s="885"/>
      <c r="S40" s="885"/>
      <c r="T40" s="1400"/>
      <c r="U40" s="1400"/>
      <c r="V40" s="1400"/>
      <c r="W40" s="1400"/>
      <c r="X40" s="1400"/>
      <c r="Y40" s="1400"/>
      <c r="Z40" s="1400"/>
      <c r="AA40" s="1400"/>
      <c r="AB40" s="1400"/>
      <c r="AC40" s="1400"/>
      <c r="AD40" s="1400"/>
      <c r="AE40" s="1400"/>
      <c r="AF40" s="870"/>
      <c r="AG40" s="870"/>
      <c r="AH40" s="870"/>
      <c r="AI40" s="871"/>
      <c r="AJ40" s="4"/>
      <c r="AK40" s="1423" t="str">
        <f t="shared" si="1"/>
        <v/>
      </c>
      <c r="AL40" s="1424"/>
      <c r="AM40" s="1424"/>
      <c r="AN40" s="1424" t="str">
        <f t="shared" si="2"/>
        <v/>
      </c>
      <c r="AO40" s="1424"/>
      <c r="AP40" s="1424"/>
      <c r="AQ40" s="1424" t="str">
        <f t="shared" si="3"/>
        <v/>
      </c>
      <c r="AR40" s="1424"/>
      <c r="AS40" s="1425"/>
      <c r="AT40" s="4"/>
      <c r="AU40" s="1974" t="str">
        <f t="shared" si="0"/>
        <v/>
      </c>
      <c r="AV40" s="1975"/>
      <c r="AW40" s="1975"/>
      <c r="AX40" s="1975"/>
      <c r="AY40" s="1975"/>
      <c r="AZ40" s="1975"/>
      <c r="BA40" s="1975"/>
      <c r="BB40" s="1975"/>
      <c r="BC40" s="1975"/>
      <c r="BD40" s="197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47"/>
      <c r="B41" s="1848"/>
      <c r="C41" s="1848"/>
      <c r="D41" s="1848"/>
      <c r="E41" s="1848"/>
      <c r="F41" s="1848"/>
      <c r="G41" s="1848"/>
      <c r="H41" s="885"/>
      <c r="I41" s="885"/>
      <c r="J41" s="885"/>
      <c r="K41" s="885"/>
      <c r="L41" s="885"/>
      <c r="M41" s="885"/>
      <c r="N41" s="885"/>
      <c r="O41" s="885"/>
      <c r="P41" s="885"/>
      <c r="Q41" s="885"/>
      <c r="R41" s="885"/>
      <c r="S41" s="885"/>
      <c r="T41" s="1400"/>
      <c r="U41" s="1400"/>
      <c r="V41" s="1400"/>
      <c r="W41" s="1400"/>
      <c r="X41" s="1400"/>
      <c r="Y41" s="1400"/>
      <c r="Z41" s="1400"/>
      <c r="AA41" s="1400"/>
      <c r="AB41" s="1400"/>
      <c r="AC41" s="1400"/>
      <c r="AD41" s="1400"/>
      <c r="AE41" s="1400"/>
      <c r="AF41" s="870"/>
      <c r="AG41" s="870"/>
      <c r="AH41" s="870"/>
      <c r="AI41" s="871"/>
      <c r="AJ41" s="4"/>
      <c r="AK41" s="1423" t="str">
        <f t="shared" si="1"/>
        <v/>
      </c>
      <c r="AL41" s="1424"/>
      <c r="AM41" s="1424"/>
      <c r="AN41" s="1424" t="str">
        <f t="shared" si="2"/>
        <v/>
      </c>
      <c r="AO41" s="1424"/>
      <c r="AP41" s="1424"/>
      <c r="AQ41" s="1424" t="str">
        <f t="shared" si="3"/>
        <v/>
      </c>
      <c r="AR41" s="1424"/>
      <c r="AS41" s="1425"/>
      <c r="AT41" s="4"/>
      <c r="AU41" s="1974" t="str">
        <f t="shared" si="0"/>
        <v/>
      </c>
      <c r="AV41" s="1975"/>
      <c r="AW41" s="1975"/>
      <c r="AX41" s="1975"/>
      <c r="AY41" s="1975"/>
      <c r="AZ41" s="1975"/>
      <c r="BA41" s="1975"/>
      <c r="BB41" s="1975"/>
      <c r="BC41" s="1975"/>
      <c r="BD41" s="197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47"/>
      <c r="B42" s="1848"/>
      <c r="C42" s="1848"/>
      <c r="D42" s="1848"/>
      <c r="E42" s="1848"/>
      <c r="F42" s="1848"/>
      <c r="G42" s="1848"/>
      <c r="H42" s="885"/>
      <c r="I42" s="885"/>
      <c r="J42" s="885"/>
      <c r="K42" s="885"/>
      <c r="L42" s="885"/>
      <c r="M42" s="885"/>
      <c r="N42" s="885"/>
      <c r="O42" s="885"/>
      <c r="P42" s="885"/>
      <c r="Q42" s="885"/>
      <c r="R42" s="885"/>
      <c r="S42" s="885"/>
      <c r="T42" s="1400"/>
      <c r="U42" s="1400"/>
      <c r="V42" s="1400"/>
      <c r="W42" s="1400"/>
      <c r="X42" s="1400"/>
      <c r="Y42" s="1400"/>
      <c r="Z42" s="1400"/>
      <c r="AA42" s="1400"/>
      <c r="AB42" s="1400"/>
      <c r="AC42" s="1400"/>
      <c r="AD42" s="1400"/>
      <c r="AE42" s="1400"/>
      <c r="AF42" s="870"/>
      <c r="AG42" s="870"/>
      <c r="AH42" s="870"/>
      <c r="AI42" s="871"/>
      <c r="AJ42" s="4"/>
      <c r="AK42" s="1423" t="str">
        <f t="shared" si="1"/>
        <v/>
      </c>
      <c r="AL42" s="1424"/>
      <c r="AM42" s="1424"/>
      <c r="AN42" s="1424" t="str">
        <f t="shared" si="2"/>
        <v/>
      </c>
      <c r="AO42" s="1424"/>
      <c r="AP42" s="1424"/>
      <c r="AQ42" s="1424" t="str">
        <f t="shared" si="3"/>
        <v/>
      </c>
      <c r="AR42" s="1424"/>
      <c r="AS42" s="1425"/>
      <c r="AT42" s="4"/>
      <c r="AU42" s="1974" t="str">
        <f t="shared" si="0"/>
        <v/>
      </c>
      <c r="AV42" s="1975"/>
      <c r="AW42" s="1975"/>
      <c r="AX42" s="1975"/>
      <c r="AY42" s="1975"/>
      <c r="AZ42" s="1975"/>
      <c r="BA42" s="1975"/>
      <c r="BB42" s="1975"/>
      <c r="BC42" s="1975"/>
      <c r="BD42" s="197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47"/>
      <c r="B43" s="1848"/>
      <c r="C43" s="1848"/>
      <c r="D43" s="1848"/>
      <c r="E43" s="1848"/>
      <c r="F43" s="1848"/>
      <c r="G43" s="1848"/>
      <c r="H43" s="885"/>
      <c r="I43" s="885"/>
      <c r="J43" s="885"/>
      <c r="K43" s="885"/>
      <c r="L43" s="885"/>
      <c r="M43" s="885"/>
      <c r="N43" s="885"/>
      <c r="O43" s="885"/>
      <c r="P43" s="885"/>
      <c r="Q43" s="885"/>
      <c r="R43" s="885"/>
      <c r="S43" s="885"/>
      <c r="T43" s="1400"/>
      <c r="U43" s="1400"/>
      <c r="V43" s="1400"/>
      <c r="W43" s="1400"/>
      <c r="X43" s="1400"/>
      <c r="Y43" s="1400"/>
      <c r="Z43" s="1400"/>
      <c r="AA43" s="1400"/>
      <c r="AB43" s="1400"/>
      <c r="AC43" s="1400"/>
      <c r="AD43" s="1400"/>
      <c r="AE43" s="1400"/>
      <c r="AF43" s="870"/>
      <c r="AG43" s="870"/>
      <c r="AH43" s="870"/>
      <c r="AI43" s="871"/>
      <c r="AJ43" s="4"/>
      <c r="AK43" s="1423" t="str">
        <f t="shared" si="1"/>
        <v/>
      </c>
      <c r="AL43" s="1424"/>
      <c r="AM43" s="1424"/>
      <c r="AN43" s="1424" t="str">
        <f t="shared" si="2"/>
        <v/>
      </c>
      <c r="AO43" s="1424"/>
      <c r="AP43" s="1424"/>
      <c r="AQ43" s="1424" t="str">
        <f t="shared" si="3"/>
        <v/>
      </c>
      <c r="AR43" s="1424"/>
      <c r="AS43" s="1425"/>
      <c r="AT43" s="4"/>
      <c r="AU43" s="1974" t="str">
        <f t="shared" si="0"/>
        <v/>
      </c>
      <c r="AV43" s="1975"/>
      <c r="AW43" s="1975"/>
      <c r="AX43" s="1975"/>
      <c r="AY43" s="1975"/>
      <c r="AZ43" s="1975"/>
      <c r="BA43" s="1975"/>
      <c r="BB43" s="1975"/>
      <c r="BC43" s="1975"/>
      <c r="BD43" s="197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47"/>
      <c r="B44" s="1848"/>
      <c r="C44" s="1848"/>
      <c r="D44" s="1848"/>
      <c r="E44" s="1848"/>
      <c r="F44" s="1848"/>
      <c r="G44" s="1848"/>
      <c r="H44" s="885"/>
      <c r="I44" s="885"/>
      <c r="J44" s="885"/>
      <c r="K44" s="885"/>
      <c r="L44" s="885"/>
      <c r="M44" s="885"/>
      <c r="N44" s="885"/>
      <c r="O44" s="885"/>
      <c r="P44" s="885"/>
      <c r="Q44" s="885"/>
      <c r="R44" s="885"/>
      <c r="S44" s="885"/>
      <c r="T44" s="1400"/>
      <c r="U44" s="1400"/>
      <c r="V44" s="1400"/>
      <c r="W44" s="1400"/>
      <c r="X44" s="1400"/>
      <c r="Y44" s="1400"/>
      <c r="Z44" s="1400"/>
      <c r="AA44" s="1400"/>
      <c r="AB44" s="1400"/>
      <c r="AC44" s="1400"/>
      <c r="AD44" s="1400"/>
      <c r="AE44" s="1400"/>
      <c r="AF44" s="870"/>
      <c r="AG44" s="870"/>
      <c r="AH44" s="870"/>
      <c r="AI44" s="871"/>
      <c r="AJ44" s="4"/>
      <c r="AK44" s="1423" t="str">
        <f t="shared" si="1"/>
        <v/>
      </c>
      <c r="AL44" s="1424"/>
      <c r="AM44" s="1424"/>
      <c r="AN44" s="1424" t="str">
        <f t="shared" si="2"/>
        <v/>
      </c>
      <c r="AO44" s="1424"/>
      <c r="AP44" s="1424"/>
      <c r="AQ44" s="1424" t="str">
        <f t="shared" si="3"/>
        <v/>
      </c>
      <c r="AR44" s="1424"/>
      <c r="AS44" s="1425"/>
      <c r="AT44" s="4"/>
      <c r="AU44" s="1974" t="str">
        <f t="shared" si="0"/>
        <v/>
      </c>
      <c r="AV44" s="1975"/>
      <c r="AW44" s="1975"/>
      <c r="AX44" s="1975"/>
      <c r="AY44" s="1975"/>
      <c r="AZ44" s="1975"/>
      <c r="BA44" s="1975"/>
      <c r="BB44" s="1975"/>
      <c r="BC44" s="1975"/>
      <c r="BD44" s="197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47"/>
      <c r="B45" s="1848"/>
      <c r="C45" s="1848"/>
      <c r="D45" s="1848"/>
      <c r="E45" s="1848"/>
      <c r="F45" s="1848"/>
      <c r="G45" s="1848"/>
      <c r="H45" s="885"/>
      <c r="I45" s="885"/>
      <c r="J45" s="885"/>
      <c r="K45" s="885"/>
      <c r="L45" s="885"/>
      <c r="M45" s="885"/>
      <c r="N45" s="885"/>
      <c r="O45" s="885"/>
      <c r="P45" s="885"/>
      <c r="Q45" s="885"/>
      <c r="R45" s="885"/>
      <c r="S45" s="885"/>
      <c r="T45" s="1400"/>
      <c r="U45" s="1400"/>
      <c r="V45" s="1400"/>
      <c r="W45" s="1400"/>
      <c r="X45" s="1400"/>
      <c r="Y45" s="1400"/>
      <c r="Z45" s="1400"/>
      <c r="AA45" s="1400"/>
      <c r="AB45" s="1400"/>
      <c r="AC45" s="1400"/>
      <c r="AD45" s="1400"/>
      <c r="AE45" s="1400"/>
      <c r="AF45" s="870"/>
      <c r="AG45" s="870"/>
      <c r="AH45" s="870"/>
      <c r="AI45" s="871"/>
      <c r="AJ45" s="4"/>
      <c r="AK45" s="1423" t="str">
        <f t="shared" si="1"/>
        <v/>
      </c>
      <c r="AL45" s="1424"/>
      <c r="AM45" s="1424"/>
      <c r="AN45" s="1424" t="str">
        <f t="shared" si="2"/>
        <v/>
      </c>
      <c r="AO45" s="1424"/>
      <c r="AP45" s="1424"/>
      <c r="AQ45" s="1424" t="str">
        <f t="shared" si="3"/>
        <v/>
      </c>
      <c r="AR45" s="1424"/>
      <c r="AS45" s="1425"/>
      <c r="AT45" s="4"/>
      <c r="AU45" s="1974" t="str">
        <f t="shared" si="0"/>
        <v/>
      </c>
      <c r="AV45" s="1975"/>
      <c r="AW45" s="1975"/>
      <c r="AX45" s="1975"/>
      <c r="AY45" s="1975"/>
      <c r="AZ45" s="1975"/>
      <c r="BA45" s="1975"/>
      <c r="BB45" s="1975"/>
      <c r="BC45" s="1975"/>
      <c r="BD45" s="197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47"/>
      <c r="B46" s="1848"/>
      <c r="C46" s="1848"/>
      <c r="D46" s="1848"/>
      <c r="E46" s="1848"/>
      <c r="F46" s="1848"/>
      <c r="G46" s="1848"/>
      <c r="H46" s="885"/>
      <c r="I46" s="885"/>
      <c r="J46" s="885"/>
      <c r="K46" s="885"/>
      <c r="L46" s="885"/>
      <c r="M46" s="885"/>
      <c r="N46" s="885"/>
      <c r="O46" s="885"/>
      <c r="P46" s="885"/>
      <c r="Q46" s="885"/>
      <c r="R46" s="885"/>
      <c r="S46" s="885"/>
      <c r="T46" s="1400"/>
      <c r="U46" s="1400"/>
      <c r="V46" s="1400"/>
      <c r="W46" s="1400"/>
      <c r="X46" s="1400"/>
      <c r="Y46" s="1400"/>
      <c r="Z46" s="1400"/>
      <c r="AA46" s="1400"/>
      <c r="AB46" s="1400"/>
      <c r="AC46" s="1400"/>
      <c r="AD46" s="1400"/>
      <c r="AE46" s="1400"/>
      <c r="AF46" s="870"/>
      <c r="AG46" s="870"/>
      <c r="AH46" s="870"/>
      <c r="AI46" s="871"/>
      <c r="AJ46" s="4"/>
      <c r="AK46" s="1423" t="str">
        <f t="shared" si="1"/>
        <v/>
      </c>
      <c r="AL46" s="1424"/>
      <c r="AM46" s="1424"/>
      <c r="AN46" s="1424" t="str">
        <f t="shared" si="2"/>
        <v/>
      </c>
      <c r="AO46" s="1424"/>
      <c r="AP46" s="1424"/>
      <c r="AQ46" s="1424" t="str">
        <f t="shared" si="3"/>
        <v/>
      </c>
      <c r="AR46" s="1424"/>
      <c r="AS46" s="1425"/>
      <c r="AT46" s="4"/>
      <c r="AU46" s="1974" t="str">
        <f t="shared" si="0"/>
        <v/>
      </c>
      <c r="AV46" s="1975"/>
      <c r="AW46" s="1975"/>
      <c r="AX46" s="1975"/>
      <c r="AY46" s="1975"/>
      <c r="AZ46" s="1975"/>
      <c r="BA46" s="1975"/>
      <c r="BB46" s="1975"/>
      <c r="BC46" s="1975"/>
      <c r="BD46" s="197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47"/>
      <c r="B47" s="1848"/>
      <c r="C47" s="1848"/>
      <c r="D47" s="1848"/>
      <c r="E47" s="1848"/>
      <c r="F47" s="1848"/>
      <c r="G47" s="1848"/>
      <c r="H47" s="885"/>
      <c r="I47" s="885"/>
      <c r="J47" s="885"/>
      <c r="K47" s="885"/>
      <c r="L47" s="885"/>
      <c r="M47" s="885"/>
      <c r="N47" s="885"/>
      <c r="O47" s="885"/>
      <c r="P47" s="885"/>
      <c r="Q47" s="885"/>
      <c r="R47" s="885"/>
      <c r="S47" s="885"/>
      <c r="T47" s="1400"/>
      <c r="U47" s="1400"/>
      <c r="V47" s="1400"/>
      <c r="W47" s="1400"/>
      <c r="X47" s="1400"/>
      <c r="Y47" s="1400"/>
      <c r="Z47" s="1400"/>
      <c r="AA47" s="1400"/>
      <c r="AB47" s="1400"/>
      <c r="AC47" s="1400"/>
      <c r="AD47" s="1400"/>
      <c r="AE47" s="1400"/>
      <c r="AF47" s="870"/>
      <c r="AG47" s="870"/>
      <c r="AH47" s="870"/>
      <c r="AI47" s="871"/>
      <c r="AJ47" s="4"/>
      <c r="AK47" s="1423" t="str">
        <f t="shared" si="1"/>
        <v/>
      </c>
      <c r="AL47" s="1424"/>
      <c r="AM47" s="1424"/>
      <c r="AN47" s="1424" t="str">
        <f t="shared" si="2"/>
        <v/>
      </c>
      <c r="AO47" s="1424"/>
      <c r="AP47" s="1424"/>
      <c r="AQ47" s="1424" t="str">
        <f t="shared" si="3"/>
        <v/>
      </c>
      <c r="AR47" s="1424"/>
      <c r="AS47" s="1425"/>
      <c r="AT47" s="4"/>
      <c r="AU47" s="1974" t="str">
        <f t="shared" si="0"/>
        <v/>
      </c>
      <c r="AV47" s="1975"/>
      <c r="AW47" s="1975"/>
      <c r="AX47" s="1975"/>
      <c r="AY47" s="1975"/>
      <c r="AZ47" s="1975"/>
      <c r="BA47" s="1975"/>
      <c r="BB47" s="1975"/>
      <c r="BC47" s="1975"/>
      <c r="BD47" s="197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47"/>
      <c r="B48" s="1848"/>
      <c r="C48" s="1848"/>
      <c r="D48" s="1848"/>
      <c r="E48" s="1848"/>
      <c r="F48" s="1848"/>
      <c r="G48" s="1848"/>
      <c r="H48" s="885"/>
      <c r="I48" s="885"/>
      <c r="J48" s="885"/>
      <c r="K48" s="885"/>
      <c r="L48" s="885"/>
      <c r="M48" s="885"/>
      <c r="N48" s="885"/>
      <c r="O48" s="885"/>
      <c r="P48" s="885"/>
      <c r="Q48" s="885"/>
      <c r="R48" s="885"/>
      <c r="S48" s="885"/>
      <c r="T48" s="1400"/>
      <c r="U48" s="1400"/>
      <c r="V48" s="1400"/>
      <c r="W48" s="1400"/>
      <c r="X48" s="1400"/>
      <c r="Y48" s="1400"/>
      <c r="Z48" s="1400"/>
      <c r="AA48" s="1400"/>
      <c r="AB48" s="1400"/>
      <c r="AC48" s="1400"/>
      <c r="AD48" s="1400"/>
      <c r="AE48" s="1400"/>
      <c r="AF48" s="870"/>
      <c r="AG48" s="870"/>
      <c r="AH48" s="870"/>
      <c r="AI48" s="871"/>
      <c r="AJ48" s="4"/>
      <c r="AK48" s="1423" t="str">
        <f t="shared" si="1"/>
        <v/>
      </c>
      <c r="AL48" s="1424"/>
      <c r="AM48" s="1424"/>
      <c r="AN48" s="1424" t="str">
        <f t="shared" si="2"/>
        <v/>
      </c>
      <c r="AO48" s="1424"/>
      <c r="AP48" s="1424"/>
      <c r="AQ48" s="1424" t="str">
        <f t="shared" si="3"/>
        <v/>
      </c>
      <c r="AR48" s="1424"/>
      <c r="AS48" s="1425"/>
      <c r="AT48" s="4"/>
      <c r="AU48" s="1974" t="str">
        <f t="shared" si="0"/>
        <v/>
      </c>
      <c r="AV48" s="1975"/>
      <c r="AW48" s="1975"/>
      <c r="AX48" s="1975"/>
      <c r="AY48" s="1975"/>
      <c r="AZ48" s="1975"/>
      <c r="BA48" s="1975"/>
      <c r="BB48" s="1975"/>
      <c r="BC48" s="1975"/>
      <c r="BD48" s="197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47"/>
      <c r="B49" s="1848"/>
      <c r="C49" s="1848"/>
      <c r="D49" s="1848"/>
      <c r="E49" s="1848"/>
      <c r="F49" s="1848"/>
      <c r="G49" s="1848"/>
      <c r="H49" s="885"/>
      <c r="I49" s="885"/>
      <c r="J49" s="885"/>
      <c r="K49" s="885"/>
      <c r="L49" s="885"/>
      <c r="M49" s="885"/>
      <c r="N49" s="885"/>
      <c r="O49" s="885"/>
      <c r="P49" s="885"/>
      <c r="Q49" s="885"/>
      <c r="R49" s="885"/>
      <c r="S49" s="885"/>
      <c r="T49" s="1400"/>
      <c r="U49" s="1400"/>
      <c r="V49" s="1400"/>
      <c r="W49" s="1400"/>
      <c r="X49" s="1400"/>
      <c r="Y49" s="1400"/>
      <c r="Z49" s="1400"/>
      <c r="AA49" s="1400"/>
      <c r="AB49" s="1400"/>
      <c r="AC49" s="1400"/>
      <c r="AD49" s="1400"/>
      <c r="AE49" s="1400"/>
      <c r="AF49" s="870"/>
      <c r="AG49" s="870"/>
      <c r="AH49" s="870"/>
      <c r="AI49" s="871"/>
      <c r="AJ49" s="4"/>
      <c r="AK49" s="1423" t="str">
        <f t="shared" si="1"/>
        <v/>
      </c>
      <c r="AL49" s="1424"/>
      <c r="AM49" s="1424"/>
      <c r="AN49" s="1424" t="str">
        <f t="shared" si="2"/>
        <v/>
      </c>
      <c r="AO49" s="1424"/>
      <c r="AP49" s="1424"/>
      <c r="AQ49" s="1424" t="str">
        <f t="shared" si="3"/>
        <v/>
      </c>
      <c r="AR49" s="1424"/>
      <c r="AS49" s="1425"/>
      <c r="AT49" s="4"/>
      <c r="AU49" s="1974" t="str">
        <f t="shared" si="0"/>
        <v/>
      </c>
      <c r="AV49" s="1975"/>
      <c r="AW49" s="1975"/>
      <c r="AX49" s="1975"/>
      <c r="AY49" s="1975"/>
      <c r="AZ49" s="1975"/>
      <c r="BA49" s="1975"/>
      <c r="BB49" s="1975"/>
      <c r="BC49" s="1975"/>
      <c r="BD49" s="197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47"/>
      <c r="B50" s="1848"/>
      <c r="C50" s="1848"/>
      <c r="D50" s="1848"/>
      <c r="E50" s="1848"/>
      <c r="F50" s="1848"/>
      <c r="G50" s="1848"/>
      <c r="H50" s="885"/>
      <c r="I50" s="885"/>
      <c r="J50" s="885"/>
      <c r="K50" s="885"/>
      <c r="L50" s="885"/>
      <c r="M50" s="885"/>
      <c r="N50" s="885"/>
      <c r="O50" s="885"/>
      <c r="P50" s="885"/>
      <c r="Q50" s="885"/>
      <c r="R50" s="885"/>
      <c r="S50" s="885"/>
      <c r="T50" s="1400"/>
      <c r="U50" s="1400"/>
      <c r="V50" s="1400"/>
      <c r="W50" s="1400"/>
      <c r="X50" s="1400"/>
      <c r="Y50" s="1400"/>
      <c r="Z50" s="1400"/>
      <c r="AA50" s="1400"/>
      <c r="AB50" s="1400"/>
      <c r="AC50" s="1400"/>
      <c r="AD50" s="1400"/>
      <c r="AE50" s="1400"/>
      <c r="AF50" s="870"/>
      <c r="AG50" s="870"/>
      <c r="AH50" s="870"/>
      <c r="AI50" s="871"/>
      <c r="AJ50" s="4"/>
      <c r="AK50" s="1423" t="str">
        <f t="shared" si="1"/>
        <v/>
      </c>
      <c r="AL50" s="1424"/>
      <c r="AM50" s="1424"/>
      <c r="AN50" s="1424" t="str">
        <f t="shared" si="2"/>
        <v/>
      </c>
      <c r="AO50" s="1424"/>
      <c r="AP50" s="1424"/>
      <c r="AQ50" s="1424" t="str">
        <f t="shared" si="3"/>
        <v/>
      </c>
      <c r="AR50" s="1424"/>
      <c r="AS50" s="1425"/>
      <c r="AT50" s="4"/>
      <c r="AU50" s="1974" t="str">
        <f t="shared" si="0"/>
        <v/>
      </c>
      <c r="AV50" s="1975"/>
      <c r="AW50" s="1975"/>
      <c r="AX50" s="1975"/>
      <c r="AY50" s="1975"/>
      <c r="AZ50" s="1975"/>
      <c r="BA50" s="1975"/>
      <c r="BB50" s="1975"/>
      <c r="BC50" s="1975"/>
      <c r="BD50" s="197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47"/>
      <c r="B51" s="1848"/>
      <c r="C51" s="1848"/>
      <c r="D51" s="1848"/>
      <c r="E51" s="1848"/>
      <c r="F51" s="1848"/>
      <c r="G51" s="1848"/>
      <c r="H51" s="885"/>
      <c r="I51" s="885"/>
      <c r="J51" s="885"/>
      <c r="K51" s="885"/>
      <c r="L51" s="885"/>
      <c r="M51" s="885"/>
      <c r="N51" s="885"/>
      <c r="O51" s="885"/>
      <c r="P51" s="885"/>
      <c r="Q51" s="885"/>
      <c r="R51" s="885"/>
      <c r="S51" s="885"/>
      <c r="T51" s="1400"/>
      <c r="U51" s="1400"/>
      <c r="V51" s="1400"/>
      <c r="W51" s="1400"/>
      <c r="X51" s="1400"/>
      <c r="Y51" s="1400"/>
      <c r="Z51" s="1400"/>
      <c r="AA51" s="1400"/>
      <c r="AB51" s="1400"/>
      <c r="AC51" s="1400"/>
      <c r="AD51" s="1400"/>
      <c r="AE51" s="1400"/>
      <c r="AF51" s="870"/>
      <c r="AG51" s="870"/>
      <c r="AH51" s="870"/>
      <c r="AI51" s="871"/>
      <c r="AJ51" s="4"/>
      <c r="AK51" s="1423" t="str">
        <f t="shared" si="1"/>
        <v/>
      </c>
      <c r="AL51" s="1424"/>
      <c r="AM51" s="1424"/>
      <c r="AN51" s="1424" t="str">
        <f t="shared" si="2"/>
        <v/>
      </c>
      <c r="AO51" s="1424"/>
      <c r="AP51" s="1424"/>
      <c r="AQ51" s="1424" t="str">
        <f t="shared" si="3"/>
        <v/>
      </c>
      <c r="AR51" s="1424"/>
      <c r="AS51" s="1425"/>
      <c r="AT51" s="4"/>
      <c r="AU51" s="1974" t="str">
        <f t="shared" si="0"/>
        <v/>
      </c>
      <c r="AV51" s="1975"/>
      <c r="AW51" s="1975"/>
      <c r="AX51" s="1975"/>
      <c r="AY51" s="1975"/>
      <c r="AZ51" s="1975"/>
      <c r="BA51" s="1975"/>
      <c r="BB51" s="1975"/>
      <c r="BC51" s="1975"/>
      <c r="BD51" s="197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47"/>
      <c r="B52" s="1848"/>
      <c r="C52" s="1848"/>
      <c r="D52" s="1848"/>
      <c r="E52" s="1848"/>
      <c r="F52" s="1848"/>
      <c r="G52" s="1848"/>
      <c r="H52" s="885"/>
      <c r="I52" s="885"/>
      <c r="J52" s="885"/>
      <c r="K52" s="885"/>
      <c r="L52" s="885"/>
      <c r="M52" s="885"/>
      <c r="N52" s="885"/>
      <c r="O52" s="885"/>
      <c r="P52" s="885"/>
      <c r="Q52" s="885"/>
      <c r="R52" s="885"/>
      <c r="S52" s="885"/>
      <c r="T52" s="1400"/>
      <c r="U52" s="1400"/>
      <c r="V52" s="1400"/>
      <c r="W52" s="1400"/>
      <c r="X52" s="1400"/>
      <c r="Y52" s="1400"/>
      <c r="Z52" s="1400"/>
      <c r="AA52" s="1400"/>
      <c r="AB52" s="1400"/>
      <c r="AC52" s="1400"/>
      <c r="AD52" s="1400"/>
      <c r="AE52" s="1400"/>
      <c r="AF52" s="870"/>
      <c r="AG52" s="870"/>
      <c r="AH52" s="870"/>
      <c r="AI52" s="871"/>
      <c r="AJ52" s="4"/>
      <c r="AK52" s="1423" t="str">
        <f t="shared" si="1"/>
        <v/>
      </c>
      <c r="AL52" s="1424"/>
      <c r="AM52" s="1424"/>
      <c r="AN52" s="1424" t="str">
        <f t="shared" si="2"/>
        <v/>
      </c>
      <c r="AO52" s="1424"/>
      <c r="AP52" s="1424"/>
      <c r="AQ52" s="1424" t="str">
        <f t="shared" si="3"/>
        <v/>
      </c>
      <c r="AR52" s="1424"/>
      <c r="AS52" s="1425"/>
      <c r="AT52" s="4"/>
      <c r="AU52" s="1974" t="str">
        <f t="shared" si="0"/>
        <v/>
      </c>
      <c r="AV52" s="1975"/>
      <c r="AW52" s="1975"/>
      <c r="AX52" s="1975"/>
      <c r="AY52" s="1975"/>
      <c r="AZ52" s="1975"/>
      <c r="BA52" s="1975"/>
      <c r="BB52" s="1975"/>
      <c r="BC52" s="1975"/>
      <c r="BD52" s="197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80" t="s">
        <v>192</v>
      </c>
      <c r="B53" s="1981"/>
      <c r="C53" s="1981"/>
      <c r="D53" s="1981"/>
      <c r="E53" s="1981"/>
      <c r="F53" s="1981"/>
      <c r="G53" s="1981"/>
      <c r="H53" s="1981"/>
      <c r="I53" s="1981"/>
      <c r="J53" s="1981"/>
      <c r="K53" s="1981"/>
      <c r="L53" s="1981"/>
      <c r="M53" s="1981"/>
      <c r="N53" s="1981"/>
      <c r="O53" s="1981"/>
      <c r="P53" s="1981"/>
      <c r="Q53" s="1348" t="str">
        <f>IF(SUM(Q33:S52)&lt;&gt;0,SUM(Q33:S52),"")</f>
        <v/>
      </c>
      <c r="R53" s="1348"/>
      <c r="S53" s="1348"/>
      <c r="T53" s="1348" t="str">
        <f>IF(SUM(T33:V52)&lt;&gt;0,SUM(T33:V52),"")</f>
        <v/>
      </c>
      <c r="U53" s="1348"/>
      <c r="V53" s="1348"/>
      <c r="W53" s="1348" t="str">
        <f>IF(SUM(W33:Y52)&lt;&gt;0,SUM(W33:Y52),"")</f>
        <v/>
      </c>
      <c r="X53" s="1348"/>
      <c r="Y53" s="1348"/>
      <c r="Z53" s="1348" t="str">
        <f>IF(SUM(Z33:AB52)&lt;&gt;0,SUM(Z33:AB52),"")</f>
        <v/>
      </c>
      <c r="AA53" s="1348"/>
      <c r="AB53" s="1348"/>
      <c r="AC53" s="1348" t="str">
        <f>IF(SUM(AC33:AE52)&lt;&gt;0,SUM(AC33:AE52),"")</f>
        <v/>
      </c>
      <c r="AD53" s="1348"/>
      <c r="AE53" s="1348"/>
      <c r="AF53" s="1397"/>
      <c r="AG53" s="1397"/>
      <c r="AH53" s="1397"/>
      <c r="AI53" s="1398"/>
      <c r="AJ53" s="4"/>
      <c r="AK53" s="1918" t="str">
        <f>IFERROR((T53/Q53),"")</f>
        <v/>
      </c>
      <c r="AL53" s="1919"/>
      <c r="AM53" s="1920"/>
      <c r="AN53" s="1460"/>
      <c r="AO53" s="1460"/>
      <c r="AP53" s="1460"/>
      <c r="AQ53" s="1460"/>
      <c r="AR53" s="1460"/>
      <c r="AS53" s="1461"/>
      <c r="AT53" s="4"/>
      <c r="AU53" s="1977" t="str">
        <f t="shared" si="0"/>
        <v/>
      </c>
      <c r="AV53" s="1978"/>
      <c r="AW53" s="1978"/>
      <c r="AX53" s="1978"/>
      <c r="AY53" s="1978"/>
      <c r="AZ53" s="1978"/>
      <c r="BA53" s="1978"/>
      <c r="BB53" s="1978"/>
      <c r="BC53" s="1978"/>
      <c r="BD53" s="197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94"/>
      <c r="F62" s="994"/>
      <c r="G62" s="994"/>
      <c r="H62" s="994"/>
      <c r="I62" s="994"/>
      <c r="J62" s="994"/>
      <c r="K62" s="994"/>
      <c r="L62" s="42"/>
      <c r="M62" s="42"/>
      <c r="N62" s="42"/>
      <c r="O62" s="42"/>
      <c r="P62" s="42"/>
      <c r="Q62" s="42" t="s">
        <v>37</v>
      </c>
      <c r="R62" s="42"/>
      <c r="S62" s="42"/>
      <c r="T62" s="42"/>
      <c r="U62" s="42"/>
      <c r="V62" s="995"/>
      <c r="W62" s="995"/>
      <c r="X62" s="995"/>
      <c r="Y62" s="995"/>
      <c r="Z62" s="995"/>
      <c r="AA62" s="995"/>
      <c r="AB62" s="995"/>
      <c r="AC62" s="995"/>
      <c r="AD62" s="995"/>
      <c r="AE62" s="995"/>
      <c r="AF62" s="995"/>
      <c r="AG62" s="995"/>
      <c r="AH62" s="995"/>
      <c r="AI62" s="9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CMA3S8PbPrsmyZJPlGONALgvCAFldHs90yFredhadqQPhAkOlcSlDcV8QsR9sk0vZ7Mbs2jjK8R1VG/9RNUAtQ==" saltValue="/DA5cXf5I29uFgK1Lml1zw==" spinCount="100000" sheet="1" objects="1" scenarios="1"/>
  <mergeCells count="42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T18:AI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6 AE14:AE16 G18:P20 G14:P16 G13:K13 G12:P12 Y9:AI9 Y7:AI7 F9:P9 F7:P7">
    <cfRule type="containsBlanks" dxfId="1476" priority="14">
      <formula>LEN(TRIM(E7))=0</formula>
    </cfRule>
  </conditionalFormatting>
  <conditionalFormatting sqref="Q53:AE53">
    <cfRule type="containsText" dxfId="1475" priority="13" operator="containsText" text="CALC.">
      <formula>NOT(ISERROR(SEARCH("CALC.",Q53)))</formula>
    </cfRule>
  </conditionalFormatting>
  <conditionalFormatting sqref="A33:S52">
    <cfRule type="notContainsBlanks" dxfId="1474" priority="11">
      <formula>LEN(TRIM(A33))&gt;0</formula>
    </cfRule>
    <cfRule type="expression" dxfId="1473" priority="12">
      <formula>NOT(ISBLANK($H33))</formula>
    </cfRule>
  </conditionalFormatting>
  <conditionalFormatting sqref="AK9:BK24">
    <cfRule type="expression" dxfId="1472" priority="10">
      <formula>NOT(ISBLANK($AK9))</formula>
    </cfRule>
  </conditionalFormatting>
  <conditionalFormatting sqref="T33:AC52">
    <cfRule type="notContainsBlanks" dxfId="1471" priority="5">
      <formula>LEN(TRIM(T33))&gt;0</formula>
    </cfRule>
    <cfRule type="expression" dxfId="1470" priority="6">
      <formula>NOT(ISBLANK($H33))</formula>
    </cfRule>
  </conditionalFormatting>
  <conditionalFormatting sqref="T33:AB52">
    <cfRule type="expression" dxfId="1469" priority="4">
      <formula>$AC33&lt;&gt;""</formula>
    </cfRule>
  </conditionalFormatting>
  <conditionalFormatting sqref="AU33:BD53">
    <cfRule type="notContainsBlanks" dxfId="1468" priority="3">
      <formula>LEN(TRIM(AU33))&gt;0</formula>
    </cfRule>
  </conditionalFormatting>
  <conditionalFormatting sqref="BB29:BC30">
    <cfRule type="containsBlanks" dxfId="1467" priority="2">
      <formula>LEN(TRIM(BB29))=0</formula>
    </cfRule>
  </conditionalFormatting>
  <conditionalFormatting sqref="M13:P13">
    <cfRule type="containsBlanks" dxfId="146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23" t="s">
        <v>49</v>
      </c>
      <c r="AK1" s="1823"/>
      <c r="AL1" s="1823"/>
      <c r="AM1" s="1823"/>
      <c r="AN1" s="1823"/>
      <c r="AO1" s="1823"/>
      <c r="AP1" s="1823"/>
      <c r="AQ1" s="1823"/>
      <c r="AR1" s="1823"/>
      <c r="AS1" s="1823"/>
      <c r="AT1" s="1823"/>
      <c r="AU1" s="1823"/>
      <c r="AV1" s="1823"/>
      <c r="AW1" s="1823"/>
      <c r="AX1" s="1823"/>
      <c r="AY1" s="1823"/>
      <c r="AZ1" s="1823"/>
      <c r="BA1" s="1823"/>
      <c r="BB1" s="1823"/>
      <c r="BC1" s="1823"/>
      <c r="BD1" s="1823"/>
      <c r="BE1" s="1823"/>
      <c r="BF1" s="1823"/>
      <c r="BG1" s="1823"/>
      <c r="BH1" s="1823"/>
      <c r="BI1" s="1823"/>
      <c r="BJ1" s="1823"/>
      <c r="BK1" s="1823"/>
      <c r="BL1" s="1823"/>
      <c r="BM1" s="1823"/>
      <c r="BN1" s="1823"/>
      <c r="BO1" s="1823"/>
      <c r="BP1" s="1823"/>
      <c r="BQ1" s="1823"/>
      <c r="BR1" s="1823"/>
      <c r="BS1" s="1823"/>
      <c r="BT1" s="1823"/>
      <c r="BU1" s="1823"/>
      <c r="BV1" s="1823"/>
      <c r="BW1" s="1823"/>
      <c r="BX1" s="1823"/>
      <c r="BY1" s="1823"/>
      <c r="BZ1" s="1823"/>
      <c r="CA1" s="1823"/>
      <c r="CB1" s="1823"/>
      <c r="CC1" s="1823"/>
      <c r="CD1" s="1823"/>
      <c r="CE1" s="1823"/>
      <c r="CF1" s="1823"/>
      <c r="CG1" s="1823"/>
      <c r="CH1" s="1823"/>
      <c r="CI1" s="1823"/>
      <c r="CJ1" s="1823"/>
      <c r="CK1" s="1823"/>
      <c r="CL1" s="1823"/>
      <c r="CM1" s="1823"/>
      <c r="CN1" s="1823"/>
      <c r="CO1" s="1823"/>
      <c r="CP1" s="1823"/>
      <c r="CQ1" s="1823"/>
      <c r="CR1" s="1823"/>
      <c r="CS1" s="1823"/>
      <c r="CT1" s="1823"/>
      <c r="CU1" s="1823"/>
      <c r="CV1" s="1823"/>
      <c r="CW1" s="1823"/>
      <c r="CX1" s="1823"/>
      <c r="CY1" s="1823"/>
      <c r="CZ1" s="1823"/>
      <c r="DA1" s="1823"/>
      <c r="DB1" s="1823"/>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60" t="s">
        <v>880</v>
      </c>
      <c r="N5" s="860"/>
      <c r="O5" s="860"/>
      <c r="P5" s="860"/>
      <c r="Q5" s="860"/>
      <c r="R5" s="860"/>
      <c r="S5" s="860"/>
      <c r="T5" s="860"/>
      <c r="U5" s="860"/>
      <c r="V5" s="860"/>
      <c r="W5" s="860"/>
      <c r="X5" s="860"/>
      <c r="Y5" s="860"/>
      <c r="Z5" s="860"/>
      <c r="AA5" s="860"/>
      <c r="AB5" s="860"/>
      <c r="AC5" s="860"/>
      <c r="AD5" s="860"/>
      <c r="AE5" s="860"/>
      <c r="AF5" s="860"/>
      <c r="AG5" s="860"/>
      <c r="AH5" s="860"/>
      <c r="AI5" s="860"/>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54" t="s">
        <v>48</v>
      </c>
      <c r="B7" s="854"/>
      <c r="C7" s="854"/>
      <c r="D7" s="854"/>
      <c r="E7" s="854"/>
      <c r="F7" s="1272"/>
      <c r="G7" s="1272"/>
      <c r="H7" s="1272"/>
      <c r="I7" s="1272"/>
      <c r="J7" s="1272"/>
      <c r="K7" s="1272"/>
      <c r="L7" s="1272"/>
      <c r="M7" s="1272"/>
      <c r="N7" s="1272"/>
      <c r="O7" s="1272"/>
      <c r="P7" s="1272"/>
      <c r="Q7" s="42"/>
      <c r="R7" s="42"/>
      <c r="S7" s="42"/>
      <c r="T7" s="854" t="s">
        <v>47</v>
      </c>
      <c r="U7" s="854"/>
      <c r="V7" s="854"/>
      <c r="W7" s="854"/>
      <c r="X7" s="854"/>
      <c r="Y7" s="855"/>
      <c r="Z7" s="855"/>
      <c r="AA7" s="855"/>
      <c r="AB7" s="855"/>
      <c r="AC7" s="855"/>
      <c r="AD7" s="855"/>
      <c r="AE7" s="855"/>
      <c r="AF7" s="855"/>
      <c r="AG7" s="855"/>
      <c r="AH7" s="855"/>
      <c r="AI7" s="855"/>
      <c r="AJ7" s="4"/>
      <c r="AK7" s="1928" t="s">
        <v>453</v>
      </c>
      <c r="AL7" s="1929"/>
      <c r="AM7" s="1929"/>
      <c r="AN7" s="1929"/>
      <c r="AO7" s="1929"/>
      <c r="AP7" s="1929"/>
      <c r="AQ7" s="1929"/>
      <c r="AR7" s="1929"/>
      <c r="AS7" s="1929"/>
      <c r="AT7" s="1929"/>
      <c r="AU7" s="1929"/>
      <c r="AV7" s="1929"/>
      <c r="AW7" s="1929"/>
      <c r="AX7" s="1929"/>
      <c r="AY7" s="1929"/>
      <c r="AZ7" s="1929"/>
      <c r="BA7" s="1929"/>
      <c r="BB7" s="1929"/>
      <c r="BC7" s="1929"/>
      <c r="BD7" s="1929"/>
      <c r="BE7" s="1929"/>
      <c r="BF7" s="1929"/>
      <c r="BG7" s="1929"/>
      <c r="BH7" s="1929"/>
      <c r="BI7" s="1929"/>
      <c r="BJ7" s="1929"/>
      <c r="BK7" s="1930"/>
      <c r="BL7" s="1934" t="s">
        <v>243</v>
      </c>
      <c r="BM7" s="1935"/>
      <c r="BN7" s="1935"/>
      <c r="BO7" s="1935"/>
      <c r="BP7" s="1935"/>
      <c r="BQ7" s="1935"/>
      <c r="BR7" s="1935"/>
      <c r="BS7" s="1935"/>
      <c r="BT7" s="1935"/>
      <c r="BU7" s="1935"/>
      <c r="BV7" s="1935"/>
      <c r="BW7" s="1935"/>
      <c r="BX7" s="1935"/>
      <c r="BY7" s="1935"/>
      <c r="BZ7" s="1935"/>
      <c r="CA7" s="1935"/>
      <c r="CB7" s="1935"/>
      <c r="CC7" s="1935"/>
      <c r="CD7" s="1935"/>
      <c r="CE7" s="1935"/>
      <c r="CF7" s="1935"/>
      <c r="CG7" s="1935"/>
      <c r="CH7" s="1935"/>
      <c r="CI7" s="1935"/>
      <c r="CJ7" s="1935"/>
      <c r="CK7" s="1935"/>
      <c r="CL7" s="1935"/>
      <c r="CM7" s="1935"/>
      <c r="CN7" s="1935"/>
      <c r="CO7" s="1935"/>
      <c r="CP7" s="1935"/>
      <c r="CQ7" s="1935"/>
      <c r="CR7" s="1935"/>
      <c r="CS7" s="1935"/>
      <c r="CT7" s="1935"/>
      <c r="CU7" s="1935"/>
      <c r="CV7" s="1935"/>
      <c r="CW7" s="1935"/>
      <c r="CX7" s="1935"/>
      <c r="CY7" s="1935"/>
      <c r="CZ7" s="1935"/>
      <c r="DA7" s="1936"/>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31"/>
      <c r="AL8" s="1932"/>
      <c r="AM8" s="1932"/>
      <c r="AN8" s="1932"/>
      <c r="AO8" s="1932"/>
      <c r="AP8" s="1932"/>
      <c r="AQ8" s="1932"/>
      <c r="AR8" s="1932"/>
      <c r="AS8" s="1932"/>
      <c r="AT8" s="1932"/>
      <c r="AU8" s="1932"/>
      <c r="AV8" s="1932"/>
      <c r="AW8" s="1932"/>
      <c r="AX8" s="1932"/>
      <c r="AY8" s="1932"/>
      <c r="AZ8" s="1932"/>
      <c r="BA8" s="1932"/>
      <c r="BB8" s="1932"/>
      <c r="BC8" s="1932"/>
      <c r="BD8" s="1932"/>
      <c r="BE8" s="1932"/>
      <c r="BF8" s="1932"/>
      <c r="BG8" s="1932"/>
      <c r="BH8" s="1932"/>
      <c r="BI8" s="1932"/>
      <c r="BJ8" s="1932"/>
      <c r="BK8" s="1933"/>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54" t="s">
        <v>61</v>
      </c>
      <c r="B9" s="854"/>
      <c r="C9" s="854"/>
      <c r="D9" s="854"/>
      <c r="E9" s="854"/>
      <c r="F9" s="855"/>
      <c r="G9" s="855"/>
      <c r="H9" s="855"/>
      <c r="I9" s="855"/>
      <c r="J9" s="855"/>
      <c r="K9" s="855"/>
      <c r="L9" s="855"/>
      <c r="M9" s="855"/>
      <c r="N9" s="855"/>
      <c r="O9" s="855"/>
      <c r="P9" s="855"/>
      <c r="Q9" s="42"/>
      <c r="R9" s="42"/>
      <c r="S9" s="42"/>
      <c r="T9" s="854" t="s">
        <v>46</v>
      </c>
      <c r="U9" s="854"/>
      <c r="V9" s="854"/>
      <c r="W9" s="854"/>
      <c r="X9" s="854"/>
      <c r="Y9" s="855"/>
      <c r="Z9" s="855"/>
      <c r="AA9" s="855"/>
      <c r="AB9" s="855"/>
      <c r="AC9" s="855"/>
      <c r="AD9" s="855"/>
      <c r="AE9" s="855"/>
      <c r="AF9" s="855"/>
      <c r="AG9" s="855"/>
      <c r="AH9" s="855"/>
      <c r="AI9" s="855"/>
      <c r="AJ9" s="4"/>
      <c r="AK9" s="1434"/>
      <c r="AL9" s="1436"/>
      <c r="AM9" s="1346">
        <v>1</v>
      </c>
      <c r="AN9" s="1346"/>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39"/>
      <c r="AL10" s="1040"/>
      <c r="AM10" s="892">
        <v>2</v>
      </c>
      <c r="AN10" s="892"/>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56" t="s">
        <v>870</v>
      </c>
      <c r="B11" s="857"/>
      <c r="C11" s="857"/>
      <c r="D11" s="857"/>
      <c r="E11" s="857"/>
      <c r="F11" s="857"/>
      <c r="G11" s="857"/>
      <c r="H11" s="857"/>
      <c r="I11" s="857"/>
      <c r="J11" s="857"/>
      <c r="K11" s="857"/>
      <c r="L11" s="857"/>
      <c r="M11" s="857"/>
      <c r="N11" s="857"/>
      <c r="O11" s="857"/>
      <c r="P11" s="858"/>
      <c r="Q11" s="42"/>
      <c r="R11" s="42"/>
      <c r="S11" s="631"/>
      <c r="T11" s="953" t="s">
        <v>869</v>
      </c>
      <c r="U11" s="954"/>
      <c r="V11" s="954"/>
      <c r="W11" s="954"/>
      <c r="X11" s="954"/>
      <c r="Y11" s="954"/>
      <c r="Z11" s="954"/>
      <c r="AA11" s="954"/>
      <c r="AB11" s="954"/>
      <c r="AC11" s="954"/>
      <c r="AD11" s="954"/>
      <c r="AE11" s="954"/>
      <c r="AF11" s="954"/>
      <c r="AG11" s="954"/>
      <c r="AH11" s="954"/>
      <c r="AI11" s="955"/>
      <c r="AJ11" s="4"/>
      <c r="AK11" s="1039"/>
      <c r="AL11" s="1040"/>
      <c r="AM11" s="892">
        <v>3</v>
      </c>
      <c r="AN11" s="892"/>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87" t="s">
        <v>901</v>
      </c>
      <c r="B12" s="888"/>
      <c r="C12" s="888"/>
      <c r="D12" s="888"/>
      <c r="E12" s="888"/>
      <c r="F12" s="888"/>
      <c r="G12" s="885"/>
      <c r="H12" s="885"/>
      <c r="I12" s="885"/>
      <c r="J12" s="885"/>
      <c r="K12" s="885"/>
      <c r="L12" s="885"/>
      <c r="M12" s="885"/>
      <c r="N12" s="885"/>
      <c r="O12" s="885"/>
      <c r="P12" s="886"/>
      <c r="Q12" s="42"/>
      <c r="R12" s="42"/>
      <c r="S12" s="631"/>
      <c r="T12" s="1738"/>
      <c r="U12" s="942"/>
      <c r="V12" s="942"/>
      <c r="W12" s="942"/>
      <c r="X12" s="942"/>
      <c r="Y12" s="942"/>
      <c r="Z12" s="942" t="s">
        <v>104</v>
      </c>
      <c r="AA12" s="942"/>
      <c r="AB12" s="942"/>
      <c r="AC12" s="942"/>
      <c r="AD12" s="942"/>
      <c r="AE12" s="942" t="s">
        <v>103</v>
      </c>
      <c r="AF12" s="942"/>
      <c r="AG12" s="942"/>
      <c r="AH12" s="942"/>
      <c r="AI12" s="943"/>
      <c r="AJ12" s="4"/>
      <c r="AK12" s="1039"/>
      <c r="AL12" s="1040"/>
      <c r="AM12" s="892">
        <v>4</v>
      </c>
      <c r="AN12" s="892"/>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72" t="s">
        <v>170</v>
      </c>
      <c r="B13" s="873"/>
      <c r="C13" s="873"/>
      <c r="D13" s="873"/>
      <c r="E13" s="873"/>
      <c r="F13" s="873"/>
      <c r="G13" s="983"/>
      <c r="H13" s="1836"/>
      <c r="I13" s="1836"/>
      <c r="J13" s="1836"/>
      <c r="K13" s="1836"/>
      <c r="L13" s="636" t="s">
        <v>136</v>
      </c>
      <c r="M13" s="1150"/>
      <c r="N13" s="1150"/>
      <c r="O13" s="1150"/>
      <c r="P13" s="1151"/>
      <c r="Q13" s="42"/>
      <c r="R13" s="42"/>
      <c r="S13" s="42"/>
      <c r="T13" s="872" t="s">
        <v>881</v>
      </c>
      <c r="U13" s="873"/>
      <c r="V13" s="873"/>
      <c r="W13" s="873"/>
      <c r="X13" s="873"/>
      <c r="Y13" s="873"/>
      <c r="Z13" s="951"/>
      <c r="AA13" s="951"/>
      <c r="AB13" s="951"/>
      <c r="AC13" s="951"/>
      <c r="AD13" s="951"/>
      <c r="AE13" s="1937" t="str">
        <f>AC53</f>
        <v/>
      </c>
      <c r="AF13" s="1937"/>
      <c r="AG13" s="1937"/>
      <c r="AH13" s="1937"/>
      <c r="AI13" s="1938"/>
      <c r="AJ13" s="4"/>
      <c r="AK13" s="1039"/>
      <c r="AL13" s="1040"/>
      <c r="AM13" s="892">
        <v>5</v>
      </c>
      <c r="AN13" s="892"/>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thickBot="1" x14ac:dyDescent="0.25">
      <c r="A14" s="872" t="s">
        <v>114</v>
      </c>
      <c r="B14" s="873"/>
      <c r="C14" s="873"/>
      <c r="D14" s="873"/>
      <c r="E14" s="873"/>
      <c r="F14" s="873"/>
      <c r="G14" s="870"/>
      <c r="H14" s="870"/>
      <c r="I14" s="870"/>
      <c r="J14" s="870"/>
      <c r="K14" s="870"/>
      <c r="L14" s="870"/>
      <c r="M14" s="870"/>
      <c r="N14" s="870"/>
      <c r="O14" s="870"/>
      <c r="P14" s="871"/>
      <c r="Q14" s="42"/>
      <c r="R14" s="42"/>
      <c r="S14" s="42"/>
      <c r="T14" s="919" t="s">
        <v>882</v>
      </c>
      <c r="U14" s="920"/>
      <c r="V14" s="920"/>
      <c r="W14" s="920"/>
      <c r="X14" s="920"/>
      <c r="Y14" s="920"/>
      <c r="Z14" s="1347"/>
      <c r="AA14" s="1347"/>
      <c r="AB14" s="1347"/>
      <c r="AC14" s="1347"/>
      <c r="AD14" s="1347"/>
      <c r="AE14" s="1347"/>
      <c r="AF14" s="1347"/>
      <c r="AG14" s="1347"/>
      <c r="AH14" s="1347"/>
      <c r="AI14" s="1835"/>
      <c r="AJ14" s="4"/>
      <c r="AK14" s="1039"/>
      <c r="AL14" s="1040"/>
      <c r="AM14" s="892">
        <v>6</v>
      </c>
      <c r="AN14" s="892"/>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67" t="s">
        <v>54</v>
      </c>
      <c r="B15" s="868"/>
      <c r="C15" s="868"/>
      <c r="D15" s="868"/>
      <c r="E15" s="868"/>
      <c r="F15" s="869"/>
      <c r="G15" s="870"/>
      <c r="H15" s="870"/>
      <c r="I15" s="870"/>
      <c r="J15" s="870"/>
      <c r="K15" s="870"/>
      <c r="L15" s="870"/>
      <c r="M15" s="870"/>
      <c r="N15" s="870"/>
      <c r="O15" s="870"/>
      <c r="P15" s="871"/>
      <c r="Q15" s="42"/>
      <c r="R15" s="42"/>
      <c r="S15" s="42"/>
      <c r="T15" s="631"/>
      <c r="U15" s="631"/>
      <c r="V15" s="631"/>
      <c r="W15" s="631"/>
      <c r="X15" s="631"/>
      <c r="Y15" s="631"/>
      <c r="Z15" s="631"/>
      <c r="AA15" s="631"/>
      <c r="AB15" s="631"/>
      <c r="AC15" s="631"/>
      <c r="AD15" s="631"/>
      <c r="AE15" s="631"/>
      <c r="AF15" s="631"/>
      <c r="AG15" s="631"/>
      <c r="AH15" s="631"/>
      <c r="AI15" s="631"/>
      <c r="AJ15" s="4"/>
      <c r="AK15" s="1039"/>
      <c r="AL15" s="1040"/>
      <c r="AM15" s="892">
        <v>7</v>
      </c>
      <c r="AN15" s="892"/>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x14ac:dyDescent="0.2">
      <c r="A16" s="867" t="s">
        <v>153</v>
      </c>
      <c r="B16" s="868"/>
      <c r="C16" s="868"/>
      <c r="D16" s="868"/>
      <c r="E16" s="868"/>
      <c r="F16" s="869"/>
      <c r="G16" s="870"/>
      <c r="H16" s="870"/>
      <c r="I16" s="870"/>
      <c r="J16" s="870"/>
      <c r="K16" s="870"/>
      <c r="L16" s="870"/>
      <c r="M16" s="870"/>
      <c r="N16" s="870"/>
      <c r="O16" s="870"/>
      <c r="P16" s="871"/>
      <c r="Q16" s="42"/>
      <c r="R16" s="42"/>
      <c r="S16" s="42"/>
      <c r="T16" s="631"/>
      <c r="U16" s="631"/>
      <c r="V16" s="631"/>
      <c r="W16" s="631"/>
      <c r="X16" s="631"/>
      <c r="Y16" s="631"/>
      <c r="Z16" s="631"/>
      <c r="AA16" s="631"/>
      <c r="AB16" s="631"/>
      <c r="AC16" s="631"/>
      <c r="AD16" s="631"/>
      <c r="AE16" s="631"/>
      <c r="AF16" s="631"/>
      <c r="AG16" s="631"/>
      <c r="AH16" s="631"/>
      <c r="AI16" s="631"/>
      <c r="AJ16" s="4"/>
      <c r="AK16" s="1039"/>
      <c r="AL16" s="1040"/>
      <c r="AM16" s="892">
        <v>8</v>
      </c>
      <c r="AN16" s="892"/>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67" t="s">
        <v>152</v>
      </c>
      <c r="B17" s="868"/>
      <c r="C17" s="868"/>
      <c r="D17" s="868"/>
      <c r="E17" s="868"/>
      <c r="F17" s="869"/>
      <c r="G17" s="893" t="s">
        <v>151</v>
      </c>
      <c r="H17" s="893"/>
      <c r="I17" s="893"/>
      <c r="J17" s="893"/>
      <c r="K17" s="893"/>
      <c r="L17" s="893"/>
      <c r="M17" s="893"/>
      <c r="N17" s="893"/>
      <c r="O17" s="893"/>
      <c r="P17" s="894"/>
      <c r="Q17" s="42"/>
      <c r="R17" s="42"/>
      <c r="S17" s="631"/>
      <c r="T17" s="631"/>
      <c r="U17" s="631"/>
      <c r="V17" s="631"/>
      <c r="W17" s="631"/>
      <c r="X17" s="631"/>
      <c r="Y17" s="631"/>
      <c r="Z17" s="631"/>
      <c r="AA17" s="631"/>
      <c r="AB17" s="631"/>
      <c r="AC17" s="631"/>
      <c r="AD17" s="631"/>
      <c r="AE17" s="631"/>
      <c r="AF17" s="631"/>
      <c r="AG17" s="631"/>
      <c r="AH17" s="631"/>
      <c r="AI17" s="631"/>
      <c r="AJ17" s="4"/>
      <c r="AK17" s="1039"/>
      <c r="AL17" s="1040"/>
      <c r="AM17" s="892">
        <v>9</v>
      </c>
      <c r="AN17" s="892"/>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72" t="s">
        <v>149</v>
      </c>
      <c r="B18" s="873"/>
      <c r="C18" s="873"/>
      <c r="D18" s="873"/>
      <c r="E18" s="873"/>
      <c r="F18" s="873"/>
      <c r="G18" s="870"/>
      <c r="H18" s="870"/>
      <c r="I18" s="870"/>
      <c r="J18" s="870"/>
      <c r="K18" s="870"/>
      <c r="L18" s="870"/>
      <c r="M18" s="870"/>
      <c r="N18" s="870"/>
      <c r="O18" s="870"/>
      <c r="P18" s="871"/>
      <c r="Q18" s="42"/>
      <c r="R18" s="42"/>
      <c r="S18" s="42"/>
      <c r="T18" s="953" t="s">
        <v>164</v>
      </c>
      <c r="U18" s="954"/>
      <c r="V18" s="954"/>
      <c r="W18" s="954"/>
      <c r="X18" s="954"/>
      <c r="Y18" s="954"/>
      <c r="Z18" s="954"/>
      <c r="AA18" s="954"/>
      <c r="AB18" s="954"/>
      <c r="AC18" s="954"/>
      <c r="AD18" s="954"/>
      <c r="AE18" s="954"/>
      <c r="AF18" s="954"/>
      <c r="AG18" s="954"/>
      <c r="AH18" s="954"/>
      <c r="AI18" s="955"/>
      <c r="AJ18" s="4"/>
      <c r="AK18" s="1039"/>
      <c r="AL18" s="1040"/>
      <c r="AM18" s="892">
        <v>10</v>
      </c>
      <c r="AN18" s="892"/>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72" t="s">
        <v>169</v>
      </c>
      <c r="B19" s="873"/>
      <c r="C19" s="873"/>
      <c r="D19" s="873"/>
      <c r="E19" s="873"/>
      <c r="F19" s="873"/>
      <c r="G19" s="1179"/>
      <c r="H19" s="870"/>
      <c r="I19" s="870"/>
      <c r="J19" s="870"/>
      <c r="K19" s="870"/>
      <c r="L19" s="870"/>
      <c r="M19" s="870"/>
      <c r="N19" s="870"/>
      <c r="O19" s="870"/>
      <c r="P19" s="871"/>
      <c r="Q19" s="42"/>
      <c r="R19" s="42"/>
      <c r="S19" s="42"/>
      <c r="T19" s="1943" t="s">
        <v>163</v>
      </c>
      <c r="U19" s="1944"/>
      <c r="V19" s="1944"/>
      <c r="W19" s="1944"/>
      <c r="X19" s="1944"/>
      <c r="Y19" s="1944"/>
      <c r="Z19" s="1944"/>
      <c r="AA19" s="1944"/>
      <c r="AB19" s="1944"/>
      <c r="AC19" s="1944"/>
      <c r="AD19" s="1944"/>
      <c r="AE19" s="1842"/>
      <c r="AF19" s="1843"/>
      <c r="AG19" s="1947" t="s">
        <v>231</v>
      </c>
      <c r="AH19" s="1948"/>
      <c r="AI19" s="1949"/>
      <c r="AJ19" s="4"/>
      <c r="AK19" s="1039"/>
      <c r="AL19" s="1040"/>
      <c r="AM19" s="892">
        <v>11</v>
      </c>
      <c r="AN19" s="892"/>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19" t="s">
        <v>168</v>
      </c>
      <c r="B20" s="920"/>
      <c r="C20" s="920"/>
      <c r="D20" s="920"/>
      <c r="E20" s="920"/>
      <c r="F20" s="920"/>
      <c r="G20" s="1165"/>
      <c r="H20" s="1165"/>
      <c r="I20" s="1165"/>
      <c r="J20" s="1165"/>
      <c r="K20" s="1165"/>
      <c r="L20" s="1165"/>
      <c r="M20" s="1165"/>
      <c r="N20" s="1165"/>
      <c r="O20" s="1165"/>
      <c r="P20" s="1838"/>
      <c r="Q20" s="42"/>
      <c r="R20" s="42"/>
      <c r="S20" s="42"/>
      <c r="T20" s="42"/>
      <c r="U20" s="42"/>
      <c r="V20" s="42"/>
      <c r="W20" s="42"/>
      <c r="X20" s="42"/>
      <c r="Y20" s="42"/>
      <c r="Z20" s="607"/>
      <c r="AA20" s="607"/>
      <c r="AB20" s="607"/>
      <c r="AC20" s="607"/>
      <c r="AD20" s="607"/>
      <c r="AE20" s="607"/>
      <c r="AF20" s="607"/>
      <c r="AG20" s="607"/>
      <c r="AH20" s="607"/>
      <c r="AI20" s="607"/>
      <c r="AJ20" s="4"/>
      <c r="AK20" s="1039"/>
      <c r="AL20" s="1040"/>
      <c r="AM20" s="892">
        <v>12</v>
      </c>
      <c r="AN20" s="892"/>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40" t="s">
        <v>228</v>
      </c>
      <c r="BN20" s="1941"/>
      <c r="BO20" s="1942"/>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39"/>
      <c r="AL21" s="1040"/>
      <c r="AM21" s="892">
        <v>13</v>
      </c>
      <c r="AN21" s="892"/>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40" t="s">
        <v>226</v>
      </c>
      <c r="BO21" s="1942"/>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39"/>
      <c r="AL22" s="1040"/>
      <c r="AM22" s="892">
        <v>14</v>
      </c>
      <c r="AN22" s="892"/>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40" t="s">
        <v>224</v>
      </c>
      <c r="BO22" s="1942"/>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39"/>
      <c r="AL23" s="1040"/>
      <c r="AM23" s="892">
        <v>15</v>
      </c>
      <c r="AN23" s="892"/>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40" t="s">
        <v>222</v>
      </c>
      <c r="BO23" s="1942"/>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45"/>
      <c r="AL24" s="1432"/>
      <c r="AM24" s="1377">
        <v>16</v>
      </c>
      <c r="AN24" s="1377"/>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45" t="s">
        <v>92</v>
      </c>
      <c r="AW28" s="940"/>
      <c r="AX28" s="940"/>
      <c r="AY28" s="940"/>
      <c r="AZ28" s="940"/>
      <c r="BA28" s="940"/>
      <c r="BB28" s="940"/>
      <c r="BC28" s="1946"/>
      <c r="BD28" s="601"/>
      <c r="BE28" s="4"/>
      <c r="BF28" s="939" t="s">
        <v>709</v>
      </c>
      <c r="BG28" s="940"/>
      <c r="BH28" s="940"/>
      <c r="BI28" s="940"/>
      <c r="BJ28" s="940"/>
      <c r="BK28" s="940"/>
      <c r="BL28" s="940"/>
      <c r="BM28" s="940"/>
      <c r="BN28" s="940"/>
      <c r="BO28" s="940"/>
      <c r="BP28" s="940"/>
      <c r="BQ28" s="940"/>
      <c r="BR28" s="940"/>
      <c r="BS28" s="940"/>
      <c r="BT28" s="94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50" t="s">
        <v>91</v>
      </c>
      <c r="AW29" s="1681"/>
      <c r="AX29" s="1681"/>
      <c r="AY29" s="1681"/>
      <c r="AZ29" s="1681"/>
      <c r="BA29" s="1682"/>
      <c r="BB29" s="1811"/>
      <c r="BC29" s="1812"/>
      <c r="BD29" s="599"/>
      <c r="BE29" s="4"/>
      <c r="BF29" s="948"/>
      <c r="BG29" s="949"/>
      <c r="BH29" s="949"/>
      <c r="BI29" s="949"/>
      <c r="BJ29" s="950"/>
      <c r="BK29" s="956"/>
      <c r="BL29" s="949"/>
      <c r="BM29" s="949"/>
      <c r="BN29" s="949"/>
      <c r="BO29" s="950"/>
      <c r="BP29" s="956"/>
      <c r="BQ29" s="949"/>
      <c r="BR29" s="949"/>
      <c r="BS29" s="949"/>
      <c r="BT29" s="95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51" t="s">
        <v>763</v>
      </c>
      <c r="AL30" s="1952"/>
      <c r="AM30" s="1952"/>
      <c r="AN30" s="1952"/>
      <c r="AO30" s="1952"/>
      <c r="AP30" s="1952"/>
      <c r="AQ30" s="1952"/>
      <c r="AR30" s="1952"/>
      <c r="AS30" s="1953"/>
      <c r="AT30" s="4"/>
      <c r="AU30" s="598"/>
      <c r="AV30" s="1960" t="s">
        <v>90</v>
      </c>
      <c r="AW30" s="890"/>
      <c r="AX30" s="890"/>
      <c r="AY30" s="890"/>
      <c r="AZ30" s="890"/>
      <c r="BA30" s="891"/>
      <c r="BB30" s="1814"/>
      <c r="BC30" s="1815"/>
      <c r="BD30" s="597"/>
      <c r="BE30" s="4"/>
      <c r="BF30" s="958"/>
      <c r="BG30" s="959"/>
      <c r="BH30" s="959"/>
      <c r="BI30" s="959"/>
      <c r="BJ30" s="960"/>
      <c r="BK30" s="961"/>
      <c r="BL30" s="959"/>
      <c r="BM30" s="959"/>
      <c r="BN30" s="959"/>
      <c r="BO30" s="960"/>
      <c r="BP30" s="961"/>
      <c r="BQ30" s="959"/>
      <c r="BR30" s="959"/>
      <c r="BS30" s="959"/>
      <c r="BT30" s="96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62" t="s">
        <v>60</v>
      </c>
      <c r="B31" s="1963"/>
      <c r="C31" s="1963"/>
      <c r="D31" s="1963"/>
      <c r="E31" s="1963"/>
      <c r="F31" s="1963"/>
      <c r="G31" s="1963"/>
      <c r="H31" s="1966" t="s">
        <v>364</v>
      </c>
      <c r="I31" s="1966"/>
      <c r="J31" s="1966"/>
      <c r="K31" s="1966"/>
      <c r="L31" s="1966"/>
      <c r="M31" s="1966"/>
      <c r="N31" s="1966"/>
      <c r="O31" s="1966"/>
      <c r="P31" s="1966"/>
      <c r="Q31" s="1963" t="s">
        <v>59</v>
      </c>
      <c r="R31" s="1963"/>
      <c r="S31" s="1963"/>
      <c r="T31" s="1966" t="s">
        <v>58</v>
      </c>
      <c r="U31" s="1966"/>
      <c r="V31" s="1966"/>
      <c r="W31" s="1966"/>
      <c r="X31" s="1966"/>
      <c r="Y31" s="1966"/>
      <c r="Z31" s="1966"/>
      <c r="AA31" s="1966"/>
      <c r="AB31" s="1966"/>
      <c r="AC31" s="1963" t="s">
        <v>57</v>
      </c>
      <c r="AD31" s="1963"/>
      <c r="AE31" s="1963"/>
      <c r="AF31" s="1967" t="s">
        <v>39</v>
      </c>
      <c r="AG31" s="1968"/>
      <c r="AH31" s="1968"/>
      <c r="AI31" s="1969"/>
      <c r="AJ31" s="4"/>
      <c r="AK31" s="1954"/>
      <c r="AL31" s="1955"/>
      <c r="AM31" s="1955"/>
      <c r="AN31" s="1955"/>
      <c r="AO31" s="1955"/>
      <c r="AP31" s="1955"/>
      <c r="AQ31" s="1955"/>
      <c r="AR31" s="1955"/>
      <c r="AS31" s="1956"/>
      <c r="AT31" s="4"/>
      <c r="AU31" s="596"/>
      <c r="AV31" s="595"/>
      <c r="AW31" s="595"/>
      <c r="AX31" s="595"/>
      <c r="AY31" s="595"/>
      <c r="AZ31" s="595"/>
      <c r="BA31" s="595"/>
      <c r="BB31" s="595"/>
      <c r="BC31" s="595"/>
      <c r="BD31" s="594"/>
      <c r="BE31" s="4"/>
      <c r="BF31" s="958"/>
      <c r="BG31" s="959"/>
      <c r="BH31" s="959"/>
      <c r="BI31" s="959"/>
      <c r="BJ31" s="960"/>
      <c r="BK31" s="961"/>
      <c r="BL31" s="959"/>
      <c r="BM31" s="959"/>
      <c r="BN31" s="959"/>
      <c r="BO31" s="960"/>
      <c r="BP31" s="961"/>
      <c r="BQ31" s="959"/>
      <c r="BR31" s="959"/>
      <c r="BS31" s="959"/>
      <c r="BT31" s="96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64"/>
      <c r="B32" s="1965"/>
      <c r="C32" s="1965"/>
      <c r="D32" s="1965"/>
      <c r="E32" s="1965"/>
      <c r="F32" s="1965"/>
      <c r="G32" s="1965"/>
      <c r="H32" s="923" t="s">
        <v>55</v>
      </c>
      <c r="I32" s="923"/>
      <c r="J32" s="923"/>
      <c r="K32" s="923" t="s">
        <v>54</v>
      </c>
      <c r="L32" s="923"/>
      <c r="M32" s="923"/>
      <c r="N32" s="923" t="s">
        <v>665</v>
      </c>
      <c r="O32" s="923"/>
      <c r="P32" s="923"/>
      <c r="Q32" s="1965"/>
      <c r="R32" s="1965"/>
      <c r="S32" s="1965"/>
      <c r="T32" s="923" t="s">
        <v>52</v>
      </c>
      <c r="U32" s="923"/>
      <c r="V32" s="923"/>
      <c r="W32" s="923" t="s">
        <v>51</v>
      </c>
      <c r="X32" s="923"/>
      <c r="Y32" s="923"/>
      <c r="Z32" s="923" t="s">
        <v>50</v>
      </c>
      <c r="AA32" s="923"/>
      <c r="AB32" s="923"/>
      <c r="AC32" s="1965"/>
      <c r="AD32" s="1965"/>
      <c r="AE32" s="1965"/>
      <c r="AF32" s="1970"/>
      <c r="AG32" s="1971"/>
      <c r="AH32" s="1971"/>
      <c r="AI32" s="1972"/>
      <c r="AJ32" s="4"/>
      <c r="AK32" s="1957"/>
      <c r="AL32" s="1958"/>
      <c r="AM32" s="1958"/>
      <c r="AN32" s="1958"/>
      <c r="AO32" s="1958"/>
      <c r="AP32" s="1958"/>
      <c r="AQ32" s="1958"/>
      <c r="AR32" s="1958"/>
      <c r="AS32" s="1959"/>
      <c r="AT32" s="4"/>
      <c r="AU32" s="939" t="s">
        <v>56</v>
      </c>
      <c r="AV32" s="940"/>
      <c r="AW32" s="940"/>
      <c r="AX32" s="940"/>
      <c r="AY32" s="940"/>
      <c r="AZ32" s="940"/>
      <c r="BA32" s="940"/>
      <c r="BB32" s="940"/>
      <c r="BC32" s="940"/>
      <c r="BD32" s="941"/>
      <c r="BE32" s="4"/>
      <c r="BF32" s="958"/>
      <c r="BG32" s="959"/>
      <c r="BH32" s="959"/>
      <c r="BI32" s="959"/>
      <c r="BJ32" s="960"/>
      <c r="BK32" s="961"/>
      <c r="BL32" s="959"/>
      <c r="BM32" s="959"/>
      <c r="BN32" s="959"/>
      <c r="BO32" s="960"/>
      <c r="BP32" s="961"/>
      <c r="BQ32" s="959"/>
      <c r="BR32" s="959"/>
      <c r="BS32" s="959"/>
      <c r="BT32" s="96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47"/>
      <c r="B33" s="1848"/>
      <c r="C33" s="1848"/>
      <c r="D33" s="1848"/>
      <c r="E33" s="1848"/>
      <c r="F33" s="1848"/>
      <c r="G33" s="1848"/>
      <c r="H33" s="1404"/>
      <c r="I33" s="1404"/>
      <c r="J33" s="1404"/>
      <c r="K33" s="1404"/>
      <c r="L33" s="1404"/>
      <c r="M33" s="1404"/>
      <c r="N33" s="1961"/>
      <c r="O33" s="1404"/>
      <c r="P33" s="1404"/>
      <c r="Q33" s="1404"/>
      <c r="R33" s="1404"/>
      <c r="S33" s="1404"/>
      <c r="T33" s="1400"/>
      <c r="U33" s="1400"/>
      <c r="V33" s="1400"/>
      <c r="W33" s="1400"/>
      <c r="X33" s="1400"/>
      <c r="Y33" s="1400"/>
      <c r="Z33" s="1400"/>
      <c r="AA33" s="1400"/>
      <c r="AB33" s="1400"/>
      <c r="AC33" s="1400"/>
      <c r="AD33" s="1400"/>
      <c r="AE33" s="1400"/>
      <c r="AF33" s="1404"/>
      <c r="AG33" s="1404"/>
      <c r="AH33" s="1404"/>
      <c r="AI33" s="1844"/>
      <c r="AJ33" s="4"/>
      <c r="AK33" s="1423" t="str">
        <f>IFERROR(AN33*(1-$BB$30),"")</f>
        <v/>
      </c>
      <c r="AL33" s="1424"/>
      <c r="AM33" s="1424"/>
      <c r="AN33" s="1424" t="str">
        <f>IFERROR(($AK$53*Q33),"")</f>
        <v/>
      </c>
      <c r="AO33" s="1424"/>
      <c r="AP33" s="1424"/>
      <c r="AQ33" s="1424" t="str">
        <f>IFERROR(AN33*(1+$BB$29),"")</f>
        <v/>
      </c>
      <c r="AR33" s="1424"/>
      <c r="AS33" s="1425"/>
      <c r="AT33" s="4"/>
      <c r="AU33" s="1974" t="str">
        <f t="shared" ref="AU33:AU53" si="0">IF(AC33="","",IF(AC33&lt;Q33-(Q33*$BB$30),"Below "&amp;$BB$30*100&amp;"% by "&amp;Q33-(Q33*$BB$30)-AC33&amp;" CFM",IF(AC33&gt;Q33+(Q33*$BB$29),"Above "&amp;$BB$29*100&amp;"% by "&amp;AC33-Q33-(Q33*$BB$29)&amp;" CFM","")))</f>
        <v/>
      </c>
      <c r="AV33" s="1975"/>
      <c r="AW33" s="1975"/>
      <c r="AX33" s="1975"/>
      <c r="AY33" s="1975"/>
      <c r="AZ33" s="1975"/>
      <c r="BA33" s="1975"/>
      <c r="BB33" s="1975"/>
      <c r="BC33" s="1975"/>
      <c r="BD33" s="1976"/>
      <c r="BE33" s="4"/>
      <c r="BF33" s="958"/>
      <c r="BG33" s="959"/>
      <c r="BH33" s="959"/>
      <c r="BI33" s="959"/>
      <c r="BJ33" s="960"/>
      <c r="BK33" s="961"/>
      <c r="BL33" s="959"/>
      <c r="BM33" s="959"/>
      <c r="BN33" s="959"/>
      <c r="BO33" s="960"/>
      <c r="BP33" s="961"/>
      <c r="BQ33" s="959"/>
      <c r="BR33" s="959"/>
      <c r="BS33" s="959"/>
      <c r="BT33" s="96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47"/>
      <c r="B34" s="1848"/>
      <c r="C34" s="1848"/>
      <c r="D34" s="1848"/>
      <c r="E34" s="1848"/>
      <c r="F34" s="1848"/>
      <c r="G34" s="1848"/>
      <c r="H34" s="885"/>
      <c r="I34" s="885"/>
      <c r="J34" s="885"/>
      <c r="K34" s="885"/>
      <c r="L34" s="885"/>
      <c r="M34" s="885"/>
      <c r="N34" s="1973"/>
      <c r="O34" s="885"/>
      <c r="P34" s="885"/>
      <c r="Q34" s="885"/>
      <c r="R34" s="885"/>
      <c r="S34" s="885"/>
      <c r="T34" s="1400"/>
      <c r="U34" s="1400"/>
      <c r="V34" s="1400"/>
      <c r="W34" s="1400"/>
      <c r="X34" s="1400"/>
      <c r="Y34" s="1400"/>
      <c r="Z34" s="1400"/>
      <c r="AA34" s="1400"/>
      <c r="AB34" s="1400"/>
      <c r="AC34" s="1400"/>
      <c r="AD34" s="1400"/>
      <c r="AE34" s="1400"/>
      <c r="AF34" s="870"/>
      <c r="AG34" s="870"/>
      <c r="AH34" s="870"/>
      <c r="AI34" s="871"/>
      <c r="AJ34" s="4"/>
      <c r="AK34" s="1423" t="str">
        <f t="shared" ref="AK34:AK52" si="1">IFERROR(AN34*(1-$BB$30),"")</f>
        <v/>
      </c>
      <c r="AL34" s="1424"/>
      <c r="AM34" s="1424"/>
      <c r="AN34" s="1424" t="str">
        <f t="shared" ref="AN34:AN52" si="2">IFERROR(($AK$53*Q34),"")</f>
        <v/>
      </c>
      <c r="AO34" s="1424"/>
      <c r="AP34" s="1424"/>
      <c r="AQ34" s="1424" t="str">
        <f t="shared" ref="AQ34:AQ52" si="3">IFERROR(AN34*(1+$BB$29),"")</f>
        <v/>
      </c>
      <c r="AR34" s="1424"/>
      <c r="AS34" s="1425"/>
      <c r="AT34" s="4"/>
      <c r="AU34" s="1974" t="str">
        <f t="shared" si="0"/>
        <v/>
      </c>
      <c r="AV34" s="1975"/>
      <c r="AW34" s="1975"/>
      <c r="AX34" s="1975"/>
      <c r="AY34" s="1975"/>
      <c r="AZ34" s="1975"/>
      <c r="BA34" s="1975"/>
      <c r="BB34" s="1975"/>
      <c r="BC34" s="1975"/>
      <c r="BD34" s="1976"/>
      <c r="BE34" s="4"/>
      <c r="BF34" s="977"/>
      <c r="BG34" s="978"/>
      <c r="BH34" s="978"/>
      <c r="BI34" s="978"/>
      <c r="BJ34" s="979"/>
      <c r="BK34" s="980"/>
      <c r="BL34" s="978"/>
      <c r="BM34" s="978"/>
      <c r="BN34" s="978"/>
      <c r="BO34" s="979"/>
      <c r="BP34" s="980"/>
      <c r="BQ34" s="978"/>
      <c r="BR34" s="978"/>
      <c r="BS34" s="978"/>
      <c r="BT34" s="98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47"/>
      <c r="B35" s="1848"/>
      <c r="C35" s="1848"/>
      <c r="D35" s="1848"/>
      <c r="E35" s="1848"/>
      <c r="F35" s="1848"/>
      <c r="G35" s="1848"/>
      <c r="H35" s="885"/>
      <c r="I35" s="885"/>
      <c r="J35" s="885"/>
      <c r="K35" s="885"/>
      <c r="L35" s="885"/>
      <c r="M35" s="885"/>
      <c r="N35" s="1973"/>
      <c r="O35" s="885"/>
      <c r="P35" s="885"/>
      <c r="Q35" s="885"/>
      <c r="R35" s="885"/>
      <c r="S35" s="885"/>
      <c r="T35" s="1400"/>
      <c r="U35" s="1400"/>
      <c r="V35" s="1400"/>
      <c r="W35" s="1400"/>
      <c r="X35" s="1400"/>
      <c r="Y35" s="1400"/>
      <c r="Z35" s="1400"/>
      <c r="AA35" s="1400"/>
      <c r="AB35" s="1400"/>
      <c r="AC35" s="1400"/>
      <c r="AD35" s="1400"/>
      <c r="AE35" s="1400"/>
      <c r="AF35" s="870"/>
      <c r="AG35" s="870"/>
      <c r="AH35" s="870"/>
      <c r="AI35" s="871"/>
      <c r="AJ35" s="4"/>
      <c r="AK35" s="1423" t="str">
        <f t="shared" si="1"/>
        <v/>
      </c>
      <c r="AL35" s="1424"/>
      <c r="AM35" s="1424"/>
      <c r="AN35" s="1424" t="str">
        <f t="shared" si="2"/>
        <v/>
      </c>
      <c r="AO35" s="1424"/>
      <c r="AP35" s="1424"/>
      <c r="AQ35" s="1424" t="str">
        <f t="shared" si="3"/>
        <v/>
      </c>
      <c r="AR35" s="1424"/>
      <c r="AS35" s="1425"/>
      <c r="AT35" s="4"/>
      <c r="AU35" s="1974" t="str">
        <f t="shared" si="0"/>
        <v/>
      </c>
      <c r="AV35" s="1975"/>
      <c r="AW35" s="1975"/>
      <c r="AX35" s="1975"/>
      <c r="AY35" s="1975"/>
      <c r="AZ35" s="1975"/>
      <c r="BA35" s="1975"/>
      <c r="BB35" s="1975"/>
      <c r="BC35" s="1975"/>
      <c r="BD35" s="197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47"/>
      <c r="B36" s="1848"/>
      <c r="C36" s="1848"/>
      <c r="D36" s="1848"/>
      <c r="E36" s="1848"/>
      <c r="F36" s="1848"/>
      <c r="G36" s="1848"/>
      <c r="H36" s="885"/>
      <c r="I36" s="885"/>
      <c r="J36" s="885"/>
      <c r="K36" s="885"/>
      <c r="L36" s="885"/>
      <c r="M36" s="885"/>
      <c r="N36" s="885"/>
      <c r="O36" s="885"/>
      <c r="P36" s="885"/>
      <c r="Q36" s="885"/>
      <c r="R36" s="885"/>
      <c r="S36" s="885"/>
      <c r="T36" s="1400"/>
      <c r="U36" s="1400"/>
      <c r="V36" s="1400"/>
      <c r="W36" s="1400"/>
      <c r="X36" s="1400"/>
      <c r="Y36" s="1400"/>
      <c r="Z36" s="1400"/>
      <c r="AA36" s="1400"/>
      <c r="AB36" s="1400"/>
      <c r="AC36" s="1400"/>
      <c r="AD36" s="1400"/>
      <c r="AE36" s="1400"/>
      <c r="AF36" s="870"/>
      <c r="AG36" s="870"/>
      <c r="AH36" s="870"/>
      <c r="AI36" s="871"/>
      <c r="AJ36" s="4"/>
      <c r="AK36" s="1423" t="str">
        <f t="shared" si="1"/>
        <v/>
      </c>
      <c r="AL36" s="1424"/>
      <c r="AM36" s="1424"/>
      <c r="AN36" s="1424" t="str">
        <f t="shared" si="2"/>
        <v/>
      </c>
      <c r="AO36" s="1424"/>
      <c r="AP36" s="1424"/>
      <c r="AQ36" s="1424" t="str">
        <f t="shared" si="3"/>
        <v/>
      </c>
      <c r="AR36" s="1424"/>
      <c r="AS36" s="1425"/>
      <c r="AT36" s="4"/>
      <c r="AU36" s="1974" t="str">
        <f t="shared" si="0"/>
        <v/>
      </c>
      <c r="AV36" s="1975"/>
      <c r="AW36" s="1975"/>
      <c r="AX36" s="1975"/>
      <c r="AY36" s="1975"/>
      <c r="AZ36" s="1975"/>
      <c r="BA36" s="1975"/>
      <c r="BB36" s="1975"/>
      <c r="BC36" s="1975"/>
      <c r="BD36" s="197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47"/>
      <c r="B37" s="1848"/>
      <c r="C37" s="1848"/>
      <c r="D37" s="1848"/>
      <c r="E37" s="1848"/>
      <c r="F37" s="1848"/>
      <c r="G37" s="1848"/>
      <c r="H37" s="885"/>
      <c r="I37" s="885"/>
      <c r="J37" s="885"/>
      <c r="K37" s="885"/>
      <c r="L37" s="885"/>
      <c r="M37" s="885"/>
      <c r="N37" s="885"/>
      <c r="O37" s="885"/>
      <c r="P37" s="885"/>
      <c r="Q37" s="885"/>
      <c r="R37" s="885"/>
      <c r="S37" s="885"/>
      <c r="T37" s="1400"/>
      <c r="U37" s="1400"/>
      <c r="V37" s="1400"/>
      <c r="W37" s="1400"/>
      <c r="X37" s="1400"/>
      <c r="Y37" s="1400"/>
      <c r="Z37" s="1400"/>
      <c r="AA37" s="1400"/>
      <c r="AB37" s="1400"/>
      <c r="AC37" s="1400"/>
      <c r="AD37" s="1400"/>
      <c r="AE37" s="1400"/>
      <c r="AF37" s="870"/>
      <c r="AG37" s="870"/>
      <c r="AH37" s="870"/>
      <c r="AI37" s="871"/>
      <c r="AJ37" s="4"/>
      <c r="AK37" s="1423" t="str">
        <f t="shared" si="1"/>
        <v/>
      </c>
      <c r="AL37" s="1424"/>
      <c r="AM37" s="1424"/>
      <c r="AN37" s="1424" t="str">
        <f t="shared" si="2"/>
        <v/>
      </c>
      <c r="AO37" s="1424"/>
      <c r="AP37" s="1424"/>
      <c r="AQ37" s="1424" t="str">
        <f t="shared" si="3"/>
        <v/>
      </c>
      <c r="AR37" s="1424"/>
      <c r="AS37" s="1425"/>
      <c r="AT37" s="4"/>
      <c r="AU37" s="1974" t="str">
        <f t="shared" si="0"/>
        <v/>
      </c>
      <c r="AV37" s="1975"/>
      <c r="AW37" s="1975"/>
      <c r="AX37" s="1975"/>
      <c r="AY37" s="1975"/>
      <c r="AZ37" s="1975"/>
      <c r="BA37" s="1975"/>
      <c r="BB37" s="1975"/>
      <c r="BC37" s="1975"/>
      <c r="BD37" s="197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47"/>
      <c r="B38" s="1848"/>
      <c r="C38" s="1848"/>
      <c r="D38" s="1848"/>
      <c r="E38" s="1848"/>
      <c r="F38" s="1848"/>
      <c r="G38" s="1848"/>
      <c r="H38" s="885"/>
      <c r="I38" s="885"/>
      <c r="J38" s="885"/>
      <c r="K38" s="885"/>
      <c r="L38" s="885"/>
      <c r="M38" s="885"/>
      <c r="N38" s="885"/>
      <c r="O38" s="885"/>
      <c r="P38" s="885"/>
      <c r="Q38" s="885"/>
      <c r="R38" s="885"/>
      <c r="S38" s="885"/>
      <c r="T38" s="1400"/>
      <c r="U38" s="1400"/>
      <c r="V38" s="1400"/>
      <c r="W38" s="1400"/>
      <c r="X38" s="1400"/>
      <c r="Y38" s="1400"/>
      <c r="Z38" s="1400"/>
      <c r="AA38" s="1400"/>
      <c r="AB38" s="1400"/>
      <c r="AC38" s="1400"/>
      <c r="AD38" s="1400"/>
      <c r="AE38" s="1400"/>
      <c r="AF38" s="870"/>
      <c r="AG38" s="870"/>
      <c r="AH38" s="870"/>
      <c r="AI38" s="871"/>
      <c r="AJ38" s="4"/>
      <c r="AK38" s="1423" t="str">
        <f t="shared" si="1"/>
        <v/>
      </c>
      <c r="AL38" s="1424"/>
      <c r="AM38" s="1424"/>
      <c r="AN38" s="1424" t="str">
        <f t="shared" si="2"/>
        <v/>
      </c>
      <c r="AO38" s="1424"/>
      <c r="AP38" s="1424"/>
      <c r="AQ38" s="1424" t="str">
        <f t="shared" si="3"/>
        <v/>
      </c>
      <c r="AR38" s="1424"/>
      <c r="AS38" s="1425"/>
      <c r="AT38" s="4"/>
      <c r="AU38" s="1974" t="str">
        <f t="shared" si="0"/>
        <v/>
      </c>
      <c r="AV38" s="1975"/>
      <c r="AW38" s="1975"/>
      <c r="AX38" s="1975"/>
      <c r="AY38" s="1975"/>
      <c r="AZ38" s="1975"/>
      <c r="BA38" s="1975"/>
      <c r="BB38" s="1975"/>
      <c r="BC38" s="1975"/>
      <c r="BD38" s="197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47"/>
      <c r="B39" s="1848"/>
      <c r="C39" s="1848"/>
      <c r="D39" s="1848"/>
      <c r="E39" s="1848"/>
      <c r="F39" s="1848"/>
      <c r="G39" s="1848"/>
      <c r="H39" s="885"/>
      <c r="I39" s="885"/>
      <c r="J39" s="885"/>
      <c r="K39" s="885"/>
      <c r="L39" s="885"/>
      <c r="M39" s="885"/>
      <c r="N39" s="885"/>
      <c r="O39" s="885"/>
      <c r="P39" s="885"/>
      <c r="Q39" s="885"/>
      <c r="R39" s="885"/>
      <c r="S39" s="885"/>
      <c r="T39" s="1400"/>
      <c r="U39" s="1400"/>
      <c r="V39" s="1400"/>
      <c r="W39" s="1400"/>
      <c r="X39" s="1400"/>
      <c r="Y39" s="1400"/>
      <c r="Z39" s="1400"/>
      <c r="AA39" s="1400"/>
      <c r="AB39" s="1400"/>
      <c r="AC39" s="1400"/>
      <c r="AD39" s="1400"/>
      <c r="AE39" s="1400"/>
      <c r="AF39" s="870"/>
      <c r="AG39" s="870"/>
      <c r="AH39" s="870"/>
      <c r="AI39" s="871"/>
      <c r="AJ39" s="4"/>
      <c r="AK39" s="1423" t="str">
        <f t="shared" si="1"/>
        <v/>
      </c>
      <c r="AL39" s="1424"/>
      <c r="AM39" s="1424"/>
      <c r="AN39" s="1424" t="str">
        <f t="shared" si="2"/>
        <v/>
      </c>
      <c r="AO39" s="1424"/>
      <c r="AP39" s="1424"/>
      <c r="AQ39" s="1424" t="str">
        <f t="shared" si="3"/>
        <v/>
      </c>
      <c r="AR39" s="1424"/>
      <c r="AS39" s="1425"/>
      <c r="AT39" s="4"/>
      <c r="AU39" s="1974" t="str">
        <f t="shared" si="0"/>
        <v/>
      </c>
      <c r="AV39" s="1975"/>
      <c r="AW39" s="1975"/>
      <c r="AX39" s="1975"/>
      <c r="AY39" s="1975"/>
      <c r="AZ39" s="1975"/>
      <c r="BA39" s="1975"/>
      <c r="BB39" s="1975"/>
      <c r="BC39" s="1975"/>
      <c r="BD39" s="197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47"/>
      <c r="B40" s="1848"/>
      <c r="C40" s="1848"/>
      <c r="D40" s="1848"/>
      <c r="E40" s="1848"/>
      <c r="F40" s="1848"/>
      <c r="G40" s="1848"/>
      <c r="H40" s="885"/>
      <c r="I40" s="885"/>
      <c r="J40" s="885"/>
      <c r="K40" s="885"/>
      <c r="L40" s="885"/>
      <c r="M40" s="885"/>
      <c r="N40" s="885"/>
      <c r="O40" s="885"/>
      <c r="P40" s="885"/>
      <c r="Q40" s="885"/>
      <c r="R40" s="885"/>
      <c r="S40" s="885"/>
      <c r="T40" s="1400"/>
      <c r="U40" s="1400"/>
      <c r="V40" s="1400"/>
      <c r="W40" s="1400"/>
      <c r="X40" s="1400"/>
      <c r="Y40" s="1400"/>
      <c r="Z40" s="1400"/>
      <c r="AA40" s="1400"/>
      <c r="AB40" s="1400"/>
      <c r="AC40" s="1400"/>
      <c r="AD40" s="1400"/>
      <c r="AE40" s="1400"/>
      <c r="AF40" s="870"/>
      <c r="AG40" s="870"/>
      <c r="AH40" s="870"/>
      <c r="AI40" s="871"/>
      <c r="AJ40" s="4"/>
      <c r="AK40" s="1423" t="str">
        <f t="shared" si="1"/>
        <v/>
      </c>
      <c r="AL40" s="1424"/>
      <c r="AM40" s="1424"/>
      <c r="AN40" s="1424" t="str">
        <f t="shared" si="2"/>
        <v/>
      </c>
      <c r="AO40" s="1424"/>
      <c r="AP40" s="1424"/>
      <c r="AQ40" s="1424" t="str">
        <f t="shared" si="3"/>
        <v/>
      </c>
      <c r="AR40" s="1424"/>
      <c r="AS40" s="1425"/>
      <c r="AT40" s="4"/>
      <c r="AU40" s="1974" t="str">
        <f t="shared" si="0"/>
        <v/>
      </c>
      <c r="AV40" s="1975"/>
      <c r="AW40" s="1975"/>
      <c r="AX40" s="1975"/>
      <c r="AY40" s="1975"/>
      <c r="AZ40" s="1975"/>
      <c r="BA40" s="1975"/>
      <c r="BB40" s="1975"/>
      <c r="BC40" s="1975"/>
      <c r="BD40" s="197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47"/>
      <c r="B41" s="1848"/>
      <c r="C41" s="1848"/>
      <c r="D41" s="1848"/>
      <c r="E41" s="1848"/>
      <c r="F41" s="1848"/>
      <c r="G41" s="1848"/>
      <c r="H41" s="885"/>
      <c r="I41" s="885"/>
      <c r="J41" s="885"/>
      <c r="K41" s="885"/>
      <c r="L41" s="885"/>
      <c r="M41" s="885"/>
      <c r="N41" s="885"/>
      <c r="O41" s="885"/>
      <c r="P41" s="885"/>
      <c r="Q41" s="885"/>
      <c r="R41" s="885"/>
      <c r="S41" s="885"/>
      <c r="T41" s="1400"/>
      <c r="U41" s="1400"/>
      <c r="V41" s="1400"/>
      <c r="W41" s="1400"/>
      <c r="X41" s="1400"/>
      <c r="Y41" s="1400"/>
      <c r="Z41" s="1400"/>
      <c r="AA41" s="1400"/>
      <c r="AB41" s="1400"/>
      <c r="AC41" s="1400"/>
      <c r="AD41" s="1400"/>
      <c r="AE41" s="1400"/>
      <c r="AF41" s="870"/>
      <c r="AG41" s="870"/>
      <c r="AH41" s="870"/>
      <c r="AI41" s="871"/>
      <c r="AJ41" s="4"/>
      <c r="AK41" s="1423" t="str">
        <f t="shared" si="1"/>
        <v/>
      </c>
      <c r="AL41" s="1424"/>
      <c r="AM41" s="1424"/>
      <c r="AN41" s="1424" t="str">
        <f t="shared" si="2"/>
        <v/>
      </c>
      <c r="AO41" s="1424"/>
      <c r="AP41" s="1424"/>
      <c r="AQ41" s="1424" t="str">
        <f t="shared" si="3"/>
        <v/>
      </c>
      <c r="AR41" s="1424"/>
      <c r="AS41" s="1425"/>
      <c r="AT41" s="4"/>
      <c r="AU41" s="1974" t="str">
        <f t="shared" si="0"/>
        <v/>
      </c>
      <c r="AV41" s="1975"/>
      <c r="AW41" s="1975"/>
      <c r="AX41" s="1975"/>
      <c r="AY41" s="1975"/>
      <c r="AZ41" s="1975"/>
      <c r="BA41" s="1975"/>
      <c r="BB41" s="1975"/>
      <c r="BC41" s="1975"/>
      <c r="BD41" s="197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47"/>
      <c r="B42" s="1848"/>
      <c r="C42" s="1848"/>
      <c r="D42" s="1848"/>
      <c r="E42" s="1848"/>
      <c r="F42" s="1848"/>
      <c r="G42" s="1848"/>
      <c r="H42" s="885"/>
      <c r="I42" s="885"/>
      <c r="J42" s="885"/>
      <c r="K42" s="885"/>
      <c r="L42" s="885"/>
      <c r="M42" s="885"/>
      <c r="N42" s="885"/>
      <c r="O42" s="885"/>
      <c r="P42" s="885"/>
      <c r="Q42" s="885"/>
      <c r="R42" s="885"/>
      <c r="S42" s="885"/>
      <c r="T42" s="1400"/>
      <c r="U42" s="1400"/>
      <c r="V42" s="1400"/>
      <c r="W42" s="1400"/>
      <c r="X42" s="1400"/>
      <c r="Y42" s="1400"/>
      <c r="Z42" s="1400"/>
      <c r="AA42" s="1400"/>
      <c r="AB42" s="1400"/>
      <c r="AC42" s="1400"/>
      <c r="AD42" s="1400"/>
      <c r="AE42" s="1400"/>
      <c r="AF42" s="870"/>
      <c r="AG42" s="870"/>
      <c r="AH42" s="870"/>
      <c r="AI42" s="871"/>
      <c r="AJ42" s="4"/>
      <c r="AK42" s="1423" t="str">
        <f t="shared" si="1"/>
        <v/>
      </c>
      <c r="AL42" s="1424"/>
      <c r="AM42" s="1424"/>
      <c r="AN42" s="1424" t="str">
        <f t="shared" si="2"/>
        <v/>
      </c>
      <c r="AO42" s="1424"/>
      <c r="AP42" s="1424"/>
      <c r="AQ42" s="1424" t="str">
        <f t="shared" si="3"/>
        <v/>
      </c>
      <c r="AR42" s="1424"/>
      <c r="AS42" s="1425"/>
      <c r="AT42" s="4"/>
      <c r="AU42" s="1974" t="str">
        <f t="shared" si="0"/>
        <v/>
      </c>
      <c r="AV42" s="1975"/>
      <c r="AW42" s="1975"/>
      <c r="AX42" s="1975"/>
      <c r="AY42" s="1975"/>
      <c r="AZ42" s="1975"/>
      <c r="BA42" s="1975"/>
      <c r="BB42" s="1975"/>
      <c r="BC42" s="1975"/>
      <c r="BD42" s="197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47"/>
      <c r="B43" s="1848"/>
      <c r="C43" s="1848"/>
      <c r="D43" s="1848"/>
      <c r="E43" s="1848"/>
      <c r="F43" s="1848"/>
      <c r="G43" s="1848"/>
      <c r="H43" s="885"/>
      <c r="I43" s="885"/>
      <c r="J43" s="885"/>
      <c r="K43" s="885"/>
      <c r="L43" s="885"/>
      <c r="M43" s="885"/>
      <c r="N43" s="885"/>
      <c r="O43" s="885"/>
      <c r="P43" s="885"/>
      <c r="Q43" s="885"/>
      <c r="R43" s="885"/>
      <c r="S43" s="885"/>
      <c r="T43" s="1400"/>
      <c r="U43" s="1400"/>
      <c r="V43" s="1400"/>
      <c r="W43" s="1400"/>
      <c r="X43" s="1400"/>
      <c r="Y43" s="1400"/>
      <c r="Z43" s="1400"/>
      <c r="AA43" s="1400"/>
      <c r="AB43" s="1400"/>
      <c r="AC43" s="1400"/>
      <c r="AD43" s="1400"/>
      <c r="AE43" s="1400"/>
      <c r="AF43" s="870"/>
      <c r="AG43" s="870"/>
      <c r="AH43" s="870"/>
      <c r="AI43" s="871"/>
      <c r="AJ43" s="4"/>
      <c r="AK43" s="1423" t="str">
        <f t="shared" si="1"/>
        <v/>
      </c>
      <c r="AL43" s="1424"/>
      <c r="AM43" s="1424"/>
      <c r="AN43" s="1424" t="str">
        <f t="shared" si="2"/>
        <v/>
      </c>
      <c r="AO43" s="1424"/>
      <c r="AP43" s="1424"/>
      <c r="AQ43" s="1424" t="str">
        <f t="shared" si="3"/>
        <v/>
      </c>
      <c r="AR43" s="1424"/>
      <c r="AS43" s="1425"/>
      <c r="AT43" s="4"/>
      <c r="AU43" s="1974" t="str">
        <f t="shared" si="0"/>
        <v/>
      </c>
      <c r="AV43" s="1975"/>
      <c r="AW43" s="1975"/>
      <c r="AX43" s="1975"/>
      <c r="AY43" s="1975"/>
      <c r="AZ43" s="1975"/>
      <c r="BA43" s="1975"/>
      <c r="BB43" s="1975"/>
      <c r="BC43" s="1975"/>
      <c r="BD43" s="197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47"/>
      <c r="B44" s="1848"/>
      <c r="C44" s="1848"/>
      <c r="D44" s="1848"/>
      <c r="E44" s="1848"/>
      <c r="F44" s="1848"/>
      <c r="G44" s="1848"/>
      <c r="H44" s="885"/>
      <c r="I44" s="885"/>
      <c r="J44" s="885"/>
      <c r="K44" s="885"/>
      <c r="L44" s="885"/>
      <c r="M44" s="885"/>
      <c r="N44" s="885"/>
      <c r="O44" s="885"/>
      <c r="P44" s="885"/>
      <c r="Q44" s="885"/>
      <c r="R44" s="885"/>
      <c r="S44" s="885"/>
      <c r="T44" s="1400"/>
      <c r="U44" s="1400"/>
      <c r="V44" s="1400"/>
      <c r="W44" s="1400"/>
      <c r="X44" s="1400"/>
      <c r="Y44" s="1400"/>
      <c r="Z44" s="1400"/>
      <c r="AA44" s="1400"/>
      <c r="AB44" s="1400"/>
      <c r="AC44" s="1400"/>
      <c r="AD44" s="1400"/>
      <c r="AE44" s="1400"/>
      <c r="AF44" s="870"/>
      <c r="AG44" s="870"/>
      <c r="AH44" s="870"/>
      <c r="AI44" s="871"/>
      <c r="AJ44" s="4"/>
      <c r="AK44" s="1423" t="str">
        <f t="shared" si="1"/>
        <v/>
      </c>
      <c r="AL44" s="1424"/>
      <c r="AM44" s="1424"/>
      <c r="AN44" s="1424" t="str">
        <f t="shared" si="2"/>
        <v/>
      </c>
      <c r="AO44" s="1424"/>
      <c r="AP44" s="1424"/>
      <c r="AQ44" s="1424" t="str">
        <f t="shared" si="3"/>
        <v/>
      </c>
      <c r="AR44" s="1424"/>
      <c r="AS44" s="1425"/>
      <c r="AT44" s="4"/>
      <c r="AU44" s="1974" t="str">
        <f t="shared" si="0"/>
        <v/>
      </c>
      <c r="AV44" s="1975"/>
      <c r="AW44" s="1975"/>
      <c r="AX44" s="1975"/>
      <c r="AY44" s="1975"/>
      <c r="AZ44" s="1975"/>
      <c r="BA44" s="1975"/>
      <c r="BB44" s="1975"/>
      <c r="BC44" s="1975"/>
      <c r="BD44" s="197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47"/>
      <c r="B45" s="1848"/>
      <c r="C45" s="1848"/>
      <c r="D45" s="1848"/>
      <c r="E45" s="1848"/>
      <c r="F45" s="1848"/>
      <c r="G45" s="1848"/>
      <c r="H45" s="885"/>
      <c r="I45" s="885"/>
      <c r="J45" s="885"/>
      <c r="K45" s="885"/>
      <c r="L45" s="885"/>
      <c r="M45" s="885"/>
      <c r="N45" s="885"/>
      <c r="O45" s="885"/>
      <c r="P45" s="885"/>
      <c r="Q45" s="885"/>
      <c r="R45" s="885"/>
      <c r="S45" s="885"/>
      <c r="T45" s="1400"/>
      <c r="U45" s="1400"/>
      <c r="V45" s="1400"/>
      <c r="W45" s="1400"/>
      <c r="X45" s="1400"/>
      <c r="Y45" s="1400"/>
      <c r="Z45" s="1400"/>
      <c r="AA45" s="1400"/>
      <c r="AB45" s="1400"/>
      <c r="AC45" s="1400"/>
      <c r="AD45" s="1400"/>
      <c r="AE45" s="1400"/>
      <c r="AF45" s="870"/>
      <c r="AG45" s="870"/>
      <c r="AH45" s="870"/>
      <c r="AI45" s="871"/>
      <c r="AJ45" s="4"/>
      <c r="AK45" s="1423" t="str">
        <f t="shared" si="1"/>
        <v/>
      </c>
      <c r="AL45" s="1424"/>
      <c r="AM45" s="1424"/>
      <c r="AN45" s="1424" t="str">
        <f t="shared" si="2"/>
        <v/>
      </c>
      <c r="AO45" s="1424"/>
      <c r="AP45" s="1424"/>
      <c r="AQ45" s="1424" t="str">
        <f t="shared" si="3"/>
        <v/>
      </c>
      <c r="AR45" s="1424"/>
      <c r="AS45" s="1425"/>
      <c r="AT45" s="4"/>
      <c r="AU45" s="1974" t="str">
        <f t="shared" si="0"/>
        <v/>
      </c>
      <c r="AV45" s="1975"/>
      <c r="AW45" s="1975"/>
      <c r="AX45" s="1975"/>
      <c r="AY45" s="1975"/>
      <c r="AZ45" s="1975"/>
      <c r="BA45" s="1975"/>
      <c r="BB45" s="1975"/>
      <c r="BC45" s="1975"/>
      <c r="BD45" s="197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47"/>
      <c r="B46" s="1848"/>
      <c r="C46" s="1848"/>
      <c r="D46" s="1848"/>
      <c r="E46" s="1848"/>
      <c r="F46" s="1848"/>
      <c r="G46" s="1848"/>
      <c r="H46" s="885"/>
      <c r="I46" s="885"/>
      <c r="J46" s="885"/>
      <c r="K46" s="885"/>
      <c r="L46" s="885"/>
      <c r="M46" s="885"/>
      <c r="N46" s="885"/>
      <c r="O46" s="885"/>
      <c r="P46" s="885"/>
      <c r="Q46" s="885"/>
      <c r="R46" s="885"/>
      <c r="S46" s="885"/>
      <c r="T46" s="1400"/>
      <c r="U46" s="1400"/>
      <c r="V46" s="1400"/>
      <c r="W46" s="1400"/>
      <c r="X46" s="1400"/>
      <c r="Y46" s="1400"/>
      <c r="Z46" s="1400"/>
      <c r="AA46" s="1400"/>
      <c r="AB46" s="1400"/>
      <c r="AC46" s="1400"/>
      <c r="AD46" s="1400"/>
      <c r="AE46" s="1400"/>
      <c r="AF46" s="870"/>
      <c r="AG46" s="870"/>
      <c r="AH46" s="870"/>
      <c r="AI46" s="871"/>
      <c r="AJ46" s="4"/>
      <c r="AK46" s="1423" t="str">
        <f t="shared" si="1"/>
        <v/>
      </c>
      <c r="AL46" s="1424"/>
      <c r="AM46" s="1424"/>
      <c r="AN46" s="1424" t="str">
        <f t="shared" si="2"/>
        <v/>
      </c>
      <c r="AO46" s="1424"/>
      <c r="AP46" s="1424"/>
      <c r="AQ46" s="1424" t="str">
        <f t="shared" si="3"/>
        <v/>
      </c>
      <c r="AR46" s="1424"/>
      <c r="AS46" s="1425"/>
      <c r="AT46" s="4"/>
      <c r="AU46" s="1974" t="str">
        <f t="shared" si="0"/>
        <v/>
      </c>
      <c r="AV46" s="1975"/>
      <c r="AW46" s="1975"/>
      <c r="AX46" s="1975"/>
      <c r="AY46" s="1975"/>
      <c r="AZ46" s="1975"/>
      <c r="BA46" s="1975"/>
      <c r="BB46" s="1975"/>
      <c r="BC46" s="1975"/>
      <c r="BD46" s="197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47"/>
      <c r="B47" s="1848"/>
      <c r="C47" s="1848"/>
      <c r="D47" s="1848"/>
      <c r="E47" s="1848"/>
      <c r="F47" s="1848"/>
      <c r="G47" s="1848"/>
      <c r="H47" s="885"/>
      <c r="I47" s="885"/>
      <c r="J47" s="885"/>
      <c r="K47" s="885"/>
      <c r="L47" s="885"/>
      <c r="M47" s="885"/>
      <c r="N47" s="885"/>
      <c r="O47" s="885"/>
      <c r="P47" s="885"/>
      <c r="Q47" s="885"/>
      <c r="R47" s="885"/>
      <c r="S47" s="885"/>
      <c r="T47" s="1400"/>
      <c r="U47" s="1400"/>
      <c r="V47" s="1400"/>
      <c r="W47" s="1400"/>
      <c r="X47" s="1400"/>
      <c r="Y47" s="1400"/>
      <c r="Z47" s="1400"/>
      <c r="AA47" s="1400"/>
      <c r="AB47" s="1400"/>
      <c r="AC47" s="1400"/>
      <c r="AD47" s="1400"/>
      <c r="AE47" s="1400"/>
      <c r="AF47" s="870"/>
      <c r="AG47" s="870"/>
      <c r="AH47" s="870"/>
      <c r="AI47" s="871"/>
      <c r="AJ47" s="4"/>
      <c r="AK47" s="1423" t="str">
        <f t="shared" si="1"/>
        <v/>
      </c>
      <c r="AL47" s="1424"/>
      <c r="AM47" s="1424"/>
      <c r="AN47" s="1424" t="str">
        <f t="shared" si="2"/>
        <v/>
      </c>
      <c r="AO47" s="1424"/>
      <c r="AP47" s="1424"/>
      <c r="AQ47" s="1424" t="str">
        <f t="shared" si="3"/>
        <v/>
      </c>
      <c r="AR47" s="1424"/>
      <c r="AS47" s="1425"/>
      <c r="AT47" s="4"/>
      <c r="AU47" s="1974" t="str">
        <f t="shared" si="0"/>
        <v/>
      </c>
      <c r="AV47" s="1975"/>
      <c r="AW47" s="1975"/>
      <c r="AX47" s="1975"/>
      <c r="AY47" s="1975"/>
      <c r="AZ47" s="1975"/>
      <c r="BA47" s="1975"/>
      <c r="BB47" s="1975"/>
      <c r="BC47" s="1975"/>
      <c r="BD47" s="197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47"/>
      <c r="B48" s="1848"/>
      <c r="C48" s="1848"/>
      <c r="D48" s="1848"/>
      <c r="E48" s="1848"/>
      <c r="F48" s="1848"/>
      <c r="G48" s="1848"/>
      <c r="H48" s="885"/>
      <c r="I48" s="885"/>
      <c r="J48" s="885"/>
      <c r="K48" s="885"/>
      <c r="L48" s="885"/>
      <c r="M48" s="885"/>
      <c r="N48" s="885"/>
      <c r="O48" s="885"/>
      <c r="P48" s="885"/>
      <c r="Q48" s="885"/>
      <c r="R48" s="885"/>
      <c r="S48" s="885"/>
      <c r="T48" s="1400"/>
      <c r="U48" s="1400"/>
      <c r="V48" s="1400"/>
      <c r="W48" s="1400"/>
      <c r="X48" s="1400"/>
      <c r="Y48" s="1400"/>
      <c r="Z48" s="1400"/>
      <c r="AA48" s="1400"/>
      <c r="AB48" s="1400"/>
      <c r="AC48" s="1400"/>
      <c r="AD48" s="1400"/>
      <c r="AE48" s="1400"/>
      <c r="AF48" s="870"/>
      <c r="AG48" s="870"/>
      <c r="AH48" s="870"/>
      <c r="AI48" s="871"/>
      <c r="AJ48" s="4"/>
      <c r="AK48" s="1423" t="str">
        <f t="shared" si="1"/>
        <v/>
      </c>
      <c r="AL48" s="1424"/>
      <c r="AM48" s="1424"/>
      <c r="AN48" s="1424" t="str">
        <f t="shared" si="2"/>
        <v/>
      </c>
      <c r="AO48" s="1424"/>
      <c r="AP48" s="1424"/>
      <c r="AQ48" s="1424" t="str">
        <f t="shared" si="3"/>
        <v/>
      </c>
      <c r="AR48" s="1424"/>
      <c r="AS48" s="1425"/>
      <c r="AT48" s="4"/>
      <c r="AU48" s="1974" t="str">
        <f t="shared" si="0"/>
        <v/>
      </c>
      <c r="AV48" s="1975"/>
      <c r="AW48" s="1975"/>
      <c r="AX48" s="1975"/>
      <c r="AY48" s="1975"/>
      <c r="AZ48" s="1975"/>
      <c r="BA48" s="1975"/>
      <c r="BB48" s="1975"/>
      <c r="BC48" s="1975"/>
      <c r="BD48" s="197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47"/>
      <c r="B49" s="1848"/>
      <c r="C49" s="1848"/>
      <c r="D49" s="1848"/>
      <c r="E49" s="1848"/>
      <c r="F49" s="1848"/>
      <c r="G49" s="1848"/>
      <c r="H49" s="885"/>
      <c r="I49" s="885"/>
      <c r="J49" s="885"/>
      <c r="K49" s="885"/>
      <c r="L49" s="885"/>
      <c r="M49" s="885"/>
      <c r="N49" s="885"/>
      <c r="O49" s="885"/>
      <c r="P49" s="885"/>
      <c r="Q49" s="885"/>
      <c r="R49" s="885"/>
      <c r="S49" s="885"/>
      <c r="T49" s="1400"/>
      <c r="U49" s="1400"/>
      <c r="V49" s="1400"/>
      <c r="W49" s="1400"/>
      <c r="X49" s="1400"/>
      <c r="Y49" s="1400"/>
      <c r="Z49" s="1400"/>
      <c r="AA49" s="1400"/>
      <c r="AB49" s="1400"/>
      <c r="AC49" s="1400"/>
      <c r="AD49" s="1400"/>
      <c r="AE49" s="1400"/>
      <c r="AF49" s="870"/>
      <c r="AG49" s="870"/>
      <c r="AH49" s="870"/>
      <c r="AI49" s="871"/>
      <c r="AJ49" s="4"/>
      <c r="AK49" s="1423" t="str">
        <f t="shared" si="1"/>
        <v/>
      </c>
      <c r="AL49" s="1424"/>
      <c r="AM49" s="1424"/>
      <c r="AN49" s="1424" t="str">
        <f t="shared" si="2"/>
        <v/>
      </c>
      <c r="AO49" s="1424"/>
      <c r="AP49" s="1424"/>
      <c r="AQ49" s="1424" t="str">
        <f t="shared" si="3"/>
        <v/>
      </c>
      <c r="AR49" s="1424"/>
      <c r="AS49" s="1425"/>
      <c r="AT49" s="4"/>
      <c r="AU49" s="1974" t="str">
        <f t="shared" si="0"/>
        <v/>
      </c>
      <c r="AV49" s="1975"/>
      <c r="AW49" s="1975"/>
      <c r="AX49" s="1975"/>
      <c r="AY49" s="1975"/>
      <c r="AZ49" s="1975"/>
      <c r="BA49" s="1975"/>
      <c r="BB49" s="1975"/>
      <c r="BC49" s="1975"/>
      <c r="BD49" s="197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47"/>
      <c r="B50" s="1848"/>
      <c r="C50" s="1848"/>
      <c r="D50" s="1848"/>
      <c r="E50" s="1848"/>
      <c r="F50" s="1848"/>
      <c r="G50" s="1848"/>
      <c r="H50" s="885"/>
      <c r="I50" s="885"/>
      <c r="J50" s="885"/>
      <c r="K50" s="885"/>
      <c r="L50" s="885"/>
      <c r="M50" s="885"/>
      <c r="N50" s="885"/>
      <c r="O50" s="885"/>
      <c r="P50" s="885"/>
      <c r="Q50" s="885"/>
      <c r="R50" s="885"/>
      <c r="S50" s="885"/>
      <c r="T50" s="1400"/>
      <c r="U50" s="1400"/>
      <c r="V50" s="1400"/>
      <c r="W50" s="1400"/>
      <c r="X50" s="1400"/>
      <c r="Y50" s="1400"/>
      <c r="Z50" s="1400"/>
      <c r="AA50" s="1400"/>
      <c r="AB50" s="1400"/>
      <c r="AC50" s="1400"/>
      <c r="AD50" s="1400"/>
      <c r="AE50" s="1400"/>
      <c r="AF50" s="870"/>
      <c r="AG50" s="870"/>
      <c r="AH50" s="870"/>
      <c r="AI50" s="871"/>
      <c r="AJ50" s="4"/>
      <c r="AK50" s="1423" t="str">
        <f t="shared" si="1"/>
        <v/>
      </c>
      <c r="AL50" s="1424"/>
      <c r="AM50" s="1424"/>
      <c r="AN50" s="1424" t="str">
        <f t="shared" si="2"/>
        <v/>
      </c>
      <c r="AO50" s="1424"/>
      <c r="AP50" s="1424"/>
      <c r="AQ50" s="1424" t="str">
        <f t="shared" si="3"/>
        <v/>
      </c>
      <c r="AR50" s="1424"/>
      <c r="AS50" s="1425"/>
      <c r="AT50" s="4"/>
      <c r="AU50" s="1974" t="str">
        <f t="shared" si="0"/>
        <v/>
      </c>
      <c r="AV50" s="1975"/>
      <c r="AW50" s="1975"/>
      <c r="AX50" s="1975"/>
      <c r="AY50" s="1975"/>
      <c r="AZ50" s="1975"/>
      <c r="BA50" s="1975"/>
      <c r="BB50" s="1975"/>
      <c r="BC50" s="1975"/>
      <c r="BD50" s="197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47"/>
      <c r="B51" s="1848"/>
      <c r="C51" s="1848"/>
      <c r="D51" s="1848"/>
      <c r="E51" s="1848"/>
      <c r="F51" s="1848"/>
      <c r="G51" s="1848"/>
      <c r="H51" s="885"/>
      <c r="I51" s="885"/>
      <c r="J51" s="885"/>
      <c r="K51" s="885"/>
      <c r="L51" s="885"/>
      <c r="M51" s="885"/>
      <c r="N51" s="885"/>
      <c r="O51" s="885"/>
      <c r="P51" s="885"/>
      <c r="Q51" s="885"/>
      <c r="R51" s="885"/>
      <c r="S51" s="885"/>
      <c r="T51" s="1400"/>
      <c r="U51" s="1400"/>
      <c r="V51" s="1400"/>
      <c r="W51" s="1400"/>
      <c r="X51" s="1400"/>
      <c r="Y51" s="1400"/>
      <c r="Z51" s="1400"/>
      <c r="AA51" s="1400"/>
      <c r="AB51" s="1400"/>
      <c r="AC51" s="1400"/>
      <c r="AD51" s="1400"/>
      <c r="AE51" s="1400"/>
      <c r="AF51" s="870"/>
      <c r="AG51" s="870"/>
      <c r="AH51" s="870"/>
      <c r="AI51" s="871"/>
      <c r="AJ51" s="4"/>
      <c r="AK51" s="1423" t="str">
        <f t="shared" si="1"/>
        <v/>
      </c>
      <c r="AL51" s="1424"/>
      <c r="AM51" s="1424"/>
      <c r="AN51" s="1424" t="str">
        <f t="shared" si="2"/>
        <v/>
      </c>
      <c r="AO51" s="1424"/>
      <c r="AP51" s="1424"/>
      <c r="AQ51" s="1424" t="str">
        <f t="shared" si="3"/>
        <v/>
      </c>
      <c r="AR51" s="1424"/>
      <c r="AS51" s="1425"/>
      <c r="AT51" s="4"/>
      <c r="AU51" s="1974" t="str">
        <f t="shared" si="0"/>
        <v/>
      </c>
      <c r="AV51" s="1975"/>
      <c r="AW51" s="1975"/>
      <c r="AX51" s="1975"/>
      <c r="AY51" s="1975"/>
      <c r="AZ51" s="1975"/>
      <c r="BA51" s="1975"/>
      <c r="BB51" s="1975"/>
      <c r="BC51" s="1975"/>
      <c r="BD51" s="197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47"/>
      <c r="B52" s="1848"/>
      <c r="C52" s="1848"/>
      <c r="D52" s="1848"/>
      <c r="E52" s="1848"/>
      <c r="F52" s="1848"/>
      <c r="G52" s="1848"/>
      <c r="H52" s="885"/>
      <c r="I52" s="885"/>
      <c r="J52" s="885"/>
      <c r="K52" s="885"/>
      <c r="L52" s="885"/>
      <c r="M52" s="885"/>
      <c r="N52" s="885"/>
      <c r="O52" s="885"/>
      <c r="P52" s="885"/>
      <c r="Q52" s="885"/>
      <c r="R52" s="885"/>
      <c r="S52" s="885"/>
      <c r="T52" s="1400"/>
      <c r="U52" s="1400"/>
      <c r="V52" s="1400"/>
      <c r="W52" s="1400"/>
      <c r="X52" s="1400"/>
      <c r="Y52" s="1400"/>
      <c r="Z52" s="1400"/>
      <c r="AA52" s="1400"/>
      <c r="AB52" s="1400"/>
      <c r="AC52" s="1400"/>
      <c r="AD52" s="1400"/>
      <c r="AE52" s="1400"/>
      <c r="AF52" s="870"/>
      <c r="AG52" s="870"/>
      <c r="AH52" s="870"/>
      <c r="AI52" s="871"/>
      <c r="AJ52" s="4"/>
      <c r="AK52" s="1423" t="str">
        <f t="shared" si="1"/>
        <v/>
      </c>
      <c r="AL52" s="1424"/>
      <c r="AM52" s="1424"/>
      <c r="AN52" s="1424" t="str">
        <f t="shared" si="2"/>
        <v/>
      </c>
      <c r="AO52" s="1424"/>
      <c r="AP52" s="1424"/>
      <c r="AQ52" s="1424" t="str">
        <f t="shared" si="3"/>
        <v/>
      </c>
      <c r="AR52" s="1424"/>
      <c r="AS52" s="1425"/>
      <c r="AT52" s="4"/>
      <c r="AU52" s="1974" t="str">
        <f t="shared" si="0"/>
        <v/>
      </c>
      <c r="AV52" s="1975"/>
      <c r="AW52" s="1975"/>
      <c r="AX52" s="1975"/>
      <c r="AY52" s="1975"/>
      <c r="AZ52" s="1975"/>
      <c r="BA52" s="1975"/>
      <c r="BB52" s="1975"/>
      <c r="BC52" s="1975"/>
      <c r="BD52" s="197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80" t="s">
        <v>192</v>
      </c>
      <c r="B53" s="1981"/>
      <c r="C53" s="1981"/>
      <c r="D53" s="1981"/>
      <c r="E53" s="1981"/>
      <c r="F53" s="1981"/>
      <c r="G53" s="1981"/>
      <c r="H53" s="1981"/>
      <c r="I53" s="1981"/>
      <c r="J53" s="1981"/>
      <c r="K53" s="1981"/>
      <c r="L53" s="1981"/>
      <c r="M53" s="1981"/>
      <c r="N53" s="1981"/>
      <c r="O53" s="1981"/>
      <c r="P53" s="1981"/>
      <c r="Q53" s="1348" t="str">
        <f>IF(SUM(Q33:S52)&lt;&gt;0,SUM(Q33:S52),"")</f>
        <v/>
      </c>
      <c r="R53" s="1348"/>
      <c r="S53" s="1348"/>
      <c r="T53" s="1348" t="str">
        <f>IF(SUM(T33:V52)&lt;&gt;0,SUM(T33:V52),"")</f>
        <v/>
      </c>
      <c r="U53" s="1348"/>
      <c r="V53" s="1348"/>
      <c r="W53" s="1348" t="str">
        <f>IF(SUM(W33:Y52)&lt;&gt;0,SUM(W33:Y52),"")</f>
        <v/>
      </c>
      <c r="X53" s="1348"/>
      <c r="Y53" s="1348"/>
      <c r="Z53" s="1348" t="str">
        <f>IF(SUM(Z33:AB52)&lt;&gt;0,SUM(Z33:AB52),"")</f>
        <v/>
      </c>
      <c r="AA53" s="1348"/>
      <c r="AB53" s="1348"/>
      <c r="AC53" s="1348" t="str">
        <f>IF(SUM(AC33:AE52)&lt;&gt;0,SUM(AC33:AE52),"")</f>
        <v/>
      </c>
      <c r="AD53" s="1348"/>
      <c r="AE53" s="1348"/>
      <c r="AF53" s="1397"/>
      <c r="AG53" s="1397"/>
      <c r="AH53" s="1397"/>
      <c r="AI53" s="1398"/>
      <c r="AJ53" s="4"/>
      <c r="AK53" s="1918" t="str">
        <f>IFERROR((T53/Q53),"")</f>
        <v/>
      </c>
      <c r="AL53" s="1919"/>
      <c r="AM53" s="1920"/>
      <c r="AN53" s="1460"/>
      <c r="AO53" s="1460"/>
      <c r="AP53" s="1460"/>
      <c r="AQ53" s="1460"/>
      <c r="AR53" s="1460"/>
      <c r="AS53" s="1461"/>
      <c r="AT53" s="4"/>
      <c r="AU53" s="1977" t="str">
        <f t="shared" si="0"/>
        <v/>
      </c>
      <c r="AV53" s="1978"/>
      <c r="AW53" s="1978"/>
      <c r="AX53" s="1978"/>
      <c r="AY53" s="1978"/>
      <c r="AZ53" s="1978"/>
      <c r="BA53" s="1978"/>
      <c r="BB53" s="1978"/>
      <c r="BC53" s="1978"/>
      <c r="BD53" s="197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94"/>
      <c r="F62" s="994"/>
      <c r="G62" s="994"/>
      <c r="H62" s="994"/>
      <c r="I62" s="994"/>
      <c r="J62" s="994"/>
      <c r="K62" s="994"/>
      <c r="L62" s="42"/>
      <c r="M62" s="42"/>
      <c r="N62" s="42"/>
      <c r="O62" s="42"/>
      <c r="P62" s="42"/>
      <c r="Q62" s="42" t="s">
        <v>37</v>
      </c>
      <c r="R62" s="42"/>
      <c r="S62" s="42"/>
      <c r="T62" s="42"/>
      <c r="U62" s="42"/>
      <c r="V62" s="995"/>
      <c r="W62" s="995"/>
      <c r="X62" s="995"/>
      <c r="Y62" s="995"/>
      <c r="Z62" s="995"/>
      <c r="AA62" s="995"/>
      <c r="AB62" s="995"/>
      <c r="AC62" s="995"/>
      <c r="AD62" s="995"/>
      <c r="AE62" s="995"/>
      <c r="AF62" s="995"/>
      <c r="AG62" s="995"/>
      <c r="AH62" s="995"/>
      <c r="AI62" s="9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65u+gIEDqequ4xHHw3nNdaeXRrBRq2yrKCPBZts7ltg/5x81rGmL3bhU3LFxrczAmVLLpHvMnwU2KkVJ2HfwjQ==" saltValue="nJztK+hLdVPUmVOG9XEBpw==" spinCount="100000" sheet="1" objects="1" scenarios="1"/>
  <mergeCells count="418">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T19:AD19"/>
    <mergeCell ref="AE19:AF19"/>
    <mergeCell ref="A18:F18"/>
    <mergeCell ref="G18:P18"/>
    <mergeCell ref="T18:AI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4 AE14 G18:P20 G14:P16 G13:K13 G12:P12 Y9:AI9 Y7:AI7 F9:P9 F7:P7">
    <cfRule type="containsBlanks" dxfId="1465" priority="14">
      <formula>LEN(TRIM(E7))=0</formula>
    </cfRule>
  </conditionalFormatting>
  <conditionalFormatting sqref="Q53:AE53">
    <cfRule type="containsText" dxfId="1464" priority="13" operator="containsText" text="CALC.">
      <formula>NOT(ISERROR(SEARCH("CALC.",Q53)))</formula>
    </cfRule>
  </conditionalFormatting>
  <conditionalFormatting sqref="A33:S52">
    <cfRule type="notContainsBlanks" dxfId="1463" priority="11">
      <formula>LEN(TRIM(A33))&gt;0</formula>
    </cfRule>
    <cfRule type="expression" dxfId="1462" priority="12">
      <formula>NOT(ISBLANK($H33))</formula>
    </cfRule>
  </conditionalFormatting>
  <conditionalFormatting sqref="AK9:BK24">
    <cfRule type="expression" dxfId="1461" priority="10">
      <formula>NOT(ISBLANK($AK9))</formula>
    </cfRule>
  </conditionalFormatting>
  <conditionalFormatting sqref="T33:AC52">
    <cfRule type="notContainsBlanks" dxfId="1460" priority="5">
      <formula>LEN(TRIM(T33))&gt;0</formula>
    </cfRule>
    <cfRule type="expression" dxfId="1459" priority="6">
      <formula>NOT(ISBLANK($H33))</formula>
    </cfRule>
  </conditionalFormatting>
  <conditionalFormatting sqref="T33:AB52">
    <cfRule type="expression" dxfId="1458" priority="4">
      <formula>$AC33&lt;&gt;""</formula>
    </cfRule>
  </conditionalFormatting>
  <conditionalFormatting sqref="AU33:BD53">
    <cfRule type="notContainsBlanks" dxfId="1457" priority="3">
      <formula>LEN(TRIM(AU33))&gt;0</formula>
    </cfRule>
  </conditionalFormatting>
  <conditionalFormatting sqref="BB29:BC30">
    <cfRule type="containsBlanks" dxfId="1456" priority="2">
      <formula>LEN(TRIM(BB29))=0</formula>
    </cfRule>
  </conditionalFormatting>
  <conditionalFormatting sqref="M13:P13">
    <cfRule type="containsBlanks" dxfId="145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23" t="s">
        <v>49</v>
      </c>
      <c r="AK1" s="1823"/>
      <c r="AL1" s="1823"/>
      <c r="AM1" s="1823"/>
      <c r="AN1" s="1823"/>
      <c r="AO1" s="1823"/>
      <c r="AP1" s="1823"/>
      <c r="AQ1" s="1823"/>
      <c r="AR1" s="1823"/>
      <c r="AS1" s="1823"/>
      <c r="AT1" s="1823"/>
      <c r="AU1" s="1823"/>
      <c r="AV1" s="1823"/>
      <c r="AW1" s="1823"/>
      <c r="AX1" s="1823"/>
      <c r="AY1" s="1823"/>
      <c r="AZ1" s="1823"/>
      <c r="BA1" s="1823"/>
      <c r="BB1" s="1823"/>
      <c r="BC1" s="1823"/>
      <c r="BD1" s="1823"/>
      <c r="BE1" s="1823"/>
      <c r="BF1" s="1823"/>
      <c r="BG1" s="1823"/>
      <c r="BH1" s="1823"/>
      <c r="BI1" s="1823"/>
      <c r="BJ1" s="1823"/>
      <c r="BK1" s="1823"/>
      <c r="BL1" s="1823"/>
      <c r="BM1" s="1823"/>
      <c r="BN1" s="1823"/>
      <c r="BO1" s="1823"/>
      <c r="BP1" s="1823"/>
      <c r="BQ1" s="1823"/>
      <c r="BR1" s="1823"/>
      <c r="BS1" s="1823"/>
      <c r="BT1" s="1823"/>
      <c r="BU1" s="1823"/>
      <c r="BV1" s="1823"/>
      <c r="BW1" s="1823"/>
      <c r="BX1" s="1823"/>
      <c r="BY1" s="1823"/>
      <c r="BZ1" s="1823"/>
      <c r="CA1" s="1823"/>
      <c r="CB1" s="1823"/>
      <c r="CC1" s="1823"/>
      <c r="CD1" s="1823"/>
      <c r="CE1" s="1823"/>
      <c r="CF1" s="1823"/>
      <c r="CG1" s="1823"/>
      <c r="CH1" s="1823"/>
      <c r="CI1" s="1823"/>
      <c r="CJ1" s="1823"/>
      <c r="CK1" s="1823"/>
      <c r="CL1" s="1823"/>
      <c r="CM1" s="1823"/>
      <c r="CN1" s="1823"/>
      <c r="CO1" s="1823"/>
      <c r="CP1" s="1823"/>
      <c r="CQ1" s="1823"/>
      <c r="CR1" s="1823"/>
      <c r="CS1" s="1823"/>
      <c r="CT1" s="1823"/>
      <c r="CU1" s="1823"/>
      <c r="CV1" s="1823"/>
      <c r="CW1" s="1823"/>
      <c r="CX1" s="1823"/>
      <c r="CY1" s="1823"/>
      <c r="CZ1" s="1823"/>
      <c r="DA1" s="1823"/>
      <c r="DB1" s="1823"/>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60" t="s">
        <v>879</v>
      </c>
      <c r="N5" s="860"/>
      <c r="O5" s="860"/>
      <c r="P5" s="860"/>
      <c r="Q5" s="860"/>
      <c r="R5" s="860"/>
      <c r="S5" s="860"/>
      <c r="T5" s="860"/>
      <c r="U5" s="860"/>
      <c r="V5" s="860"/>
      <c r="W5" s="860"/>
      <c r="X5" s="860"/>
      <c r="Y5" s="860"/>
      <c r="Z5" s="860"/>
      <c r="AA5" s="860"/>
      <c r="AB5" s="860"/>
      <c r="AC5" s="860"/>
      <c r="AD5" s="860"/>
      <c r="AE5" s="860"/>
      <c r="AF5" s="860"/>
      <c r="AG5" s="860"/>
      <c r="AH5" s="860"/>
      <c r="AI5" s="860"/>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54" t="s">
        <v>48</v>
      </c>
      <c r="B7" s="854"/>
      <c r="C7" s="854"/>
      <c r="D7" s="854"/>
      <c r="E7" s="854"/>
      <c r="F7" s="1272"/>
      <c r="G7" s="1272"/>
      <c r="H7" s="1272"/>
      <c r="I7" s="1272"/>
      <c r="J7" s="1272"/>
      <c r="K7" s="1272"/>
      <c r="L7" s="1272"/>
      <c r="M7" s="1272"/>
      <c r="N7" s="1272"/>
      <c r="O7" s="1272"/>
      <c r="P7" s="1272"/>
      <c r="Q7" s="42"/>
      <c r="R7" s="42"/>
      <c r="S7" s="42"/>
      <c r="T7" s="854" t="s">
        <v>47</v>
      </c>
      <c r="U7" s="854"/>
      <c r="V7" s="854"/>
      <c r="W7" s="854"/>
      <c r="X7" s="854"/>
      <c r="Y7" s="855"/>
      <c r="Z7" s="855"/>
      <c r="AA7" s="855"/>
      <c r="AB7" s="855"/>
      <c r="AC7" s="855"/>
      <c r="AD7" s="855"/>
      <c r="AE7" s="855"/>
      <c r="AF7" s="855"/>
      <c r="AG7" s="855"/>
      <c r="AH7" s="855"/>
      <c r="AI7" s="855"/>
      <c r="AJ7" s="4"/>
      <c r="AK7" s="1928" t="s">
        <v>453</v>
      </c>
      <c r="AL7" s="1929"/>
      <c r="AM7" s="1929"/>
      <c r="AN7" s="1929"/>
      <c r="AO7" s="1929"/>
      <c r="AP7" s="1929"/>
      <c r="AQ7" s="1929"/>
      <c r="AR7" s="1929"/>
      <c r="AS7" s="1929"/>
      <c r="AT7" s="1929"/>
      <c r="AU7" s="1929"/>
      <c r="AV7" s="1929"/>
      <c r="AW7" s="1929"/>
      <c r="AX7" s="1929"/>
      <c r="AY7" s="1929"/>
      <c r="AZ7" s="1929"/>
      <c r="BA7" s="1929"/>
      <c r="BB7" s="1929"/>
      <c r="BC7" s="1929"/>
      <c r="BD7" s="1929"/>
      <c r="BE7" s="1929"/>
      <c r="BF7" s="1929"/>
      <c r="BG7" s="1929"/>
      <c r="BH7" s="1929"/>
      <c r="BI7" s="1929"/>
      <c r="BJ7" s="1929"/>
      <c r="BK7" s="1930"/>
      <c r="BL7" s="1934" t="s">
        <v>243</v>
      </c>
      <c r="BM7" s="1935"/>
      <c r="BN7" s="1935"/>
      <c r="BO7" s="1935"/>
      <c r="BP7" s="1935"/>
      <c r="BQ7" s="1935"/>
      <c r="BR7" s="1935"/>
      <c r="BS7" s="1935"/>
      <c r="BT7" s="1935"/>
      <c r="BU7" s="1935"/>
      <c r="BV7" s="1935"/>
      <c r="BW7" s="1935"/>
      <c r="BX7" s="1935"/>
      <c r="BY7" s="1935"/>
      <c r="BZ7" s="1935"/>
      <c r="CA7" s="1935"/>
      <c r="CB7" s="1935"/>
      <c r="CC7" s="1935"/>
      <c r="CD7" s="1935"/>
      <c r="CE7" s="1935"/>
      <c r="CF7" s="1935"/>
      <c r="CG7" s="1935"/>
      <c r="CH7" s="1935"/>
      <c r="CI7" s="1935"/>
      <c r="CJ7" s="1935"/>
      <c r="CK7" s="1935"/>
      <c r="CL7" s="1935"/>
      <c r="CM7" s="1935"/>
      <c r="CN7" s="1935"/>
      <c r="CO7" s="1935"/>
      <c r="CP7" s="1935"/>
      <c r="CQ7" s="1935"/>
      <c r="CR7" s="1935"/>
      <c r="CS7" s="1935"/>
      <c r="CT7" s="1935"/>
      <c r="CU7" s="1935"/>
      <c r="CV7" s="1935"/>
      <c r="CW7" s="1935"/>
      <c r="CX7" s="1935"/>
      <c r="CY7" s="1935"/>
      <c r="CZ7" s="1935"/>
      <c r="DA7" s="1936"/>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31"/>
      <c r="AL8" s="1932"/>
      <c r="AM8" s="1932"/>
      <c r="AN8" s="1932"/>
      <c r="AO8" s="1932"/>
      <c r="AP8" s="1932"/>
      <c r="AQ8" s="1932"/>
      <c r="AR8" s="1932"/>
      <c r="AS8" s="1932"/>
      <c r="AT8" s="1932"/>
      <c r="AU8" s="1932"/>
      <c r="AV8" s="1932"/>
      <c r="AW8" s="1932"/>
      <c r="AX8" s="1932"/>
      <c r="AY8" s="1932"/>
      <c r="AZ8" s="1932"/>
      <c r="BA8" s="1932"/>
      <c r="BB8" s="1932"/>
      <c r="BC8" s="1932"/>
      <c r="BD8" s="1932"/>
      <c r="BE8" s="1932"/>
      <c r="BF8" s="1932"/>
      <c r="BG8" s="1932"/>
      <c r="BH8" s="1932"/>
      <c r="BI8" s="1932"/>
      <c r="BJ8" s="1932"/>
      <c r="BK8" s="1933"/>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54" t="s">
        <v>61</v>
      </c>
      <c r="B9" s="854"/>
      <c r="C9" s="854"/>
      <c r="D9" s="854"/>
      <c r="E9" s="854"/>
      <c r="F9" s="855"/>
      <c r="G9" s="855"/>
      <c r="H9" s="855"/>
      <c r="I9" s="855"/>
      <c r="J9" s="855"/>
      <c r="K9" s="855"/>
      <c r="L9" s="855"/>
      <c r="M9" s="855"/>
      <c r="N9" s="855"/>
      <c r="O9" s="855"/>
      <c r="P9" s="855"/>
      <c r="Q9" s="42"/>
      <c r="R9" s="42"/>
      <c r="S9" s="42"/>
      <c r="T9" s="854" t="s">
        <v>46</v>
      </c>
      <c r="U9" s="854"/>
      <c r="V9" s="854"/>
      <c r="W9" s="854"/>
      <c r="X9" s="854"/>
      <c r="Y9" s="855"/>
      <c r="Z9" s="855"/>
      <c r="AA9" s="855"/>
      <c r="AB9" s="855"/>
      <c r="AC9" s="855"/>
      <c r="AD9" s="855"/>
      <c r="AE9" s="855"/>
      <c r="AF9" s="855"/>
      <c r="AG9" s="855"/>
      <c r="AH9" s="855"/>
      <c r="AI9" s="855"/>
      <c r="AJ9" s="4"/>
      <c r="AK9" s="1434"/>
      <c r="AL9" s="1436"/>
      <c r="AM9" s="1346">
        <v>1</v>
      </c>
      <c r="AN9" s="1346"/>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39"/>
      <c r="AL10" s="1040"/>
      <c r="AM10" s="892">
        <v>2</v>
      </c>
      <c r="AN10" s="892"/>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56" t="s">
        <v>870</v>
      </c>
      <c r="B11" s="857"/>
      <c r="C11" s="857"/>
      <c r="D11" s="857"/>
      <c r="E11" s="857"/>
      <c r="F11" s="857"/>
      <c r="G11" s="857"/>
      <c r="H11" s="857"/>
      <c r="I11" s="857"/>
      <c r="J11" s="857"/>
      <c r="K11" s="857"/>
      <c r="L11" s="857"/>
      <c r="M11" s="857"/>
      <c r="N11" s="857"/>
      <c r="O11" s="857"/>
      <c r="P11" s="858"/>
      <c r="Q11" s="42"/>
      <c r="R11" s="42"/>
      <c r="S11" s="631"/>
      <c r="T11" s="953" t="s">
        <v>869</v>
      </c>
      <c r="U11" s="954"/>
      <c r="V11" s="954"/>
      <c r="W11" s="954"/>
      <c r="X11" s="954"/>
      <c r="Y11" s="954"/>
      <c r="Z11" s="954"/>
      <c r="AA11" s="954"/>
      <c r="AB11" s="954"/>
      <c r="AC11" s="954"/>
      <c r="AD11" s="954"/>
      <c r="AE11" s="954"/>
      <c r="AF11" s="954"/>
      <c r="AG11" s="954"/>
      <c r="AH11" s="954"/>
      <c r="AI11" s="955"/>
      <c r="AJ11" s="4"/>
      <c r="AK11" s="1039"/>
      <c r="AL11" s="1040"/>
      <c r="AM11" s="892">
        <v>3</v>
      </c>
      <c r="AN11" s="892"/>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87" t="s">
        <v>901</v>
      </c>
      <c r="B12" s="888"/>
      <c r="C12" s="888"/>
      <c r="D12" s="888"/>
      <c r="E12" s="888"/>
      <c r="F12" s="888"/>
      <c r="G12" s="885"/>
      <c r="H12" s="885"/>
      <c r="I12" s="885"/>
      <c r="J12" s="885"/>
      <c r="K12" s="885"/>
      <c r="L12" s="885"/>
      <c r="M12" s="885"/>
      <c r="N12" s="885"/>
      <c r="O12" s="885"/>
      <c r="P12" s="886"/>
      <c r="Q12" s="42"/>
      <c r="R12" s="42"/>
      <c r="S12" s="631"/>
      <c r="T12" s="1738"/>
      <c r="U12" s="942"/>
      <c r="V12" s="942"/>
      <c r="W12" s="942"/>
      <c r="X12" s="942"/>
      <c r="Y12" s="942"/>
      <c r="Z12" s="942" t="s">
        <v>104</v>
      </c>
      <c r="AA12" s="942"/>
      <c r="AB12" s="942"/>
      <c r="AC12" s="942"/>
      <c r="AD12" s="942"/>
      <c r="AE12" s="942" t="s">
        <v>103</v>
      </c>
      <c r="AF12" s="942"/>
      <c r="AG12" s="942"/>
      <c r="AH12" s="942"/>
      <c r="AI12" s="943"/>
      <c r="AJ12" s="4"/>
      <c r="AK12" s="1039"/>
      <c r="AL12" s="1040"/>
      <c r="AM12" s="892">
        <v>4</v>
      </c>
      <c r="AN12" s="892"/>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72" t="s">
        <v>170</v>
      </c>
      <c r="B13" s="873"/>
      <c r="C13" s="873"/>
      <c r="D13" s="873"/>
      <c r="E13" s="873"/>
      <c r="F13" s="873"/>
      <c r="G13" s="983"/>
      <c r="H13" s="1836"/>
      <c r="I13" s="1836"/>
      <c r="J13" s="1836"/>
      <c r="K13" s="1836"/>
      <c r="L13" s="636" t="s">
        <v>136</v>
      </c>
      <c r="M13" s="1150"/>
      <c r="N13" s="1150"/>
      <c r="O13" s="1150"/>
      <c r="P13" s="1151"/>
      <c r="Q13" s="42"/>
      <c r="R13" s="42"/>
      <c r="S13" s="42"/>
      <c r="T13" s="872" t="s">
        <v>881</v>
      </c>
      <c r="U13" s="873"/>
      <c r="V13" s="873"/>
      <c r="W13" s="873"/>
      <c r="X13" s="873"/>
      <c r="Y13" s="873"/>
      <c r="Z13" s="951"/>
      <c r="AA13" s="951"/>
      <c r="AB13" s="951"/>
      <c r="AC13" s="951"/>
      <c r="AD13" s="951"/>
      <c r="AE13" s="1937" t="str">
        <f>AC53</f>
        <v/>
      </c>
      <c r="AF13" s="1937"/>
      <c r="AG13" s="1937"/>
      <c r="AH13" s="1937"/>
      <c r="AI13" s="1938"/>
      <c r="AJ13" s="4"/>
      <c r="AK13" s="1039"/>
      <c r="AL13" s="1040"/>
      <c r="AM13" s="892">
        <v>5</v>
      </c>
      <c r="AN13" s="892"/>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thickBot="1" x14ac:dyDescent="0.25">
      <c r="A14" s="872" t="s">
        <v>114</v>
      </c>
      <c r="B14" s="873"/>
      <c r="C14" s="873"/>
      <c r="D14" s="873"/>
      <c r="E14" s="873"/>
      <c r="F14" s="873"/>
      <c r="G14" s="870"/>
      <c r="H14" s="870"/>
      <c r="I14" s="870"/>
      <c r="J14" s="870"/>
      <c r="K14" s="870"/>
      <c r="L14" s="870"/>
      <c r="M14" s="870"/>
      <c r="N14" s="870"/>
      <c r="O14" s="870"/>
      <c r="P14" s="871"/>
      <c r="Q14" s="42"/>
      <c r="R14" s="42"/>
      <c r="S14" s="42"/>
      <c r="T14" s="919" t="s">
        <v>882</v>
      </c>
      <c r="U14" s="920"/>
      <c r="V14" s="920"/>
      <c r="W14" s="920"/>
      <c r="X14" s="920"/>
      <c r="Y14" s="920"/>
      <c r="Z14" s="1347"/>
      <c r="AA14" s="1347"/>
      <c r="AB14" s="1347"/>
      <c r="AC14" s="1347"/>
      <c r="AD14" s="1347"/>
      <c r="AE14" s="1347"/>
      <c r="AF14" s="1347"/>
      <c r="AG14" s="1347"/>
      <c r="AH14" s="1347"/>
      <c r="AI14" s="1835"/>
      <c r="AJ14" s="4"/>
      <c r="AK14" s="1039"/>
      <c r="AL14" s="1040"/>
      <c r="AM14" s="892">
        <v>6</v>
      </c>
      <c r="AN14" s="892"/>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67" t="s">
        <v>54</v>
      </c>
      <c r="B15" s="868"/>
      <c r="C15" s="868"/>
      <c r="D15" s="868"/>
      <c r="E15" s="868"/>
      <c r="F15" s="869"/>
      <c r="G15" s="870"/>
      <c r="H15" s="870"/>
      <c r="I15" s="870"/>
      <c r="J15" s="870"/>
      <c r="K15" s="870"/>
      <c r="L15" s="870"/>
      <c r="M15" s="870"/>
      <c r="N15" s="870"/>
      <c r="O15" s="870"/>
      <c r="P15" s="871"/>
      <c r="Q15" s="42"/>
      <c r="R15" s="42"/>
      <c r="S15" s="42"/>
      <c r="T15" s="631"/>
      <c r="U15" s="631"/>
      <c r="V15" s="631"/>
      <c r="W15" s="631"/>
      <c r="X15" s="631"/>
      <c r="Y15" s="631"/>
      <c r="Z15" s="631"/>
      <c r="AA15" s="631"/>
      <c r="AB15" s="631"/>
      <c r="AC15" s="631"/>
      <c r="AD15" s="631"/>
      <c r="AE15" s="631"/>
      <c r="AF15" s="631"/>
      <c r="AG15" s="631"/>
      <c r="AH15" s="631"/>
      <c r="AI15" s="631"/>
      <c r="AJ15" s="4"/>
      <c r="AK15" s="1039"/>
      <c r="AL15" s="1040"/>
      <c r="AM15" s="892">
        <v>7</v>
      </c>
      <c r="AN15" s="892"/>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x14ac:dyDescent="0.2">
      <c r="A16" s="867" t="s">
        <v>153</v>
      </c>
      <c r="B16" s="868"/>
      <c r="C16" s="868"/>
      <c r="D16" s="868"/>
      <c r="E16" s="868"/>
      <c r="F16" s="869"/>
      <c r="G16" s="870"/>
      <c r="H16" s="870"/>
      <c r="I16" s="870"/>
      <c r="J16" s="870"/>
      <c r="K16" s="870"/>
      <c r="L16" s="870"/>
      <c r="M16" s="870"/>
      <c r="N16" s="870"/>
      <c r="O16" s="870"/>
      <c r="P16" s="871"/>
      <c r="Q16" s="42"/>
      <c r="R16" s="42"/>
      <c r="S16" s="42"/>
      <c r="T16" s="631"/>
      <c r="U16" s="631"/>
      <c r="V16" s="631"/>
      <c r="W16" s="631"/>
      <c r="X16" s="631"/>
      <c r="Y16" s="631"/>
      <c r="Z16" s="631"/>
      <c r="AA16" s="631"/>
      <c r="AB16" s="631"/>
      <c r="AC16" s="631"/>
      <c r="AD16" s="631"/>
      <c r="AE16" s="631"/>
      <c r="AF16" s="631"/>
      <c r="AG16" s="631"/>
      <c r="AH16" s="631"/>
      <c r="AI16" s="631"/>
      <c r="AJ16" s="4"/>
      <c r="AK16" s="1039"/>
      <c r="AL16" s="1040"/>
      <c r="AM16" s="892">
        <v>8</v>
      </c>
      <c r="AN16" s="892"/>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67" t="s">
        <v>152</v>
      </c>
      <c r="B17" s="868"/>
      <c r="C17" s="868"/>
      <c r="D17" s="868"/>
      <c r="E17" s="868"/>
      <c r="F17" s="869"/>
      <c r="G17" s="893" t="s">
        <v>806</v>
      </c>
      <c r="H17" s="893"/>
      <c r="I17" s="893"/>
      <c r="J17" s="893"/>
      <c r="K17" s="893"/>
      <c r="L17" s="893"/>
      <c r="M17" s="893"/>
      <c r="N17" s="893"/>
      <c r="O17" s="893"/>
      <c r="P17" s="894"/>
      <c r="Q17" s="42"/>
      <c r="R17" s="42"/>
      <c r="S17" s="631"/>
      <c r="T17" s="631"/>
      <c r="U17" s="631"/>
      <c r="V17" s="631"/>
      <c r="W17" s="631"/>
      <c r="X17" s="631"/>
      <c r="Y17" s="631"/>
      <c r="Z17" s="631"/>
      <c r="AA17" s="631"/>
      <c r="AB17" s="631"/>
      <c r="AC17" s="631"/>
      <c r="AD17" s="631"/>
      <c r="AE17" s="631"/>
      <c r="AF17" s="631"/>
      <c r="AG17" s="631"/>
      <c r="AH17" s="631"/>
      <c r="AI17" s="631"/>
      <c r="AJ17" s="4"/>
      <c r="AK17" s="1039"/>
      <c r="AL17" s="1040"/>
      <c r="AM17" s="892">
        <v>9</v>
      </c>
      <c r="AN17" s="892"/>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72" t="s">
        <v>149</v>
      </c>
      <c r="B18" s="873"/>
      <c r="C18" s="873"/>
      <c r="D18" s="873"/>
      <c r="E18" s="873"/>
      <c r="F18" s="873"/>
      <c r="G18" s="870"/>
      <c r="H18" s="870"/>
      <c r="I18" s="870"/>
      <c r="J18" s="870"/>
      <c r="K18" s="870"/>
      <c r="L18" s="870"/>
      <c r="M18" s="870"/>
      <c r="N18" s="870"/>
      <c r="O18" s="870"/>
      <c r="P18" s="871"/>
      <c r="Q18" s="42"/>
      <c r="R18" s="42"/>
      <c r="S18" s="42"/>
      <c r="T18" s="953" t="s">
        <v>164</v>
      </c>
      <c r="U18" s="954"/>
      <c r="V18" s="954"/>
      <c r="W18" s="954"/>
      <c r="X18" s="954"/>
      <c r="Y18" s="954"/>
      <c r="Z18" s="954"/>
      <c r="AA18" s="954"/>
      <c r="AB18" s="954"/>
      <c r="AC18" s="954"/>
      <c r="AD18" s="954"/>
      <c r="AE18" s="954"/>
      <c r="AF18" s="954"/>
      <c r="AG18" s="954"/>
      <c r="AH18" s="954"/>
      <c r="AI18" s="955"/>
      <c r="AJ18" s="4"/>
      <c r="AK18" s="1039"/>
      <c r="AL18" s="1040"/>
      <c r="AM18" s="892">
        <v>10</v>
      </c>
      <c r="AN18" s="892"/>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72" t="s">
        <v>169</v>
      </c>
      <c r="B19" s="873"/>
      <c r="C19" s="873"/>
      <c r="D19" s="873"/>
      <c r="E19" s="873"/>
      <c r="F19" s="873"/>
      <c r="G19" s="1179"/>
      <c r="H19" s="870"/>
      <c r="I19" s="870"/>
      <c r="J19" s="870"/>
      <c r="K19" s="870"/>
      <c r="L19" s="870"/>
      <c r="M19" s="870"/>
      <c r="N19" s="870"/>
      <c r="O19" s="870"/>
      <c r="P19" s="871"/>
      <c r="Q19" s="42"/>
      <c r="R19" s="42"/>
      <c r="S19" s="42"/>
      <c r="T19" s="1943" t="s">
        <v>163</v>
      </c>
      <c r="U19" s="1944"/>
      <c r="V19" s="1944"/>
      <c r="W19" s="1944"/>
      <c r="X19" s="1944"/>
      <c r="Y19" s="1944"/>
      <c r="Z19" s="1944"/>
      <c r="AA19" s="1944"/>
      <c r="AB19" s="1944"/>
      <c r="AC19" s="1944"/>
      <c r="AD19" s="1944"/>
      <c r="AE19" s="1842"/>
      <c r="AF19" s="1843"/>
      <c r="AG19" s="1947" t="s">
        <v>231</v>
      </c>
      <c r="AH19" s="1948"/>
      <c r="AI19" s="1949"/>
      <c r="AJ19" s="4"/>
      <c r="AK19" s="1039"/>
      <c r="AL19" s="1040"/>
      <c r="AM19" s="892">
        <v>11</v>
      </c>
      <c r="AN19" s="892"/>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19" t="s">
        <v>168</v>
      </c>
      <c r="B20" s="920"/>
      <c r="C20" s="920"/>
      <c r="D20" s="920"/>
      <c r="E20" s="920"/>
      <c r="F20" s="920"/>
      <c r="G20" s="1165"/>
      <c r="H20" s="1165"/>
      <c r="I20" s="1165"/>
      <c r="J20" s="1165"/>
      <c r="K20" s="1165"/>
      <c r="L20" s="1165"/>
      <c r="M20" s="1165"/>
      <c r="N20" s="1165"/>
      <c r="O20" s="1165"/>
      <c r="P20" s="1838"/>
      <c r="Q20" s="42"/>
      <c r="R20" s="42"/>
      <c r="S20" s="42"/>
      <c r="T20" s="42"/>
      <c r="U20" s="42"/>
      <c r="V20" s="42"/>
      <c r="W20" s="42"/>
      <c r="X20" s="42"/>
      <c r="Y20" s="42"/>
      <c r="Z20" s="607"/>
      <c r="AA20" s="607"/>
      <c r="AB20" s="607"/>
      <c r="AC20" s="607"/>
      <c r="AD20" s="607"/>
      <c r="AE20" s="607"/>
      <c r="AF20" s="607"/>
      <c r="AG20" s="607"/>
      <c r="AH20" s="607"/>
      <c r="AI20" s="607"/>
      <c r="AJ20" s="4"/>
      <c r="AK20" s="1039"/>
      <c r="AL20" s="1040"/>
      <c r="AM20" s="892">
        <v>12</v>
      </c>
      <c r="AN20" s="892"/>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40" t="s">
        <v>228</v>
      </c>
      <c r="BN20" s="1941"/>
      <c r="BO20" s="1942"/>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39"/>
      <c r="AL21" s="1040"/>
      <c r="AM21" s="892">
        <v>13</v>
      </c>
      <c r="AN21" s="892"/>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40" t="s">
        <v>226</v>
      </c>
      <c r="BO21" s="1942"/>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39"/>
      <c r="AL22" s="1040"/>
      <c r="AM22" s="892">
        <v>14</v>
      </c>
      <c r="AN22" s="892"/>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40" t="s">
        <v>224</v>
      </c>
      <c r="BO22" s="1942"/>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39"/>
      <c r="AL23" s="1040"/>
      <c r="AM23" s="892">
        <v>15</v>
      </c>
      <c r="AN23" s="892"/>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40" t="s">
        <v>222</v>
      </c>
      <c r="BO23" s="1942"/>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45"/>
      <c r="AL24" s="1432"/>
      <c r="AM24" s="1377">
        <v>16</v>
      </c>
      <c r="AN24" s="1377"/>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45" t="s">
        <v>92</v>
      </c>
      <c r="AW28" s="940"/>
      <c r="AX28" s="940"/>
      <c r="AY28" s="940"/>
      <c r="AZ28" s="940"/>
      <c r="BA28" s="940"/>
      <c r="BB28" s="940"/>
      <c r="BC28" s="1946"/>
      <c r="BD28" s="601"/>
      <c r="BE28" s="4"/>
      <c r="BF28" s="939" t="s">
        <v>709</v>
      </c>
      <c r="BG28" s="940"/>
      <c r="BH28" s="940"/>
      <c r="BI28" s="940"/>
      <c r="BJ28" s="940"/>
      <c r="BK28" s="940"/>
      <c r="BL28" s="940"/>
      <c r="BM28" s="940"/>
      <c r="BN28" s="940"/>
      <c r="BO28" s="940"/>
      <c r="BP28" s="940"/>
      <c r="BQ28" s="940"/>
      <c r="BR28" s="940"/>
      <c r="BS28" s="940"/>
      <c r="BT28" s="94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50" t="s">
        <v>91</v>
      </c>
      <c r="AW29" s="1681"/>
      <c r="AX29" s="1681"/>
      <c r="AY29" s="1681"/>
      <c r="AZ29" s="1681"/>
      <c r="BA29" s="1682"/>
      <c r="BB29" s="1811"/>
      <c r="BC29" s="1812"/>
      <c r="BD29" s="599"/>
      <c r="BE29" s="4"/>
      <c r="BF29" s="948"/>
      <c r="BG29" s="949"/>
      <c r="BH29" s="949"/>
      <c r="BI29" s="949"/>
      <c r="BJ29" s="950"/>
      <c r="BK29" s="956"/>
      <c r="BL29" s="949"/>
      <c r="BM29" s="949"/>
      <c r="BN29" s="949"/>
      <c r="BO29" s="950"/>
      <c r="BP29" s="956"/>
      <c r="BQ29" s="949"/>
      <c r="BR29" s="949"/>
      <c r="BS29" s="949"/>
      <c r="BT29" s="95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51" t="s">
        <v>763</v>
      </c>
      <c r="AL30" s="1952"/>
      <c r="AM30" s="1952"/>
      <c r="AN30" s="1952"/>
      <c r="AO30" s="1952"/>
      <c r="AP30" s="1952"/>
      <c r="AQ30" s="1952"/>
      <c r="AR30" s="1952"/>
      <c r="AS30" s="1953"/>
      <c r="AT30" s="4"/>
      <c r="AU30" s="598"/>
      <c r="AV30" s="1960" t="s">
        <v>90</v>
      </c>
      <c r="AW30" s="890"/>
      <c r="AX30" s="890"/>
      <c r="AY30" s="890"/>
      <c r="AZ30" s="890"/>
      <c r="BA30" s="891"/>
      <c r="BB30" s="1814"/>
      <c r="BC30" s="1815"/>
      <c r="BD30" s="597"/>
      <c r="BE30" s="4"/>
      <c r="BF30" s="958"/>
      <c r="BG30" s="959"/>
      <c r="BH30" s="959"/>
      <c r="BI30" s="959"/>
      <c r="BJ30" s="960"/>
      <c r="BK30" s="961"/>
      <c r="BL30" s="959"/>
      <c r="BM30" s="959"/>
      <c r="BN30" s="959"/>
      <c r="BO30" s="960"/>
      <c r="BP30" s="961"/>
      <c r="BQ30" s="959"/>
      <c r="BR30" s="959"/>
      <c r="BS30" s="959"/>
      <c r="BT30" s="96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62" t="s">
        <v>60</v>
      </c>
      <c r="B31" s="1963"/>
      <c r="C31" s="1963"/>
      <c r="D31" s="1963"/>
      <c r="E31" s="1963"/>
      <c r="F31" s="1963"/>
      <c r="G31" s="1963"/>
      <c r="H31" s="1966" t="s">
        <v>364</v>
      </c>
      <c r="I31" s="1966"/>
      <c r="J31" s="1966"/>
      <c r="K31" s="1966"/>
      <c r="L31" s="1966"/>
      <c r="M31" s="1966"/>
      <c r="N31" s="1966"/>
      <c r="O31" s="1966"/>
      <c r="P31" s="1966"/>
      <c r="Q31" s="1963" t="s">
        <v>59</v>
      </c>
      <c r="R31" s="1963"/>
      <c r="S31" s="1963"/>
      <c r="T31" s="1966" t="s">
        <v>58</v>
      </c>
      <c r="U31" s="1966"/>
      <c r="V31" s="1966"/>
      <c r="W31" s="1966"/>
      <c r="X31" s="1966"/>
      <c r="Y31" s="1966"/>
      <c r="Z31" s="1966"/>
      <c r="AA31" s="1966"/>
      <c r="AB31" s="1966"/>
      <c r="AC31" s="1963" t="s">
        <v>57</v>
      </c>
      <c r="AD31" s="1963"/>
      <c r="AE31" s="1963"/>
      <c r="AF31" s="1967" t="s">
        <v>39</v>
      </c>
      <c r="AG31" s="1968"/>
      <c r="AH31" s="1968"/>
      <c r="AI31" s="1969"/>
      <c r="AJ31" s="4"/>
      <c r="AK31" s="1954"/>
      <c r="AL31" s="1955"/>
      <c r="AM31" s="1955"/>
      <c r="AN31" s="1955"/>
      <c r="AO31" s="1955"/>
      <c r="AP31" s="1955"/>
      <c r="AQ31" s="1955"/>
      <c r="AR31" s="1955"/>
      <c r="AS31" s="1956"/>
      <c r="AT31" s="4"/>
      <c r="AU31" s="596"/>
      <c r="AV31" s="595"/>
      <c r="AW31" s="595"/>
      <c r="AX31" s="595"/>
      <c r="AY31" s="595"/>
      <c r="AZ31" s="595"/>
      <c r="BA31" s="595"/>
      <c r="BB31" s="595"/>
      <c r="BC31" s="595"/>
      <c r="BD31" s="594"/>
      <c r="BE31" s="4"/>
      <c r="BF31" s="958"/>
      <c r="BG31" s="959"/>
      <c r="BH31" s="959"/>
      <c r="BI31" s="959"/>
      <c r="BJ31" s="960"/>
      <c r="BK31" s="961"/>
      <c r="BL31" s="959"/>
      <c r="BM31" s="959"/>
      <c r="BN31" s="959"/>
      <c r="BO31" s="960"/>
      <c r="BP31" s="961"/>
      <c r="BQ31" s="959"/>
      <c r="BR31" s="959"/>
      <c r="BS31" s="959"/>
      <c r="BT31" s="96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64"/>
      <c r="B32" s="1965"/>
      <c r="C32" s="1965"/>
      <c r="D32" s="1965"/>
      <c r="E32" s="1965"/>
      <c r="F32" s="1965"/>
      <c r="G32" s="1965"/>
      <c r="H32" s="923" t="s">
        <v>55</v>
      </c>
      <c r="I32" s="923"/>
      <c r="J32" s="923"/>
      <c r="K32" s="923" t="s">
        <v>54</v>
      </c>
      <c r="L32" s="923"/>
      <c r="M32" s="923"/>
      <c r="N32" s="923" t="s">
        <v>665</v>
      </c>
      <c r="O32" s="923"/>
      <c r="P32" s="923"/>
      <c r="Q32" s="1965"/>
      <c r="R32" s="1965"/>
      <c r="S32" s="1965"/>
      <c r="T32" s="923" t="s">
        <v>52</v>
      </c>
      <c r="U32" s="923"/>
      <c r="V32" s="923"/>
      <c r="W32" s="923" t="s">
        <v>51</v>
      </c>
      <c r="X32" s="923"/>
      <c r="Y32" s="923"/>
      <c r="Z32" s="923" t="s">
        <v>50</v>
      </c>
      <c r="AA32" s="923"/>
      <c r="AB32" s="923"/>
      <c r="AC32" s="1965"/>
      <c r="AD32" s="1965"/>
      <c r="AE32" s="1965"/>
      <c r="AF32" s="1970"/>
      <c r="AG32" s="1971"/>
      <c r="AH32" s="1971"/>
      <c r="AI32" s="1972"/>
      <c r="AJ32" s="4"/>
      <c r="AK32" s="1957"/>
      <c r="AL32" s="1958"/>
      <c r="AM32" s="1958"/>
      <c r="AN32" s="1958"/>
      <c r="AO32" s="1958"/>
      <c r="AP32" s="1958"/>
      <c r="AQ32" s="1958"/>
      <c r="AR32" s="1958"/>
      <c r="AS32" s="1959"/>
      <c r="AT32" s="4"/>
      <c r="AU32" s="939" t="s">
        <v>56</v>
      </c>
      <c r="AV32" s="940"/>
      <c r="AW32" s="940"/>
      <c r="AX32" s="940"/>
      <c r="AY32" s="940"/>
      <c r="AZ32" s="940"/>
      <c r="BA32" s="940"/>
      <c r="BB32" s="940"/>
      <c r="BC32" s="940"/>
      <c r="BD32" s="941"/>
      <c r="BE32" s="4"/>
      <c r="BF32" s="958"/>
      <c r="BG32" s="959"/>
      <c r="BH32" s="959"/>
      <c r="BI32" s="959"/>
      <c r="BJ32" s="960"/>
      <c r="BK32" s="961"/>
      <c r="BL32" s="959"/>
      <c r="BM32" s="959"/>
      <c r="BN32" s="959"/>
      <c r="BO32" s="960"/>
      <c r="BP32" s="961"/>
      <c r="BQ32" s="959"/>
      <c r="BR32" s="959"/>
      <c r="BS32" s="959"/>
      <c r="BT32" s="96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47"/>
      <c r="B33" s="1848"/>
      <c r="C33" s="1848"/>
      <c r="D33" s="1848"/>
      <c r="E33" s="1848"/>
      <c r="F33" s="1848"/>
      <c r="G33" s="1848"/>
      <c r="H33" s="1404"/>
      <c r="I33" s="1404"/>
      <c r="J33" s="1404"/>
      <c r="K33" s="1404"/>
      <c r="L33" s="1404"/>
      <c r="M33" s="1404"/>
      <c r="N33" s="1961"/>
      <c r="O33" s="1404"/>
      <c r="P33" s="1404"/>
      <c r="Q33" s="1404"/>
      <c r="R33" s="1404"/>
      <c r="S33" s="1404"/>
      <c r="T33" s="1400"/>
      <c r="U33" s="1400"/>
      <c r="V33" s="1400"/>
      <c r="W33" s="1400"/>
      <c r="X33" s="1400"/>
      <c r="Y33" s="1400"/>
      <c r="Z33" s="1400"/>
      <c r="AA33" s="1400"/>
      <c r="AB33" s="1400"/>
      <c r="AC33" s="1400"/>
      <c r="AD33" s="1400"/>
      <c r="AE33" s="1400"/>
      <c r="AF33" s="1404"/>
      <c r="AG33" s="1404"/>
      <c r="AH33" s="1404"/>
      <c r="AI33" s="1844"/>
      <c r="AJ33" s="4"/>
      <c r="AK33" s="1423" t="str">
        <f>IFERROR(AN33*(1-$BB$30),"")</f>
        <v/>
      </c>
      <c r="AL33" s="1424"/>
      <c r="AM33" s="1424"/>
      <c r="AN33" s="1424" t="str">
        <f>IFERROR(($AK$53*Q33),"")</f>
        <v/>
      </c>
      <c r="AO33" s="1424"/>
      <c r="AP33" s="1424"/>
      <c r="AQ33" s="1424" t="str">
        <f>IFERROR(AN33*(1+$BB$29),"")</f>
        <v/>
      </c>
      <c r="AR33" s="1424"/>
      <c r="AS33" s="1425"/>
      <c r="AT33" s="4"/>
      <c r="AU33" s="1974" t="str">
        <f t="shared" ref="AU33:AU53" si="0">IF(AC33="","",IF(AC33&lt;Q33-(Q33*$BB$30),"Below "&amp;$BB$30*100&amp;"% by "&amp;Q33-(Q33*$BB$30)-AC33&amp;" CFM",IF(AC33&gt;Q33+(Q33*$BB$29),"Above "&amp;$BB$29*100&amp;"% by "&amp;AC33-Q33-(Q33*$BB$29)&amp;" CFM","")))</f>
        <v/>
      </c>
      <c r="AV33" s="1975"/>
      <c r="AW33" s="1975"/>
      <c r="AX33" s="1975"/>
      <c r="AY33" s="1975"/>
      <c r="AZ33" s="1975"/>
      <c r="BA33" s="1975"/>
      <c r="BB33" s="1975"/>
      <c r="BC33" s="1975"/>
      <c r="BD33" s="1976"/>
      <c r="BE33" s="4"/>
      <c r="BF33" s="958"/>
      <c r="BG33" s="959"/>
      <c r="BH33" s="959"/>
      <c r="BI33" s="959"/>
      <c r="BJ33" s="960"/>
      <c r="BK33" s="961"/>
      <c r="BL33" s="959"/>
      <c r="BM33" s="959"/>
      <c r="BN33" s="959"/>
      <c r="BO33" s="960"/>
      <c r="BP33" s="961"/>
      <c r="BQ33" s="959"/>
      <c r="BR33" s="959"/>
      <c r="BS33" s="959"/>
      <c r="BT33" s="96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47"/>
      <c r="B34" s="1848"/>
      <c r="C34" s="1848"/>
      <c r="D34" s="1848"/>
      <c r="E34" s="1848"/>
      <c r="F34" s="1848"/>
      <c r="G34" s="1848"/>
      <c r="H34" s="885"/>
      <c r="I34" s="885"/>
      <c r="J34" s="885"/>
      <c r="K34" s="885"/>
      <c r="L34" s="885"/>
      <c r="M34" s="885"/>
      <c r="N34" s="1973"/>
      <c r="O34" s="885"/>
      <c r="P34" s="885"/>
      <c r="Q34" s="885"/>
      <c r="R34" s="885"/>
      <c r="S34" s="885"/>
      <c r="T34" s="1400"/>
      <c r="U34" s="1400"/>
      <c r="V34" s="1400"/>
      <c r="W34" s="1400"/>
      <c r="X34" s="1400"/>
      <c r="Y34" s="1400"/>
      <c r="Z34" s="1400"/>
      <c r="AA34" s="1400"/>
      <c r="AB34" s="1400"/>
      <c r="AC34" s="1400"/>
      <c r="AD34" s="1400"/>
      <c r="AE34" s="1400"/>
      <c r="AF34" s="870"/>
      <c r="AG34" s="870"/>
      <c r="AH34" s="870"/>
      <c r="AI34" s="871"/>
      <c r="AJ34" s="4"/>
      <c r="AK34" s="1423" t="str">
        <f t="shared" ref="AK34:AK52" si="1">IFERROR(AN34*(1-$BB$30),"")</f>
        <v/>
      </c>
      <c r="AL34" s="1424"/>
      <c r="AM34" s="1424"/>
      <c r="AN34" s="1424" t="str">
        <f t="shared" ref="AN34:AN52" si="2">IFERROR(($AK$53*Q34),"")</f>
        <v/>
      </c>
      <c r="AO34" s="1424"/>
      <c r="AP34" s="1424"/>
      <c r="AQ34" s="1424" t="str">
        <f t="shared" ref="AQ34:AQ52" si="3">IFERROR(AN34*(1+$BB$29),"")</f>
        <v/>
      </c>
      <c r="AR34" s="1424"/>
      <c r="AS34" s="1425"/>
      <c r="AT34" s="4"/>
      <c r="AU34" s="1974" t="str">
        <f t="shared" si="0"/>
        <v/>
      </c>
      <c r="AV34" s="1975"/>
      <c r="AW34" s="1975"/>
      <c r="AX34" s="1975"/>
      <c r="AY34" s="1975"/>
      <c r="AZ34" s="1975"/>
      <c r="BA34" s="1975"/>
      <c r="BB34" s="1975"/>
      <c r="BC34" s="1975"/>
      <c r="BD34" s="1976"/>
      <c r="BE34" s="4"/>
      <c r="BF34" s="977"/>
      <c r="BG34" s="978"/>
      <c r="BH34" s="978"/>
      <c r="BI34" s="978"/>
      <c r="BJ34" s="979"/>
      <c r="BK34" s="980"/>
      <c r="BL34" s="978"/>
      <c r="BM34" s="978"/>
      <c r="BN34" s="978"/>
      <c r="BO34" s="979"/>
      <c r="BP34" s="980"/>
      <c r="BQ34" s="978"/>
      <c r="BR34" s="978"/>
      <c r="BS34" s="978"/>
      <c r="BT34" s="98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47"/>
      <c r="B35" s="1848"/>
      <c r="C35" s="1848"/>
      <c r="D35" s="1848"/>
      <c r="E35" s="1848"/>
      <c r="F35" s="1848"/>
      <c r="G35" s="1848"/>
      <c r="H35" s="885"/>
      <c r="I35" s="885"/>
      <c r="J35" s="885"/>
      <c r="K35" s="885"/>
      <c r="L35" s="885"/>
      <c r="M35" s="885"/>
      <c r="N35" s="1973"/>
      <c r="O35" s="885"/>
      <c r="P35" s="885"/>
      <c r="Q35" s="885"/>
      <c r="R35" s="885"/>
      <c r="S35" s="885"/>
      <c r="T35" s="1400"/>
      <c r="U35" s="1400"/>
      <c r="V35" s="1400"/>
      <c r="W35" s="1400"/>
      <c r="X35" s="1400"/>
      <c r="Y35" s="1400"/>
      <c r="Z35" s="1400"/>
      <c r="AA35" s="1400"/>
      <c r="AB35" s="1400"/>
      <c r="AC35" s="1400"/>
      <c r="AD35" s="1400"/>
      <c r="AE35" s="1400"/>
      <c r="AF35" s="870"/>
      <c r="AG35" s="870"/>
      <c r="AH35" s="870"/>
      <c r="AI35" s="871"/>
      <c r="AJ35" s="4"/>
      <c r="AK35" s="1423" t="str">
        <f t="shared" si="1"/>
        <v/>
      </c>
      <c r="AL35" s="1424"/>
      <c r="AM35" s="1424"/>
      <c r="AN35" s="1424" t="str">
        <f t="shared" si="2"/>
        <v/>
      </c>
      <c r="AO35" s="1424"/>
      <c r="AP35" s="1424"/>
      <c r="AQ35" s="1424" t="str">
        <f t="shared" si="3"/>
        <v/>
      </c>
      <c r="AR35" s="1424"/>
      <c r="AS35" s="1425"/>
      <c r="AT35" s="4"/>
      <c r="AU35" s="1974" t="str">
        <f t="shared" si="0"/>
        <v/>
      </c>
      <c r="AV35" s="1975"/>
      <c r="AW35" s="1975"/>
      <c r="AX35" s="1975"/>
      <c r="AY35" s="1975"/>
      <c r="AZ35" s="1975"/>
      <c r="BA35" s="1975"/>
      <c r="BB35" s="1975"/>
      <c r="BC35" s="1975"/>
      <c r="BD35" s="197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47"/>
      <c r="B36" s="1848"/>
      <c r="C36" s="1848"/>
      <c r="D36" s="1848"/>
      <c r="E36" s="1848"/>
      <c r="F36" s="1848"/>
      <c r="G36" s="1848"/>
      <c r="H36" s="885"/>
      <c r="I36" s="885"/>
      <c r="J36" s="885"/>
      <c r="K36" s="885"/>
      <c r="L36" s="885"/>
      <c r="M36" s="885"/>
      <c r="N36" s="885"/>
      <c r="O36" s="885"/>
      <c r="P36" s="885"/>
      <c r="Q36" s="885"/>
      <c r="R36" s="885"/>
      <c r="S36" s="885"/>
      <c r="T36" s="1400"/>
      <c r="U36" s="1400"/>
      <c r="V36" s="1400"/>
      <c r="W36" s="1400"/>
      <c r="X36" s="1400"/>
      <c r="Y36" s="1400"/>
      <c r="Z36" s="1400"/>
      <c r="AA36" s="1400"/>
      <c r="AB36" s="1400"/>
      <c r="AC36" s="1400"/>
      <c r="AD36" s="1400"/>
      <c r="AE36" s="1400"/>
      <c r="AF36" s="870"/>
      <c r="AG36" s="870"/>
      <c r="AH36" s="870"/>
      <c r="AI36" s="871"/>
      <c r="AJ36" s="4"/>
      <c r="AK36" s="1423" t="str">
        <f t="shared" si="1"/>
        <v/>
      </c>
      <c r="AL36" s="1424"/>
      <c r="AM36" s="1424"/>
      <c r="AN36" s="1424" t="str">
        <f t="shared" si="2"/>
        <v/>
      </c>
      <c r="AO36" s="1424"/>
      <c r="AP36" s="1424"/>
      <c r="AQ36" s="1424" t="str">
        <f t="shared" si="3"/>
        <v/>
      </c>
      <c r="AR36" s="1424"/>
      <c r="AS36" s="1425"/>
      <c r="AT36" s="4"/>
      <c r="AU36" s="1974" t="str">
        <f t="shared" si="0"/>
        <v/>
      </c>
      <c r="AV36" s="1975"/>
      <c r="AW36" s="1975"/>
      <c r="AX36" s="1975"/>
      <c r="AY36" s="1975"/>
      <c r="AZ36" s="1975"/>
      <c r="BA36" s="1975"/>
      <c r="BB36" s="1975"/>
      <c r="BC36" s="1975"/>
      <c r="BD36" s="197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47"/>
      <c r="B37" s="1848"/>
      <c r="C37" s="1848"/>
      <c r="D37" s="1848"/>
      <c r="E37" s="1848"/>
      <c r="F37" s="1848"/>
      <c r="G37" s="1848"/>
      <c r="H37" s="885"/>
      <c r="I37" s="885"/>
      <c r="J37" s="885"/>
      <c r="K37" s="885"/>
      <c r="L37" s="885"/>
      <c r="M37" s="885"/>
      <c r="N37" s="885"/>
      <c r="O37" s="885"/>
      <c r="P37" s="885"/>
      <c r="Q37" s="885"/>
      <c r="R37" s="885"/>
      <c r="S37" s="885"/>
      <c r="T37" s="1400"/>
      <c r="U37" s="1400"/>
      <c r="V37" s="1400"/>
      <c r="W37" s="1400"/>
      <c r="X37" s="1400"/>
      <c r="Y37" s="1400"/>
      <c r="Z37" s="1400"/>
      <c r="AA37" s="1400"/>
      <c r="AB37" s="1400"/>
      <c r="AC37" s="1400"/>
      <c r="AD37" s="1400"/>
      <c r="AE37" s="1400"/>
      <c r="AF37" s="870"/>
      <c r="AG37" s="870"/>
      <c r="AH37" s="870"/>
      <c r="AI37" s="871"/>
      <c r="AJ37" s="4"/>
      <c r="AK37" s="1423" t="str">
        <f t="shared" si="1"/>
        <v/>
      </c>
      <c r="AL37" s="1424"/>
      <c r="AM37" s="1424"/>
      <c r="AN37" s="1424" t="str">
        <f t="shared" si="2"/>
        <v/>
      </c>
      <c r="AO37" s="1424"/>
      <c r="AP37" s="1424"/>
      <c r="AQ37" s="1424" t="str">
        <f t="shared" si="3"/>
        <v/>
      </c>
      <c r="AR37" s="1424"/>
      <c r="AS37" s="1425"/>
      <c r="AT37" s="4"/>
      <c r="AU37" s="1974" t="str">
        <f t="shared" si="0"/>
        <v/>
      </c>
      <c r="AV37" s="1975"/>
      <c r="AW37" s="1975"/>
      <c r="AX37" s="1975"/>
      <c r="AY37" s="1975"/>
      <c r="AZ37" s="1975"/>
      <c r="BA37" s="1975"/>
      <c r="BB37" s="1975"/>
      <c r="BC37" s="1975"/>
      <c r="BD37" s="197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47"/>
      <c r="B38" s="1848"/>
      <c r="C38" s="1848"/>
      <c r="D38" s="1848"/>
      <c r="E38" s="1848"/>
      <c r="F38" s="1848"/>
      <c r="G38" s="1848"/>
      <c r="H38" s="885"/>
      <c r="I38" s="885"/>
      <c r="J38" s="885"/>
      <c r="K38" s="885"/>
      <c r="L38" s="885"/>
      <c r="M38" s="885"/>
      <c r="N38" s="885"/>
      <c r="O38" s="885"/>
      <c r="P38" s="885"/>
      <c r="Q38" s="885"/>
      <c r="R38" s="885"/>
      <c r="S38" s="885"/>
      <c r="T38" s="1400"/>
      <c r="U38" s="1400"/>
      <c r="V38" s="1400"/>
      <c r="W38" s="1400"/>
      <c r="X38" s="1400"/>
      <c r="Y38" s="1400"/>
      <c r="Z38" s="1400"/>
      <c r="AA38" s="1400"/>
      <c r="AB38" s="1400"/>
      <c r="AC38" s="1400"/>
      <c r="AD38" s="1400"/>
      <c r="AE38" s="1400"/>
      <c r="AF38" s="870"/>
      <c r="AG38" s="870"/>
      <c r="AH38" s="870"/>
      <c r="AI38" s="871"/>
      <c r="AJ38" s="4"/>
      <c r="AK38" s="1423" t="str">
        <f t="shared" si="1"/>
        <v/>
      </c>
      <c r="AL38" s="1424"/>
      <c r="AM38" s="1424"/>
      <c r="AN38" s="1424" t="str">
        <f t="shared" si="2"/>
        <v/>
      </c>
      <c r="AO38" s="1424"/>
      <c r="AP38" s="1424"/>
      <c r="AQ38" s="1424" t="str">
        <f t="shared" si="3"/>
        <v/>
      </c>
      <c r="AR38" s="1424"/>
      <c r="AS38" s="1425"/>
      <c r="AT38" s="4"/>
      <c r="AU38" s="1974" t="str">
        <f t="shared" si="0"/>
        <v/>
      </c>
      <c r="AV38" s="1975"/>
      <c r="AW38" s="1975"/>
      <c r="AX38" s="1975"/>
      <c r="AY38" s="1975"/>
      <c r="AZ38" s="1975"/>
      <c r="BA38" s="1975"/>
      <c r="BB38" s="1975"/>
      <c r="BC38" s="1975"/>
      <c r="BD38" s="197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47"/>
      <c r="B39" s="1848"/>
      <c r="C39" s="1848"/>
      <c r="D39" s="1848"/>
      <c r="E39" s="1848"/>
      <c r="F39" s="1848"/>
      <c r="G39" s="1848"/>
      <c r="H39" s="885"/>
      <c r="I39" s="885"/>
      <c r="J39" s="885"/>
      <c r="K39" s="885"/>
      <c r="L39" s="885"/>
      <c r="M39" s="885"/>
      <c r="N39" s="885"/>
      <c r="O39" s="885"/>
      <c r="P39" s="885"/>
      <c r="Q39" s="885"/>
      <c r="R39" s="885"/>
      <c r="S39" s="885"/>
      <c r="T39" s="1400"/>
      <c r="U39" s="1400"/>
      <c r="V39" s="1400"/>
      <c r="W39" s="1400"/>
      <c r="X39" s="1400"/>
      <c r="Y39" s="1400"/>
      <c r="Z39" s="1400"/>
      <c r="AA39" s="1400"/>
      <c r="AB39" s="1400"/>
      <c r="AC39" s="1400"/>
      <c r="AD39" s="1400"/>
      <c r="AE39" s="1400"/>
      <c r="AF39" s="870"/>
      <c r="AG39" s="870"/>
      <c r="AH39" s="870"/>
      <c r="AI39" s="871"/>
      <c r="AJ39" s="4"/>
      <c r="AK39" s="1423" t="str">
        <f t="shared" si="1"/>
        <v/>
      </c>
      <c r="AL39" s="1424"/>
      <c r="AM39" s="1424"/>
      <c r="AN39" s="1424" t="str">
        <f t="shared" si="2"/>
        <v/>
      </c>
      <c r="AO39" s="1424"/>
      <c r="AP39" s="1424"/>
      <c r="AQ39" s="1424" t="str">
        <f t="shared" si="3"/>
        <v/>
      </c>
      <c r="AR39" s="1424"/>
      <c r="AS39" s="1425"/>
      <c r="AT39" s="4"/>
      <c r="AU39" s="1974" t="str">
        <f t="shared" si="0"/>
        <v/>
      </c>
      <c r="AV39" s="1975"/>
      <c r="AW39" s="1975"/>
      <c r="AX39" s="1975"/>
      <c r="AY39" s="1975"/>
      <c r="AZ39" s="1975"/>
      <c r="BA39" s="1975"/>
      <c r="BB39" s="1975"/>
      <c r="BC39" s="1975"/>
      <c r="BD39" s="197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47"/>
      <c r="B40" s="1848"/>
      <c r="C40" s="1848"/>
      <c r="D40" s="1848"/>
      <c r="E40" s="1848"/>
      <c r="F40" s="1848"/>
      <c r="G40" s="1848"/>
      <c r="H40" s="885"/>
      <c r="I40" s="885"/>
      <c r="J40" s="885"/>
      <c r="K40" s="885"/>
      <c r="L40" s="885"/>
      <c r="M40" s="885"/>
      <c r="N40" s="885"/>
      <c r="O40" s="885"/>
      <c r="P40" s="885"/>
      <c r="Q40" s="885"/>
      <c r="R40" s="885"/>
      <c r="S40" s="885"/>
      <c r="T40" s="1400"/>
      <c r="U40" s="1400"/>
      <c r="V40" s="1400"/>
      <c r="W40" s="1400"/>
      <c r="X40" s="1400"/>
      <c r="Y40" s="1400"/>
      <c r="Z40" s="1400"/>
      <c r="AA40" s="1400"/>
      <c r="AB40" s="1400"/>
      <c r="AC40" s="1400"/>
      <c r="AD40" s="1400"/>
      <c r="AE40" s="1400"/>
      <c r="AF40" s="870"/>
      <c r="AG40" s="870"/>
      <c r="AH40" s="870"/>
      <c r="AI40" s="871"/>
      <c r="AJ40" s="4"/>
      <c r="AK40" s="1423" t="str">
        <f t="shared" si="1"/>
        <v/>
      </c>
      <c r="AL40" s="1424"/>
      <c r="AM40" s="1424"/>
      <c r="AN40" s="1424" t="str">
        <f t="shared" si="2"/>
        <v/>
      </c>
      <c r="AO40" s="1424"/>
      <c r="AP40" s="1424"/>
      <c r="AQ40" s="1424" t="str">
        <f t="shared" si="3"/>
        <v/>
      </c>
      <c r="AR40" s="1424"/>
      <c r="AS40" s="1425"/>
      <c r="AT40" s="4"/>
      <c r="AU40" s="1974" t="str">
        <f t="shared" si="0"/>
        <v/>
      </c>
      <c r="AV40" s="1975"/>
      <c r="AW40" s="1975"/>
      <c r="AX40" s="1975"/>
      <c r="AY40" s="1975"/>
      <c r="AZ40" s="1975"/>
      <c r="BA40" s="1975"/>
      <c r="BB40" s="1975"/>
      <c r="BC40" s="1975"/>
      <c r="BD40" s="197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47"/>
      <c r="B41" s="1848"/>
      <c r="C41" s="1848"/>
      <c r="D41" s="1848"/>
      <c r="E41" s="1848"/>
      <c r="F41" s="1848"/>
      <c r="G41" s="1848"/>
      <c r="H41" s="885"/>
      <c r="I41" s="885"/>
      <c r="J41" s="885"/>
      <c r="K41" s="885"/>
      <c r="L41" s="885"/>
      <c r="M41" s="885"/>
      <c r="N41" s="885"/>
      <c r="O41" s="885"/>
      <c r="P41" s="885"/>
      <c r="Q41" s="885"/>
      <c r="R41" s="885"/>
      <c r="S41" s="885"/>
      <c r="T41" s="1400"/>
      <c r="U41" s="1400"/>
      <c r="V41" s="1400"/>
      <c r="W41" s="1400"/>
      <c r="X41" s="1400"/>
      <c r="Y41" s="1400"/>
      <c r="Z41" s="1400"/>
      <c r="AA41" s="1400"/>
      <c r="AB41" s="1400"/>
      <c r="AC41" s="1400"/>
      <c r="AD41" s="1400"/>
      <c r="AE41" s="1400"/>
      <c r="AF41" s="870"/>
      <c r="AG41" s="870"/>
      <c r="AH41" s="870"/>
      <c r="AI41" s="871"/>
      <c r="AJ41" s="4"/>
      <c r="AK41" s="1423" t="str">
        <f t="shared" si="1"/>
        <v/>
      </c>
      <c r="AL41" s="1424"/>
      <c r="AM41" s="1424"/>
      <c r="AN41" s="1424" t="str">
        <f t="shared" si="2"/>
        <v/>
      </c>
      <c r="AO41" s="1424"/>
      <c r="AP41" s="1424"/>
      <c r="AQ41" s="1424" t="str">
        <f t="shared" si="3"/>
        <v/>
      </c>
      <c r="AR41" s="1424"/>
      <c r="AS41" s="1425"/>
      <c r="AT41" s="4"/>
      <c r="AU41" s="1974" t="str">
        <f t="shared" si="0"/>
        <v/>
      </c>
      <c r="AV41" s="1975"/>
      <c r="AW41" s="1975"/>
      <c r="AX41" s="1975"/>
      <c r="AY41" s="1975"/>
      <c r="AZ41" s="1975"/>
      <c r="BA41" s="1975"/>
      <c r="BB41" s="1975"/>
      <c r="BC41" s="1975"/>
      <c r="BD41" s="197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47"/>
      <c r="B42" s="1848"/>
      <c r="C42" s="1848"/>
      <c r="D42" s="1848"/>
      <c r="E42" s="1848"/>
      <c r="F42" s="1848"/>
      <c r="G42" s="1848"/>
      <c r="H42" s="885"/>
      <c r="I42" s="885"/>
      <c r="J42" s="885"/>
      <c r="K42" s="885"/>
      <c r="L42" s="885"/>
      <c r="M42" s="885"/>
      <c r="N42" s="885"/>
      <c r="O42" s="885"/>
      <c r="P42" s="885"/>
      <c r="Q42" s="885"/>
      <c r="R42" s="885"/>
      <c r="S42" s="885"/>
      <c r="T42" s="1400"/>
      <c r="U42" s="1400"/>
      <c r="V42" s="1400"/>
      <c r="W42" s="1400"/>
      <c r="X42" s="1400"/>
      <c r="Y42" s="1400"/>
      <c r="Z42" s="1400"/>
      <c r="AA42" s="1400"/>
      <c r="AB42" s="1400"/>
      <c r="AC42" s="1400"/>
      <c r="AD42" s="1400"/>
      <c r="AE42" s="1400"/>
      <c r="AF42" s="870"/>
      <c r="AG42" s="870"/>
      <c r="AH42" s="870"/>
      <c r="AI42" s="871"/>
      <c r="AJ42" s="4"/>
      <c r="AK42" s="1423" t="str">
        <f t="shared" si="1"/>
        <v/>
      </c>
      <c r="AL42" s="1424"/>
      <c r="AM42" s="1424"/>
      <c r="AN42" s="1424" t="str">
        <f t="shared" si="2"/>
        <v/>
      </c>
      <c r="AO42" s="1424"/>
      <c r="AP42" s="1424"/>
      <c r="AQ42" s="1424" t="str">
        <f t="shared" si="3"/>
        <v/>
      </c>
      <c r="AR42" s="1424"/>
      <c r="AS42" s="1425"/>
      <c r="AT42" s="4"/>
      <c r="AU42" s="1974" t="str">
        <f t="shared" si="0"/>
        <v/>
      </c>
      <c r="AV42" s="1975"/>
      <c r="AW42" s="1975"/>
      <c r="AX42" s="1975"/>
      <c r="AY42" s="1975"/>
      <c r="AZ42" s="1975"/>
      <c r="BA42" s="1975"/>
      <c r="BB42" s="1975"/>
      <c r="BC42" s="1975"/>
      <c r="BD42" s="197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47"/>
      <c r="B43" s="1848"/>
      <c r="C43" s="1848"/>
      <c r="D43" s="1848"/>
      <c r="E43" s="1848"/>
      <c r="F43" s="1848"/>
      <c r="G43" s="1848"/>
      <c r="H43" s="885"/>
      <c r="I43" s="885"/>
      <c r="J43" s="885"/>
      <c r="K43" s="885"/>
      <c r="L43" s="885"/>
      <c r="M43" s="885"/>
      <c r="N43" s="885"/>
      <c r="O43" s="885"/>
      <c r="P43" s="885"/>
      <c r="Q43" s="885"/>
      <c r="R43" s="885"/>
      <c r="S43" s="885"/>
      <c r="T43" s="1400"/>
      <c r="U43" s="1400"/>
      <c r="V43" s="1400"/>
      <c r="W43" s="1400"/>
      <c r="X43" s="1400"/>
      <c r="Y43" s="1400"/>
      <c r="Z43" s="1400"/>
      <c r="AA43" s="1400"/>
      <c r="AB43" s="1400"/>
      <c r="AC43" s="1400"/>
      <c r="AD43" s="1400"/>
      <c r="AE43" s="1400"/>
      <c r="AF43" s="870"/>
      <c r="AG43" s="870"/>
      <c r="AH43" s="870"/>
      <c r="AI43" s="871"/>
      <c r="AJ43" s="4"/>
      <c r="AK43" s="1423" t="str">
        <f t="shared" si="1"/>
        <v/>
      </c>
      <c r="AL43" s="1424"/>
      <c r="AM43" s="1424"/>
      <c r="AN43" s="1424" t="str">
        <f t="shared" si="2"/>
        <v/>
      </c>
      <c r="AO43" s="1424"/>
      <c r="AP43" s="1424"/>
      <c r="AQ43" s="1424" t="str">
        <f t="shared" si="3"/>
        <v/>
      </c>
      <c r="AR43" s="1424"/>
      <c r="AS43" s="1425"/>
      <c r="AT43" s="4"/>
      <c r="AU43" s="1974" t="str">
        <f t="shared" si="0"/>
        <v/>
      </c>
      <c r="AV43" s="1975"/>
      <c r="AW43" s="1975"/>
      <c r="AX43" s="1975"/>
      <c r="AY43" s="1975"/>
      <c r="AZ43" s="1975"/>
      <c r="BA43" s="1975"/>
      <c r="BB43" s="1975"/>
      <c r="BC43" s="1975"/>
      <c r="BD43" s="197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47"/>
      <c r="B44" s="1848"/>
      <c r="C44" s="1848"/>
      <c r="D44" s="1848"/>
      <c r="E44" s="1848"/>
      <c r="F44" s="1848"/>
      <c r="G44" s="1848"/>
      <c r="H44" s="885"/>
      <c r="I44" s="885"/>
      <c r="J44" s="885"/>
      <c r="K44" s="885"/>
      <c r="L44" s="885"/>
      <c r="M44" s="885"/>
      <c r="N44" s="885"/>
      <c r="O44" s="885"/>
      <c r="P44" s="885"/>
      <c r="Q44" s="885"/>
      <c r="R44" s="885"/>
      <c r="S44" s="885"/>
      <c r="T44" s="1400"/>
      <c r="U44" s="1400"/>
      <c r="V44" s="1400"/>
      <c r="W44" s="1400"/>
      <c r="X44" s="1400"/>
      <c r="Y44" s="1400"/>
      <c r="Z44" s="1400"/>
      <c r="AA44" s="1400"/>
      <c r="AB44" s="1400"/>
      <c r="AC44" s="1400"/>
      <c r="AD44" s="1400"/>
      <c r="AE44" s="1400"/>
      <c r="AF44" s="870"/>
      <c r="AG44" s="870"/>
      <c r="AH44" s="870"/>
      <c r="AI44" s="871"/>
      <c r="AJ44" s="4"/>
      <c r="AK44" s="1423" t="str">
        <f t="shared" si="1"/>
        <v/>
      </c>
      <c r="AL44" s="1424"/>
      <c r="AM44" s="1424"/>
      <c r="AN44" s="1424" t="str">
        <f t="shared" si="2"/>
        <v/>
      </c>
      <c r="AO44" s="1424"/>
      <c r="AP44" s="1424"/>
      <c r="AQ44" s="1424" t="str">
        <f t="shared" si="3"/>
        <v/>
      </c>
      <c r="AR44" s="1424"/>
      <c r="AS44" s="1425"/>
      <c r="AT44" s="4"/>
      <c r="AU44" s="1974" t="str">
        <f t="shared" si="0"/>
        <v/>
      </c>
      <c r="AV44" s="1975"/>
      <c r="AW44" s="1975"/>
      <c r="AX44" s="1975"/>
      <c r="AY44" s="1975"/>
      <c r="AZ44" s="1975"/>
      <c r="BA44" s="1975"/>
      <c r="BB44" s="1975"/>
      <c r="BC44" s="1975"/>
      <c r="BD44" s="197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47"/>
      <c r="B45" s="1848"/>
      <c r="C45" s="1848"/>
      <c r="D45" s="1848"/>
      <c r="E45" s="1848"/>
      <c r="F45" s="1848"/>
      <c r="G45" s="1848"/>
      <c r="H45" s="885"/>
      <c r="I45" s="885"/>
      <c r="J45" s="885"/>
      <c r="K45" s="885"/>
      <c r="L45" s="885"/>
      <c r="M45" s="885"/>
      <c r="N45" s="885"/>
      <c r="O45" s="885"/>
      <c r="P45" s="885"/>
      <c r="Q45" s="885"/>
      <c r="R45" s="885"/>
      <c r="S45" s="885"/>
      <c r="T45" s="1400"/>
      <c r="U45" s="1400"/>
      <c r="V45" s="1400"/>
      <c r="W45" s="1400"/>
      <c r="X45" s="1400"/>
      <c r="Y45" s="1400"/>
      <c r="Z45" s="1400"/>
      <c r="AA45" s="1400"/>
      <c r="AB45" s="1400"/>
      <c r="AC45" s="1400"/>
      <c r="AD45" s="1400"/>
      <c r="AE45" s="1400"/>
      <c r="AF45" s="870"/>
      <c r="AG45" s="870"/>
      <c r="AH45" s="870"/>
      <c r="AI45" s="871"/>
      <c r="AJ45" s="4"/>
      <c r="AK45" s="1423" t="str">
        <f t="shared" si="1"/>
        <v/>
      </c>
      <c r="AL45" s="1424"/>
      <c r="AM45" s="1424"/>
      <c r="AN45" s="1424" t="str">
        <f t="shared" si="2"/>
        <v/>
      </c>
      <c r="AO45" s="1424"/>
      <c r="AP45" s="1424"/>
      <c r="AQ45" s="1424" t="str">
        <f t="shared" si="3"/>
        <v/>
      </c>
      <c r="AR45" s="1424"/>
      <c r="AS45" s="1425"/>
      <c r="AT45" s="4"/>
      <c r="AU45" s="1974" t="str">
        <f t="shared" si="0"/>
        <v/>
      </c>
      <c r="AV45" s="1975"/>
      <c r="AW45" s="1975"/>
      <c r="AX45" s="1975"/>
      <c r="AY45" s="1975"/>
      <c r="AZ45" s="1975"/>
      <c r="BA45" s="1975"/>
      <c r="BB45" s="1975"/>
      <c r="BC45" s="1975"/>
      <c r="BD45" s="197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47"/>
      <c r="B46" s="1848"/>
      <c r="C46" s="1848"/>
      <c r="D46" s="1848"/>
      <c r="E46" s="1848"/>
      <c r="F46" s="1848"/>
      <c r="G46" s="1848"/>
      <c r="H46" s="885"/>
      <c r="I46" s="885"/>
      <c r="J46" s="885"/>
      <c r="K46" s="885"/>
      <c r="L46" s="885"/>
      <c r="M46" s="885"/>
      <c r="N46" s="885"/>
      <c r="O46" s="885"/>
      <c r="P46" s="885"/>
      <c r="Q46" s="885"/>
      <c r="R46" s="885"/>
      <c r="S46" s="885"/>
      <c r="T46" s="1400"/>
      <c r="U46" s="1400"/>
      <c r="V46" s="1400"/>
      <c r="W46" s="1400"/>
      <c r="X46" s="1400"/>
      <c r="Y46" s="1400"/>
      <c r="Z46" s="1400"/>
      <c r="AA46" s="1400"/>
      <c r="AB46" s="1400"/>
      <c r="AC46" s="1400"/>
      <c r="AD46" s="1400"/>
      <c r="AE46" s="1400"/>
      <c r="AF46" s="870"/>
      <c r="AG46" s="870"/>
      <c r="AH46" s="870"/>
      <c r="AI46" s="871"/>
      <c r="AJ46" s="4"/>
      <c r="AK46" s="1423" t="str">
        <f t="shared" si="1"/>
        <v/>
      </c>
      <c r="AL46" s="1424"/>
      <c r="AM46" s="1424"/>
      <c r="AN46" s="1424" t="str">
        <f t="shared" si="2"/>
        <v/>
      </c>
      <c r="AO46" s="1424"/>
      <c r="AP46" s="1424"/>
      <c r="AQ46" s="1424" t="str">
        <f t="shared" si="3"/>
        <v/>
      </c>
      <c r="AR46" s="1424"/>
      <c r="AS46" s="1425"/>
      <c r="AT46" s="4"/>
      <c r="AU46" s="1974" t="str">
        <f t="shared" si="0"/>
        <v/>
      </c>
      <c r="AV46" s="1975"/>
      <c r="AW46" s="1975"/>
      <c r="AX46" s="1975"/>
      <c r="AY46" s="1975"/>
      <c r="AZ46" s="1975"/>
      <c r="BA46" s="1975"/>
      <c r="BB46" s="1975"/>
      <c r="BC46" s="1975"/>
      <c r="BD46" s="197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47"/>
      <c r="B47" s="1848"/>
      <c r="C47" s="1848"/>
      <c r="D47" s="1848"/>
      <c r="E47" s="1848"/>
      <c r="F47" s="1848"/>
      <c r="G47" s="1848"/>
      <c r="H47" s="885"/>
      <c r="I47" s="885"/>
      <c r="J47" s="885"/>
      <c r="K47" s="885"/>
      <c r="L47" s="885"/>
      <c r="M47" s="885"/>
      <c r="N47" s="885"/>
      <c r="O47" s="885"/>
      <c r="P47" s="885"/>
      <c r="Q47" s="885"/>
      <c r="R47" s="885"/>
      <c r="S47" s="885"/>
      <c r="T47" s="1400"/>
      <c r="U47" s="1400"/>
      <c r="V47" s="1400"/>
      <c r="W47" s="1400"/>
      <c r="X47" s="1400"/>
      <c r="Y47" s="1400"/>
      <c r="Z47" s="1400"/>
      <c r="AA47" s="1400"/>
      <c r="AB47" s="1400"/>
      <c r="AC47" s="1400"/>
      <c r="AD47" s="1400"/>
      <c r="AE47" s="1400"/>
      <c r="AF47" s="870"/>
      <c r="AG47" s="870"/>
      <c r="AH47" s="870"/>
      <c r="AI47" s="871"/>
      <c r="AJ47" s="4"/>
      <c r="AK47" s="1423" t="str">
        <f t="shared" si="1"/>
        <v/>
      </c>
      <c r="AL47" s="1424"/>
      <c r="AM47" s="1424"/>
      <c r="AN47" s="1424" t="str">
        <f t="shared" si="2"/>
        <v/>
      </c>
      <c r="AO47" s="1424"/>
      <c r="AP47" s="1424"/>
      <c r="AQ47" s="1424" t="str">
        <f t="shared" si="3"/>
        <v/>
      </c>
      <c r="AR47" s="1424"/>
      <c r="AS47" s="1425"/>
      <c r="AT47" s="4"/>
      <c r="AU47" s="1974" t="str">
        <f t="shared" si="0"/>
        <v/>
      </c>
      <c r="AV47" s="1975"/>
      <c r="AW47" s="1975"/>
      <c r="AX47" s="1975"/>
      <c r="AY47" s="1975"/>
      <c r="AZ47" s="1975"/>
      <c r="BA47" s="1975"/>
      <c r="BB47" s="1975"/>
      <c r="BC47" s="1975"/>
      <c r="BD47" s="197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47"/>
      <c r="B48" s="1848"/>
      <c r="C48" s="1848"/>
      <c r="D48" s="1848"/>
      <c r="E48" s="1848"/>
      <c r="F48" s="1848"/>
      <c r="G48" s="1848"/>
      <c r="H48" s="885"/>
      <c r="I48" s="885"/>
      <c r="J48" s="885"/>
      <c r="K48" s="885"/>
      <c r="L48" s="885"/>
      <c r="M48" s="885"/>
      <c r="N48" s="885"/>
      <c r="O48" s="885"/>
      <c r="P48" s="885"/>
      <c r="Q48" s="885"/>
      <c r="R48" s="885"/>
      <c r="S48" s="885"/>
      <c r="T48" s="1400"/>
      <c r="U48" s="1400"/>
      <c r="V48" s="1400"/>
      <c r="W48" s="1400"/>
      <c r="X48" s="1400"/>
      <c r="Y48" s="1400"/>
      <c r="Z48" s="1400"/>
      <c r="AA48" s="1400"/>
      <c r="AB48" s="1400"/>
      <c r="AC48" s="1400"/>
      <c r="AD48" s="1400"/>
      <c r="AE48" s="1400"/>
      <c r="AF48" s="870"/>
      <c r="AG48" s="870"/>
      <c r="AH48" s="870"/>
      <c r="AI48" s="871"/>
      <c r="AJ48" s="4"/>
      <c r="AK48" s="1423" t="str">
        <f t="shared" si="1"/>
        <v/>
      </c>
      <c r="AL48" s="1424"/>
      <c r="AM48" s="1424"/>
      <c r="AN48" s="1424" t="str">
        <f t="shared" si="2"/>
        <v/>
      </c>
      <c r="AO48" s="1424"/>
      <c r="AP48" s="1424"/>
      <c r="AQ48" s="1424" t="str">
        <f t="shared" si="3"/>
        <v/>
      </c>
      <c r="AR48" s="1424"/>
      <c r="AS48" s="1425"/>
      <c r="AT48" s="4"/>
      <c r="AU48" s="1974" t="str">
        <f t="shared" si="0"/>
        <v/>
      </c>
      <c r="AV48" s="1975"/>
      <c r="AW48" s="1975"/>
      <c r="AX48" s="1975"/>
      <c r="AY48" s="1975"/>
      <c r="AZ48" s="1975"/>
      <c r="BA48" s="1975"/>
      <c r="BB48" s="1975"/>
      <c r="BC48" s="1975"/>
      <c r="BD48" s="197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47"/>
      <c r="B49" s="1848"/>
      <c r="C49" s="1848"/>
      <c r="D49" s="1848"/>
      <c r="E49" s="1848"/>
      <c r="F49" s="1848"/>
      <c r="G49" s="1848"/>
      <c r="H49" s="885"/>
      <c r="I49" s="885"/>
      <c r="J49" s="885"/>
      <c r="K49" s="885"/>
      <c r="L49" s="885"/>
      <c r="M49" s="885"/>
      <c r="N49" s="885"/>
      <c r="O49" s="885"/>
      <c r="P49" s="885"/>
      <c r="Q49" s="885"/>
      <c r="R49" s="885"/>
      <c r="S49" s="885"/>
      <c r="T49" s="1400"/>
      <c r="U49" s="1400"/>
      <c r="V49" s="1400"/>
      <c r="W49" s="1400"/>
      <c r="X49" s="1400"/>
      <c r="Y49" s="1400"/>
      <c r="Z49" s="1400"/>
      <c r="AA49" s="1400"/>
      <c r="AB49" s="1400"/>
      <c r="AC49" s="1400"/>
      <c r="AD49" s="1400"/>
      <c r="AE49" s="1400"/>
      <c r="AF49" s="870"/>
      <c r="AG49" s="870"/>
      <c r="AH49" s="870"/>
      <c r="AI49" s="871"/>
      <c r="AJ49" s="4"/>
      <c r="AK49" s="1423" t="str">
        <f t="shared" si="1"/>
        <v/>
      </c>
      <c r="AL49" s="1424"/>
      <c r="AM49" s="1424"/>
      <c r="AN49" s="1424" t="str">
        <f t="shared" si="2"/>
        <v/>
      </c>
      <c r="AO49" s="1424"/>
      <c r="AP49" s="1424"/>
      <c r="AQ49" s="1424" t="str">
        <f t="shared" si="3"/>
        <v/>
      </c>
      <c r="AR49" s="1424"/>
      <c r="AS49" s="1425"/>
      <c r="AT49" s="4"/>
      <c r="AU49" s="1974" t="str">
        <f t="shared" si="0"/>
        <v/>
      </c>
      <c r="AV49" s="1975"/>
      <c r="AW49" s="1975"/>
      <c r="AX49" s="1975"/>
      <c r="AY49" s="1975"/>
      <c r="AZ49" s="1975"/>
      <c r="BA49" s="1975"/>
      <c r="BB49" s="1975"/>
      <c r="BC49" s="1975"/>
      <c r="BD49" s="197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47"/>
      <c r="B50" s="1848"/>
      <c r="C50" s="1848"/>
      <c r="D50" s="1848"/>
      <c r="E50" s="1848"/>
      <c r="F50" s="1848"/>
      <c r="G50" s="1848"/>
      <c r="H50" s="885"/>
      <c r="I50" s="885"/>
      <c r="J50" s="885"/>
      <c r="K50" s="885"/>
      <c r="L50" s="885"/>
      <c r="M50" s="885"/>
      <c r="N50" s="885"/>
      <c r="O50" s="885"/>
      <c r="P50" s="885"/>
      <c r="Q50" s="885"/>
      <c r="R50" s="885"/>
      <c r="S50" s="885"/>
      <c r="T50" s="1400"/>
      <c r="U50" s="1400"/>
      <c r="V50" s="1400"/>
      <c r="W50" s="1400"/>
      <c r="X50" s="1400"/>
      <c r="Y50" s="1400"/>
      <c r="Z50" s="1400"/>
      <c r="AA50" s="1400"/>
      <c r="AB50" s="1400"/>
      <c r="AC50" s="1400"/>
      <c r="AD50" s="1400"/>
      <c r="AE50" s="1400"/>
      <c r="AF50" s="870"/>
      <c r="AG50" s="870"/>
      <c r="AH50" s="870"/>
      <c r="AI50" s="871"/>
      <c r="AJ50" s="4"/>
      <c r="AK50" s="1423" t="str">
        <f t="shared" si="1"/>
        <v/>
      </c>
      <c r="AL50" s="1424"/>
      <c r="AM50" s="1424"/>
      <c r="AN50" s="1424" t="str">
        <f t="shared" si="2"/>
        <v/>
      </c>
      <c r="AO50" s="1424"/>
      <c r="AP50" s="1424"/>
      <c r="AQ50" s="1424" t="str">
        <f t="shared" si="3"/>
        <v/>
      </c>
      <c r="AR50" s="1424"/>
      <c r="AS50" s="1425"/>
      <c r="AT50" s="4"/>
      <c r="AU50" s="1974" t="str">
        <f t="shared" si="0"/>
        <v/>
      </c>
      <c r="AV50" s="1975"/>
      <c r="AW50" s="1975"/>
      <c r="AX50" s="1975"/>
      <c r="AY50" s="1975"/>
      <c r="AZ50" s="1975"/>
      <c r="BA50" s="1975"/>
      <c r="BB50" s="1975"/>
      <c r="BC50" s="1975"/>
      <c r="BD50" s="197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47"/>
      <c r="B51" s="1848"/>
      <c r="C51" s="1848"/>
      <c r="D51" s="1848"/>
      <c r="E51" s="1848"/>
      <c r="F51" s="1848"/>
      <c r="G51" s="1848"/>
      <c r="H51" s="885"/>
      <c r="I51" s="885"/>
      <c r="J51" s="885"/>
      <c r="K51" s="885"/>
      <c r="L51" s="885"/>
      <c r="M51" s="885"/>
      <c r="N51" s="885"/>
      <c r="O51" s="885"/>
      <c r="P51" s="885"/>
      <c r="Q51" s="885"/>
      <c r="R51" s="885"/>
      <c r="S51" s="885"/>
      <c r="T51" s="1400"/>
      <c r="U51" s="1400"/>
      <c r="V51" s="1400"/>
      <c r="W51" s="1400"/>
      <c r="X51" s="1400"/>
      <c r="Y51" s="1400"/>
      <c r="Z51" s="1400"/>
      <c r="AA51" s="1400"/>
      <c r="AB51" s="1400"/>
      <c r="AC51" s="1400"/>
      <c r="AD51" s="1400"/>
      <c r="AE51" s="1400"/>
      <c r="AF51" s="870"/>
      <c r="AG51" s="870"/>
      <c r="AH51" s="870"/>
      <c r="AI51" s="871"/>
      <c r="AJ51" s="4"/>
      <c r="AK51" s="1423" t="str">
        <f t="shared" si="1"/>
        <v/>
      </c>
      <c r="AL51" s="1424"/>
      <c r="AM51" s="1424"/>
      <c r="AN51" s="1424" t="str">
        <f t="shared" si="2"/>
        <v/>
      </c>
      <c r="AO51" s="1424"/>
      <c r="AP51" s="1424"/>
      <c r="AQ51" s="1424" t="str">
        <f t="shared" si="3"/>
        <v/>
      </c>
      <c r="AR51" s="1424"/>
      <c r="AS51" s="1425"/>
      <c r="AT51" s="4"/>
      <c r="AU51" s="1974" t="str">
        <f t="shared" si="0"/>
        <v/>
      </c>
      <c r="AV51" s="1975"/>
      <c r="AW51" s="1975"/>
      <c r="AX51" s="1975"/>
      <c r="AY51" s="1975"/>
      <c r="AZ51" s="1975"/>
      <c r="BA51" s="1975"/>
      <c r="BB51" s="1975"/>
      <c r="BC51" s="1975"/>
      <c r="BD51" s="197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47"/>
      <c r="B52" s="1848"/>
      <c r="C52" s="1848"/>
      <c r="D52" s="1848"/>
      <c r="E52" s="1848"/>
      <c r="F52" s="1848"/>
      <c r="G52" s="1848"/>
      <c r="H52" s="885"/>
      <c r="I52" s="885"/>
      <c r="J52" s="885"/>
      <c r="K52" s="885"/>
      <c r="L52" s="885"/>
      <c r="M52" s="885"/>
      <c r="N52" s="885"/>
      <c r="O52" s="885"/>
      <c r="P52" s="885"/>
      <c r="Q52" s="885"/>
      <c r="R52" s="885"/>
      <c r="S52" s="885"/>
      <c r="T52" s="1400"/>
      <c r="U52" s="1400"/>
      <c r="V52" s="1400"/>
      <c r="W52" s="1400"/>
      <c r="X52" s="1400"/>
      <c r="Y52" s="1400"/>
      <c r="Z52" s="1400"/>
      <c r="AA52" s="1400"/>
      <c r="AB52" s="1400"/>
      <c r="AC52" s="1400"/>
      <c r="AD52" s="1400"/>
      <c r="AE52" s="1400"/>
      <c r="AF52" s="870"/>
      <c r="AG52" s="870"/>
      <c r="AH52" s="870"/>
      <c r="AI52" s="871"/>
      <c r="AJ52" s="4"/>
      <c r="AK52" s="1423" t="str">
        <f t="shared" si="1"/>
        <v/>
      </c>
      <c r="AL52" s="1424"/>
      <c r="AM52" s="1424"/>
      <c r="AN52" s="1424" t="str">
        <f t="shared" si="2"/>
        <v/>
      </c>
      <c r="AO52" s="1424"/>
      <c r="AP52" s="1424"/>
      <c r="AQ52" s="1424" t="str">
        <f t="shared" si="3"/>
        <v/>
      </c>
      <c r="AR52" s="1424"/>
      <c r="AS52" s="1425"/>
      <c r="AT52" s="4"/>
      <c r="AU52" s="1974" t="str">
        <f t="shared" si="0"/>
        <v/>
      </c>
      <c r="AV52" s="1975"/>
      <c r="AW52" s="1975"/>
      <c r="AX52" s="1975"/>
      <c r="AY52" s="1975"/>
      <c r="AZ52" s="1975"/>
      <c r="BA52" s="1975"/>
      <c r="BB52" s="1975"/>
      <c r="BC52" s="1975"/>
      <c r="BD52" s="197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80" t="s">
        <v>192</v>
      </c>
      <c r="B53" s="1981"/>
      <c r="C53" s="1981"/>
      <c r="D53" s="1981"/>
      <c r="E53" s="1981"/>
      <c r="F53" s="1981"/>
      <c r="G53" s="1981"/>
      <c r="H53" s="1981"/>
      <c r="I53" s="1981"/>
      <c r="J53" s="1981"/>
      <c r="K53" s="1981"/>
      <c r="L53" s="1981"/>
      <c r="M53" s="1981"/>
      <c r="N53" s="1981"/>
      <c r="O53" s="1981"/>
      <c r="P53" s="1981"/>
      <c r="Q53" s="1348" t="str">
        <f>IF(SUM(Q33:S52)&lt;&gt;0,SUM(Q33:S52),"")</f>
        <v/>
      </c>
      <c r="R53" s="1348"/>
      <c r="S53" s="1348"/>
      <c r="T53" s="1348" t="str">
        <f>IF(SUM(T33:V52)&lt;&gt;0,SUM(T33:V52),"")</f>
        <v/>
      </c>
      <c r="U53" s="1348"/>
      <c r="V53" s="1348"/>
      <c r="W53" s="1348" t="str">
        <f>IF(SUM(W33:Y52)&lt;&gt;0,SUM(W33:Y52),"")</f>
        <v/>
      </c>
      <c r="X53" s="1348"/>
      <c r="Y53" s="1348"/>
      <c r="Z53" s="1348" t="str">
        <f>IF(SUM(Z33:AB52)&lt;&gt;0,SUM(Z33:AB52),"")</f>
        <v/>
      </c>
      <c r="AA53" s="1348"/>
      <c r="AB53" s="1348"/>
      <c r="AC53" s="1348" t="str">
        <f>IF(SUM(AC33:AE52)&lt;&gt;0,SUM(AC33:AE52),"")</f>
        <v/>
      </c>
      <c r="AD53" s="1348"/>
      <c r="AE53" s="1348"/>
      <c r="AF53" s="1397"/>
      <c r="AG53" s="1397"/>
      <c r="AH53" s="1397"/>
      <c r="AI53" s="1398"/>
      <c r="AJ53" s="4"/>
      <c r="AK53" s="1918" t="str">
        <f>IFERROR((T53/Q53),"")</f>
        <v/>
      </c>
      <c r="AL53" s="1919"/>
      <c r="AM53" s="1920"/>
      <c r="AN53" s="1460"/>
      <c r="AO53" s="1460"/>
      <c r="AP53" s="1460"/>
      <c r="AQ53" s="1460"/>
      <c r="AR53" s="1460"/>
      <c r="AS53" s="1461"/>
      <c r="AT53" s="4"/>
      <c r="AU53" s="1977" t="str">
        <f t="shared" si="0"/>
        <v/>
      </c>
      <c r="AV53" s="1978"/>
      <c r="AW53" s="1978"/>
      <c r="AX53" s="1978"/>
      <c r="AY53" s="1978"/>
      <c r="AZ53" s="1978"/>
      <c r="BA53" s="1978"/>
      <c r="BB53" s="1978"/>
      <c r="BC53" s="1978"/>
      <c r="BD53" s="197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94"/>
      <c r="F62" s="994"/>
      <c r="G62" s="994"/>
      <c r="H62" s="994"/>
      <c r="I62" s="994"/>
      <c r="J62" s="994"/>
      <c r="K62" s="994"/>
      <c r="L62" s="42"/>
      <c r="M62" s="42"/>
      <c r="N62" s="42"/>
      <c r="O62" s="42"/>
      <c r="P62" s="42"/>
      <c r="Q62" s="42" t="s">
        <v>37</v>
      </c>
      <c r="R62" s="42"/>
      <c r="S62" s="42"/>
      <c r="T62" s="42"/>
      <c r="U62" s="42"/>
      <c r="V62" s="995"/>
      <c r="W62" s="995"/>
      <c r="X62" s="995"/>
      <c r="Y62" s="995"/>
      <c r="Z62" s="995"/>
      <c r="AA62" s="995"/>
      <c r="AB62" s="995"/>
      <c r="AC62" s="995"/>
      <c r="AD62" s="995"/>
      <c r="AE62" s="995"/>
      <c r="AF62" s="995"/>
      <c r="AG62" s="995"/>
      <c r="AH62" s="995"/>
      <c r="AI62" s="9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dn/c93liv9/e8JuqD8WpPvMVPztKAeP+HLbn8kh15dhkybOYPx9BNjYIOsuk7oAgTBJPTxoGkammbwTr4Zpvvg==" saltValue="pL3XIaKVTEJ5B9r/e/U41Q==" spinCount="100000" sheet="1" objects="1" scenarios="1"/>
  <mergeCells count="418">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G19:AI19"/>
    <mergeCell ref="AK19:AL19"/>
    <mergeCell ref="AM16:AN16"/>
    <mergeCell ref="A17:F17"/>
    <mergeCell ref="G17:P17"/>
    <mergeCell ref="AK17:AL17"/>
    <mergeCell ref="AM17:AN17"/>
    <mergeCell ref="A18:F18"/>
    <mergeCell ref="G18:P18"/>
    <mergeCell ref="T18:AI18"/>
    <mergeCell ref="AM19:AN19"/>
    <mergeCell ref="A20:F20"/>
    <mergeCell ref="G20:P20"/>
    <mergeCell ref="AK20:AL20"/>
    <mergeCell ref="AM20:AN20"/>
    <mergeCell ref="BM20:BO20"/>
    <mergeCell ref="A19:F19"/>
    <mergeCell ref="G19:P19"/>
    <mergeCell ref="T19:AD19"/>
    <mergeCell ref="AE19:AF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AE19:AF19 Z13:Z14 AE14 G18:P20 G14:P16 G13:K13 G12:P12 Y9:AI9 Y7:AI7 F9:P9 F7:P7">
    <cfRule type="containsBlanks" dxfId="1454" priority="14">
      <formula>LEN(TRIM(E7))=0</formula>
    </cfRule>
  </conditionalFormatting>
  <conditionalFormatting sqref="Q53:AE53">
    <cfRule type="containsText" dxfId="1453" priority="13" operator="containsText" text="CALC.">
      <formula>NOT(ISERROR(SEARCH("CALC.",Q53)))</formula>
    </cfRule>
  </conditionalFormatting>
  <conditionalFormatting sqref="A33:S52">
    <cfRule type="notContainsBlanks" dxfId="1452" priority="11">
      <formula>LEN(TRIM(A33))&gt;0</formula>
    </cfRule>
    <cfRule type="expression" dxfId="1451" priority="12">
      <formula>NOT(ISBLANK($H33))</formula>
    </cfRule>
  </conditionalFormatting>
  <conditionalFormatting sqref="AK9:BK24">
    <cfRule type="expression" dxfId="1450" priority="10">
      <formula>NOT(ISBLANK($AK9))</formula>
    </cfRule>
  </conditionalFormatting>
  <conditionalFormatting sqref="T33:AC52">
    <cfRule type="notContainsBlanks" dxfId="1449" priority="5">
      <formula>LEN(TRIM(T33))&gt;0</formula>
    </cfRule>
    <cfRule type="expression" dxfId="1448" priority="6">
      <formula>NOT(ISBLANK($H33))</formula>
    </cfRule>
  </conditionalFormatting>
  <conditionalFormatting sqref="T33:AB52">
    <cfRule type="expression" dxfId="1447" priority="4">
      <formula>$AC33&lt;&gt;""</formula>
    </cfRule>
  </conditionalFormatting>
  <conditionalFormatting sqref="AU33:BD53">
    <cfRule type="notContainsBlanks" dxfId="1446" priority="3">
      <formula>LEN(TRIM(AU33))&gt;0</formula>
    </cfRule>
  </conditionalFormatting>
  <conditionalFormatting sqref="BB29:BC30">
    <cfRule type="containsBlanks" dxfId="1445" priority="2">
      <formula>LEN(TRIM(BB29))=0</formula>
    </cfRule>
  </conditionalFormatting>
  <conditionalFormatting sqref="M13:P13">
    <cfRule type="containsBlanks" dxfId="144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7" zoomScaleNormal="100" workbookViewId="0">
      <selection activeCell="S31" sqref="S31:V31"/>
    </sheetView>
  </sheetViews>
  <sheetFormatPr defaultColWidth="0" defaultRowHeight="12" zeroHeight="1" x14ac:dyDescent="0.2"/>
  <cols>
    <col min="1" max="11" width="2.7109375" style="1" customWidth="1"/>
    <col min="12" max="21" width="2.7109375" style="302"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42" t="s">
        <v>49</v>
      </c>
      <c r="AK1" s="1042"/>
      <c r="AL1" s="1042"/>
      <c r="AM1" s="1042"/>
      <c r="AN1" s="1042"/>
      <c r="AO1" s="1042"/>
      <c r="AP1" s="1042"/>
      <c r="AQ1" s="1042"/>
      <c r="AR1" s="1042"/>
      <c r="AS1" s="1042"/>
      <c r="AT1" s="1042"/>
      <c r="AU1" s="1042"/>
      <c r="AV1" s="1042"/>
      <c r="AW1" s="1042"/>
      <c r="AX1" s="1042"/>
      <c r="AY1" s="1042"/>
      <c r="AZ1" s="1042"/>
      <c r="BA1" s="1042"/>
      <c r="BB1" s="1042"/>
      <c r="BC1" s="1042"/>
      <c r="BD1" s="1042"/>
      <c r="BE1" s="1042"/>
      <c r="BF1" s="1042"/>
      <c r="BG1" s="1042"/>
      <c r="BH1" s="1042"/>
      <c r="BI1" s="1042"/>
      <c r="BJ1" s="1042"/>
      <c r="BK1" s="1042"/>
      <c r="BL1" s="1042"/>
      <c r="BM1" s="1042"/>
      <c r="BN1" s="1042"/>
      <c r="BO1" s="1042"/>
      <c r="BP1" s="1042"/>
      <c r="BQ1" s="1042"/>
      <c r="BR1" s="1042"/>
      <c r="BS1" s="1042"/>
      <c r="BT1" s="1042"/>
      <c r="BU1" s="1042"/>
      <c r="BV1" s="1042"/>
      <c r="BW1" s="1042"/>
      <c r="BX1" s="1042"/>
      <c r="BY1" s="1042"/>
      <c r="BZ1" s="1042"/>
      <c r="CA1" s="1042"/>
      <c r="CB1" s="1042"/>
      <c r="CC1" s="1042"/>
      <c r="CD1" s="1042"/>
      <c r="CE1" s="1042"/>
      <c r="CF1" s="1042"/>
      <c r="CG1" s="1042"/>
      <c r="CH1" s="1042"/>
      <c r="CI1" s="1042"/>
      <c r="CJ1" s="1042"/>
      <c r="CK1" s="1042"/>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152" t="s">
        <v>770</v>
      </c>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174" t="s">
        <v>48</v>
      </c>
      <c r="B7" s="1174"/>
      <c r="C7" s="1174"/>
      <c r="D7" s="1174"/>
      <c r="E7" s="1174"/>
      <c r="F7" s="1181"/>
      <c r="G7" s="1181"/>
      <c r="H7" s="1181"/>
      <c r="I7" s="1181"/>
      <c r="J7" s="1181"/>
      <c r="K7" s="1181"/>
      <c r="L7" s="1181"/>
      <c r="M7" s="1181"/>
      <c r="N7" s="1181"/>
      <c r="O7" s="1181"/>
      <c r="P7" s="1181"/>
      <c r="Q7" s="6"/>
      <c r="R7" s="6"/>
      <c r="S7" s="6"/>
      <c r="T7" s="1174" t="s">
        <v>47</v>
      </c>
      <c r="U7" s="1174"/>
      <c r="V7" s="1174"/>
      <c r="W7" s="1174"/>
      <c r="X7" s="1174"/>
      <c r="Y7" s="855"/>
      <c r="Z7" s="855"/>
      <c r="AA7" s="855"/>
      <c r="AB7" s="855"/>
      <c r="AC7" s="855"/>
      <c r="AD7" s="855"/>
      <c r="AE7" s="855"/>
      <c r="AF7" s="855"/>
      <c r="AG7" s="855"/>
      <c r="AH7" s="855"/>
      <c r="AI7" s="85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174" t="s">
        <v>61</v>
      </c>
      <c r="B9" s="1174"/>
      <c r="C9" s="1174"/>
      <c r="D9" s="1174"/>
      <c r="E9" s="1174"/>
      <c r="F9" s="855"/>
      <c r="G9" s="855"/>
      <c r="H9" s="855"/>
      <c r="I9" s="855"/>
      <c r="J9" s="855"/>
      <c r="K9" s="855"/>
      <c r="L9" s="855"/>
      <c r="M9" s="855"/>
      <c r="N9" s="855"/>
      <c r="O9" s="855"/>
      <c r="P9" s="855"/>
      <c r="Q9" s="6"/>
      <c r="R9" s="6"/>
      <c r="S9" s="6"/>
      <c r="T9" s="1174" t="s">
        <v>46</v>
      </c>
      <c r="U9" s="1174"/>
      <c r="V9" s="1174"/>
      <c r="W9" s="1174"/>
      <c r="X9" s="1174"/>
      <c r="Y9" s="855"/>
      <c r="Z9" s="855"/>
      <c r="AA9" s="855"/>
      <c r="AB9" s="855"/>
      <c r="AC9" s="855"/>
      <c r="AD9" s="855"/>
      <c r="AE9" s="855"/>
      <c r="AF9" s="855"/>
      <c r="AG9" s="855"/>
      <c r="AH9" s="855"/>
      <c r="AI9" s="85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084" t="s">
        <v>162</v>
      </c>
      <c r="B11" s="1085"/>
      <c r="C11" s="1085"/>
      <c r="D11" s="1085"/>
      <c r="E11" s="1085"/>
      <c r="F11" s="1085"/>
      <c r="G11" s="1085"/>
      <c r="H11" s="1085"/>
      <c r="I11" s="1085"/>
      <c r="J11" s="1085"/>
      <c r="K11" s="1085"/>
      <c r="L11" s="1085"/>
      <c r="M11" s="1085"/>
      <c r="N11" s="1085"/>
      <c r="O11" s="1085"/>
      <c r="P11" s="1086"/>
      <c r="Q11" s="6"/>
      <c r="R11" s="6"/>
      <c r="S11" s="1084" t="s">
        <v>117</v>
      </c>
      <c r="T11" s="1085"/>
      <c r="U11" s="1085"/>
      <c r="V11" s="1085"/>
      <c r="W11" s="1085"/>
      <c r="X11" s="1085"/>
      <c r="Y11" s="1085"/>
      <c r="Z11" s="1085"/>
      <c r="AA11" s="1085"/>
      <c r="AB11" s="1085"/>
      <c r="AC11" s="1085"/>
      <c r="AD11" s="1085"/>
      <c r="AE11" s="1085"/>
      <c r="AF11" s="1085"/>
      <c r="AG11" s="1085"/>
      <c r="AH11" s="1085"/>
      <c r="AI11" s="1086"/>
      <c r="AJ11" s="5"/>
      <c r="AK11" s="1132" t="s">
        <v>160</v>
      </c>
      <c r="AL11" s="1133"/>
      <c r="AM11" s="1133"/>
      <c r="AN11" s="1133"/>
      <c r="AO11" s="1133"/>
      <c r="AP11" s="1133"/>
      <c r="AQ11" s="1133"/>
      <c r="AR11" s="1133"/>
      <c r="AS11" s="1133"/>
      <c r="AT11" s="1133"/>
      <c r="AU11" s="1133"/>
      <c r="AV11" s="1133"/>
      <c r="AW11" s="1133"/>
      <c r="AX11" s="1133"/>
      <c r="AY11" s="1133"/>
      <c r="AZ11" s="1133"/>
      <c r="BA11" s="1133"/>
      <c r="BB11" s="1133"/>
      <c r="BC11" s="1133"/>
      <c r="BD11" s="1133"/>
      <c r="BE11" s="1133"/>
      <c r="BF11" s="1133"/>
      <c r="BG11" s="1133"/>
      <c r="BH11" s="1133"/>
      <c r="BI11" s="1133"/>
      <c r="BJ11" s="1133"/>
      <c r="BK11" s="1133"/>
      <c r="BL11" s="1133"/>
      <c r="BM11" s="1133"/>
      <c r="BN11" s="1133"/>
      <c r="BO11" s="1134"/>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183" t="s">
        <v>114</v>
      </c>
      <c r="B12" s="1184"/>
      <c r="C12" s="1184"/>
      <c r="D12" s="1184"/>
      <c r="E12" s="1184"/>
      <c r="F12" s="1185"/>
      <c r="G12" s="885"/>
      <c r="H12" s="885"/>
      <c r="I12" s="885"/>
      <c r="J12" s="885"/>
      <c r="K12" s="885"/>
      <c r="L12" s="885"/>
      <c r="M12" s="885"/>
      <c r="N12" s="885"/>
      <c r="O12" s="885"/>
      <c r="P12" s="886"/>
      <c r="Q12" s="6"/>
      <c r="R12" s="6"/>
      <c r="S12" s="1154" t="s">
        <v>114</v>
      </c>
      <c r="T12" s="1155"/>
      <c r="U12" s="1155"/>
      <c r="V12" s="1155"/>
      <c r="W12" s="1155"/>
      <c r="X12" s="1155"/>
      <c r="Y12" s="1155"/>
      <c r="Z12" s="885"/>
      <c r="AA12" s="885"/>
      <c r="AB12" s="885"/>
      <c r="AC12" s="885"/>
      <c r="AD12" s="885"/>
      <c r="AE12" s="885"/>
      <c r="AF12" s="885"/>
      <c r="AG12" s="885"/>
      <c r="AH12" s="885"/>
      <c r="AI12" s="886"/>
      <c r="AJ12" s="5"/>
      <c r="AK12" s="1061"/>
      <c r="AL12" s="1062"/>
      <c r="AM12" s="1063"/>
      <c r="AN12" s="1055" t="s">
        <v>159</v>
      </c>
      <c r="AO12" s="1055"/>
      <c r="AP12" s="1055"/>
      <c r="AQ12" s="1055" t="s">
        <v>98</v>
      </c>
      <c r="AR12" s="1055"/>
      <c r="AS12" s="1055"/>
      <c r="AT12" s="1055"/>
      <c r="AU12" s="1055"/>
      <c r="AV12" s="1055"/>
      <c r="AW12" s="1055"/>
      <c r="AX12" s="1055"/>
      <c r="AY12" s="1105"/>
      <c r="AZ12" s="1055" t="s">
        <v>158</v>
      </c>
      <c r="BA12" s="1055"/>
      <c r="BB12" s="1055"/>
      <c r="BC12" s="1055"/>
      <c r="BD12" s="1055"/>
      <c r="BE12" s="1055"/>
      <c r="BF12" s="1055"/>
      <c r="BG12" s="1055"/>
      <c r="BH12" s="1105" t="s">
        <v>157</v>
      </c>
      <c r="BI12" s="1106"/>
      <c r="BJ12" s="1106"/>
      <c r="BK12" s="1106"/>
      <c r="BL12" s="1106"/>
      <c r="BM12" s="1106"/>
      <c r="BN12" s="1106"/>
      <c r="BO12" s="1107"/>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189" t="s">
        <v>54</v>
      </c>
      <c r="B13" s="1190"/>
      <c r="C13" s="1190"/>
      <c r="D13" s="1190"/>
      <c r="E13" s="1190"/>
      <c r="F13" s="1191"/>
      <c r="G13" s="870"/>
      <c r="H13" s="870"/>
      <c r="I13" s="870"/>
      <c r="J13" s="870"/>
      <c r="K13" s="870"/>
      <c r="L13" s="870"/>
      <c r="M13" s="870"/>
      <c r="N13" s="870"/>
      <c r="O13" s="870"/>
      <c r="P13" s="871"/>
      <c r="Q13" s="6"/>
      <c r="R13" s="6"/>
      <c r="S13" s="1092" t="s">
        <v>111</v>
      </c>
      <c r="T13" s="1093"/>
      <c r="U13" s="1093"/>
      <c r="V13" s="1093"/>
      <c r="W13" s="1093"/>
      <c r="X13" s="1093"/>
      <c r="Y13" s="1093"/>
      <c r="Z13" s="870"/>
      <c r="AA13" s="870"/>
      <c r="AB13" s="870"/>
      <c r="AC13" s="870"/>
      <c r="AD13" s="870"/>
      <c r="AE13" s="870"/>
      <c r="AF13" s="870"/>
      <c r="AG13" s="870"/>
      <c r="AH13" s="870"/>
      <c r="AI13" s="871"/>
      <c r="AJ13" s="5"/>
      <c r="AK13" s="1114" t="s">
        <v>155</v>
      </c>
      <c r="AL13" s="1115"/>
      <c r="AM13" s="1115"/>
      <c r="AN13" s="876"/>
      <c r="AO13" s="876"/>
      <c r="AP13" s="876"/>
      <c r="AQ13" s="877"/>
      <c r="AR13" s="877"/>
      <c r="AS13" s="877"/>
      <c r="AT13" s="1130" t="s">
        <v>154</v>
      </c>
      <c r="AU13" s="1130"/>
      <c r="AV13" s="1130"/>
      <c r="AW13" s="1130"/>
      <c r="AX13" s="1130"/>
      <c r="AY13" s="1131"/>
      <c r="AZ13" s="1112" t="str">
        <f>IF(AN13="","",IF(100*(ABS(AN13-$AN$16)/$AN$16)&gt;10,"T1 Exceeds 10% by "&amp;ROUND(100*(ABS(AN13-$AN$16)/$AN$16)-10,1)&amp;"%",""))</f>
        <v/>
      </c>
      <c r="BA13" s="1112"/>
      <c r="BB13" s="1112"/>
      <c r="BC13" s="1112"/>
      <c r="BD13" s="1112"/>
      <c r="BE13" s="1112"/>
      <c r="BF13" s="1112"/>
      <c r="BG13" s="1112"/>
      <c r="BH13" s="1112" t="str">
        <f>IF(AQ13="","",IF(100*(ABS(AQ13-$AQ$16)/$AQ$16)&gt;2,"T1 Exceeds 2% by "&amp;ROUND(100*(ABS(AQ13-$AQ$16)/$AQ$16)-2,1)&amp;"%",""))</f>
        <v/>
      </c>
      <c r="BI13" s="1112"/>
      <c r="BJ13" s="1112"/>
      <c r="BK13" s="1112"/>
      <c r="BL13" s="1112"/>
      <c r="BM13" s="1112"/>
      <c r="BN13" s="1112"/>
      <c r="BO13" s="1113"/>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189" t="s">
        <v>153</v>
      </c>
      <c r="B14" s="1190"/>
      <c r="C14" s="1190"/>
      <c r="D14" s="1190"/>
      <c r="E14" s="1190"/>
      <c r="F14" s="1191"/>
      <c r="G14" s="870"/>
      <c r="H14" s="870"/>
      <c r="I14" s="870"/>
      <c r="J14" s="870"/>
      <c r="K14" s="870"/>
      <c r="L14" s="870"/>
      <c r="M14" s="870"/>
      <c r="N14" s="870"/>
      <c r="O14" s="870"/>
      <c r="P14" s="871"/>
      <c r="Q14" s="6"/>
      <c r="R14" s="6"/>
      <c r="S14" s="1189" t="s">
        <v>108</v>
      </c>
      <c r="T14" s="1190"/>
      <c r="U14" s="1190"/>
      <c r="V14" s="1190"/>
      <c r="W14" s="1190"/>
      <c r="X14" s="1190"/>
      <c r="Y14" s="1191"/>
      <c r="Z14" s="898"/>
      <c r="AA14" s="898"/>
      <c r="AB14" s="898"/>
      <c r="AC14" s="898"/>
      <c r="AD14" s="898"/>
      <c r="AE14" s="898"/>
      <c r="AF14" s="898"/>
      <c r="AG14" s="898"/>
      <c r="AH14" s="898"/>
      <c r="AI14" s="899"/>
      <c r="AJ14" s="5"/>
      <c r="AK14" s="1114" t="s">
        <v>51</v>
      </c>
      <c r="AL14" s="1115"/>
      <c r="AM14" s="1115"/>
      <c r="AN14" s="876"/>
      <c r="AO14" s="876"/>
      <c r="AP14" s="876"/>
      <c r="AQ14" s="877"/>
      <c r="AR14" s="877"/>
      <c r="AS14" s="877"/>
      <c r="AT14" s="877"/>
      <c r="AU14" s="877"/>
      <c r="AV14" s="877"/>
      <c r="AW14" s="877"/>
      <c r="AX14" s="877"/>
      <c r="AY14" s="900"/>
      <c r="AZ14" s="1112" t="str">
        <f>IF(AN14="","",IF(100*(ABS(AN14-$AN$16)/$AN$16)&gt;10,"T2 Exceeds 10% by "&amp;ROUND(100*(ABS(AN14-$AN$16)/$AN$16)-10,1)&amp;"%",""))</f>
        <v/>
      </c>
      <c r="BA14" s="1112"/>
      <c r="BB14" s="1112"/>
      <c r="BC14" s="1112"/>
      <c r="BD14" s="1112"/>
      <c r="BE14" s="1112"/>
      <c r="BF14" s="1112"/>
      <c r="BG14" s="1112"/>
      <c r="BH14" s="1112" t="str">
        <f>IF(AQ14="","",IF(100*(ABS(AQ14-$AQ$16)/$AQ$16)&gt;2,"T2 Exceeds 2% by "&amp;ROUND(100*(ABS(AQ14-$AQ$16)/$AQ$16)-2,1)&amp;"%",""))</f>
        <v/>
      </c>
      <c r="BI14" s="1112"/>
      <c r="BJ14" s="1112"/>
      <c r="BK14" s="1112"/>
      <c r="BL14" s="1112"/>
      <c r="BM14" s="1112"/>
      <c r="BN14" s="1112"/>
      <c r="BO14" s="1113"/>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189" t="s">
        <v>152</v>
      </c>
      <c r="B15" s="1190"/>
      <c r="C15" s="1190"/>
      <c r="D15" s="1190"/>
      <c r="E15" s="1190"/>
      <c r="F15" s="1191"/>
      <c r="G15" s="1166" t="s">
        <v>806</v>
      </c>
      <c r="H15" s="1166"/>
      <c r="I15" s="1166"/>
      <c r="J15" s="1166"/>
      <c r="K15" s="1166"/>
      <c r="L15" s="1166"/>
      <c r="M15" s="1166"/>
      <c r="N15" s="1166"/>
      <c r="O15" s="1166"/>
      <c r="P15" s="1167"/>
      <c r="Q15" s="6"/>
      <c r="R15" s="6"/>
      <c r="S15" s="1092" t="s">
        <v>107</v>
      </c>
      <c r="T15" s="1093"/>
      <c r="U15" s="1093"/>
      <c r="V15" s="1093"/>
      <c r="W15" s="1093"/>
      <c r="X15" s="1093"/>
      <c r="Y15" s="1093"/>
      <c r="Z15" s="1995"/>
      <c r="AA15" s="1996"/>
      <c r="AB15" s="1996"/>
      <c r="AC15" s="1996"/>
      <c r="AD15" s="1996"/>
      <c r="AE15" s="1996"/>
      <c r="AF15" s="1996"/>
      <c r="AG15" s="1996"/>
      <c r="AH15" s="1996"/>
      <c r="AI15" s="1997"/>
      <c r="AJ15" s="5"/>
      <c r="AK15" s="1114" t="s">
        <v>50</v>
      </c>
      <c r="AL15" s="1115"/>
      <c r="AM15" s="1115"/>
      <c r="AN15" s="876"/>
      <c r="AO15" s="876"/>
      <c r="AP15" s="876"/>
      <c r="AQ15" s="877"/>
      <c r="AR15" s="877"/>
      <c r="AS15" s="877"/>
      <c r="AT15" s="1130" t="s">
        <v>150</v>
      </c>
      <c r="AU15" s="1130"/>
      <c r="AV15" s="1130"/>
      <c r="AW15" s="1130"/>
      <c r="AX15" s="1130"/>
      <c r="AY15" s="1131"/>
      <c r="AZ15" s="1112" t="str">
        <f>IF(AN15="","",IF(100*(ABS(AN15-$AN$16)/$AN$16)&gt;10,"T3 Exceeds 10% by "&amp;ROUND(100*(ABS(AN15-$AN$16)/$AN$16)-10,1)&amp;"%",""))</f>
        <v/>
      </c>
      <c r="BA15" s="1112"/>
      <c r="BB15" s="1112"/>
      <c r="BC15" s="1112"/>
      <c r="BD15" s="1112"/>
      <c r="BE15" s="1112"/>
      <c r="BF15" s="1112"/>
      <c r="BG15" s="1112"/>
      <c r="BH15" s="1112" t="str">
        <f>IF(AQ15="","",IF(100*(ABS(AQ15-$AQ$16)/$AQ$16)&gt;2,"T3 Exceeds 2% by "&amp;ROUND(100*(ABS(AQ15-$AQ$16)/$AQ$16)-2,1)&amp;"%",""))</f>
        <v/>
      </c>
      <c r="BI15" s="1112"/>
      <c r="BJ15" s="1112"/>
      <c r="BK15" s="1112"/>
      <c r="BL15" s="1112"/>
      <c r="BM15" s="1112"/>
      <c r="BN15" s="1112"/>
      <c r="BO15" s="1113"/>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206" t="s">
        <v>149</v>
      </c>
      <c r="B16" s="1207"/>
      <c r="C16" s="1207"/>
      <c r="D16" s="1207"/>
      <c r="E16" s="1207"/>
      <c r="F16" s="1208"/>
      <c r="G16" s="944"/>
      <c r="H16" s="944"/>
      <c r="I16" s="944"/>
      <c r="J16" s="944"/>
      <c r="K16" s="944"/>
      <c r="L16" s="944"/>
      <c r="M16" s="944"/>
      <c r="N16" s="944"/>
      <c r="O16" s="944"/>
      <c r="P16" s="1193"/>
      <c r="Q16" s="6"/>
      <c r="R16" s="6"/>
      <c r="S16" s="1225"/>
      <c r="T16" s="1226"/>
      <c r="U16" s="1226"/>
      <c r="V16" s="1226"/>
      <c r="W16" s="1226"/>
      <c r="X16" s="1226"/>
      <c r="Y16" s="1226"/>
      <c r="Z16" s="1161" t="s">
        <v>104</v>
      </c>
      <c r="AA16" s="1161"/>
      <c r="AB16" s="1161"/>
      <c r="AC16" s="1161"/>
      <c r="AD16" s="1161"/>
      <c r="AE16" s="1161" t="s">
        <v>103</v>
      </c>
      <c r="AF16" s="1161"/>
      <c r="AG16" s="1161"/>
      <c r="AH16" s="1161"/>
      <c r="AI16" s="1162"/>
      <c r="AJ16" s="5"/>
      <c r="AK16" s="1114" t="s">
        <v>147</v>
      </c>
      <c r="AL16" s="1115"/>
      <c r="AM16" s="1115"/>
      <c r="AN16" s="1194" t="str">
        <f>IFERROR(AVERAGE(AN13:AP15),"")</f>
        <v/>
      </c>
      <c r="AO16" s="1194"/>
      <c r="AP16" s="1194"/>
      <c r="AQ16" s="1110" t="str">
        <f>IFERROR(AVERAGE(AQ13:AS15),"")</f>
        <v/>
      </c>
      <c r="AR16" s="1110"/>
      <c r="AS16" s="1110"/>
      <c r="AT16" s="877"/>
      <c r="AU16" s="877"/>
      <c r="AV16" s="877"/>
      <c r="AW16" s="877"/>
      <c r="AX16" s="877"/>
      <c r="AY16" s="900"/>
      <c r="AZ16" s="1135" t="s">
        <v>146</v>
      </c>
      <c r="BA16" s="1136"/>
      <c r="BB16" s="1136"/>
      <c r="BC16" s="1136"/>
      <c r="BD16" s="1136"/>
      <c r="BE16" s="1136"/>
      <c r="BF16" s="1136"/>
      <c r="BG16" s="1136"/>
      <c r="BH16" s="1136"/>
      <c r="BI16" s="1136"/>
      <c r="BJ16" s="1136"/>
      <c r="BK16" s="1136"/>
      <c r="BL16" s="1136"/>
      <c r="BM16" s="1136"/>
      <c r="BN16" s="1136"/>
      <c r="BO16" s="1137"/>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154" t="s">
        <v>32</v>
      </c>
      <c r="T17" s="1155"/>
      <c r="U17" s="1155"/>
      <c r="V17" s="1155"/>
      <c r="W17" s="1155"/>
      <c r="X17" s="1155"/>
      <c r="Y17" s="1155"/>
      <c r="Z17" s="885"/>
      <c r="AA17" s="885"/>
      <c r="AB17" s="885"/>
      <c r="AC17" s="885"/>
      <c r="AD17" s="885"/>
      <c r="AE17" s="1396"/>
      <c r="AF17" s="885"/>
      <c r="AG17" s="885"/>
      <c r="AH17" s="885"/>
      <c r="AI17" s="886"/>
      <c r="AJ17" s="5"/>
      <c r="AK17" s="907"/>
      <c r="AL17" s="908"/>
      <c r="AM17" s="908"/>
      <c r="AN17" s="908"/>
      <c r="AO17" s="908"/>
      <c r="AP17" s="908"/>
      <c r="AQ17" s="908"/>
      <c r="AR17" s="908"/>
      <c r="AS17" s="909"/>
      <c r="AT17" s="1130" t="s">
        <v>144</v>
      </c>
      <c r="AU17" s="1130"/>
      <c r="AV17" s="1130"/>
      <c r="AW17" s="1130"/>
      <c r="AX17" s="1130"/>
      <c r="AY17" s="1131"/>
      <c r="AZ17" s="1138" t="s">
        <v>143</v>
      </c>
      <c r="BA17" s="1139"/>
      <c r="BB17" s="1139"/>
      <c r="BC17" s="1139"/>
      <c r="BD17" s="1139"/>
      <c r="BE17" s="1139"/>
      <c r="BF17" s="1139"/>
      <c r="BG17" s="1139"/>
      <c r="BH17" s="1139"/>
      <c r="BI17" s="1139"/>
      <c r="BJ17" s="1139"/>
      <c r="BK17" s="1139"/>
      <c r="BL17" s="1139"/>
      <c r="BM17" s="1139"/>
      <c r="BN17" s="1139"/>
      <c r="BO17" s="1140"/>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084" t="s">
        <v>133</v>
      </c>
      <c r="B18" s="1085"/>
      <c r="C18" s="1085"/>
      <c r="D18" s="1085"/>
      <c r="E18" s="1085"/>
      <c r="F18" s="1085"/>
      <c r="G18" s="1085"/>
      <c r="H18" s="1085"/>
      <c r="I18" s="1085"/>
      <c r="J18" s="1085"/>
      <c r="K18" s="1085"/>
      <c r="L18" s="1085"/>
      <c r="M18" s="1085"/>
      <c r="N18" s="1085"/>
      <c r="O18" s="1085"/>
      <c r="P18" s="1085"/>
      <c r="Q18" s="1086"/>
      <c r="R18" s="6"/>
      <c r="S18" s="1092" t="s">
        <v>102</v>
      </c>
      <c r="T18" s="1093"/>
      <c r="U18" s="1093"/>
      <c r="V18" s="1093"/>
      <c r="W18" s="1093"/>
      <c r="X18" s="1093"/>
      <c r="Y18" s="1093"/>
      <c r="Z18" s="938"/>
      <c r="AA18" s="938"/>
      <c r="AB18" s="938"/>
      <c r="AC18" s="938"/>
      <c r="AD18" s="938"/>
      <c r="AE18" s="1088" t="str">
        <f>IFERROR(Z18*Z21/AQ16,"")</f>
        <v/>
      </c>
      <c r="AF18" s="1088"/>
      <c r="AG18" s="1088"/>
      <c r="AH18" s="1088"/>
      <c r="AI18" s="1089"/>
      <c r="AJ18" s="5"/>
      <c r="AK18" s="910"/>
      <c r="AL18" s="911"/>
      <c r="AM18" s="911"/>
      <c r="AN18" s="911"/>
      <c r="AO18" s="911"/>
      <c r="AP18" s="911"/>
      <c r="AQ18" s="911"/>
      <c r="AR18" s="911"/>
      <c r="AS18" s="912"/>
      <c r="AT18" s="901"/>
      <c r="AU18" s="902"/>
      <c r="AV18" s="902"/>
      <c r="AW18" s="902"/>
      <c r="AX18" s="902"/>
      <c r="AY18" s="903"/>
      <c r="AZ18" s="1141"/>
      <c r="BA18" s="1142"/>
      <c r="BB18" s="1142"/>
      <c r="BC18" s="1142"/>
      <c r="BD18" s="1142"/>
      <c r="BE18" s="1142"/>
      <c r="BF18" s="1142"/>
      <c r="BG18" s="1142"/>
      <c r="BH18" s="1142"/>
      <c r="BI18" s="1142"/>
      <c r="BJ18" s="1142"/>
      <c r="BK18" s="1142"/>
      <c r="BL18" s="1142"/>
      <c r="BM18" s="1142"/>
      <c r="BN18" s="1142"/>
      <c r="BO18" s="1143"/>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154" t="s">
        <v>129</v>
      </c>
      <c r="B19" s="1155"/>
      <c r="C19" s="1155"/>
      <c r="D19" s="1155"/>
      <c r="E19" s="1155"/>
      <c r="F19" s="1155"/>
      <c r="G19" s="1155"/>
      <c r="H19" s="1990"/>
      <c r="I19" s="1991"/>
      <c r="J19" s="1991"/>
      <c r="K19" s="1991"/>
      <c r="L19" s="1991"/>
      <c r="M19" s="1991"/>
      <c r="N19" s="1991"/>
      <c r="O19" s="1991"/>
      <c r="P19" s="1991"/>
      <c r="Q19" s="1992"/>
      <c r="R19" s="6"/>
      <c r="S19" s="1092" t="s">
        <v>101</v>
      </c>
      <c r="T19" s="1093"/>
      <c r="U19" s="1093"/>
      <c r="V19" s="1093"/>
      <c r="W19" s="1093"/>
      <c r="X19" s="1093"/>
      <c r="Y19" s="1093"/>
      <c r="Z19" s="1087" t="s">
        <v>99</v>
      </c>
      <c r="AA19" s="1088"/>
      <c r="AB19" s="1088"/>
      <c r="AC19" s="1088"/>
      <c r="AD19" s="1088"/>
      <c r="AE19" s="1088" t="str">
        <f>IF(Z15&lt;&gt;"---",IF(Z18*Z15&lt;&gt;0,Z18*Z15, ""),"---")</f>
        <v/>
      </c>
      <c r="AF19" s="1088"/>
      <c r="AG19" s="1088"/>
      <c r="AH19" s="1088"/>
      <c r="AI19" s="1089"/>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154" t="s">
        <v>126</v>
      </c>
      <c r="B20" s="1155"/>
      <c r="C20" s="1155"/>
      <c r="D20" s="1155"/>
      <c r="E20" s="1155"/>
      <c r="F20" s="1155"/>
      <c r="G20" s="1155"/>
      <c r="H20" s="1071"/>
      <c r="I20" s="1072"/>
      <c r="J20" s="1072"/>
      <c r="K20" s="1072"/>
      <c r="L20" s="1072"/>
      <c r="M20" s="1072"/>
      <c r="N20" s="1072"/>
      <c r="O20" s="1072"/>
      <c r="P20" s="1072"/>
      <c r="Q20" s="1073"/>
      <c r="R20" s="6"/>
      <c r="S20" s="1092" t="s">
        <v>100</v>
      </c>
      <c r="T20" s="1093"/>
      <c r="U20" s="1093"/>
      <c r="V20" s="1093"/>
      <c r="W20" s="1093"/>
      <c r="X20" s="1093"/>
      <c r="Y20" s="1093"/>
      <c r="Z20" s="1087" t="s">
        <v>99</v>
      </c>
      <c r="AA20" s="1088"/>
      <c r="AB20" s="1088"/>
      <c r="AC20" s="1088"/>
      <c r="AD20" s="1088"/>
      <c r="AE20" s="1998" t="str">
        <f>IF(AT18="Single Phase",AN13,IF(AT18="Three Phase",IF(MOD(AN13,1)=0,AN13&amp;".0",AN13)&amp;", "&amp;IF(MOD(AN14,1)=0,AN14&amp;".0",AN14)&amp;", "&amp;IF(MOD(AN15,1)=0,AN15&amp;".0",AN15),""))</f>
        <v/>
      </c>
      <c r="AF20" s="1999"/>
      <c r="AG20" s="1999"/>
      <c r="AH20" s="1999"/>
      <c r="AI20" s="2000"/>
      <c r="AJ20" s="5"/>
      <c r="AK20" s="1102" t="s">
        <v>140</v>
      </c>
      <c r="AL20" s="1103"/>
      <c r="AM20" s="1103"/>
      <c r="AN20" s="1103"/>
      <c r="AO20" s="1103"/>
      <c r="AP20" s="1103"/>
      <c r="AQ20" s="1103"/>
      <c r="AR20" s="1103"/>
      <c r="AS20" s="1103"/>
      <c r="AT20" s="1103"/>
      <c r="AU20" s="1103"/>
      <c r="AV20" s="1103"/>
      <c r="AW20" s="1104"/>
      <c r="AX20" s="1204"/>
      <c r="AY20" s="1205"/>
      <c r="AZ20" s="1205"/>
      <c r="BA20" s="1205"/>
      <c r="BB20" s="5"/>
      <c r="BC20" s="5"/>
      <c r="BD20" s="5"/>
      <c r="BE20" s="5"/>
      <c r="BF20" s="451" t="s">
        <v>139</v>
      </c>
      <c r="BG20" s="452"/>
      <c r="BH20" s="452"/>
      <c r="BI20" s="452"/>
      <c r="BJ20" s="452"/>
      <c r="BK20" s="452"/>
      <c r="BL20" s="452"/>
      <c r="BM20" s="452"/>
      <c r="BN20" s="452"/>
      <c r="BO20" s="452"/>
      <c r="BP20" s="452"/>
      <c r="BQ20" s="452"/>
      <c r="BR20" s="452"/>
      <c r="BS20" s="452"/>
      <c r="BT20" s="453"/>
      <c r="BU20" s="5"/>
      <c r="BV20" s="5"/>
      <c r="BW20" s="5"/>
      <c r="BX20" s="5"/>
      <c r="BY20" s="5"/>
      <c r="BZ20" s="5"/>
      <c r="CA20" s="5"/>
      <c r="CB20" s="5"/>
      <c r="CC20" s="5"/>
      <c r="CD20" s="5"/>
      <c r="CE20" s="5"/>
      <c r="CF20" s="5"/>
      <c r="CG20" s="5"/>
      <c r="CH20" s="5"/>
      <c r="CI20" s="5"/>
      <c r="CJ20" s="5"/>
      <c r="CK20" s="5"/>
    </row>
    <row r="21" spans="1:89" ht="12" customHeight="1" thickTop="1" thickBot="1" x14ac:dyDescent="0.25">
      <c r="A21" s="1092" t="s">
        <v>124</v>
      </c>
      <c r="B21" s="1093"/>
      <c r="C21" s="1093"/>
      <c r="D21" s="1093"/>
      <c r="E21" s="1093"/>
      <c r="F21" s="1093"/>
      <c r="G21" s="1093"/>
      <c r="H21" s="1147"/>
      <c r="I21" s="1147"/>
      <c r="J21" s="1147"/>
      <c r="K21" s="1168" t="s">
        <v>119</v>
      </c>
      <c r="L21" s="1209"/>
      <c r="M21" s="1147"/>
      <c r="N21" s="1147"/>
      <c r="O21" s="1147"/>
      <c r="P21" s="1168" t="s">
        <v>118</v>
      </c>
      <c r="Q21" s="1169"/>
      <c r="R21" s="6"/>
      <c r="S21" s="1090" t="s">
        <v>98</v>
      </c>
      <c r="T21" s="1091"/>
      <c r="U21" s="1091"/>
      <c r="V21" s="1091"/>
      <c r="W21" s="1091"/>
      <c r="X21" s="1091"/>
      <c r="Y21" s="1091"/>
      <c r="Z21" s="944"/>
      <c r="AA21" s="944"/>
      <c r="AB21" s="944"/>
      <c r="AC21" s="944"/>
      <c r="AD21" s="944"/>
      <c r="AE21" s="1792" t="str">
        <f>IF(AT18="Single Phase",AQ13,IF(AT18="Three Phase",AQ13 &amp;", "&amp; AQ14 &amp; ", " &amp; AQ15,""))</f>
        <v/>
      </c>
      <c r="AF21" s="1516"/>
      <c r="AG21" s="1516"/>
      <c r="AH21" s="1516"/>
      <c r="AI21" s="1541"/>
      <c r="AJ21" s="5"/>
      <c r="AK21" s="1476" t="s">
        <v>138</v>
      </c>
      <c r="AL21" s="1477"/>
      <c r="AM21" s="1477"/>
      <c r="AN21" s="1477"/>
      <c r="AO21" s="1477"/>
      <c r="AP21" s="1477"/>
      <c r="AQ21" s="1477"/>
      <c r="AR21" s="1477"/>
      <c r="AS21" s="1478"/>
      <c r="AT21" s="2017" t="str">
        <f>IFERROR(H21/H23,"")</f>
        <v/>
      </c>
      <c r="AU21" s="2018"/>
      <c r="AV21" s="2018"/>
      <c r="AW21" s="2019"/>
      <c r="AX21" s="1204"/>
      <c r="AY21" s="1205"/>
      <c r="AZ21" s="1205"/>
      <c r="BA21" s="1205"/>
      <c r="BB21" s="5"/>
      <c r="BC21" s="5"/>
      <c r="BD21" s="5"/>
      <c r="BE21" s="5"/>
      <c r="BF21" s="48"/>
      <c r="BG21" s="47"/>
      <c r="BH21" s="47"/>
      <c r="BI21" s="47"/>
      <c r="BJ21" s="47"/>
      <c r="BK21" s="47"/>
      <c r="BL21" s="47"/>
      <c r="BM21" s="47"/>
      <c r="BN21" s="47"/>
      <c r="BO21" s="47"/>
      <c r="BP21" s="47"/>
      <c r="BQ21" s="47"/>
      <c r="BR21" s="47"/>
      <c r="BS21" s="47"/>
      <c r="BT21" s="459"/>
      <c r="BU21" s="5"/>
      <c r="BV21" s="5"/>
      <c r="BW21" s="5"/>
      <c r="BX21" s="5"/>
      <c r="BY21" s="5"/>
      <c r="BZ21" s="5"/>
      <c r="CA21" s="5"/>
      <c r="CB21" s="5"/>
      <c r="CC21" s="5"/>
      <c r="CD21" s="5"/>
      <c r="CE21" s="5"/>
      <c r="CF21" s="5"/>
      <c r="CG21" s="5"/>
      <c r="CH21" s="5"/>
      <c r="CI21" s="5"/>
      <c r="CJ21" s="5"/>
      <c r="CK21" s="5"/>
    </row>
    <row r="22" spans="1:89" ht="12" customHeight="1" thickBot="1" x14ac:dyDescent="0.25">
      <c r="A22" s="1092" t="s">
        <v>121</v>
      </c>
      <c r="B22" s="1093"/>
      <c r="C22" s="1093"/>
      <c r="D22" s="1093"/>
      <c r="E22" s="1093"/>
      <c r="F22" s="1093"/>
      <c r="G22" s="1093"/>
      <c r="H22" s="1071"/>
      <c r="I22" s="1072"/>
      <c r="J22" s="1072"/>
      <c r="K22" s="1072"/>
      <c r="L22" s="1072"/>
      <c r="M22" s="1072"/>
      <c r="N22" s="1072"/>
      <c r="O22" s="1072"/>
      <c r="P22" s="1072"/>
      <c r="Q22" s="1073"/>
      <c r="R22" s="6"/>
      <c r="S22" s="6"/>
      <c r="T22" s="6"/>
      <c r="U22" s="6"/>
      <c r="V22" s="6"/>
      <c r="W22" s="6"/>
      <c r="X22" s="6"/>
      <c r="Y22" s="6"/>
      <c r="Z22" s="6"/>
      <c r="AA22" s="6"/>
      <c r="AB22" s="6"/>
      <c r="AC22" s="6"/>
      <c r="AD22" s="6"/>
      <c r="AE22" s="6"/>
      <c r="AF22" s="6"/>
      <c r="AG22" s="6"/>
      <c r="AH22" s="6"/>
      <c r="AI22" s="6"/>
      <c r="AJ22" s="5"/>
      <c r="AK22" s="1061" t="s">
        <v>137</v>
      </c>
      <c r="AL22" s="1062"/>
      <c r="AM22" s="1062"/>
      <c r="AN22" s="1062"/>
      <c r="AO22" s="1062"/>
      <c r="AP22" s="1062"/>
      <c r="AQ22" s="1062"/>
      <c r="AR22" s="1062"/>
      <c r="AS22" s="1063"/>
      <c r="AT22" s="1126" t="str">
        <f>IFERROR(IF((H21*1.57)+(H23*1.57)+(H26*2)&lt;&gt;0,(H21*1.57)+(H23*1.57)+(H26*2),""),"")</f>
        <v/>
      </c>
      <c r="AU22" s="1984"/>
      <c r="AV22" s="1984"/>
      <c r="AW22" s="52" t="s">
        <v>136</v>
      </c>
      <c r="AX22" s="1204"/>
      <c r="AY22" s="1205"/>
      <c r="AZ22" s="1205"/>
      <c r="BA22" s="1205"/>
      <c r="BB22" s="5"/>
      <c r="BC22" s="5"/>
      <c r="BD22" s="5"/>
      <c r="BE22" s="5"/>
      <c r="BF22" s="48"/>
      <c r="BG22" s="47"/>
      <c r="BH22" s="47"/>
      <c r="BI22" s="47"/>
      <c r="BJ22" s="47"/>
      <c r="BK22" s="47"/>
      <c r="BL22" s="47"/>
      <c r="BM22" s="47"/>
      <c r="BN22" s="47"/>
      <c r="BO22" s="47"/>
      <c r="BP22" s="47"/>
      <c r="BQ22" s="47"/>
      <c r="BR22" s="47"/>
      <c r="BS22" s="47"/>
      <c r="BT22" s="459"/>
      <c r="BU22" s="5"/>
      <c r="BV22" s="5"/>
      <c r="BW22" s="5"/>
      <c r="BX22" s="5"/>
      <c r="BY22" s="5"/>
      <c r="BZ22" s="5"/>
      <c r="CA22" s="5"/>
      <c r="CB22" s="5"/>
      <c r="CC22" s="5"/>
      <c r="CD22" s="5"/>
      <c r="CE22" s="5"/>
      <c r="CF22" s="5"/>
      <c r="CG22" s="5"/>
      <c r="CH22" s="5"/>
      <c r="CI22" s="5"/>
      <c r="CJ22" s="5"/>
      <c r="CK22" s="5"/>
    </row>
    <row r="23" spans="1:89" ht="12" customHeight="1" thickBot="1" x14ac:dyDescent="0.25">
      <c r="A23" s="1092" t="s">
        <v>120</v>
      </c>
      <c r="B23" s="1093"/>
      <c r="C23" s="1093"/>
      <c r="D23" s="1093"/>
      <c r="E23" s="1093"/>
      <c r="F23" s="1093"/>
      <c r="G23" s="1093"/>
      <c r="H23" s="1147"/>
      <c r="I23" s="1147"/>
      <c r="J23" s="1147"/>
      <c r="K23" s="1168" t="s">
        <v>119</v>
      </c>
      <c r="L23" s="1209"/>
      <c r="M23" s="1147"/>
      <c r="N23" s="1147"/>
      <c r="O23" s="1147"/>
      <c r="P23" s="1168" t="s">
        <v>118</v>
      </c>
      <c r="Q23" s="1169"/>
      <c r="R23" s="6"/>
      <c r="S23" s="6"/>
      <c r="T23" s="6"/>
      <c r="U23" s="6"/>
      <c r="V23" s="6"/>
      <c r="W23" s="6"/>
      <c r="X23" s="1236" t="s">
        <v>771</v>
      </c>
      <c r="Y23" s="1237"/>
      <c r="Z23" s="1237"/>
      <c r="AA23" s="1237"/>
      <c r="AB23" s="1237"/>
      <c r="AC23" s="1237"/>
      <c r="AD23" s="1237"/>
      <c r="AE23" s="1237"/>
      <c r="AF23" s="1237"/>
      <c r="AG23" s="1237"/>
      <c r="AH23" s="1237"/>
      <c r="AI23" s="1238"/>
      <c r="AJ23" s="5"/>
      <c r="AK23" s="1061" t="s">
        <v>135</v>
      </c>
      <c r="AL23" s="1062"/>
      <c r="AM23" s="1062"/>
      <c r="AN23" s="1062"/>
      <c r="AO23" s="1062"/>
      <c r="AP23" s="1062"/>
      <c r="AQ23" s="1062"/>
      <c r="AR23" s="1062"/>
      <c r="AS23" s="1063"/>
      <c r="AT23" s="1233" t="e">
        <f>AT21*AE17</f>
        <v>#VALUE!</v>
      </c>
      <c r="AU23" s="1234"/>
      <c r="AV23" s="1234"/>
      <c r="AW23" s="1235"/>
      <c r="AX23" s="5"/>
      <c r="AY23" s="5"/>
      <c r="AZ23" s="5"/>
      <c r="BA23" s="5"/>
      <c r="BB23" s="5"/>
      <c r="BC23" s="5"/>
      <c r="BD23" s="5"/>
      <c r="BE23" s="5"/>
      <c r="BF23" s="48"/>
      <c r="BG23" s="47"/>
      <c r="BH23" s="47"/>
      <c r="BI23" s="47"/>
      <c r="BJ23" s="47"/>
      <c r="BK23" s="47"/>
      <c r="BL23" s="47"/>
      <c r="BM23" s="47"/>
      <c r="BN23" s="47"/>
      <c r="BO23" s="47"/>
      <c r="BP23" s="47"/>
      <c r="BQ23" s="47"/>
      <c r="BR23" s="47"/>
      <c r="BS23" s="47"/>
      <c r="BT23" s="459"/>
      <c r="BU23" s="5"/>
      <c r="BV23" s="5"/>
      <c r="BW23" s="5"/>
      <c r="BX23" s="5"/>
      <c r="BY23" s="5"/>
      <c r="BZ23" s="5"/>
      <c r="CA23" s="5"/>
      <c r="CB23" s="5"/>
      <c r="CC23" s="5"/>
      <c r="CD23" s="5"/>
      <c r="CE23" s="5"/>
      <c r="CF23" s="5"/>
      <c r="CG23" s="5"/>
      <c r="CH23" s="5"/>
      <c r="CI23" s="5"/>
      <c r="CJ23" s="5"/>
      <c r="CK23" s="5"/>
    </row>
    <row r="24" spans="1:89" ht="12.75" customHeight="1" thickTop="1" x14ac:dyDescent="0.2">
      <c r="A24" s="1092" t="s">
        <v>115</v>
      </c>
      <c r="B24" s="1093"/>
      <c r="C24" s="1093"/>
      <c r="D24" s="1093"/>
      <c r="E24" s="1093"/>
      <c r="F24" s="1093"/>
      <c r="G24" s="1093"/>
      <c r="H24" s="1071"/>
      <c r="I24" s="1072"/>
      <c r="J24" s="1072"/>
      <c r="K24" s="1072"/>
      <c r="L24" s="1072"/>
      <c r="M24" s="1072"/>
      <c r="N24" s="1072"/>
      <c r="O24" s="1072"/>
      <c r="P24" s="1072"/>
      <c r="Q24" s="1073"/>
      <c r="R24" s="6"/>
      <c r="S24" s="6"/>
      <c r="T24" s="6"/>
      <c r="U24" s="6"/>
      <c r="V24" s="6"/>
      <c r="W24" s="6"/>
      <c r="X24" s="2001" t="s">
        <v>454</v>
      </c>
      <c r="Y24" s="2002"/>
      <c r="Z24" s="2002"/>
      <c r="AA24" s="2002"/>
      <c r="AB24" s="2002"/>
      <c r="AC24" s="2002"/>
      <c r="AD24" s="2002"/>
      <c r="AE24" s="2002"/>
      <c r="AF24" s="2003"/>
      <c r="AG24" s="2004"/>
      <c r="AH24" s="2005"/>
      <c r="AI24" s="2006"/>
      <c r="AJ24" s="5"/>
      <c r="AK24" s="1061" t="s">
        <v>132</v>
      </c>
      <c r="AL24" s="1062"/>
      <c r="AM24" s="1062"/>
      <c r="AN24" s="1062"/>
      <c r="AO24" s="1062"/>
      <c r="AP24" s="1062"/>
      <c r="AQ24" s="1062"/>
      <c r="AR24" s="1062"/>
      <c r="AS24" s="1063"/>
      <c r="AT24" s="1233" t="e">
        <f>AT21*AE17*0.92</f>
        <v>#VALUE!</v>
      </c>
      <c r="AU24" s="1234"/>
      <c r="AV24" s="1234"/>
      <c r="AW24" s="1235"/>
      <c r="AX24" s="5"/>
      <c r="AY24" s="5"/>
      <c r="AZ24" s="5"/>
      <c r="BA24" s="5"/>
      <c r="BB24" s="5"/>
      <c r="BC24" s="5"/>
      <c r="BD24" s="5"/>
      <c r="BE24" s="5"/>
      <c r="BF24" s="48"/>
      <c r="BG24" s="47"/>
      <c r="BH24" s="47"/>
      <c r="BI24" s="47"/>
      <c r="BJ24" s="47"/>
      <c r="BK24" s="47"/>
      <c r="BL24" s="47"/>
      <c r="BM24" s="47"/>
      <c r="BN24" s="47"/>
      <c r="BO24" s="47"/>
      <c r="BP24" s="47"/>
      <c r="BQ24" s="47"/>
      <c r="BR24" s="47"/>
      <c r="BS24" s="47"/>
      <c r="BT24" s="459"/>
      <c r="BU24" s="5"/>
      <c r="BV24" s="5"/>
      <c r="BW24" s="5"/>
      <c r="BX24" s="5"/>
      <c r="BY24" s="5"/>
      <c r="BZ24" s="5"/>
      <c r="CA24" s="5"/>
      <c r="CB24" s="5"/>
      <c r="CC24" s="5"/>
      <c r="CD24" s="5"/>
      <c r="CE24" s="5"/>
      <c r="CF24" s="5"/>
      <c r="CG24" s="5"/>
      <c r="CH24" s="5"/>
      <c r="CI24" s="5"/>
      <c r="CJ24" s="5"/>
      <c r="CK24" s="5"/>
    </row>
    <row r="25" spans="1:89" ht="12" customHeight="1" x14ac:dyDescent="0.2">
      <c r="A25" s="1092" t="s">
        <v>113</v>
      </c>
      <c r="B25" s="1093"/>
      <c r="C25" s="1093"/>
      <c r="D25" s="1093"/>
      <c r="E25" s="1093"/>
      <c r="F25" s="1093"/>
      <c r="G25" s="1093"/>
      <c r="H25" s="1172"/>
      <c r="I25" s="1173"/>
      <c r="J25" s="1173"/>
      <c r="K25" s="1173"/>
      <c r="L25" s="1094" t="s">
        <v>112</v>
      </c>
      <c r="M25" s="1094"/>
      <c r="N25" s="1150"/>
      <c r="O25" s="1150"/>
      <c r="P25" s="1150"/>
      <c r="Q25" s="1151"/>
      <c r="R25" s="6"/>
      <c r="S25" s="6"/>
      <c r="T25" s="6"/>
      <c r="U25" s="6"/>
      <c r="V25" s="6"/>
      <c r="W25" s="6"/>
      <c r="X25" s="1092" t="s">
        <v>497</v>
      </c>
      <c r="Y25" s="1093"/>
      <c r="Z25" s="1093"/>
      <c r="AA25" s="1093"/>
      <c r="AB25" s="1093"/>
      <c r="AC25" s="1093"/>
      <c r="AD25" s="1093"/>
      <c r="AE25" s="1093"/>
      <c r="AF25" s="1983"/>
      <c r="AG25" s="1128"/>
      <c r="AH25" s="1993" t="s">
        <v>773</v>
      </c>
      <c r="AI25" s="1994"/>
      <c r="AJ25" s="5"/>
      <c r="AK25" s="2007" t="s">
        <v>128</v>
      </c>
      <c r="AL25" s="1136"/>
      <c r="AM25" s="1136"/>
      <c r="AN25" s="1136"/>
      <c r="AO25" s="1136"/>
      <c r="AP25" s="1136"/>
      <c r="AQ25" s="1136"/>
      <c r="AR25" s="1136"/>
      <c r="AS25" s="1136"/>
      <c r="AT25" s="1136"/>
      <c r="AU25" s="1136"/>
      <c r="AV25" s="1136"/>
      <c r="AW25" s="1137"/>
      <c r="AX25" s="5"/>
      <c r="AY25" s="5"/>
      <c r="AZ25" s="5"/>
      <c r="BA25" s="5"/>
      <c r="BB25" s="5"/>
      <c r="BC25" s="5"/>
      <c r="BD25" s="5"/>
      <c r="BE25" s="5"/>
      <c r="BF25" s="48"/>
      <c r="BG25" s="47"/>
      <c r="BH25" s="47"/>
      <c r="BI25" s="47"/>
      <c r="BJ25" s="47"/>
      <c r="BK25" s="47"/>
      <c r="BL25" s="47"/>
      <c r="BM25" s="47"/>
      <c r="BN25" s="47"/>
      <c r="BO25" s="47"/>
      <c r="BP25" s="47"/>
      <c r="BQ25" s="47"/>
      <c r="BR25" s="47"/>
      <c r="BS25" s="47"/>
      <c r="BT25" s="459"/>
      <c r="BU25" s="5"/>
      <c r="BV25" s="5"/>
      <c r="BW25" s="5"/>
      <c r="BX25" s="5"/>
      <c r="BY25" s="5"/>
      <c r="BZ25" s="5"/>
      <c r="CA25" s="5"/>
      <c r="CB25" s="5"/>
      <c r="CC25" s="5"/>
      <c r="CD25" s="5"/>
      <c r="CE25" s="5"/>
      <c r="CF25" s="5"/>
      <c r="CG25" s="5"/>
      <c r="CH25" s="5"/>
      <c r="CI25" s="5"/>
      <c r="CJ25" s="5"/>
      <c r="CK25" s="5"/>
    </row>
    <row r="26" spans="1:89" ht="12" customHeight="1" thickBot="1" x14ac:dyDescent="0.25">
      <c r="A26" s="1090" t="s">
        <v>110</v>
      </c>
      <c r="B26" s="1091"/>
      <c r="C26" s="1091"/>
      <c r="D26" s="1091"/>
      <c r="E26" s="1091"/>
      <c r="F26" s="1091"/>
      <c r="G26" s="1091"/>
      <c r="H26" s="934"/>
      <c r="I26" s="1156"/>
      <c r="J26" s="1156"/>
      <c r="K26" s="1156"/>
      <c r="L26" s="1156"/>
      <c r="M26" s="1148" t="s">
        <v>109</v>
      </c>
      <c r="N26" s="1148"/>
      <c r="O26" s="1148"/>
      <c r="P26" s="1148"/>
      <c r="Q26" s="1149"/>
      <c r="R26" s="6"/>
      <c r="S26" s="6"/>
      <c r="T26" s="6"/>
      <c r="U26" s="6"/>
      <c r="V26" s="6"/>
      <c r="W26" s="6"/>
      <c r="X26" s="1090" t="s">
        <v>490</v>
      </c>
      <c r="Y26" s="1091"/>
      <c r="Z26" s="1091"/>
      <c r="AA26" s="1091"/>
      <c r="AB26" s="1091"/>
      <c r="AC26" s="1091"/>
      <c r="AD26" s="1091"/>
      <c r="AE26" s="1091"/>
      <c r="AF26" s="933"/>
      <c r="AG26" s="934"/>
      <c r="AH26" s="1986" t="s">
        <v>774</v>
      </c>
      <c r="AI26" s="1987"/>
      <c r="AJ26" s="5"/>
      <c r="AK26" s="2008"/>
      <c r="AL26" s="1142"/>
      <c r="AM26" s="1142"/>
      <c r="AN26" s="1142"/>
      <c r="AO26" s="1142"/>
      <c r="AP26" s="1142"/>
      <c r="AQ26" s="1142"/>
      <c r="AR26" s="1142"/>
      <c r="AS26" s="1142"/>
      <c r="AT26" s="1142"/>
      <c r="AU26" s="1142"/>
      <c r="AV26" s="1142"/>
      <c r="AW26" s="1143"/>
      <c r="AX26" s="5"/>
      <c r="AY26" s="5"/>
      <c r="AZ26" s="5"/>
      <c r="BA26" s="5"/>
      <c r="BB26" s="5"/>
      <c r="BC26" s="5"/>
      <c r="BD26" s="5"/>
      <c r="BE26" s="5"/>
      <c r="BF26" s="48"/>
      <c r="BG26" s="47"/>
      <c r="BH26" s="47"/>
      <c r="BI26" s="47"/>
      <c r="BJ26" s="47"/>
      <c r="BK26" s="47"/>
      <c r="BL26" s="47"/>
      <c r="BM26" s="47"/>
      <c r="BN26" s="47"/>
      <c r="BO26" s="47"/>
      <c r="BP26" s="47"/>
      <c r="BQ26" s="47"/>
      <c r="BR26" s="47"/>
      <c r="BS26" s="47"/>
      <c r="BT26" s="459"/>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59"/>
      <c r="BU27" s="5"/>
      <c r="BV27" s="5"/>
      <c r="BW27" s="5"/>
      <c r="BX27" s="5"/>
      <c r="BY27" s="5"/>
      <c r="BZ27" s="5"/>
      <c r="CA27" s="5"/>
      <c r="CB27" s="5"/>
      <c r="CC27" s="5"/>
      <c r="CD27" s="5"/>
      <c r="CE27" s="5"/>
      <c r="CF27" s="5"/>
      <c r="CG27" s="5"/>
      <c r="CH27" s="5"/>
      <c r="CI27" s="5"/>
      <c r="CJ27" s="5"/>
      <c r="CK27" s="5"/>
    </row>
    <row r="28" spans="1:89" ht="12" customHeight="1" thickBot="1" x14ac:dyDescent="0.25">
      <c r="A28" s="1084" t="s">
        <v>772</v>
      </c>
      <c r="B28" s="1085"/>
      <c r="C28" s="1085"/>
      <c r="D28" s="1085"/>
      <c r="E28" s="1085"/>
      <c r="F28" s="1085"/>
      <c r="G28" s="1085"/>
      <c r="H28" s="1085"/>
      <c r="I28" s="1085"/>
      <c r="J28" s="1085"/>
      <c r="K28" s="1085"/>
      <c r="L28" s="1085"/>
      <c r="M28" s="1085"/>
      <c r="N28" s="1085"/>
      <c r="O28" s="1085"/>
      <c r="P28" s="1085"/>
      <c r="Q28" s="1085"/>
      <c r="R28" s="1085"/>
      <c r="S28" s="1085"/>
      <c r="T28" s="1085"/>
      <c r="U28" s="1085"/>
      <c r="V28" s="108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59"/>
      <c r="BU28" s="5"/>
      <c r="BV28" s="5"/>
      <c r="BW28" s="5"/>
      <c r="BX28" s="5"/>
      <c r="BY28" s="5"/>
      <c r="BZ28" s="5"/>
      <c r="CA28" s="5"/>
      <c r="CB28" s="5"/>
      <c r="CC28" s="5"/>
      <c r="CD28" s="5"/>
      <c r="CE28" s="5"/>
      <c r="CF28" s="5"/>
      <c r="CG28" s="5"/>
      <c r="CH28" s="5"/>
      <c r="CI28" s="5"/>
      <c r="CJ28" s="5"/>
      <c r="CK28" s="5"/>
    </row>
    <row r="29" spans="1:89" ht="12.75" customHeight="1" thickTop="1" thickBot="1" x14ac:dyDescent="0.25">
      <c r="A29" s="1154"/>
      <c r="B29" s="1155"/>
      <c r="C29" s="1155"/>
      <c r="D29" s="1497" t="s">
        <v>29</v>
      </c>
      <c r="E29" s="1497"/>
      <c r="F29" s="1497"/>
      <c r="G29" s="1497" t="s">
        <v>30</v>
      </c>
      <c r="H29" s="1497"/>
      <c r="I29" s="1497"/>
      <c r="J29" s="1497" t="s">
        <v>31</v>
      </c>
      <c r="K29" s="1497"/>
      <c r="L29" s="1497"/>
      <c r="M29" s="1497" t="s">
        <v>32</v>
      </c>
      <c r="N29" s="1497"/>
      <c r="O29" s="1497"/>
      <c r="P29" s="1497" t="s">
        <v>33</v>
      </c>
      <c r="Q29" s="1497"/>
      <c r="R29" s="1985"/>
      <c r="S29" s="1497" t="s">
        <v>141</v>
      </c>
      <c r="T29" s="1497"/>
      <c r="U29" s="1497"/>
      <c r="V29" s="1510"/>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59"/>
      <c r="BU29" s="5"/>
      <c r="BV29" s="5"/>
      <c r="BW29" s="5"/>
      <c r="BX29" s="5"/>
      <c r="BY29" s="5"/>
      <c r="BZ29" s="5"/>
      <c r="CA29" s="5"/>
      <c r="CB29" s="5"/>
      <c r="CC29" s="5"/>
      <c r="CD29" s="5"/>
      <c r="CE29" s="5"/>
      <c r="CF29" s="5"/>
      <c r="CG29" s="5"/>
      <c r="CH29" s="5"/>
      <c r="CI29" s="5"/>
      <c r="CJ29" s="5"/>
      <c r="CK29" s="5"/>
    </row>
    <row r="30" spans="1:89" ht="12" customHeight="1" thickBot="1" x14ac:dyDescent="0.25">
      <c r="A30" s="1092" t="s">
        <v>104</v>
      </c>
      <c r="B30" s="1093"/>
      <c r="C30" s="1093"/>
      <c r="D30" s="870"/>
      <c r="E30" s="870"/>
      <c r="F30" s="870"/>
      <c r="G30" s="898"/>
      <c r="H30" s="898"/>
      <c r="I30" s="898"/>
      <c r="J30" s="898"/>
      <c r="K30" s="898"/>
      <c r="L30" s="898"/>
      <c r="M30" s="870"/>
      <c r="N30" s="870"/>
      <c r="O30" s="870"/>
      <c r="P30" s="898"/>
      <c r="Q30" s="898"/>
      <c r="R30" s="1175"/>
      <c r="S30" s="1179"/>
      <c r="T30" s="870"/>
      <c r="U30" s="870"/>
      <c r="V30" s="871"/>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808" t="s">
        <v>92</v>
      </c>
      <c r="AW30" s="1103"/>
      <c r="AX30" s="1103"/>
      <c r="AY30" s="1103"/>
      <c r="AZ30" s="1103"/>
      <c r="BA30" s="1103"/>
      <c r="BB30" s="1103"/>
      <c r="BC30" s="1809"/>
      <c r="BD30" s="101"/>
      <c r="BE30" s="5"/>
      <c r="BF30" s="48"/>
      <c r="BG30" s="47"/>
      <c r="BH30" s="47"/>
      <c r="BI30" s="47"/>
      <c r="BJ30" s="47"/>
      <c r="BK30" s="47"/>
      <c r="BL30" s="47"/>
      <c r="BM30" s="47"/>
      <c r="BN30" s="47"/>
      <c r="BO30" s="47"/>
      <c r="BP30" s="47"/>
      <c r="BQ30" s="47"/>
      <c r="BR30" s="47"/>
      <c r="BS30" s="47"/>
      <c r="BT30" s="459"/>
      <c r="BU30" s="5"/>
      <c r="BV30" s="5"/>
      <c r="BW30" s="5"/>
      <c r="BX30" s="5"/>
      <c r="BY30" s="5"/>
      <c r="BZ30" s="5"/>
      <c r="CA30" s="5"/>
      <c r="CB30" s="5"/>
      <c r="CC30" s="5"/>
      <c r="CD30" s="5"/>
      <c r="CE30" s="5"/>
      <c r="CF30" s="5"/>
      <c r="CG30" s="5"/>
      <c r="CH30" s="5"/>
      <c r="CI30" s="5"/>
      <c r="CJ30" s="5"/>
      <c r="CK30" s="5"/>
    </row>
    <row r="31" spans="1:89" ht="12" customHeight="1" thickTop="1" thickBot="1" x14ac:dyDescent="0.25">
      <c r="A31" s="1090" t="s">
        <v>103</v>
      </c>
      <c r="B31" s="1091"/>
      <c r="C31" s="1091"/>
      <c r="D31" s="1246" t="str">
        <f>AC53</f>
        <v/>
      </c>
      <c r="E31" s="1246"/>
      <c r="F31" s="1246"/>
      <c r="G31" s="1213">
        <f>AF25+AF26</f>
        <v>0</v>
      </c>
      <c r="H31" s="1213"/>
      <c r="I31" s="1213"/>
      <c r="J31" s="1165"/>
      <c r="K31" s="1165"/>
      <c r="L31" s="1165"/>
      <c r="M31" s="944"/>
      <c r="N31" s="944"/>
      <c r="O31" s="944"/>
      <c r="P31" s="1214" t="str">
        <f>IFERROR(IF($AT$18="Single Phase",(Z14*AN13*AQ13)/(Z18*Z21),IF($AT$18="Three Phase",$AQ$16*$AN$16*$AT$14*$AT$16*1.73/746,"")),"")</f>
        <v/>
      </c>
      <c r="Q31" s="1512"/>
      <c r="R31" s="1513"/>
      <c r="S31" s="1982"/>
      <c r="T31" s="944"/>
      <c r="U31" s="944"/>
      <c r="V31" s="1193"/>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101" t="s">
        <v>91</v>
      </c>
      <c r="AW31" s="1101"/>
      <c r="AX31" s="1101"/>
      <c r="AY31" s="1101"/>
      <c r="AZ31" s="1101"/>
      <c r="BA31" s="1101"/>
      <c r="BB31" s="2009"/>
      <c r="BC31" s="2010"/>
      <c r="BD31" s="97"/>
      <c r="BE31" s="5"/>
      <c r="BF31" s="48"/>
      <c r="BG31" s="47"/>
      <c r="BH31" s="47"/>
      <c r="BI31" s="47"/>
      <c r="BJ31" s="47"/>
      <c r="BK31" s="47"/>
      <c r="BL31" s="47"/>
      <c r="BM31" s="47"/>
      <c r="BN31" s="47"/>
      <c r="BO31" s="47"/>
      <c r="BP31" s="47"/>
      <c r="BQ31" s="47"/>
      <c r="BR31" s="47"/>
      <c r="BS31" s="47"/>
      <c r="BT31" s="459"/>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799" t="s">
        <v>763</v>
      </c>
      <c r="AL32" s="1800"/>
      <c r="AM32" s="1800"/>
      <c r="AN32" s="1800"/>
      <c r="AO32" s="1800"/>
      <c r="AP32" s="1800"/>
      <c r="AQ32" s="1800"/>
      <c r="AR32" s="1800"/>
      <c r="AS32" s="1801"/>
      <c r="AT32" s="5"/>
      <c r="AU32" s="48"/>
      <c r="AV32" s="1115" t="s">
        <v>90</v>
      </c>
      <c r="AW32" s="1115"/>
      <c r="AX32" s="1115"/>
      <c r="AY32" s="1115"/>
      <c r="AZ32" s="1115"/>
      <c r="BA32" s="1115"/>
      <c r="BB32" s="1814"/>
      <c r="BC32" s="1815"/>
      <c r="BD32" s="46"/>
      <c r="BE32" s="5"/>
      <c r="BF32" s="48"/>
      <c r="BG32" s="47"/>
      <c r="BH32" s="47"/>
      <c r="BI32" s="47"/>
      <c r="BJ32" s="47"/>
      <c r="BK32" s="47"/>
      <c r="BL32" s="47"/>
      <c r="BM32" s="47"/>
      <c r="BN32" s="47"/>
      <c r="BO32" s="47"/>
      <c r="BP32" s="47"/>
      <c r="BQ32" s="47"/>
      <c r="BR32" s="47"/>
      <c r="BS32" s="47"/>
      <c r="BT32" s="459"/>
      <c r="BU32" s="5"/>
      <c r="BV32" s="5"/>
      <c r="BW32" s="5"/>
      <c r="BX32" s="5"/>
      <c r="BY32" s="5"/>
      <c r="BZ32" s="5"/>
      <c r="CA32" s="5"/>
      <c r="CB32" s="5"/>
      <c r="CC32" s="5"/>
      <c r="CD32" s="5"/>
      <c r="CE32" s="5"/>
      <c r="CF32" s="5"/>
      <c r="CG32" s="5"/>
      <c r="CH32" s="5"/>
      <c r="CI32" s="5"/>
      <c r="CJ32" s="5"/>
      <c r="CK32" s="5"/>
    </row>
    <row r="33" spans="1:89" ht="12" customHeight="1" thickBot="1" x14ac:dyDescent="0.25">
      <c r="A33" s="1405" t="s">
        <v>60</v>
      </c>
      <c r="B33" s="1402"/>
      <c r="C33" s="1402"/>
      <c r="D33" s="1402"/>
      <c r="E33" s="1402"/>
      <c r="F33" s="1402"/>
      <c r="G33" s="1402"/>
      <c r="H33" s="1401" t="s">
        <v>364</v>
      </c>
      <c r="I33" s="1401"/>
      <c r="J33" s="1401"/>
      <c r="K33" s="1401"/>
      <c r="L33" s="1401"/>
      <c r="M33" s="1401"/>
      <c r="N33" s="1401"/>
      <c r="O33" s="1401"/>
      <c r="P33" s="1401"/>
      <c r="Q33" s="1402" t="s">
        <v>59</v>
      </c>
      <c r="R33" s="1402"/>
      <c r="S33" s="1402"/>
      <c r="T33" s="1401" t="s">
        <v>58</v>
      </c>
      <c r="U33" s="1401"/>
      <c r="V33" s="1401"/>
      <c r="W33" s="1401"/>
      <c r="X33" s="1401"/>
      <c r="Y33" s="1401"/>
      <c r="Z33" s="1401"/>
      <c r="AA33" s="1401"/>
      <c r="AB33" s="1401"/>
      <c r="AC33" s="1402" t="s">
        <v>57</v>
      </c>
      <c r="AD33" s="1402"/>
      <c r="AE33" s="1402"/>
      <c r="AF33" s="1414" t="s">
        <v>39</v>
      </c>
      <c r="AG33" s="1415"/>
      <c r="AH33" s="1415"/>
      <c r="AI33" s="1416"/>
      <c r="AJ33" s="5"/>
      <c r="AK33" s="1802"/>
      <c r="AL33" s="1803"/>
      <c r="AM33" s="1803"/>
      <c r="AN33" s="1803"/>
      <c r="AO33" s="1803"/>
      <c r="AP33" s="1803"/>
      <c r="AQ33" s="1803"/>
      <c r="AR33" s="1803"/>
      <c r="AS33" s="1804"/>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59"/>
      <c r="BU33" s="5"/>
      <c r="BV33" s="5"/>
      <c r="BW33" s="5"/>
      <c r="BX33" s="5"/>
      <c r="BY33" s="5"/>
      <c r="BZ33" s="5"/>
      <c r="CA33" s="5"/>
      <c r="CB33" s="5"/>
      <c r="CC33" s="5"/>
      <c r="CD33" s="5"/>
      <c r="CE33" s="5"/>
      <c r="CF33" s="5"/>
      <c r="CG33" s="5"/>
      <c r="CH33" s="5"/>
      <c r="CI33" s="5"/>
      <c r="CJ33" s="5"/>
      <c r="CK33" s="5"/>
    </row>
    <row r="34" spans="1:89" ht="12" customHeight="1" thickBot="1" x14ac:dyDescent="0.25">
      <c r="A34" s="1406"/>
      <c r="B34" s="1403"/>
      <c r="C34" s="1403"/>
      <c r="D34" s="1403"/>
      <c r="E34" s="1403"/>
      <c r="F34" s="1403"/>
      <c r="G34" s="1403"/>
      <c r="H34" s="1161" t="s">
        <v>55</v>
      </c>
      <c r="I34" s="1161"/>
      <c r="J34" s="1161"/>
      <c r="K34" s="1161" t="s">
        <v>54</v>
      </c>
      <c r="L34" s="1161"/>
      <c r="M34" s="1161"/>
      <c r="N34" s="1161" t="s">
        <v>665</v>
      </c>
      <c r="O34" s="1161"/>
      <c r="P34" s="1161"/>
      <c r="Q34" s="1403"/>
      <c r="R34" s="1403"/>
      <c r="S34" s="1403"/>
      <c r="T34" s="1161" t="s">
        <v>52</v>
      </c>
      <c r="U34" s="1161"/>
      <c r="V34" s="1161"/>
      <c r="W34" s="1161" t="s">
        <v>51</v>
      </c>
      <c r="X34" s="1161"/>
      <c r="Y34" s="1161"/>
      <c r="Z34" s="1161" t="s">
        <v>50</v>
      </c>
      <c r="AA34" s="1161"/>
      <c r="AB34" s="1161"/>
      <c r="AC34" s="1403"/>
      <c r="AD34" s="1403"/>
      <c r="AE34" s="1403"/>
      <c r="AF34" s="1417"/>
      <c r="AG34" s="1418"/>
      <c r="AH34" s="1418"/>
      <c r="AI34" s="1419"/>
      <c r="AJ34" s="5"/>
      <c r="AK34" s="1805"/>
      <c r="AL34" s="1806"/>
      <c r="AM34" s="1806"/>
      <c r="AN34" s="1806"/>
      <c r="AO34" s="1806"/>
      <c r="AP34" s="1806"/>
      <c r="AQ34" s="1806"/>
      <c r="AR34" s="1806"/>
      <c r="AS34" s="1807"/>
      <c r="AT34" s="5"/>
      <c r="AU34" s="1097" t="s">
        <v>56</v>
      </c>
      <c r="AV34" s="1098"/>
      <c r="AW34" s="1098"/>
      <c r="AX34" s="1098"/>
      <c r="AY34" s="1098"/>
      <c r="AZ34" s="1098"/>
      <c r="BA34" s="1098"/>
      <c r="BB34" s="1098"/>
      <c r="BC34" s="1098"/>
      <c r="BD34" s="1099"/>
      <c r="BE34" s="5"/>
      <c r="BF34" s="48"/>
      <c r="BG34" s="47"/>
      <c r="BH34" s="47"/>
      <c r="BI34" s="47"/>
      <c r="BJ34" s="47"/>
      <c r="BK34" s="47"/>
      <c r="BL34" s="47"/>
      <c r="BM34" s="47"/>
      <c r="BN34" s="47"/>
      <c r="BO34" s="47"/>
      <c r="BP34" s="47"/>
      <c r="BQ34" s="47"/>
      <c r="BR34" s="47"/>
      <c r="BS34" s="47"/>
      <c r="BT34" s="459"/>
      <c r="BU34" s="5"/>
      <c r="BV34" s="5"/>
      <c r="BW34" s="5"/>
      <c r="BX34" s="5"/>
      <c r="BY34" s="5"/>
      <c r="BZ34" s="5"/>
      <c r="CA34" s="5"/>
      <c r="CB34" s="5"/>
      <c r="CC34" s="5"/>
      <c r="CD34" s="5"/>
      <c r="CE34" s="5"/>
      <c r="CF34" s="5"/>
      <c r="CG34" s="5"/>
      <c r="CH34" s="5"/>
      <c r="CI34" s="5"/>
      <c r="CJ34" s="5"/>
      <c r="CK34" s="5"/>
    </row>
    <row r="35" spans="1:89" ht="12.75" customHeight="1" thickTop="1" thickBot="1" x14ac:dyDescent="0.25">
      <c r="A35" s="1847"/>
      <c r="B35" s="1848"/>
      <c r="C35" s="1848"/>
      <c r="D35" s="1848"/>
      <c r="E35" s="1848"/>
      <c r="F35" s="1848"/>
      <c r="G35" s="1848"/>
      <c r="H35" s="885"/>
      <c r="I35" s="885"/>
      <c r="J35" s="885"/>
      <c r="K35" s="885"/>
      <c r="L35" s="885"/>
      <c r="M35" s="885"/>
      <c r="N35" s="885"/>
      <c r="O35" s="885"/>
      <c r="P35" s="885"/>
      <c r="Q35" s="1973"/>
      <c r="R35" s="885"/>
      <c r="S35" s="885"/>
      <c r="T35" s="1400"/>
      <c r="U35" s="1400"/>
      <c r="V35" s="1400"/>
      <c r="W35" s="1400"/>
      <c r="X35" s="1400"/>
      <c r="Y35" s="1400"/>
      <c r="Z35" s="1400"/>
      <c r="AA35" s="1400"/>
      <c r="AB35" s="1400"/>
      <c r="AC35" s="1400"/>
      <c r="AD35" s="1400"/>
      <c r="AE35" s="1400"/>
      <c r="AF35" s="1990"/>
      <c r="AG35" s="1991"/>
      <c r="AH35" s="1991"/>
      <c r="AI35" s="1992"/>
      <c r="AJ35" s="5"/>
      <c r="AK35" s="1423" t="str">
        <f>IFERROR(AN35*(1-$BB$32),"")</f>
        <v/>
      </c>
      <c r="AL35" s="1424"/>
      <c r="AM35" s="1424"/>
      <c r="AN35" s="1424" t="str">
        <f>IFERROR(($AK$53*Q35),"")</f>
        <v/>
      </c>
      <c r="AO35" s="1424"/>
      <c r="AP35" s="1424"/>
      <c r="AQ35" s="1424" t="str">
        <f>IFERROR(AN35*(1+$BB$31),"")</f>
        <v/>
      </c>
      <c r="AR35" s="1424"/>
      <c r="AS35" s="1425"/>
      <c r="AT35" s="5"/>
      <c r="AU35" s="1793" t="str">
        <f t="shared" ref="AU35:AU52" si="0">IF(AC35="","",IF(AC35&lt;Q35-(Q35*$BB$32),"Below "&amp;$BB$32*100&amp;"% by "&amp;Q35-(Q35*$BB$32)-AC35&amp;" CFM",IF(AC35&gt;Q35+(Q35*$BB$31),"Above "&amp;$BB$31*100&amp;"% by "&amp;AC35-Q35-(Q35*$BB$31)&amp;" CFM","")))</f>
        <v/>
      </c>
      <c r="AV35" s="1794"/>
      <c r="AW35" s="1794"/>
      <c r="AX35" s="1794"/>
      <c r="AY35" s="1794"/>
      <c r="AZ35" s="1794"/>
      <c r="BA35" s="1794"/>
      <c r="BB35" s="1794"/>
      <c r="BC35" s="1794"/>
      <c r="BD35" s="1795"/>
      <c r="BE35" s="5"/>
      <c r="BF35" s="45"/>
      <c r="BG35" s="44"/>
      <c r="BH35" s="44"/>
      <c r="BI35" s="44"/>
      <c r="BJ35" s="44"/>
      <c r="BK35" s="44"/>
      <c r="BL35" s="44"/>
      <c r="BM35" s="44"/>
      <c r="BN35" s="44"/>
      <c r="BO35" s="44"/>
      <c r="BP35" s="44"/>
      <c r="BQ35" s="44"/>
      <c r="BR35" s="44"/>
      <c r="BS35" s="44"/>
      <c r="BT35" s="460"/>
      <c r="BU35" s="5"/>
      <c r="BV35" s="5"/>
      <c r="BW35" s="5"/>
      <c r="BX35" s="5"/>
      <c r="BY35" s="5"/>
      <c r="BZ35" s="5"/>
      <c r="CA35" s="5"/>
      <c r="CB35" s="5"/>
      <c r="CC35" s="5"/>
      <c r="CD35" s="5"/>
      <c r="CE35" s="5"/>
      <c r="CF35" s="5"/>
      <c r="CG35" s="5"/>
      <c r="CH35" s="5"/>
      <c r="CI35" s="5"/>
      <c r="CJ35" s="5"/>
      <c r="CK35" s="5"/>
    </row>
    <row r="36" spans="1:89" ht="12" customHeight="1" thickBot="1" x14ac:dyDescent="0.25">
      <c r="A36" s="1394"/>
      <c r="B36" s="1395"/>
      <c r="C36" s="1395"/>
      <c r="D36" s="1395"/>
      <c r="E36" s="1395"/>
      <c r="F36" s="1395"/>
      <c r="G36" s="1395"/>
      <c r="H36" s="870"/>
      <c r="I36" s="870"/>
      <c r="J36" s="870"/>
      <c r="K36" s="870"/>
      <c r="L36" s="870"/>
      <c r="M36" s="870"/>
      <c r="N36" s="870"/>
      <c r="O36" s="870"/>
      <c r="P36" s="870"/>
      <c r="Q36" s="870"/>
      <c r="R36" s="870"/>
      <c r="S36" s="870"/>
      <c r="T36" s="1400"/>
      <c r="U36" s="1400"/>
      <c r="V36" s="1400"/>
      <c r="W36" s="1400"/>
      <c r="X36" s="1400"/>
      <c r="Y36" s="1400"/>
      <c r="Z36" s="1400"/>
      <c r="AA36" s="1400"/>
      <c r="AB36" s="1400"/>
      <c r="AC36" s="1400"/>
      <c r="AD36" s="1400"/>
      <c r="AE36" s="1400"/>
      <c r="AF36" s="1071"/>
      <c r="AG36" s="1072"/>
      <c r="AH36" s="1072"/>
      <c r="AI36" s="1073"/>
      <c r="AJ36" s="5"/>
      <c r="AK36" s="2012" t="str">
        <f>IFERROR(AN36*(1-$BB$32),"")</f>
        <v/>
      </c>
      <c r="AL36" s="2011"/>
      <c r="AM36" s="2011"/>
      <c r="AN36" s="2011" t="str">
        <f>IFERROR(($AK$53*Q36),"")</f>
        <v/>
      </c>
      <c r="AO36" s="2011"/>
      <c r="AP36" s="2011"/>
      <c r="AQ36" s="2011" t="str">
        <f>IFERROR(AN36*(1+$BB$31),"")</f>
        <v/>
      </c>
      <c r="AR36" s="2011"/>
      <c r="AS36" s="2013"/>
      <c r="AT36" s="5"/>
      <c r="AU36" s="1793" t="str">
        <f t="shared" si="0"/>
        <v/>
      </c>
      <c r="AV36" s="1794"/>
      <c r="AW36" s="1794"/>
      <c r="AX36" s="1794"/>
      <c r="AY36" s="1794"/>
      <c r="AZ36" s="1794"/>
      <c r="BA36" s="1794"/>
      <c r="BB36" s="1794"/>
      <c r="BC36" s="1794"/>
      <c r="BD36" s="179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2" customFormat="1" ht="12" customHeight="1" thickBot="1" x14ac:dyDescent="0.25">
      <c r="A37" s="1394"/>
      <c r="B37" s="1395"/>
      <c r="C37" s="1395"/>
      <c r="D37" s="1395"/>
      <c r="E37" s="1395"/>
      <c r="F37" s="1395"/>
      <c r="G37" s="1395"/>
      <c r="H37" s="885"/>
      <c r="I37" s="885"/>
      <c r="J37" s="885"/>
      <c r="K37" s="885"/>
      <c r="L37" s="885"/>
      <c r="M37" s="885"/>
      <c r="N37" s="870"/>
      <c r="O37" s="870"/>
      <c r="P37" s="870"/>
      <c r="Q37" s="870"/>
      <c r="R37" s="870"/>
      <c r="S37" s="870"/>
      <c r="T37" s="1400"/>
      <c r="U37" s="1400"/>
      <c r="V37" s="1400"/>
      <c r="W37" s="1400"/>
      <c r="X37" s="1400"/>
      <c r="Y37" s="1400"/>
      <c r="Z37" s="1400"/>
      <c r="AA37" s="1400"/>
      <c r="AB37" s="1400"/>
      <c r="AC37" s="1400"/>
      <c r="AD37" s="1400"/>
      <c r="AE37" s="1400"/>
      <c r="AF37" s="1071"/>
      <c r="AG37" s="1072"/>
      <c r="AH37" s="1072"/>
      <c r="AI37" s="1073"/>
      <c r="AJ37" s="5"/>
      <c r="AK37" s="2012" t="str">
        <f t="shared" ref="AK37:AK52" si="1">IFERROR(AN37*(1-$BB$32),"")</f>
        <v/>
      </c>
      <c r="AL37" s="2011"/>
      <c r="AM37" s="2011"/>
      <c r="AN37" s="2011" t="str">
        <f t="shared" ref="AN37:AN52" si="2">IFERROR(($AK$53*Q37),"")</f>
        <v/>
      </c>
      <c r="AO37" s="2011"/>
      <c r="AP37" s="2011"/>
      <c r="AQ37" s="2011" t="str">
        <f t="shared" ref="AQ37:AQ52" si="3">IFERROR(AN37*(1+$BB$31),"")</f>
        <v/>
      </c>
      <c r="AR37" s="2011"/>
      <c r="AS37" s="2013"/>
      <c r="AT37" s="5"/>
      <c r="AU37" s="1793" t="str">
        <f t="shared" si="0"/>
        <v/>
      </c>
      <c r="AV37" s="1794"/>
      <c r="AW37" s="1794"/>
      <c r="AX37" s="1794"/>
      <c r="AY37" s="1794"/>
      <c r="AZ37" s="1794"/>
      <c r="BA37" s="1794"/>
      <c r="BB37" s="1794"/>
      <c r="BC37" s="1794"/>
      <c r="BD37" s="1795"/>
      <c r="BE37" s="5"/>
      <c r="BF37" s="939" t="s">
        <v>453</v>
      </c>
      <c r="BG37" s="940"/>
      <c r="BH37" s="940"/>
      <c r="BI37" s="940"/>
      <c r="BJ37" s="940"/>
      <c r="BK37" s="940"/>
      <c r="BL37" s="940"/>
      <c r="BM37" s="940"/>
      <c r="BN37" s="940"/>
      <c r="BO37" s="940"/>
      <c r="BP37" s="940"/>
      <c r="BQ37" s="940"/>
      <c r="BR37" s="940"/>
      <c r="BS37" s="940"/>
      <c r="BT37" s="940"/>
      <c r="BU37" s="940"/>
      <c r="BV37" s="940"/>
      <c r="BW37" s="940"/>
      <c r="BX37" s="940"/>
      <c r="BY37" s="940"/>
      <c r="BZ37" s="940"/>
      <c r="CA37" s="940"/>
      <c r="CB37" s="940"/>
      <c r="CC37" s="940"/>
      <c r="CD37" s="940"/>
      <c r="CE37" s="940"/>
      <c r="CF37" s="940"/>
      <c r="CG37" s="940"/>
      <c r="CH37" s="940"/>
      <c r="CI37" s="940"/>
      <c r="CJ37" s="940"/>
      <c r="CK37" s="941"/>
    </row>
    <row r="38" spans="1:89" s="34" customFormat="1" ht="12" customHeight="1" thickTop="1" x14ac:dyDescent="0.2">
      <c r="A38" s="1394"/>
      <c r="B38" s="1395"/>
      <c r="C38" s="1395"/>
      <c r="D38" s="1395"/>
      <c r="E38" s="1395"/>
      <c r="F38" s="1395"/>
      <c r="G38" s="1395"/>
      <c r="H38" s="870"/>
      <c r="I38" s="870"/>
      <c r="J38" s="870"/>
      <c r="K38" s="870"/>
      <c r="L38" s="870"/>
      <c r="M38" s="870"/>
      <c r="N38" s="870"/>
      <c r="O38" s="870"/>
      <c r="P38" s="870"/>
      <c r="Q38" s="870"/>
      <c r="R38" s="870"/>
      <c r="S38" s="870"/>
      <c r="T38" s="1400"/>
      <c r="U38" s="1400"/>
      <c r="V38" s="1400"/>
      <c r="W38" s="1400"/>
      <c r="X38" s="1400"/>
      <c r="Y38" s="1400"/>
      <c r="Z38" s="1400"/>
      <c r="AA38" s="1400"/>
      <c r="AB38" s="1400"/>
      <c r="AC38" s="1400"/>
      <c r="AD38" s="1400"/>
      <c r="AE38" s="1400"/>
      <c r="AF38" s="1071"/>
      <c r="AG38" s="1072"/>
      <c r="AH38" s="1072"/>
      <c r="AI38" s="1073"/>
      <c r="AJ38" s="5"/>
      <c r="AK38" s="2012" t="str">
        <f t="shared" si="1"/>
        <v/>
      </c>
      <c r="AL38" s="2011"/>
      <c r="AM38" s="2011"/>
      <c r="AN38" s="2011" t="str">
        <f t="shared" si="2"/>
        <v/>
      </c>
      <c r="AO38" s="2011"/>
      <c r="AP38" s="2011"/>
      <c r="AQ38" s="2011" t="str">
        <f t="shared" si="3"/>
        <v/>
      </c>
      <c r="AR38" s="2011"/>
      <c r="AS38" s="2013"/>
      <c r="AT38" s="5"/>
      <c r="AU38" s="1793" t="str">
        <f t="shared" si="0"/>
        <v/>
      </c>
      <c r="AV38" s="1794"/>
      <c r="AW38" s="1794"/>
      <c r="AX38" s="1794"/>
      <c r="AY38" s="1794"/>
      <c r="AZ38" s="1794"/>
      <c r="BA38" s="1794"/>
      <c r="BB38" s="1794"/>
      <c r="BC38" s="1794"/>
      <c r="BD38" s="1795"/>
      <c r="BE38" s="5"/>
      <c r="BF38" s="948"/>
      <c r="BG38" s="950"/>
      <c r="BH38" s="1346">
        <v>1</v>
      </c>
      <c r="BI38" s="1346"/>
      <c r="BJ38" s="1950" t="s">
        <v>363</v>
      </c>
      <c r="BK38" s="1681"/>
      <c r="BL38" s="1681"/>
      <c r="BM38" s="1681"/>
      <c r="BN38" s="1681"/>
      <c r="BO38" s="1681"/>
      <c r="BP38" s="1681"/>
      <c r="BQ38" s="1681"/>
      <c r="BR38" s="1681"/>
      <c r="BS38" s="1681"/>
      <c r="BT38" s="1681"/>
      <c r="BU38" s="1681"/>
      <c r="BV38" s="1681"/>
      <c r="BW38" s="1681"/>
      <c r="BX38" s="1681"/>
      <c r="BY38" s="1681"/>
      <c r="BZ38" s="1681"/>
      <c r="CA38" s="1681"/>
      <c r="CB38" s="1681"/>
      <c r="CC38" s="1681"/>
      <c r="CD38" s="1681"/>
      <c r="CE38" s="1681"/>
      <c r="CF38" s="1681"/>
      <c r="CG38" s="1681"/>
      <c r="CH38" s="1681"/>
      <c r="CI38" s="1681"/>
      <c r="CJ38" s="1681"/>
      <c r="CK38" s="2021"/>
    </row>
    <row r="39" spans="1:89" s="34" customFormat="1" ht="12" customHeight="1" x14ac:dyDescent="0.2">
      <c r="A39" s="1394"/>
      <c r="B39" s="1395"/>
      <c r="C39" s="1395"/>
      <c r="D39" s="1395"/>
      <c r="E39" s="1395"/>
      <c r="F39" s="1395"/>
      <c r="G39" s="1395"/>
      <c r="H39" s="885"/>
      <c r="I39" s="885"/>
      <c r="J39" s="885"/>
      <c r="K39" s="885"/>
      <c r="L39" s="885"/>
      <c r="M39" s="885"/>
      <c r="N39" s="870"/>
      <c r="O39" s="870"/>
      <c r="P39" s="870"/>
      <c r="Q39" s="870"/>
      <c r="R39" s="870"/>
      <c r="S39" s="870"/>
      <c r="T39" s="1400"/>
      <c r="U39" s="1400"/>
      <c r="V39" s="1400"/>
      <c r="W39" s="1400"/>
      <c r="X39" s="1400"/>
      <c r="Y39" s="1400"/>
      <c r="Z39" s="1400"/>
      <c r="AA39" s="1400"/>
      <c r="AB39" s="1400"/>
      <c r="AC39" s="1400"/>
      <c r="AD39" s="1400"/>
      <c r="AE39" s="1400"/>
      <c r="AF39" s="1071"/>
      <c r="AG39" s="1072"/>
      <c r="AH39" s="1072"/>
      <c r="AI39" s="1073"/>
      <c r="AJ39" s="5"/>
      <c r="AK39" s="2012" t="str">
        <f t="shared" si="1"/>
        <v/>
      </c>
      <c r="AL39" s="2011"/>
      <c r="AM39" s="2011"/>
      <c r="AN39" s="2011" t="str">
        <f t="shared" si="2"/>
        <v/>
      </c>
      <c r="AO39" s="2011"/>
      <c r="AP39" s="2011"/>
      <c r="AQ39" s="2011" t="str">
        <f t="shared" si="3"/>
        <v/>
      </c>
      <c r="AR39" s="2011"/>
      <c r="AS39" s="2013"/>
      <c r="AT39" s="5"/>
      <c r="AU39" s="1793" t="str">
        <f t="shared" si="0"/>
        <v/>
      </c>
      <c r="AV39" s="1794"/>
      <c r="AW39" s="1794"/>
      <c r="AX39" s="1794"/>
      <c r="AY39" s="1794"/>
      <c r="AZ39" s="1794"/>
      <c r="BA39" s="1794"/>
      <c r="BB39" s="1794"/>
      <c r="BC39" s="1794"/>
      <c r="BD39" s="1795"/>
      <c r="BE39" s="5"/>
      <c r="BF39" s="1039"/>
      <c r="BG39" s="1040"/>
      <c r="BH39" s="892">
        <v>2</v>
      </c>
      <c r="BI39" s="892"/>
      <c r="BJ39" s="1960" t="s">
        <v>362</v>
      </c>
      <c r="BK39" s="890"/>
      <c r="BL39" s="890"/>
      <c r="BM39" s="890"/>
      <c r="BN39" s="890"/>
      <c r="BO39" s="890"/>
      <c r="BP39" s="890"/>
      <c r="BQ39" s="890"/>
      <c r="BR39" s="890"/>
      <c r="BS39" s="890"/>
      <c r="BT39" s="890"/>
      <c r="BU39" s="890"/>
      <c r="BV39" s="890"/>
      <c r="BW39" s="890"/>
      <c r="BX39" s="890"/>
      <c r="BY39" s="890"/>
      <c r="BZ39" s="890"/>
      <c r="CA39" s="890"/>
      <c r="CB39" s="890"/>
      <c r="CC39" s="890"/>
      <c r="CD39" s="890"/>
      <c r="CE39" s="890"/>
      <c r="CF39" s="890"/>
      <c r="CG39" s="890"/>
      <c r="CH39" s="890"/>
      <c r="CI39" s="890"/>
      <c r="CJ39" s="890"/>
      <c r="CK39" s="2020"/>
    </row>
    <row r="40" spans="1:89" s="34" customFormat="1" ht="12" customHeight="1" x14ac:dyDescent="0.2">
      <c r="A40" s="1394"/>
      <c r="B40" s="1395"/>
      <c r="C40" s="1395"/>
      <c r="D40" s="1395"/>
      <c r="E40" s="1395"/>
      <c r="F40" s="1395"/>
      <c r="G40" s="1395"/>
      <c r="H40" s="870"/>
      <c r="I40" s="870"/>
      <c r="J40" s="870"/>
      <c r="K40" s="870"/>
      <c r="L40" s="870"/>
      <c r="M40" s="870"/>
      <c r="N40" s="870"/>
      <c r="O40" s="870"/>
      <c r="P40" s="870"/>
      <c r="Q40" s="870"/>
      <c r="R40" s="870"/>
      <c r="S40" s="870"/>
      <c r="T40" s="1400"/>
      <c r="U40" s="1400"/>
      <c r="V40" s="1400"/>
      <c r="W40" s="1400"/>
      <c r="X40" s="1400"/>
      <c r="Y40" s="1400"/>
      <c r="Z40" s="1400"/>
      <c r="AA40" s="1400"/>
      <c r="AB40" s="1400"/>
      <c r="AC40" s="1400"/>
      <c r="AD40" s="1400"/>
      <c r="AE40" s="1400"/>
      <c r="AF40" s="1071"/>
      <c r="AG40" s="1072"/>
      <c r="AH40" s="1072"/>
      <c r="AI40" s="1073"/>
      <c r="AJ40" s="5"/>
      <c r="AK40" s="2012" t="str">
        <f t="shared" si="1"/>
        <v/>
      </c>
      <c r="AL40" s="2011"/>
      <c r="AM40" s="2011"/>
      <c r="AN40" s="2011" t="str">
        <f t="shared" si="2"/>
        <v/>
      </c>
      <c r="AO40" s="2011"/>
      <c r="AP40" s="2011"/>
      <c r="AQ40" s="2011" t="str">
        <f t="shared" si="3"/>
        <v/>
      </c>
      <c r="AR40" s="2011"/>
      <c r="AS40" s="2013"/>
      <c r="AT40" s="5"/>
      <c r="AU40" s="1793" t="str">
        <f t="shared" si="0"/>
        <v/>
      </c>
      <c r="AV40" s="1794"/>
      <c r="AW40" s="1794"/>
      <c r="AX40" s="1794"/>
      <c r="AY40" s="1794"/>
      <c r="AZ40" s="1794"/>
      <c r="BA40" s="1794"/>
      <c r="BB40" s="1794"/>
      <c r="BC40" s="1794"/>
      <c r="BD40" s="1795"/>
      <c r="BE40" s="5"/>
      <c r="BF40" s="1039"/>
      <c r="BG40" s="1040"/>
      <c r="BH40" s="892">
        <v>3</v>
      </c>
      <c r="BI40" s="892"/>
      <c r="BJ40" s="1960" t="s">
        <v>361</v>
      </c>
      <c r="BK40" s="890"/>
      <c r="BL40" s="890"/>
      <c r="BM40" s="890"/>
      <c r="BN40" s="890"/>
      <c r="BO40" s="890"/>
      <c r="BP40" s="890"/>
      <c r="BQ40" s="890"/>
      <c r="BR40" s="890"/>
      <c r="BS40" s="890"/>
      <c r="BT40" s="890"/>
      <c r="BU40" s="890"/>
      <c r="BV40" s="890"/>
      <c r="BW40" s="890"/>
      <c r="BX40" s="890"/>
      <c r="BY40" s="890"/>
      <c r="BZ40" s="890"/>
      <c r="CA40" s="890"/>
      <c r="CB40" s="890"/>
      <c r="CC40" s="890"/>
      <c r="CD40" s="890"/>
      <c r="CE40" s="890"/>
      <c r="CF40" s="890"/>
      <c r="CG40" s="890"/>
      <c r="CH40" s="890"/>
      <c r="CI40" s="890"/>
      <c r="CJ40" s="890"/>
      <c r="CK40" s="2020"/>
    </row>
    <row r="41" spans="1:89" s="34" customFormat="1" ht="12" customHeight="1" x14ac:dyDescent="0.2">
      <c r="A41" s="1394"/>
      <c r="B41" s="1395"/>
      <c r="C41" s="1395"/>
      <c r="D41" s="1395"/>
      <c r="E41" s="1395"/>
      <c r="F41" s="1395"/>
      <c r="G41" s="1395"/>
      <c r="H41" s="885"/>
      <c r="I41" s="885"/>
      <c r="J41" s="885"/>
      <c r="K41" s="885"/>
      <c r="L41" s="885"/>
      <c r="M41" s="885"/>
      <c r="N41" s="870"/>
      <c r="O41" s="870"/>
      <c r="P41" s="870"/>
      <c r="Q41" s="870"/>
      <c r="R41" s="870"/>
      <c r="S41" s="870"/>
      <c r="T41" s="1400"/>
      <c r="U41" s="1400"/>
      <c r="V41" s="1400"/>
      <c r="W41" s="1400"/>
      <c r="X41" s="1400"/>
      <c r="Y41" s="1400"/>
      <c r="Z41" s="1400"/>
      <c r="AA41" s="1400"/>
      <c r="AB41" s="1400"/>
      <c r="AC41" s="1400"/>
      <c r="AD41" s="1400"/>
      <c r="AE41" s="1400"/>
      <c r="AF41" s="1071"/>
      <c r="AG41" s="1072"/>
      <c r="AH41" s="1072"/>
      <c r="AI41" s="1073"/>
      <c r="AJ41" s="5"/>
      <c r="AK41" s="2012" t="str">
        <f t="shared" si="1"/>
        <v/>
      </c>
      <c r="AL41" s="2011"/>
      <c r="AM41" s="2011"/>
      <c r="AN41" s="2011" t="str">
        <f t="shared" si="2"/>
        <v/>
      </c>
      <c r="AO41" s="2011"/>
      <c r="AP41" s="2011"/>
      <c r="AQ41" s="2011" t="str">
        <f t="shared" si="3"/>
        <v/>
      </c>
      <c r="AR41" s="2011"/>
      <c r="AS41" s="2013"/>
      <c r="AT41" s="5"/>
      <c r="AU41" s="1793" t="str">
        <f t="shared" si="0"/>
        <v/>
      </c>
      <c r="AV41" s="1794"/>
      <c r="AW41" s="1794"/>
      <c r="AX41" s="1794"/>
      <c r="AY41" s="1794"/>
      <c r="AZ41" s="1794"/>
      <c r="BA41" s="1794"/>
      <c r="BB41" s="1794"/>
      <c r="BC41" s="1794"/>
      <c r="BD41" s="1795"/>
      <c r="BE41" s="5"/>
      <c r="BF41" s="1039"/>
      <c r="BG41" s="1040"/>
      <c r="BH41" s="892">
        <v>4</v>
      </c>
      <c r="BI41" s="892"/>
      <c r="BJ41" s="1960" t="s">
        <v>217</v>
      </c>
      <c r="BK41" s="890"/>
      <c r="BL41" s="890"/>
      <c r="BM41" s="890"/>
      <c r="BN41" s="890"/>
      <c r="BO41" s="890"/>
      <c r="BP41" s="890"/>
      <c r="BQ41" s="890"/>
      <c r="BR41" s="890"/>
      <c r="BS41" s="890"/>
      <c r="BT41" s="890"/>
      <c r="BU41" s="890"/>
      <c r="BV41" s="890"/>
      <c r="BW41" s="890"/>
      <c r="BX41" s="890"/>
      <c r="BY41" s="890"/>
      <c r="BZ41" s="890"/>
      <c r="CA41" s="890"/>
      <c r="CB41" s="890"/>
      <c r="CC41" s="890"/>
      <c r="CD41" s="890"/>
      <c r="CE41" s="890"/>
      <c r="CF41" s="890"/>
      <c r="CG41" s="890"/>
      <c r="CH41" s="890"/>
      <c r="CI41" s="890"/>
      <c r="CJ41" s="890"/>
      <c r="CK41" s="2020"/>
    </row>
    <row r="42" spans="1:89" s="34" customFormat="1" ht="12" customHeight="1" x14ac:dyDescent="0.2">
      <c r="A42" s="1394"/>
      <c r="B42" s="1395"/>
      <c r="C42" s="1395"/>
      <c r="D42" s="1395"/>
      <c r="E42" s="1395"/>
      <c r="F42" s="1395"/>
      <c r="G42" s="1395"/>
      <c r="H42" s="870"/>
      <c r="I42" s="870"/>
      <c r="J42" s="870"/>
      <c r="K42" s="870"/>
      <c r="L42" s="870"/>
      <c r="M42" s="870"/>
      <c r="N42" s="870"/>
      <c r="O42" s="870"/>
      <c r="P42" s="870"/>
      <c r="Q42" s="870"/>
      <c r="R42" s="870"/>
      <c r="S42" s="870"/>
      <c r="T42" s="1400"/>
      <c r="U42" s="1400"/>
      <c r="V42" s="1400"/>
      <c r="W42" s="1400"/>
      <c r="X42" s="1400"/>
      <c r="Y42" s="1400"/>
      <c r="Z42" s="1400"/>
      <c r="AA42" s="1400"/>
      <c r="AB42" s="1400"/>
      <c r="AC42" s="1400"/>
      <c r="AD42" s="1400"/>
      <c r="AE42" s="1400"/>
      <c r="AF42" s="1071"/>
      <c r="AG42" s="1072"/>
      <c r="AH42" s="1072"/>
      <c r="AI42" s="1073"/>
      <c r="AJ42" s="5"/>
      <c r="AK42" s="2012" t="str">
        <f t="shared" si="1"/>
        <v/>
      </c>
      <c r="AL42" s="2011"/>
      <c r="AM42" s="2011"/>
      <c r="AN42" s="2011" t="str">
        <f t="shared" si="2"/>
        <v/>
      </c>
      <c r="AO42" s="2011"/>
      <c r="AP42" s="2011"/>
      <c r="AQ42" s="2011" t="str">
        <f t="shared" si="3"/>
        <v/>
      </c>
      <c r="AR42" s="2011"/>
      <c r="AS42" s="2013"/>
      <c r="AT42" s="5"/>
      <c r="AU42" s="1793" t="str">
        <f t="shared" si="0"/>
        <v/>
      </c>
      <c r="AV42" s="1794"/>
      <c r="AW42" s="1794"/>
      <c r="AX42" s="1794"/>
      <c r="AY42" s="1794"/>
      <c r="AZ42" s="1794"/>
      <c r="BA42" s="1794"/>
      <c r="BB42" s="1794"/>
      <c r="BC42" s="1794"/>
      <c r="BD42" s="1795"/>
      <c r="BE42" s="5"/>
      <c r="BF42" s="1039"/>
      <c r="BG42" s="1040"/>
      <c r="BH42" s="892">
        <v>5</v>
      </c>
      <c r="BI42" s="892"/>
      <c r="BJ42" s="1960" t="s">
        <v>215</v>
      </c>
      <c r="BK42" s="890"/>
      <c r="BL42" s="890"/>
      <c r="BM42" s="890"/>
      <c r="BN42" s="890"/>
      <c r="BO42" s="890"/>
      <c r="BP42" s="890"/>
      <c r="BQ42" s="890"/>
      <c r="BR42" s="890"/>
      <c r="BS42" s="890"/>
      <c r="BT42" s="890"/>
      <c r="BU42" s="890"/>
      <c r="BV42" s="890"/>
      <c r="BW42" s="890"/>
      <c r="BX42" s="890"/>
      <c r="BY42" s="890"/>
      <c r="BZ42" s="890"/>
      <c r="CA42" s="890"/>
      <c r="CB42" s="890"/>
      <c r="CC42" s="890"/>
      <c r="CD42" s="890"/>
      <c r="CE42" s="890"/>
      <c r="CF42" s="890"/>
      <c r="CG42" s="890"/>
      <c r="CH42" s="890"/>
      <c r="CI42" s="890"/>
      <c r="CJ42" s="890"/>
      <c r="CK42" s="2020"/>
    </row>
    <row r="43" spans="1:89" s="458" customFormat="1" ht="12" customHeight="1" x14ac:dyDescent="0.2">
      <c r="A43" s="1394"/>
      <c r="B43" s="1395"/>
      <c r="C43" s="1395"/>
      <c r="D43" s="1395"/>
      <c r="E43" s="1395"/>
      <c r="F43" s="1395"/>
      <c r="G43" s="1395"/>
      <c r="H43" s="885"/>
      <c r="I43" s="885"/>
      <c r="J43" s="885"/>
      <c r="K43" s="885"/>
      <c r="L43" s="885"/>
      <c r="M43" s="885"/>
      <c r="N43" s="870"/>
      <c r="O43" s="870"/>
      <c r="P43" s="870"/>
      <c r="Q43" s="870"/>
      <c r="R43" s="870"/>
      <c r="S43" s="870"/>
      <c r="T43" s="1400"/>
      <c r="U43" s="1400"/>
      <c r="V43" s="1400"/>
      <c r="W43" s="1400"/>
      <c r="X43" s="1400"/>
      <c r="Y43" s="1400"/>
      <c r="Z43" s="1400"/>
      <c r="AA43" s="1400"/>
      <c r="AB43" s="1400"/>
      <c r="AC43" s="1400"/>
      <c r="AD43" s="1400"/>
      <c r="AE43" s="1400"/>
      <c r="AF43" s="1071"/>
      <c r="AG43" s="1072"/>
      <c r="AH43" s="1072"/>
      <c r="AI43" s="1073"/>
      <c r="AJ43" s="5"/>
      <c r="AK43" s="2012" t="str">
        <f t="shared" si="1"/>
        <v/>
      </c>
      <c r="AL43" s="2011"/>
      <c r="AM43" s="2011"/>
      <c r="AN43" s="2011" t="str">
        <f t="shared" si="2"/>
        <v/>
      </c>
      <c r="AO43" s="2011"/>
      <c r="AP43" s="2011"/>
      <c r="AQ43" s="2011" t="str">
        <f t="shared" si="3"/>
        <v/>
      </c>
      <c r="AR43" s="2011"/>
      <c r="AS43" s="2013"/>
      <c r="AT43" s="5"/>
      <c r="AU43" s="1793" t="str">
        <f t="shared" si="0"/>
        <v/>
      </c>
      <c r="AV43" s="1794"/>
      <c r="AW43" s="1794"/>
      <c r="AX43" s="1794"/>
      <c r="AY43" s="1794"/>
      <c r="AZ43" s="1794"/>
      <c r="BA43" s="1794"/>
      <c r="BB43" s="1794"/>
      <c r="BC43" s="1794"/>
      <c r="BD43" s="1795"/>
      <c r="BE43" s="5"/>
      <c r="BF43" s="1039"/>
      <c r="BG43" s="1040"/>
      <c r="BH43" s="892">
        <v>6</v>
      </c>
      <c r="BI43" s="892"/>
      <c r="BJ43" s="1960" t="s">
        <v>360</v>
      </c>
      <c r="BK43" s="890"/>
      <c r="BL43" s="890"/>
      <c r="BM43" s="890"/>
      <c r="BN43" s="890"/>
      <c r="BO43" s="890"/>
      <c r="BP43" s="890"/>
      <c r="BQ43" s="890"/>
      <c r="BR43" s="890"/>
      <c r="BS43" s="890"/>
      <c r="BT43" s="890"/>
      <c r="BU43" s="890"/>
      <c r="BV43" s="890"/>
      <c r="BW43" s="890"/>
      <c r="BX43" s="890"/>
      <c r="BY43" s="890"/>
      <c r="BZ43" s="890"/>
      <c r="CA43" s="890"/>
      <c r="CB43" s="890"/>
      <c r="CC43" s="890"/>
      <c r="CD43" s="890"/>
      <c r="CE43" s="890"/>
      <c r="CF43" s="890"/>
      <c r="CG43" s="890"/>
      <c r="CH43" s="890"/>
      <c r="CI43" s="890"/>
      <c r="CJ43" s="890"/>
      <c r="CK43" s="2020"/>
    </row>
    <row r="44" spans="1:89" s="34" customFormat="1" ht="12" customHeight="1" x14ac:dyDescent="0.2">
      <c r="A44" s="1394"/>
      <c r="B44" s="1395"/>
      <c r="C44" s="1395"/>
      <c r="D44" s="1395"/>
      <c r="E44" s="1395"/>
      <c r="F44" s="1395"/>
      <c r="G44" s="1395"/>
      <c r="H44" s="870"/>
      <c r="I44" s="870"/>
      <c r="J44" s="870"/>
      <c r="K44" s="870"/>
      <c r="L44" s="870"/>
      <c r="M44" s="870"/>
      <c r="N44" s="870"/>
      <c r="O44" s="870"/>
      <c r="P44" s="870"/>
      <c r="Q44" s="870"/>
      <c r="R44" s="870"/>
      <c r="S44" s="870"/>
      <c r="T44" s="1400"/>
      <c r="U44" s="1400"/>
      <c r="V44" s="1400"/>
      <c r="W44" s="1400"/>
      <c r="X44" s="1400"/>
      <c r="Y44" s="1400"/>
      <c r="Z44" s="1400"/>
      <c r="AA44" s="1400"/>
      <c r="AB44" s="1400"/>
      <c r="AC44" s="1400"/>
      <c r="AD44" s="1400"/>
      <c r="AE44" s="1400"/>
      <c r="AF44" s="1071"/>
      <c r="AG44" s="1072"/>
      <c r="AH44" s="1072"/>
      <c r="AI44" s="1073"/>
      <c r="AJ44" s="5"/>
      <c r="AK44" s="2012" t="str">
        <f t="shared" si="1"/>
        <v/>
      </c>
      <c r="AL44" s="2011"/>
      <c r="AM44" s="2011"/>
      <c r="AN44" s="2011" t="str">
        <f t="shared" si="2"/>
        <v/>
      </c>
      <c r="AO44" s="2011"/>
      <c r="AP44" s="2011"/>
      <c r="AQ44" s="2011" t="str">
        <f t="shared" si="3"/>
        <v/>
      </c>
      <c r="AR44" s="2011"/>
      <c r="AS44" s="2013"/>
      <c r="AT44" s="5"/>
      <c r="AU44" s="1793" t="str">
        <f t="shared" si="0"/>
        <v/>
      </c>
      <c r="AV44" s="1794"/>
      <c r="AW44" s="1794"/>
      <c r="AX44" s="1794"/>
      <c r="AY44" s="1794"/>
      <c r="AZ44" s="1794"/>
      <c r="BA44" s="1794"/>
      <c r="BB44" s="1794"/>
      <c r="BC44" s="1794"/>
      <c r="BD44" s="1795"/>
      <c r="BE44" s="5"/>
      <c r="BF44" s="1039"/>
      <c r="BG44" s="1040"/>
      <c r="BH44" s="892">
        <v>7</v>
      </c>
      <c r="BI44" s="892"/>
      <c r="BJ44" s="1960" t="s">
        <v>359</v>
      </c>
      <c r="BK44" s="890"/>
      <c r="BL44" s="890"/>
      <c r="BM44" s="890"/>
      <c r="BN44" s="890"/>
      <c r="BO44" s="890"/>
      <c r="BP44" s="890"/>
      <c r="BQ44" s="890"/>
      <c r="BR44" s="890"/>
      <c r="BS44" s="890"/>
      <c r="BT44" s="890"/>
      <c r="BU44" s="890"/>
      <c r="BV44" s="890"/>
      <c r="BW44" s="890"/>
      <c r="BX44" s="890"/>
      <c r="BY44" s="890"/>
      <c r="BZ44" s="890"/>
      <c r="CA44" s="890"/>
      <c r="CB44" s="890"/>
      <c r="CC44" s="890"/>
      <c r="CD44" s="890"/>
      <c r="CE44" s="890"/>
      <c r="CF44" s="890"/>
      <c r="CG44" s="890"/>
      <c r="CH44" s="890"/>
      <c r="CI44" s="890"/>
      <c r="CJ44" s="890"/>
      <c r="CK44" s="2020"/>
    </row>
    <row r="45" spans="1:89" s="34" customFormat="1" ht="12" customHeight="1" x14ac:dyDescent="0.2">
      <c r="A45" s="1394"/>
      <c r="B45" s="1395"/>
      <c r="C45" s="1395"/>
      <c r="D45" s="1395"/>
      <c r="E45" s="1395"/>
      <c r="F45" s="1395"/>
      <c r="G45" s="1395"/>
      <c r="H45" s="885"/>
      <c r="I45" s="885"/>
      <c r="J45" s="885"/>
      <c r="K45" s="885"/>
      <c r="L45" s="885"/>
      <c r="M45" s="885"/>
      <c r="N45" s="870"/>
      <c r="O45" s="870"/>
      <c r="P45" s="870"/>
      <c r="Q45" s="870"/>
      <c r="R45" s="870"/>
      <c r="S45" s="870"/>
      <c r="T45" s="1400"/>
      <c r="U45" s="1400"/>
      <c r="V45" s="1400"/>
      <c r="W45" s="1400"/>
      <c r="X45" s="1400"/>
      <c r="Y45" s="1400"/>
      <c r="Z45" s="1400"/>
      <c r="AA45" s="1400"/>
      <c r="AB45" s="1400"/>
      <c r="AC45" s="1400"/>
      <c r="AD45" s="1400"/>
      <c r="AE45" s="1400"/>
      <c r="AF45" s="1071"/>
      <c r="AG45" s="1072"/>
      <c r="AH45" s="1072"/>
      <c r="AI45" s="1073"/>
      <c r="AJ45" s="5"/>
      <c r="AK45" s="2012" t="str">
        <f t="shared" si="1"/>
        <v/>
      </c>
      <c r="AL45" s="2011"/>
      <c r="AM45" s="2011"/>
      <c r="AN45" s="2011" t="str">
        <f t="shared" si="2"/>
        <v/>
      </c>
      <c r="AO45" s="2011"/>
      <c r="AP45" s="2011"/>
      <c r="AQ45" s="2011" t="str">
        <f t="shared" si="3"/>
        <v/>
      </c>
      <c r="AR45" s="2011"/>
      <c r="AS45" s="2013"/>
      <c r="AT45" s="5"/>
      <c r="AU45" s="1793" t="str">
        <f t="shared" si="0"/>
        <v/>
      </c>
      <c r="AV45" s="1794"/>
      <c r="AW45" s="1794"/>
      <c r="AX45" s="1794"/>
      <c r="AY45" s="1794"/>
      <c r="AZ45" s="1794"/>
      <c r="BA45" s="1794"/>
      <c r="BB45" s="1794"/>
      <c r="BC45" s="1794"/>
      <c r="BD45" s="1795"/>
      <c r="BE45" s="5"/>
      <c r="BF45" s="1039"/>
      <c r="BG45" s="1040"/>
      <c r="BH45" s="892">
        <v>8</v>
      </c>
      <c r="BI45" s="892"/>
      <c r="BJ45" s="1960" t="s">
        <v>214</v>
      </c>
      <c r="BK45" s="890"/>
      <c r="BL45" s="890"/>
      <c r="BM45" s="890"/>
      <c r="BN45" s="890"/>
      <c r="BO45" s="890"/>
      <c r="BP45" s="890"/>
      <c r="BQ45" s="890"/>
      <c r="BR45" s="890"/>
      <c r="BS45" s="890"/>
      <c r="BT45" s="890"/>
      <c r="BU45" s="890"/>
      <c r="BV45" s="890"/>
      <c r="BW45" s="890"/>
      <c r="BX45" s="890"/>
      <c r="BY45" s="890"/>
      <c r="BZ45" s="890"/>
      <c r="CA45" s="890"/>
      <c r="CB45" s="890"/>
      <c r="CC45" s="890"/>
      <c r="CD45" s="890"/>
      <c r="CE45" s="890"/>
      <c r="CF45" s="890"/>
      <c r="CG45" s="890"/>
      <c r="CH45" s="890"/>
      <c r="CI45" s="890"/>
      <c r="CJ45" s="890"/>
      <c r="CK45" s="2020"/>
    </row>
    <row r="46" spans="1:89" s="34" customFormat="1" ht="12" customHeight="1" x14ac:dyDescent="0.2">
      <c r="A46" s="1394"/>
      <c r="B46" s="1395"/>
      <c r="C46" s="1395"/>
      <c r="D46" s="1395"/>
      <c r="E46" s="1395"/>
      <c r="F46" s="1395"/>
      <c r="G46" s="1395"/>
      <c r="H46" s="870"/>
      <c r="I46" s="870"/>
      <c r="J46" s="870"/>
      <c r="K46" s="870"/>
      <c r="L46" s="870"/>
      <c r="M46" s="870"/>
      <c r="N46" s="870"/>
      <c r="O46" s="870"/>
      <c r="P46" s="870"/>
      <c r="Q46" s="870"/>
      <c r="R46" s="870"/>
      <c r="S46" s="870"/>
      <c r="T46" s="1400"/>
      <c r="U46" s="1400"/>
      <c r="V46" s="1400"/>
      <c r="W46" s="1400"/>
      <c r="X46" s="1400"/>
      <c r="Y46" s="1400"/>
      <c r="Z46" s="1400"/>
      <c r="AA46" s="1400"/>
      <c r="AB46" s="1400"/>
      <c r="AC46" s="1400"/>
      <c r="AD46" s="1400"/>
      <c r="AE46" s="1400"/>
      <c r="AF46" s="1071"/>
      <c r="AG46" s="1072"/>
      <c r="AH46" s="1072"/>
      <c r="AI46" s="1073"/>
      <c r="AJ46" s="5"/>
      <c r="AK46" s="2012" t="str">
        <f t="shared" si="1"/>
        <v/>
      </c>
      <c r="AL46" s="2011"/>
      <c r="AM46" s="2011"/>
      <c r="AN46" s="2011" t="str">
        <f t="shared" si="2"/>
        <v/>
      </c>
      <c r="AO46" s="2011"/>
      <c r="AP46" s="2011"/>
      <c r="AQ46" s="2011" t="str">
        <f t="shared" si="3"/>
        <v/>
      </c>
      <c r="AR46" s="2011"/>
      <c r="AS46" s="2013"/>
      <c r="AT46" s="5"/>
      <c r="AU46" s="1793" t="str">
        <f t="shared" si="0"/>
        <v/>
      </c>
      <c r="AV46" s="1794"/>
      <c r="AW46" s="1794"/>
      <c r="AX46" s="1794"/>
      <c r="AY46" s="1794"/>
      <c r="AZ46" s="1794"/>
      <c r="BA46" s="1794"/>
      <c r="BB46" s="1794"/>
      <c r="BC46" s="1794"/>
      <c r="BD46" s="1795"/>
      <c r="BE46" s="5"/>
      <c r="BF46" s="1039"/>
      <c r="BG46" s="1040"/>
      <c r="BH46" s="892">
        <v>9</v>
      </c>
      <c r="BI46" s="892"/>
      <c r="BJ46" s="1960" t="s">
        <v>213</v>
      </c>
      <c r="BK46" s="890"/>
      <c r="BL46" s="890"/>
      <c r="BM46" s="890"/>
      <c r="BN46" s="890"/>
      <c r="BO46" s="890"/>
      <c r="BP46" s="890"/>
      <c r="BQ46" s="890"/>
      <c r="BR46" s="890"/>
      <c r="BS46" s="890"/>
      <c r="BT46" s="890"/>
      <c r="BU46" s="890"/>
      <c r="BV46" s="890"/>
      <c r="BW46" s="890"/>
      <c r="BX46" s="890"/>
      <c r="BY46" s="890"/>
      <c r="BZ46" s="890"/>
      <c r="CA46" s="890"/>
      <c r="CB46" s="890"/>
      <c r="CC46" s="890"/>
      <c r="CD46" s="890"/>
      <c r="CE46" s="890"/>
      <c r="CF46" s="890"/>
      <c r="CG46" s="890"/>
      <c r="CH46" s="890"/>
      <c r="CI46" s="890"/>
      <c r="CJ46" s="890"/>
      <c r="CK46" s="2020"/>
    </row>
    <row r="47" spans="1:89" s="34" customFormat="1" ht="12" customHeight="1" x14ac:dyDescent="0.2">
      <c r="A47" s="1394"/>
      <c r="B47" s="1395"/>
      <c r="C47" s="1395"/>
      <c r="D47" s="1395"/>
      <c r="E47" s="1395"/>
      <c r="F47" s="1395"/>
      <c r="G47" s="1395"/>
      <c r="H47" s="885"/>
      <c r="I47" s="885"/>
      <c r="J47" s="885"/>
      <c r="K47" s="885"/>
      <c r="L47" s="885"/>
      <c r="M47" s="885"/>
      <c r="N47" s="870"/>
      <c r="O47" s="870"/>
      <c r="P47" s="870"/>
      <c r="Q47" s="951"/>
      <c r="R47" s="951"/>
      <c r="S47" s="951"/>
      <c r="T47" s="1400"/>
      <c r="U47" s="1400"/>
      <c r="V47" s="1400"/>
      <c r="W47" s="1400"/>
      <c r="X47" s="1400"/>
      <c r="Y47" s="1400"/>
      <c r="Z47" s="1400"/>
      <c r="AA47" s="1400"/>
      <c r="AB47" s="1400"/>
      <c r="AC47" s="1400"/>
      <c r="AD47" s="1400"/>
      <c r="AE47" s="1400"/>
      <c r="AF47" s="1071"/>
      <c r="AG47" s="1072"/>
      <c r="AH47" s="1072"/>
      <c r="AI47" s="1073"/>
      <c r="AJ47" s="5"/>
      <c r="AK47" s="2012" t="str">
        <f t="shared" si="1"/>
        <v/>
      </c>
      <c r="AL47" s="2011"/>
      <c r="AM47" s="2011"/>
      <c r="AN47" s="2011" t="str">
        <f t="shared" si="2"/>
        <v/>
      </c>
      <c r="AO47" s="2011"/>
      <c r="AP47" s="2011"/>
      <c r="AQ47" s="2011" t="str">
        <f t="shared" si="3"/>
        <v/>
      </c>
      <c r="AR47" s="2011"/>
      <c r="AS47" s="2013"/>
      <c r="AT47" s="5"/>
      <c r="AU47" s="1793" t="str">
        <f t="shared" si="0"/>
        <v/>
      </c>
      <c r="AV47" s="1794"/>
      <c r="AW47" s="1794"/>
      <c r="AX47" s="1794"/>
      <c r="AY47" s="1794"/>
      <c r="AZ47" s="1794"/>
      <c r="BA47" s="1794"/>
      <c r="BB47" s="1794"/>
      <c r="BC47" s="1794"/>
      <c r="BD47" s="1795"/>
      <c r="BE47" s="5"/>
      <c r="BF47" s="1039"/>
      <c r="BG47" s="1040"/>
      <c r="BH47" s="892">
        <v>10</v>
      </c>
      <c r="BI47" s="892"/>
      <c r="BJ47" s="1960" t="s">
        <v>212</v>
      </c>
      <c r="BK47" s="890"/>
      <c r="BL47" s="890"/>
      <c r="BM47" s="890"/>
      <c r="BN47" s="890"/>
      <c r="BO47" s="890"/>
      <c r="BP47" s="890"/>
      <c r="BQ47" s="890"/>
      <c r="BR47" s="890"/>
      <c r="BS47" s="890"/>
      <c r="BT47" s="890"/>
      <c r="BU47" s="890"/>
      <c r="BV47" s="890"/>
      <c r="BW47" s="890"/>
      <c r="BX47" s="890"/>
      <c r="BY47" s="890"/>
      <c r="BZ47" s="890"/>
      <c r="CA47" s="890"/>
      <c r="CB47" s="890"/>
      <c r="CC47" s="890"/>
      <c r="CD47" s="890"/>
      <c r="CE47" s="890"/>
      <c r="CF47" s="890"/>
      <c r="CG47" s="890"/>
      <c r="CH47" s="890"/>
      <c r="CI47" s="890"/>
      <c r="CJ47" s="890"/>
      <c r="CK47" s="2020"/>
    </row>
    <row r="48" spans="1:89" s="34" customFormat="1" ht="12" customHeight="1" x14ac:dyDescent="0.2">
      <c r="A48" s="1394"/>
      <c r="B48" s="1395"/>
      <c r="C48" s="1395"/>
      <c r="D48" s="1395"/>
      <c r="E48" s="1395"/>
      <c r="F48" s="1395"/>
      <c r="G48" s="1395"/>
      <c r="H48" s="870"/>
      <c r="I48" s="870"/>
      <c r="J48" s="870"/>
      <c r="K48" s="870"/>
      <c r="L48" s="870"/>
      <c r="M48" s="870"/>
      <c r="N48" s="870"/>
      <c r="O48" s="870"/>
      <c r="P48" s="870"/>
      <c r="Q48" s="870"/>
      <c r="R48" s="870"/>
      <c r="S48" s="870"/>
      <c r="T48" s="1400"/>
      <c r="U48" s="1400"/>
      <c r="V48" s="1400"/>
      <c r="W48" s="1400"/>
      <c r="X48" s="1400"/>
      <c r="Y48" s="1400"/>
      <c r="Z48" s="1400"/>
      <c r="AA48" s="1400"/>
      <c r="AB48" s="1400"/>
      <c r="AC48" s="1400"/>
      <c r="AD48" s="1400"/>
      <c r="AE48" s="1400"/>
      <c r="AF48" s="1071"/>
      <c r="AG48" s="1072"/>
      <c r="AH48" s="1072"/>
      <c r="AI48" s="1073"/>
      <c r="AJ48" s="5"/>
      <c r="AK48" s="2012" t="str">
        <f t="shared" si="1"/>
        <v/>
      </c>
      <c r="AL48" s="2011"/>
      <c r="AM48" s="2011"/>
      <c r="AN48" s="2011" t="str">
        <f t="shared" si="2"/>
        <v/>
      </c>
      <c r="AO48" s="2011"/>
      <c r="AP48" s="2011"/>
      <c r="AQ48" s="2011" t="str">
        <f t="shared" si="3"/>
        <v/>
      </c>
      <c r="AR48" s="2011"/>
      <c r="AS48" s="2013"/>
      <c r="AT48" s="5"/>
      <c r="AU48" s="1793" t="str">
        <f t="shared" si="0"/>
        <v/>
      </c>
      <c r="AV48" s="1794"/>
      <c r="AW48" s="1794"/>
      <c r="AX48" s="1794"/>
      <c r="AY48" s="1794"/>
      <c r="AZ48" s="1794"/>
      <c r="BA48" s="1794"/>
      <c r="BB48" s="1794"/>
      <c r="BC48" s="1794"/>
      <c r="BD48" s="1795"/>
      <c r="BE48" s="5"/>
      <c r="BF48" s="1039"/>
      <c r="BG48" s="1040"/>
      <c r="BH48" s="892">
        <v>11</v>
      </c>
      <c r="BI48" s="892"/>
      <c r="BJ48" s="1960" t="s">
        <v>210</v>
      </c>
      <c r="BK48" s="890"/>
      <c r="BL48" s="890"/>
      <c r="BM48" s="890"/>
      <c r="BN48" s="890"/>
      <c r="BO48" s="890"/>
      <c r="BP48" s="890"/>
      <c r="BQ48" s="890"/>
      <c r="BR48" s="890"/>
      <c r="BS48" s="890"/>
      <c r="BT48" s="890"/>
      <c r="BU48" s="890"/>
      <c r="BV48" s="890"/>
      <c r="BW48" s="890"/>
      <c r="BX48" s="890"/>
      <c r="BY48" s="890"/>
      <c r="BZ48" s="890"/>
      <c r="CA48" s="890"/>
      <c r="CB48" s="890"/>
      <c r="CC48" s="890"/>
      <c r="CD48" s="890"/>
      <c r="CE48" s="890"/>
      <c r="CF48" s="890"/>
      <c r="CG48" s="890"/>
      <c r="CH48" s="890"/>
      <c r="CI48" s="890"/>
      <c r="CJ48" s="890"/>
      <c r="CK48" s="2020"/>
    </row>
    <row r="49" spans="1:89" s="34" customFormat="1" ht="12" customHeight="1" x14ac:dyDescent="0.2">
      <c r="A49" s="1394"/>
      <c r="B49" s="1395"/>
      <c r="C49" s="1395"/>
      <c r="D49" s="1395"/>
      <c r="E49" s="1395"/>
      <c r="F49" s="1395"/>
      <c r="G49" s="1395"/>
      <c r="H49" s="885"/>
      <c r="I49" s="885"/>
      <c r="J49" s="885"/>
      <c r="K49" s="885"/>
      <c r="L49" s="885"/>
      <c r="M49" s="885"/>
      <c r="N49" s="870"/>
      <c r="O49" s="870"/>
      <c r="P49" s="870"/>
      <c r="Q49" s="870"/>
      <c r="R49" s="870"/>
      <c r="S49" s="870"/>
      <c r="T49" s="1400"/>
      <c r="U49" s="1400"/>
      <c r="V49" s="1400"/>
      <c r="W49" s="1400"/>
      <c r="X49" s="1400"/>
      <c r="Y49" s="1400"/>
      <c r="Z49" s="1400"/>
      <c r="AA49" s="1400"/>
      <c r="AB49" s="1400"/>
      <c r="AC49" s="1400"/>
      <c r="AD49" s="1400"/>
      <c r="AE49" s="1400"/>
      <c r="AF49" s="1071"/>
      <c r="AG49" s="1072"/>
      <c r="AH49" s="1072"/>
      <c r="AI49" s="1073"/>
      <c r="AJ49" s="5"/>
      <c r="AK49" s="2012" t="str">
        <f t="shared" si="1"/>
        <v/>
      </c>
      <c r="AL49" s="2011"/>
      <c r="AM49" s="2011"/>
      <c r="AN49" s="2011" t="str">
        <f t="shared" si="2"/>
        <v/>
      </c>
      <c r="AO49" s="2011"/>
      <c r="AP49" s="2011"/>
      <c r="AQ49" s="2011" t="str">
        <f t="shared" si="3"/>
        <v/>
      </c>
      <c r="AR49" s="2011"/>
      <c r="AS49" s="2013"/>
      <c r="AT49" s="5"/>
      <c r="AU49" s="1793" t="str">
        <f t="shared" si="0"/>
        <v/>
      </c>
      <c r="AV49" s="1794"/>
      <c r="AW49" s="1794"/>
      <c r="AX49" s="1794"/>
      <c r="AY49" s="1794"/>
      <c r="AZ49" s="1794"/>
      <c r="BA49" s="1794"/>
      <c r="BB49" s="1794"/>
      <c r="BC49" s="1794"/>
      <c r="BD49" s="1795"/>
      <c r="BE49" s="5"/>
      <c r="BF49" s="1039"/>
      <c r="BG49" s="1040"/>
      <c r="BH49" s="892">
        <v>12</v>
      </c>
      <c r="BI49" s="892"/>
      <c r="BJ49" s="1960" t="s">
        <v>209</v>
      </c>
      <c r="BK49" s="890"/>
      <c r="BL49" s="890"/>
      <c r="BM49" s="890"/>
      <c r="BN49" s="890"/>
      <c r="BO49" s="890"/>
      <c r="BP49" s="890"/>
      <c r="BQ49" s="890"/>
      <c r="BR49" s="890"/>
      <c r="BS49" s="890"/>
      <c r="BT49" s="890"/>
      <c r="BU49" s="890"/>
      <c r="BV49" s="890"/>
      <c r="BW49" s="890"/>
      <c r="BX49" s="890"/>
      <c r="BY49" s="890"/>
      <c r="BZ49" s="890"/>
      <c r="CA49" s="890"/>
      <c r="CB49" s="890"/>
      <c r="CC49" s="890"/>
      <c r="CD49" s="890"/>
      <c r="CE49" s="890"/>
      <c r="CF49" s="890"/>
      <c r="CG49" s="890"/>
      <c r="CH49" s="890"/>
      <c r="CI49" s="890"/>
      <c r="CJ49" s="890"/>
      <c r="CK49" s="2020"/>
    </row>
    <row r="50" spans="1:89" s="34" customFormat="1" ht="12" customHeight="1" x14ac:dyDescent="0.2">
      <c r="A50" s="1394"/>
      <c r="B50" s="1395"/>
      <c r="C50" s="1395"/>
      <c r="D50" s="1395"/>
      <c r="E50" s="1395"/>
      <c r="F50" s="1395"/>
      <c r="G50" s="1395"/>
      <c r="H50" s="870"/>
      <c r="I50" s="870"/>
      <c r="J50" s="870"/>
      <c r="K50" s="870"/>
      <c r="L50" s="870"/>
      <c r="M50" s="870"/>
      <c r="N50" s="870"/>
      <c r="O50" s="870"/>
      <c r="P50" s="870"/>
      <c r="Q50" s="870"/>
      <c r="R50" s="870"/>
      <c r="S50" s="870"/>
      <c r="T50" s="1400"/>
      <c r="U50" s="1400"/>
      <c r="V50" s="1400"/>
      <c r="W50" s="1400"/>
      <c r="X50" s="1400"/>
      <c r="Y50" s="1400"/>
      <c r="Z50" s="1400"/>
      <c r="AA50" s="1400"/>
      <c r="AB50" s="1400"/>
      <c r="AC50" s="1400"/>
      <c r="AD50" s="1400"/>
      <c r="AE50" s="1400"/>
      <c r="AF50" s="1071"/>
      <c r="AG50" s="1072"/>
      <c r="AH50" s="1072"/>
      <c r="AI50" s="1073"/>
      <c r="AJ50" s="5"/>
      <c r="AK50" s="2012" t="str">
        <f t="shared" si="1"/>
        <v/>
      </c>
      <c r="AL50" s="2011"/>
      <c r="AM50" s="2011"/>
      <c r="AN50" s="2011" t="str">
        <f t="shared" si="2"/>
        <v/>
      </c>
      <c r="AO50" s="2011"/>
      <c r="AP50" s="2011"/>
      <c r="AQ50" s="2011" t="str">
        <f t="shared" si="3"/>
        <v/>
      </c>
      <c r="AR50" s="2011"/>
      <c r="AS50" s="2013"/>
      <c r="AT50" s="5"/>
      <c r="AU50" s="1793" t="str">
        <f t="shared" si="0"/>
        <v/>
      </c>
      <c r="AV50" s="1794"/>
      <c r="AW50" s="1794"/>
      <c r="AX50" s="1794"/>
      <c r="AY50" s="1794"/>
      <c r="AZ50" s="1794"/>
      <c r="BA50" s="1794"/>
      <c r="BB50" s="1794"/>
      <c r="BC50" s="1794"/>
      <c r="BD50" s="1795"/>
      <c r="BE50" s="5"/>
      <c r="BF50" s="1039"/>
      <c r="BG50" s="1040"/>
      <c r="BH50" s="892">
        <v>13</v>
      </c>
      <c r="BI50" s="892"/>
      <c r="BJ50" s="1960" t="s">
        <v>358</v>
      </c>
      <c r="BK50" s="890"/>
      <c r="BL50" s="890"/>
      <c r="BM50" s="890"/>
      <c r="BN50" s="890"/>
      <c r="BO50" s="890"/>
      <c r="BP50" s="890"/>
      <c r="BQ50" s="890"/>
      <c r="BR50" s="890"/>
      <c r="BS50" s="890"/>
      <c r="BT50" s="890"/>
      <c r="BU50" s="890"/>
      <c r="BV50" s="890"/>
      <c r="BW50" s="890"/>
      <c r="BX50" s="890"/>
      <c r="BY50" s="890"/>
      <c r="BZ50" s="890"/>
      <c r="CA50" s="890"/>
      <c r="CB50" s="890"/>
      <c r="CC50" s="890"/>
      <c r="CD50" s="890"/>
      <c r="CE50" s="890"/>
      <c r="CF50" s="890"/>
      <c r="CG50" s="890"/>
      <c r="CH50" s="890"/>
      <c r="CI50" s="890"/>
      <c r="CJ50" s="890"/>
      <c r="CK50" s="2020"/>
    </row>
    <row r="51" spans="1:89" s="231" customFormat="1" ht="12" customHeight="1" thickBot="1" x14ac:dyDescent="0.25">
      <c r="A51" s="1394"/>
      <c r="B51" s="1395"/>
      <c r="C51" s="1395"/>
      <c r="D51" s="1395"/>
      <c r="E51" s="1395"/>
      <c r="F51" s="1395"/>
      <c r="G51" s="1395"/>
      <c r="H51" s="885"/>
      <c r="I51" s="885"/>
      <c r="J51" s="885"/>
      <c r="K51" s="885"/>
      <c r="L51" s="885"/>
      <c r="M51" s="885"/>
      <c r="N51" s="870"/>
      <c r="O51" s="870"/>
      <c r="P51" s="870"/>
      <c r="Q51" s="870"/>
      <c r="R51" s="870"/>
      <c r="S51" s="870"/>
      <c r="T51" s="1400"/>
      <c r="U51" s="1400"/>
      <c r="V51" s="1400"/>
      <c r="W51" s="1400"/>
      <c r="X51" s="1400"/>
      <c r="Y51" s="1400"/>
      <c r="Z51" s="1400"/>
      <c r="AA51" s="1400"/>
      <c r="AB51" s="1400"/>
      <c r="AC51" s="1400"/>
      <c r="AD51" s="1400"/>
      <c r="AE51" s="1400"/>
      <c r="AF51" s="1071"/>
      <c r="AG51" s="1072"/>
      <c r="AH51" s="1072"/>
      <c r="AI51" s="1073"/>
      <c r="AJ51" s="5"/>
      <c r="AK51" s="2012" t="str">
        <f t="shared" si="1"/>
        <v/>
      </c>
      <c r="AL51" s="2011"/>
      <c r="AM51" s="2011"/>
      <c r="AN51" s="2011" t="str">
        <f t="shared" si="2"/>
        <v/>
      </c>
      <c r="AO51" s="2011"/>
      <c r="AP51" s="2011"/>
      <c r="AQ51" s="2011" t="str">
        <f t="shared" si="3"/>
        <v/>
      </c>
      <c r="AR51" s="2011"/>
      <c r="AS51" s="2013"/>
      <c r="AT51" s="5"/>
      <c r="AU51" s="1793" t="str">
        <f t="shared" si="0"/>
        <v/>
      </c>
      <c r="AV51" s="1794"/>
      <c r="AW51" s="1794"/>
      <c r="AX51" s="1794"/>
      <c r="AY51" s="1794"/>
      <c r="AZ51" s="1794"/>
      <c r="BA51" s="1794"/>
      <c r="BB51" s="1794"/>
      <c r="BC51" s="1794"/>
      <c r="BD51" s="1795"/>
      <c r="BE51" s="5"/>
      <c r="BF51" s="1845"/>
      <c r="BG51" s="1432"/>
      <c r="BH51" s="1377">
        <v>14</v>
      </c>
      <c r="BI51" s="1377"/>
      <c r="BJ51" s="1064" t="s">
        <v>201</v>
      </c>
      <c r="BK51" s="1065"/>
      <c r="BL51" s="1065"/>
      <c r="BM51" s="1065"/>
      <c r="BN51" s="1065"/>
      <c r="BO51" s="1065"/>
      <c r="BP51" s="1065"/>
      <c r="BQ51" s="1065"/>
      <c r="BR51" s="1065"/>
      <c r="BS51" s="1065"/>
      <c r="BT51" s="1065"/>
      <c r="BU51" s="1065"/>
      <c r="BV51" s="1065"/>
      <c r="BW51" s="1065"/>
      <c r="BX51" s="1065"/>
      <c r="BY51" s="1065"/>
      <c r="BZ51" s="1065"/>
      <c r="CA51" s="1065"/>
      <c r="CB51" s="1065"/>
      <c r="CC51" s="1065"/>
      <c r="CD51" s="1065"/>
      <c r="CE51" s="1065"/>
      <c r="CF51" s="1065"/>
      <c r="CG51" s="1065"/>
      <c r="CH51" s="1065"/>
      <c r="CI51" s="1065"/>
      <c r="CJ51" s="1065"/>
      <c r="CK51" s="1066"/>
    </row>
    <row r="52" spans="1:89" s="397" customFormat="1" ht="12" customHeight="1" x14ac:dyDescent="0.2">
      <c r="A52" s="1394"/>
      <c r="B52" s="1395"/>
      <c r="C52" s="1395"/>
      <c r="D52" s="1395"/>
      <c r="E52" s="1395"/>
      <c r="F52" s="1395"/>
      <c r="G52" s="1395"/>
      <c r="H52" s="870"/>
      <c r="I52" s="870"/>
      <c r="J52" s="870"/>
      <c r="K52" s="870"/>
      <c r="L52" s="870"/>
      <c r="M52" s="870"/>
      <c r="N52" s="870"/>
      <c r="O52" s="870"/>
      <c r="P52" s="870"/>
      <c r="Q52" s="896"/>
      <c r="R52" s="896"/>
      <c r="S52" s="896"/>
      <c r="T52" s="1400"/>
      <c r="U52" s="1400"/>
      <c r="V52" s="1400"/>
      <c r="W52" s="1400"/>
      <c r="X52" s="1400"/>
      <c r="Y52" s="1400"/>
      <c r="Z52" s="1400"/>
      <c r="AA52" s="1400"/>
      <c r="AB52" s="1400"/>
      <c r="AC52" s="1400"/>
      <c r="AD52" s="1400"/>
      <c r="AE52" s="1400"/>
      <c r="AF52" s="2014"/>
      <c r="AG52" s="2015"/>
      <c r="AH52" s="2015"/>
      <c r="AI52" s="2016"/>
      <c r="AJ52" s="5"/>
      <c r="AK52" s="2012" t="str">
        <f t="shared" si="1"/>
        <v/>
      </c>
      <c r="AL52" s="2011"/>
      <c r="AM52" s="2011"/>
      <c r="AN52" s="2011" t="str">
        <f t="shared" si="2"/>
        <v/>
      </c>
      <c r="AO52" s="2011"/>
      <c r="AP52" s="2011"/>
      <c r="AQ52" s="2011" t="str">
        <f t="shared" si="3"/>
        <v/>
      </c>
      <c r="AR52" s="2011"/>
      <c r="AS52" s="2013"/>
      <c r="AT52" s="5"/>
      <c r="AU52" s="1793" t="str">
        <f t="shared" si="0"/>
        <v/>
      </c>
      <c r="AV52" s="1794"/>
      <c r="AW52" s="1794"/>
      <c r="AX52" s="1794"/>
      <c r="AY52" s="1794"/>
      <c r="AZ52" s="1794"/>
      <c r="BA52" s="1794"/>
      <c r="BB52" s="1794"/>
      <c r="BC52" s="1794"/>
      <c r="BD52" s="1795"/>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97" customFormat="1" ht="12" customHeight="1" thickBot="1" x14ac:dyDescent="0.25">
      <c r="A53" s="1409" t="s">
        <v>40</v>
      </c>
      <c r="B53" s="1410"/>
      <c r="C53" s="1410"/>
      <c r="D53" s="1410"/>
      <c r="E53" s="1410"/>
      <c r="F53" s="1410"/>
      <c r="G53" s="1410"/>
      <c r="H53" s="1410"/>
      <c r="I53" s="1410"/>
      <c r="J53" s="1410"/>
      <c r="K53" s="1410"/>
      <c r="L53" s="1410"/>
      <c r="M53" s="1410"/>
      <c r="N53" s="1410"/>
      <c r="O53" s="1410"/>
      <c r="P53" s="1410"/>
      <c r="Q53" s="1246" t="str">
        <f>IF(SUM(Q35:S52)&lt;&gt;0,SUM(Q35:S52),"")</f>
        <v/>
      </c>
      <c r="R53" s="1246"/>
      <c r="S53" s="1246"/>
      <c r="T53" s="1246" t="str">
        <f>IF(SUM(T35:V52)&lt;&gt;0,SUM(T35:V52),"")</f>
        <v/>
      </c>
      <c r="U53" s="1246"/>
      <c r="V53" s="1246"/>
      <c r="W53" s="1246" t="str">
        <f>IF(SUM(W35:Y52)&lt;&gt;0,SUM(W35:Y52),"")</f>
        <v/>
      </c>
      <c r="X53" s="1246"/>
      <c r="Y53" s="1246"/>
      <c r="Z53" s="1246" t="str">
        <f>IF(SUM(Z35:AB52)&lt;&gt;0,SUM(Z35:AB52),"")</f>
        <v/>
      </c>
      <c r="AA53" s="1246"/>
      <c r="AB53" s="1246"/>
      <c r="AC53" s="1246" t="str">
        <f>IF(SUM(AC35:AE52)&lt;&gt;0,SUM(AC35:AE52),"")</f>
        <v/>
      </c>
      <c r="AD53" s="1246"/>
      <c r="AE53" s="1246"/>
      <c r="AF53" s="1988"/>
      <c r="AG53" s="1988"/>
      <c r="AH53" s="1988"/>
      <c r="AI53" s="1989"/>
      <c r="AJ53" s="5"/>
      <c r="AK53" s="1459" t="str">
        <f>IFERROR((T53/Q53),"")</f>
        <v/>
      </c>
      <c r="AL53" s="1460"/>
      <c r="AM53" s="1460"/>
      <c r="AN53" s="1460"/>
      <c r="AO53" s="1460"/>
      <c r="AP53" s="1460"/>
      <c r="AQ53" s="1460"/>
      <c r="AR53" s="1460"/>
      <c r="AS53" s="1461"/>
      <c r="AT53" s="5"/>
      <c r="AU53" s="1796" t="str">
        <f>IFERROR(IF(AC53="","",IF(AC53&lt;Q53-(Q53*$BB$32),"Below "&amp;$BB$32*100&amp;"% by "&amp;Q53-(Q53*$BB$32)-AC53&amp;" CFM",IF(AC53&gt;Q53+(Q53*$BB$31),"Above "&amp;$BB$31*100&amp;"% by "&amp;AC53-Q53-(Q53*$BB$31)&amp;" CFM",""))),"")</f>
        <v/>
      </c>
      <c r="AV53" s="1797"/>
      <c r="AW53" s="1797"/>
      <c r="AX53" s="1797"/>
      <c r="AY53" s="1797"/>
      <c r="AZ53" s="1797"/>
      <c r="BA53" s="1797"/>
      <c r="BB53" s="1797"/>
      <c r="BC53" s="1797"/>
      <c r="BD53" s="1798"/>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97"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61"/>
      <c r="AL54" s="461"/>
      <c r="AM54" s="461"/>
      <c r="AN54" s="461"/>
      <c r="AO54" s="461"/>
      <c r="AP54" s="461"/>
      <c r="AQ54" s="461"/>
      <c r="AR54" s="461"/>
      <c r="AS54" s="461"/>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97"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61"/>
      <c r="AL55" s="461"/>
      <c r="AM55" s="461"/>
      <c r="AN55" s="461"/>
      <c r="AO55" s="461"/>
      <c r="AP55" s="461"/>
      <c r="AQ55" s="461"/>
      <c r="AR55" s="461"/>
      <c r="AS55" s="461"/>
      <c r="AT55" s="5"/>
      <c r="AU55" s="1102" t="s">
        <v>709</v>
      </c>
      <c r="AV55" s="1103"/>
      <c r="AW55" s="1103"/>
      <c r="AX55" s="1103"/>
      <c r="AY55" s="1103"/>
      <c r="AZ55" s="1103"/>
      <c r="BA55" s="1103"/>
      <c r="BB55" s="1103"/>
      <c r="BC55" s="1103"/>
      <c r="BD55" s="1103"/>
      <c r="BE55" s="1103"/>
      <c r="BF55" s="1103"/>
      <c r="BG55" s="1103"/>
      <c r="BH55" s="1103"/>
      <c r="BI55" s="1104"/>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97" customFormat="1" ht="12" customHeight="1" thickTop="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948"/>
      <c r="AV56" s="949"/>
      <c r="AW56" s="949"/>
      <c r="AX56" s="949"/>
      <c r="AY56" s="950"/>
      <c r="AZ56" s="956"/>
      <c r="BA56" s="949"/>
      <c r="BB56" s="949"/>
      <c r="BC56" s="949"/>
      <c r="BD56" s="950"/>
      <c r="BE56" s="956"/>
      <c r="BF56" s="949"/>
      <c r="BG56" s="949"/>
      <c r="BH56" s="949"/>
      <c r="BI56" s="957"/>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97" customFormat="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958"/>
      <c r="AV57" s="959"/>
      <c r="AW57" s="959"/>
      <c r="AX57" s="959"/>
      <c r="AY57" s="960"/>
      <c r="AZ57" s="961"/>
      <c r="BA57" s="959"/>
      <c r="BB57" s="959"/>
      <c r="BC57" s="959"/>
      <c r="BD57" s="960"/>
      <c r="BE57" s="961"/>
      <c r="BF57" s="959"/>
      <c r="BG57" s="959"/>
      <c r="BH57" s="959"/>
      <c r="BI57" s="962"/>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97" customFormat="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958"/>
      <c r="AV58" s="959"/>
      <c r="AW58" s="959"/>
      <c r="AX58" s="959"/>
      <c r="AY58" s="960"/>
      <c r="AZ58" s="961"/>
      <c r="BA58" s="959"/>
      <c r="BB58" s="959"/>
      <c r="BC58" s="959"/>
      <c r="BD58" s="960"/>
      <c r="BE58" s="961"/>
      <c r="BF58" s="959"/>
      <c r="BG58" s="959"/>
      <c r="BH58" s="959"/>
      <c r="BI58" s="962"/>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958"/>
      <c r="AV59" s="959"/>
      <c r="AW59" s="959"/>
      <c r="AX59" s="959"/>
      <c r="AY59" s="960"/>
      <c r="AZ59" s="961"/>
      <c r="BA59" s="959"/>
      <c r="BB59" s="959"/>
      <c r="BC59" s="959"/>
      <c r="BD59" s="960"/>
      <c r="BE59" s="961"/>
      <c r="BF59" s="959"/>
      <c r="BG59" s="959"/>
      <c r="BH59" s="959"/>
      <c r="BI59" s="962"/>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958"/>
      <c r="AV60" s="959"/>
      <c r="AW60" s="959"/>
      <c r="AX60" s="959"/>
      <c r="AY60" s="960"/>
      <c r="AZ60" s="961"/>
      <c r="BA60" s="959"/>
      <c r="BB60" s="959"/>
      <c r="BC60" s="959"/>
      <c r="BD60" s="960"/>
      <c r="BE60" s="961"/>
      <c r="BF60" s="959"/>
      <c r="BG60" s="959"/>
      <c r="BH60" s="959"/>
      <c r="BI60" s="962"/>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77"/>
      <c r="AV61" s="978"/>
      <c r="AW61" s="978"/>
      <c r="AX61" s="978"/>
      <c r="AY61" s="979"/>
      <c r="AZ61" s="980"/>
      <c r="BA61" s="978"/>
      <c r="BB61" s="978"/>
      <c r="BC61" s="978"/>
      <c r="BD61" s="979"/>
      <c r="BE61" s="980"/>
      <c r="BF61" s="978"/>
      <c r="BG61" s="978"/>
      <c r="BH61" s="978"/>
      <c r="BI61" s="981"/>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994"/>
      <c r="F62" s="994"/>
      <c r="G62" s="994"/>
      <c r="H62" s="994"/>
      <c r="I62" s="994"/>
      <c r="J62" s="994"/>
      <c r="K62" s="994"/>
      <c r="L62" s="6"/>
      <c r="M62" s="6"/>
      <c r="N62" s="6"/>
      <c r="O62" s="6"/>
      <c r="P62" s="6"/>
      <c r="Q62" s="6" t="s">
        <v>37</v>
      </c>
      <c r="R62" s="6"/>
      <c r="S62" s="6"/>
      <c r="T62" s="6"/>
      <c r="U62" s="6"/>
      <c r="V62" s="995"/>
      <c r="W62" s="995"/>
      <c r="X62" s="995"/>
      <c r="Y62" s="995"/>
      <c r="Z62" s="995"/>
      <c r="AA62" s="995"/>
      <c r="AB62" s="995"/>
      <c r="AC62" s="995"/>
      <c r="AD62" s="995"/>
      <c r="AE62" s="995"/>
      <c r="AF62" s="995"/>
      <c r="AG62" s="995"/>
      <c r="AH62" s="995"/>
      <c r="AI62" s="9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algorithmName="SHA-512" hashValue="to25xNC1HmEGe/jCwGb1x3UAeTtjvWMKguoAGNGLVpp6jHtPSQ8AbXQq4RyiiMnWDCOWzIuPzpxtXCiNkfFpvQ==" saltValue="viJqmZQVO8fOEILqPWDI8g==" spinCount="100000"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443" priority="69">
      <formula>$H$19="Direct Drive"</formula>
    </cfRule>
  </conditionalFormatting>
  <conditionalFormatting sqref="AK21:AS24">
    <cfRule type="expression" dxfId="1442" priority="68">
      <formula>$H$19="Direct Drive"</formula>
    </cfRule>
  </conditionalFormatting>
  <conditionalFormatting sqref="AT21:AW23">
    <cfRule type="expression" dxfId="1441" priority="67">
      <formula>$H$19="Direct Drive"</formula>
    </cfRule>
  </conditionalFormatting>
  <conditionalFormatting sqref="A20:Q26">
    <cfRule type="expression" dxfId="1440" priority="65">
      <formula>$H$19="Direct Drive"</formula>
    </cfRule>
  </conditionalFormatting>
  <conditionalFormatting sqref="A22:G22 A24:G24 A21:O21 A23:O23 A25:M25 A20:G20">
    <cfRule type="expression" dxfId="1439" priority="64">
      <formula>$H$19="Direct Drive"</formula>
    </cfRule>
  </conditionalFormatting>
  <conditionalFormatting sqref="A26:G26">
    <cfRule type="expression" dxfId="1438" priority="63">
      <formula>$H$19="Direct Drive"</formula>
    </cfRule>
  </conditionalFormatting>
  <conditionalFormatting sqref="H20:Q20 P21:Q21 H22:Q22 P23:Q23 H24:Q24 N25:Q25">
    <cfRule type="expression" dxfId="1437" priority="62">
      <formula>$H$19="Direct Drive"</formula>
    </cfRule>
  </conditionalFormatting>
  <conditionalFormatting sqref="AU35:BD53">
    <cfRule type="notContainsBlanks" dxfId="143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435" priority="66">
      <formula>LEN(TRIM(D7))=0</formula>
    </cfRule>
  </conditionalFormatting>
  <conditionalFormatting sqref="A35:S52">
    <cfRule type="notContainsBlanks" dxfId="1434" priority="73">
      <formula>LEN(TRIM(A35))&gt;0</formula>
    </cfRule>
    <cfRule type="expression" dxfId="1433" priority="74">
      <formula>NOT(ISBLANK($H35))</formula>
    </cfRule>
  </conditionalFormatting>
  <conditionalFormatting sqref="Q53:AE53 AT23:AW23 AT22:AV22 AT21:AW21 P31:R31 AE18:AI21">
    <cfRule type="containsText" dxfId="1432" priority="70" operator="containsText" text="CALC.">
      <formula>NOT(ISERROR(SEARCH("CALC.",P18)))</formula>
    </cfRule>
  </conditionalFormatting>
  <conditionalFormatting sqref="Z15:AI15">
    <cfRule type="containsBlanks" dxfId="1431" priority="54">
      <formula>LEN(TRIM(Z15))=0</formula>
    </cfRule>
  </conditionalFormatting>
  <conditionalFormatting sqref="T35:AC52">
    <cfRule type="notContainsBlanks" dxfId="1430" priority="48">
      <formula>LEN(TRIM(T35))&gt;0</formula>
    </cfRule>
    <cfRule type="expression" dxfId="1429" priority="49">
      <formula>NOT(ISBLANK($H35))</formula>
    </cfRule>
  </conditionalFormatting>
  <conditionalFormatting sqref="T35:AB52">
    <cfRule type="expression" dxfId="1428" priority="47">
      <formula>$AC35&lt;&gt;""</formula>
    </cfRule>
  </conditionalFormatting>
  <conditionalFormatting sqref="BF38:BJ39 BF40:BI51">
    <cfRule type="expression" dxfId="1427" priority="33">
      <formula>NOT(ISBLANK($AV38))</formula>
    </cfRule>
  </conditionalFormatting>
  <conditionalFormatting sqref="BJ51">
    <cfRule type="expression" dxfId="1426" priority="21">
      <formula>NOT(ISBLANK($AV51))</formula>
    </cfRule>
  </conditionalFormatting>
  <conditionalFormatting sqref="BJ40">
    <cfRule type="expression" dxfId="1425" priority="32">
      <formula>NOT(ISBLANK($AV40))</formula>
    </cfRule>
  </conditionalFormatting>
  <conditionalFormatting sqref="BJ41">
    <cfRule type="expression" dxfId="1424" priority="31">
      <formula>NOT(ISBLANK($AV41))</formula>
    </cfRule>
  </conditionalFormatting>
  <conditionalFormatting sqref="BJ42">
    <cfRule type="expression" dxfId="1423" priority="30">
      <formula>NOT(ISBLANK($AV42))</formula>
    </cfRule>
  </conditionalFormatting>
  <conditionalFormatting sqref="BJ43">
    <cfRule type="expression" dxfId="1422" priority="29">
      <formula>NOT(ISBLANK($AV43))</formula>
    </cfRule>
  </conditionalFormatting>
  <conditionalFormatting sqref="BJ44">
    <cfRule type="expression" dxfId="1421" priority="28">
      <formula>NOT(ISBLANK($AV44))</formula>
    </cfRule>
  </conditionalFormatting>
  <conditionalFormatting sqref="BJ45">
    <cfRule type="expression" dxfId="1420" priority="27">
      <formula>NOT(ISBLANK($AV45))</formula>
    </cfRule>
  </conditionalFormatting>
  <conditionalFormatting sqref="BJ46">
    <cfRule type="expression" dxfId="1419" priority="26">
      <formula>NOT(ISBLANK($AV46))</formula>
    </cfRule>
  </conditionalFormatting>
  <conditionalFormatting sqref="BJ47">
    <cfRule type="expression" dxfId="1418" priority="25">
      <formula>NOT(ISBLANK($AV47))</formula>
    </cfRule>
  </conditionalFormatting>
  <conditionalFormatting sqref="BJ48">
    <cfRule type="expression" dxfId="1417" priority="24">
      <formula>NOT(ISBLANK($AV48))</formula>
    </cfRule>
  </conditionalFormatting>
  <conditionalFormatting sqref="BJ49">
    <cfRule type="expression" dxfId="1416" priority="23">
      <formula>NOT(ISBLANK($AV49))</formula>
    </cfRule>
  </conditionalFormatting>
  <conditionalFormatting sqref="BJ50">
    <cfRule type="expression" dxfId="1415" priority="22">
      <formula>NOT(ISBLANK($AV50))</formula>
    </cfRule>
  </conditionalFormatting>
  <conditionalFormatting sqref="CL38:XFD51">
    <cfRule type="expression" dxfId="1414" priority="61280">
      <formula>NOT(ISBLANK($BF38))</formula>
    </cfRule>
  </conditionalFormatting>
  <conditionalFormatting sqref="P31:R31">
    <cfRule type="expression" dxfId="1413" priority="20">
      <formula>$P$31&gt;$Z$14</formula>
    </cfRule>
  </conditionalFormatting>
  <conditionalFormatting sqref="AF26:AG26">
    <cfRule type="containsBlanks" dxfId="1412" priority="16">
      <formula>LEN(TRIM(AF26))=0</formula>
    </cfRule>
  </conditionalFormatting>
  <conditionalFormatting sqref="AH25:AH26">
    <cfRule type="containsBlanks" dxfId="1411" priority="15">
      <formula>LEN(TRIM(AH25))=0</formula>
    </cfRule>
  </conditionalFormatting>
  <conditionalFormatting sqref="AZ13:BO15">
    <cfRule type="notContainsBlanks" dxfId="1410" priority="13">
      <formula>LEN(TRIM(AZ13))&gt;0</formula>
    </cfRule>
  </conditionalFormatting>
  <conditionalFormatting sqref="AN13:AS15 AT14 AT16 AT18">
    <cfRule type="containsBlanks" dxfId="1409" priority="14">
      <formula>LEN(TRIM(AN13))=0</formula>
    </cfRule>
  </conditionalFormatting>
  <conditionalFormatting sqref="AN16:AS16">
    <cfRule type="containsText" dxfId="1408" priority="12" operator="containsText" text="CALC.">
      <formula>NOT(ISERROR(SEARCH("CALC.",AN16)))</formula>
    </cfRule>
  </conditionalFormatting>
  <conditionalFormatting sqref="AK14:AS16 AZ12:BO18 AT13:AY16">
    <cfRule type="expression" dxfId="1407" priority="11">
      <formula>$AT$18="Single Phase"</formula>
    </cfRule>
  </conditionalFormatting>
  <conditionalFormatting sqref="X24">
    <cfRule type="containsBlanks" dxfId="1406" priority="8">
      <formula>LEN(TRIM(X24))=0</formula>
    </cfRule>
  </conditionalFormatting>
  <conditionalFormatting sqref="AF24:AH24">
    <cfRule type="containsBlanks" dxfId="1405" priority="10">
      <formula>LEN(TRIM(AF24))=0</formula>
    </cfRule>
  </conditionalFormatting>
  <conditionalFormatting sqref="AF24:AI24">
    <cfRule type="expression" dxfId="1404" priority="9">
      <formula>$X$40="FIXED SPEED"</formula>
    </cfRule>
  </conditionalFormatting>
  <conditionalFormatting sqref="AT24:AW24">
    <cfRule type="expression" dxfId="1403" priority="2">
      <formula>$H$19="Direct Drive"</formula>
    </cfRule>
  </conditionalFormatting>
  <conditionalFormatting sqref="AT24:AW24">
    <cfRule type="expression" dxfId="1402" priority="1">
      <formula>$H$19="Direct Drive"</formula>
    </cfRule>
  </conditionalFormatting>
  <conditionalFormatting sqref="AT24:AW24">
    <cfRule type="containsText" dxfId="140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sqref="A1:C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2" t="s">
        <v>49</v>
      </c>
      <c r="AK1" s="2022"/>
      <c r="AL1" s="2022"/>
      <c r="AM1" s="2022"/>
      <c r="AN1" s="2022"/>
      <c r="AO1" s="2022"/>
      <c r="AP1" s="2022"/>
      <c r="AQ1" s="2022"/>
      <c r="AR1" s="2022"/>
      <c r="AS1" s="2022"/>
      <c r="AT1" s="2022"/>
      <c r="AU1" s="2022"/>
      <c r="AV1" s="2022"/>
      <c r="AW1" s="2022"/>
      <c r="AX1" s="2022"/>
      <c r="AY1" s="2022"/>
      <c r="AZ1" s="2022"/>
      <c r="BA1" s="2022"/>
      <c r="BB1" s="2022"/>
      <c r="BC1" s="2022"/>
      <c r="BD1" s="2022"/>
      <c r="BE1" s="2022"/>
      <c r="BF1" s="2022"/>
      <c r="BG1" s="2022"/>
      <c r="BH1" s="2022"/>
      <c r="BI1" s="2022"/>
      <c r="BJ1" s="2022"/>
      <c r="BK1" s="2022"/>
      <c r="BL1" s="2022"/>
      <c r="BM1" s="2022"/>
      <c r="BN1" s="2022"/>
      <c r="BO1" s="2022"/>
      <c r="BP1" s="2022"/>
      <c r="BQ1" s="2022"/>
      <c r="BR1" s="2022"/>
      <c r="BS1" s="202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47"/>
      <c r="AL2" s="247"/>
      <c r="AM2" s="247"/>
      <c r="AN2" s="247"/>
      <c r="AO2" s="247"/>
      <c r="AP2" s="247"/>
      <c r="AQ2" s="247"/>
      <c r="AR2" s="247"/>
      <c r="AS2" s="247"/>
      <c r="AT2" s="247"/>
      <c r="AU2" s="247"/>
      <c r="AV2" s="247"/>
      <c r="AW2" s="247"/>
      <c r="AX2" s="247"/>
      <c r="AY2" s="247"/>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59"/>
      <c r="N3" s="359"/>
      <c r="O3" s="359"/>
      <c r="P3" s="359"/>
      <c r="Q3" s="359"/>
      <c r="R3" s="359"/>
      <c r="S3" s="359"/>
      <c r="T3" s="359"/>
      <c r="U3" s="359"/>
      <c r="V3" s="359"/>
      <c r="W3" s="359"/>
      <c r="X3" s="359"/>
      <c r="Y3" s="359"/>
      <c r="Z3" s="359"/>
      <c r="AA3" s="359"/>
      <c r="AB3" s="359"/>
      <c r="AC3" s="359"/>
      <c r="AD3" s="359"/>
      <c r="AE3" s="359"/>
      <c r="AF3" s="359"/>
      <c r="AG3" s="359"/>
      <c r="AH3" s="359"/>
      <c r="AI3" s="359"/>
      <c r="AJ3" s="5"/>
      <c r="AK3" s="247"/>
      <c r="AL3" s="247"/>
      <c r="AM3" s="247"/>
      <c r="AN3" s="247"/>
      <c r="AO3" s="247"/>
      <c r="AP3" s="247"/>
      <c r="AQ3" s="247"/>
      <c r="AR3" s="247"/>
      <c r="AS3" s="247"/>
      <c r="AT3" s="247"/>
      <c r="AU3" s="247"/>
      <c r="AV3" s="247"/>
      <c r="AW3" s="247"/>
      <c r="AX3" s="247"/>
      <c r="AY3" s="247"/>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47"/>
      <c r="AL4" s="247"/>
      <c r="AM4" s="247"/>
      <c r="AN4" s="247"/>
      <c r="AO4" s="247"/>
      <c r="AP4" s="247"/>
      <c r="AQ4" s="247"/>
      <c r="AR4" s="247"/>
      <c r="AS4" s="247"/>
      <c r="AT4" s="247"/>
      <c r="AU4" s="247"/>
      <c r="AV4" s="247"/>
      <c r="AW4" s="247"/>
      <c r="AX4" s="247"/>
      <c r="AY4" s="247"/>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52"/>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5"/>
      <c r="AK5" s="247"/>
      <c r="AL5" s="247"/>
      <c r="AM5" s="247"/>
      <c r="AN5" s="247"/>
      <c r="AO5" s="247"/>
      <c r="AP5" s="247"/>
      <c r="AQ5" s="247"/>
      <c r="AR5" s="247"/>
      <c r="AS5" s="247"/>
      <c r="AT5" s="247"/>
      <c r="AU5" s="247"/>
      <c r="AV5" s="247"/>
      <c r="AW5" s="247"/>
      <c r="AX5" s="247"/>
      <c r="AY5" s="247"/>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47"/>
      <c r="AL6" s="247"/>
      <c r="AM6" s="247"/>
      <c r="AN6" s="247"/>
      <c r="AO6" s="247"/>
      <c r="AP6" s="247"/>
      <c r="AQ6" s="247"/>
      <c r="AR6" s="247"/>
      <c r="AS6" s="247"/>
      <c r="AT6" s="247"/>
      <c r="AU6" s="247"/>
      <c r="AV6" s="247"/>
      <c r="AW6" s="247"/>
      <c r="AX6" s="247"/>
      <c r="AY6" s="247"/>
      <c r="AZ6" s="5"/>
      <c r="BA6" s="5"/>
      <c r="BB6" s="5"/>
      <c r="BC6" s="5"/>
      <c r="BD6" s="5"/>
      <c r="BE6" s="5"/>
      <c r="BF6" s="5"/>
      <c r="BG6" s="5"/>
      <c r="BH6" s="5"/>
      <c r="BI6" s="5"/>
      <c r="BJ6" s="5"/>
      <c r="BK6" s="5"/>
      <c r="BL6" s="5"/>
      <c r="BM6" s="5"/>
      <c r="BN6" s="5"/>
      <c r="BO6" s="5"/>
      <c r="BP6" s="5"/>
      <c r="BQ6" s="5"/>
      <c r="BR6" s="5"/>
      <c r="BS6" s="5"/>
    </row>
    <row r="7" spans="1:71" ht="12" customHeight="1" x14ac:dyDescent="0.2">
      <c r="A7" s="1174" t="s">
        <v>48</v>
      </c>
      <c r="B7" s="1174"/>
      <c r="C7" s="1174"/>
      <c r="D7" s="1174"/>
      <c r="E7" s="1174"/>
      <c r="F7" s="855"/>
      <c r="G7" s="855"/>
      <c r="H7" s="855"/>
      <c r="I7" s="855"/>
      <c r="J7" s="855"/>
      <c r="K7" s="855"/>
      <c r="L7" s="855"/>
      <c r="M7" s="855"/>
      <c r="N7" s="855"/>
      <c r="O7" s="855"/>
      <c r="P7" s="855"/>
      <c r="Q7" s="6"/>
      <c r="R7" s="6"/>
      <c r="S7" s="6"/>
      <c r="T7" s="1174" t="s">
        <v>47</v>
      </c>
      <c r="U7" s="1174"/>
      <c r="V7" s="1174"/>
      <c r="W7" s="1174"/>
      <c r="X7" s="1174"/>
      <c r="Y7" s="855"/>
      <c r="Z7" s="855"/>
      <c r="AA7" s="855"/>
      <c r="AB7" s="855"/>
      <c r="AC7" s="855"/>
      <c r="AD7" s="855"/>
      <c r="AE7" s="855"/>
      <c r="AF7" s="855"/>
      <c r="AG7" s="855"/>
      <c r="AH7" s="855"/>
      <c r="AI7" s="855"/>
      <c r="AJ7" s="5"/>
      <c r="AK7" s="247"/>
      <c r="AL7" s="247"/>
      <c r="AM7" s="247"/>
      <c r="AN7" s="247"/>
      <c r="AO7" s="247"/>
      <c r="AP7" s="247"/>
      <c r="AQ7" s="247"/>
      <c r="AR7" s="247"/>
      <c r="AS7" s="247"/>
      <c r="AT7" s="247"/>
      <c r="AU7" s="247"/>
      <c r="AV7" s="247"/>
      <c r="AW7" s="247"/>
      <c r="AX7" s="247"/>
      <c r="AY7" s="247"/>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47"/>
      <c r="AL8" s="247"/>
      <c r="AM8" s="247"/>
      <c r="AN8" s="247"/>
      <c r="AO8" s="247"/>
      <c r="AP8" s="247"/>
      <c r="AQ8" s="247"/>
      <c r="AR8" s="247"/>
      <c r="AS8" s="247"/>
      <c r="AT8" s="247"/>
      <c r="AU8" s="247"/>
      <c r="AV8" s="247"/>
      <c r="AW8" s="247"/>
      <c r="AX8" s="247"/>
      <c r="AY8" s="247"/>
      <c r="AZ8" s="5"/>
      <c r="BA8" s="5"/>
      <c r="BB8" s="5"/>
      <c r="BC8" s="5"/>
      <c r="BD8" s="5"/>
      <c r="BE8" s="5"/>
      <c r="BF8" s="5"/>
      <c r="BG8" s="5"/>
      <c r="BH8" s="5"/>
      <c r="BI8" s="5"/>
      <c r="BJ8" s="5"/>
      <c r="BK8" s="5"/>
      <c r="BL8" s="5"/>
      <c r="BM8" s="5"/>
      <c r="BN8" s="5"/>
      <c r="BO8" s="5"/>
      <c r="BP8" s="5"/>
      <c r="BQ8" s="5"/>
      <c r="BR8" s="5"/>
      <c r="BS8" s="5"/>
    </row>
    <row r="9" spans="1:71" ht="12" customHeight="1" x14ac:dyDescent="0.2">
      <c r="A9" s="1174" t="s">
        <v>61</v>
      </c>
      <c r="B9" s="1174"/>
      <c r="C9" s="1174"/>
      <c r="D9" s="1174"/>
      <c r="E9" s="1174"/>
      <c r="F9" s="855"/>
      <c r="G9" s="855"/>
      <c r="H9" s="855"/>
      <c r="I9" s="855"/>
      <c r="J9" s="855"/>
      <c r="K9" s="855"/>
      <c r="L9" s="855"/>
      <c r="M9" s="855"/>
      <c r="N9" s="855"/>
      <c r="O9" s="855"/>
      <c r="P9" s="855"/>
      <c r="Q9" s="6"/>
      <c r="R9" s="6"/>
      <c r="S9" s="6"/>
      <c r="T9" s="1174" t="s">
        <v>46</v>
      </c>
      <c r="U9" s="1174"/>
      <c r="V9" s="1174"/>
      <c r="W9" s="1174"/>
      <c r="X9" s="1174"/>
      <c r="Y9" s="855"/>
      <c r="Z9" s="855"/>
      <c r="AA9" s="855"/>
      <c r="AB9" s="855"/>
      <c r="AC9" s="855"/>
      <c r="AD9" s="855"/>
      <c r="AE9" s="855"/>
      <c r="AF9" s="855"/>
      <c r="AG9" s="855"/>
      <c r="AH9" s="855"/>
      <c r="AI9" s="855"/>
      <c r="AJ9" s="5"/>
      <c r="AK9" s="247"/>
      <c r="AL9" s="247"/>
      <c r="AM9" s="247"/>
      <c r="AN9" s="247"/>
      <c r="AO9" s="247"/>
      <c r="AP9" s="247"/>
      <c r="AQ9" s="247"/>
      <c r="AR9" s="247"/>
      <c r="AS9" s="247"/>
      <c r="AT9" s="247"/>
      <c r="AU9" s="247"/>
      <c r="AV9" s="247"/>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46"/>
      <c r="AL10" s="246"/>
      <c r="AM10" s="246"/>
      <c r="AN10" s="246"/>
      <c r="AO10" s="246"/>
      <c r="AP10" s="246"/>
      <c r="AQ10" s="246"/>
      <c r="AR10" s="246"/>
      <c r="AS10" s="246"/>
      <c r="AT10" s="246"/>
      <c r="AU10" s="246"/>
      <c r="AV10" s="246"/>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084" t="s">
        <v>162</v>
      </c>
      <c r="B11" s="1085"/>
      <c r="C11" s="1085"/>
      <c r="D11" s="1085"/>
      <c r="E11" s="1085"/>
      <c r="F11" s="1085"/>
      <c r="G11" s="1085"/>
      <c r="H11" s="1085"/>
      <c r="I11" s="1085"/>
      <c r="J11" s="1085"/>
      <c r="K11" s="1085"/>
      <c r="L11" s="1085"/>
      <c r="M11" s="1085"/>
      <c r="N11" s="1085"/>
      <c r="O11" s="1085"/>
      <c r="P11" s="1086"/>
      <c r="Q11" s="6"/>
      <c r="R11" s="6"/>
      <c r="S11" s="1084" t="s">
        <v>117</v>
      </c>
      <c r="T11" s="1085"/>
      <c r="U11" s="1085"/>
      <c r="V11" s="1085"/>
      <c r="W11" s="1085"/>
      <c r="X11" s="1085"/>
      <c r="Y11" s="1085"/>
      <c r="Z11" s="1085"/>
      <c r="AA11" s="1085"/>
      <c r="AB11" s="1085"/>
      <c r="AC11" s="1085"/>
      <c r="AD11" s="1085"/>
      <c r="AE11" s="1085"/>
      <c r="AF11" s="1085"/>
      <c r="AG11" s="1085"/>
      <c r="AH11" s="1085"/>
      <c r="AI11" s="1086"/>
      <c r="AJ11" s="5"/>
      <c r="AK11" s="1102" t="s">
        <v>776</v>
      </c>
      <c r="AL11" s="1103"/>
      <c r="AM11" s="1103"/>
      <c r="AN11" s="1103"/>
      <c r="AO11" s="1103"/>
      <c r="AP11" s="1103"/>
      <c r="AQ11" s="1103"/>
      <c r="AR11" s="1103"/>
      <c r="AS11" s="1103"/>
      <c r="AT11" s="1103"/>
      <c r="AU11" s="1103"/>
      <c r="AV11" s="1103"/>
      <c r="AW11" s="1103"/>
      <c r="AX11" s="1103"/>
      <c r="AY11" s="1103"/>
      <c r="AZ11" s="1103"/>
      <c r="BA11" s="1103"/>
      <c r="BB11" s="1103"/>
      <c r="BC11" s="1103"/>
      <c r="BD11" s="1103"/>
      <c r="BE11" s="1103"/>
      <c r="BF11" s="1103"/>
      <c r="BG11" s="1103"/>
      <c r="BH11" s="1103"/>
      <c r="BI11" s="1103"/>
      <c r="BJ11" s="1103"/>
      <c r="BK11" s="1103"/>
      <c r="BL11" s="1103"/>
      <c r="BM11" s="1103"/>
      <c r="BN11" s="1103"/>
      <c r="BO11" s="1104"/>
      <c r="BP11" s="5"/>
      <c r="BQ11" s="5"/>
      <c r="BR11" s="5"/>
      <c r="BS11" s="5"/>
    </row>
    <row r="12" spans="1:71" ht="12.75" customHeight="1" thickTop="1" x14ac:dyDescent="0.2">
      <c r="A12" s="1183" t="s">
        <v>114</v>
      </c>
      <c r="B12" s="1184"/>
      <c r="C12" s="1184"/>
      <c r="D12" s="1184"/>
      <c r="E12" s="1184"/>
      <c r="F12" s="1185"/>
      <c r="G12" s="885"/>
      <c r="H12" s="885"/>
      <c r="I12" s="885"/>
      <c r="J12" s="885"/>
      <c r="K12" s="885"/>
      <c r="L12" s="885"/>
      <c r="M12" s="885"/>
      <c r="N12" s="885"/>
      <c r="O12" s="885"/>
      <c r="P12" s="886"/>
      <c r="Q12" s="6"/>
      <c r="R12" s="6"/>
      <c r="S12" s="1154" t="s">
        <v>114</v>
      </c>
      <c r="T12" s="1155"/>
      <c r="U12" s="1155"/>
      <c r="V12" s="1155"/>
      <c r="W12" s="1155"/>
      <c r="X12" s="1155"/>
      <c r="Y12" s="1155"/>
      <c r="Z12" s="885"/>
      <c r="AA12" s="885"/>
      <c r="AB12" s="885"/>
      <c r="AC12" s="885"/>
      <c r="AD12" s="885"/>
      <c r="AE12" s="885"/>
      <c r="AF12" s="885"/>
      <c r="AG12" s="885"/>
      <c r="AH12" s="885"/>
      <c r="AI12" s="886"/>
      <c r="AJ12" s="5"/>
      <c r="AK12" s="1507"/>
      <c r="AL12" s="1508"/>
      <c r="AM12" s="1509"/>
      <c r="AN12" s="1053" t="s">
        <v>159</v>
      </c>
      <c r="AO12" s="1053"/>
      <c r="AP12" s="1053"/>
      <c r="AQ12" s="1053" t="s">
        <v>98</v>
      </c>
      <c r="AR12" s="1053"/>
      <c r="AS12" s="1053"/>
      <c r="AT12" s="1893"/>
      <c r="AU12" s="1893"/>
      <c r="AV12" s="1893"/>
      <c r="AW12" s="1893"/>
      <c r="AX12" s="1893"/>
      <c r="AY12" s="1894"/>
      <c r="AZ12" s="1053" t="s">
        <v>158</v>
      </c>
      <c r="BA12" s="1053"/>
      <c r="BB12" s="1053"/>
      <c r="BC12" s="1053"/>
      <c r="BD12" s="1053"/>
      <c r="BE12" s="1053"/>
      <c r="BF12" s="1053"/>
      <c r="BG12" s="1053"/>
      <c r="BH12" s="1895" t="s">
        <v>157</v>
      </c>
      <c r="BI12" s="1896"/>
      <c r="BJ12" s="1896"/>
      <c r="BK12" s="1896"/>
      <c r="BL12" s="1896"/>
      <c r="BM12" s="1896"/>
      <c r="BN12" s="1896"/>
      <c r="BO12" s="1897"/>
      <c r="BP12" s="5"/>
      <c r="BQ12" s="5"/>
      <c r="BR12" s="5"/>
      <c r="BS12" s="5"/>
    </row>
    <row r="13" spans="1:71" ht="12" customHeight="1" x14ac:dyDescent="0.2">
      <c r="A13" s="1189" t="s">
        <v>54</v>
      </c>
      <c r="B13" s="1190"/>
      <c r="C13" s="1190"/>
      <c r="D13" s="1190"/>
      <c r="E13" s="1190"/>
      <c r="F13" s="1191"/>
      <c r="G13" s="870"/>
      <c r="H13" s="870"/>
      <c r="I13" s="870"/>
      <c r="J13" s="870"/>
      <c r="K13" s="870"/>
      <c r="L13" s="870"/>
      <c r="M13" s="870"/>
      <c r="N13" s="870"/>
      <c r="O13" s="870"/>
      <c r="P13" s="871"/>
      <c r="Q13" s="6"/>
      <c r="R13" s="6"/>
      <c r="S13" s="1092" t="s">
        <v>111</v>
      </c>
      <c r="T13" s="1093"/>
      <c r="U13" s="1093"/>
      <c r="V13" s="1093"/>
      <c r="W13" s="1093"/>
      <c r="X13" s="1093"/>
      <c r="Y13" s="1093"/>
      <c r="Z13" s="870"/>
      <c r="AA13" s="870"/>
      <c r="AB13" s="870"/>
      <c r="AC13" s="870"/>
      <c r="AD13" s="870"/>
      <c r="AE13" s="870"/>
      <c r="AF13" s="870"/>
      <c r="AG13" s="870"/>
      <c r="AH13" s="870"/>
      <c r="AI13" s="871"/>
      <c r="AJ13" s="5"/>
      <c r="AK13" s="1114" t="s">
        <v>155</v>
      </c>
      <c r="AL13" s="1115"/>
      <c r="AM13" s="1115"/>
      <c r="AN13" s="876"/>
      <c r="AO13" s="876"/>
      <c r="AP13" s="876"/>
      <c r="AQ13" s="877"/>
      <c r="AR13" s="877"/>
      <c r="AS13" s="900"/>
      <c r="AT13" s="1898"/>
      <c r="AU13" s="1899"/>
      <c r="AV13" s="1899"/>
      <c r="AW13" s="1899"/>
      <c r="AX13" s="1899"/>
      <c r="AY13" s="1900"/>
      <c r="AZ13" s="1892" t="str">
        <f>IF(AN13="","",IF(100*(ABS(AN13-$AN$16)/$AN$16)&gt;10,"T1 Exceeds 10% by "&amp;ROUND(100*(ABS(AN13-$AN$16)/$AN$16)-10,1)&amp;"%",""))</f>
        <v/>
      </c>
      <c r="BA13" s="1112"/>
      <c r="BB13" s="1112"/>
      <c r="BC13" s="1112"/>
      <c r="BD13" s="1112"/>
      <c r="BE13" s="1112"/>
      <c r="BF13" s="1112"/>
      <c r="BG13" s="1112"/>
      <c r="BH13" s="1112" t="str">
        <f>IF(AQ13="","",IF(100*(ABS(AQ13-$AQ$16)/$AQ$16)&gt;2,"T1 Exceeds 2% by "&amp;ROUND(100*(ABS(AQ13-$AQ$16)/$AQ$16)-2,1)&amp;"%",""))</f>
        <v/>
      </c>
      <c r="BI13" s="1112"/>
      <c r="BJ13" s="1112"/>
      <c r="BK13" s="1112"/>
      <c r="BL13" s="1112"/>
      <c r="BM13" s="1112"/>
      <c r="BN13" s="1112"/>
      <c r="BO13" s="1113"/>
      <c r="BP13" s="5"/>
      <c r="BQ13" s="5"/>
      <c r="BR13" s="5"/>
      <c r="BS13" s="5"/>
    </row>
    <row r="14" spans="1:71" ht="12" customHeight="1" x14ac:dyDescent="0.2">
      <c r="A14" s="1189" t="s">
        <v>153</v>
      </c>
      <c r="B14" s="1190"/>
      <c r="C14" s="1190"/>
      <c r="D14" s="1190"/>
      <c r="E14" s="1190"/>
      <c r="F14" s="1191"/>
      <c r="G14" s="870"/>
      <c r="H14" s="870"/>
      <c r="I14" s="870"/>
      <c r="J14" s="870"/>
      <c r="K14" s="870"/>
      <c r="L14" s="870"/>
      <c r="M14" s="870"/>
      <c r="N14" s="870"/>
      <c r="O14" s="870"/>
      <c r="P14" s="871"/>
      <c r="Q14" s="6"/>
      <c r="R14" s="6"/>
      <c r="S14" s="1189" t="s">
        <v>108</v>
      </c>
      <c r="T14" s="1190"/>
      <c r="U14" s="1190"/>
      <c r="V14" s="1190"/>
      <c r="W14" s="1190"/>
      <c r="X14" s="1190"/>
      <c r="Y14" s="1191"/>
      <c r="Z14" s="898"/>
      <c r="AA14" s="898"/>
      <c r="AB14" s="898"/>
      <c r="AC14" s="898"/>
      <c r="AD14" s="898"/>
      <c r="AE14" s="898"/>
      <c r="AF14" s="898"/>
      <c r="AG14" s="898"/>
      <c r="AH14" s="898"/>
      <c r="AI14" s="899"/>
      <c r="AJ14" s="5"/>
      <c r="AK14" s="1114" t="s">
        <v>51</v>
      </c>
      <c r="AL14" s="1115"/>
      <c r="AM14" s="1115"/>
      <c r="AN14" s="876"/>
      <c r="AO14" s="876"/>
      <c r="AP14" s="876"/>
      <c r="AQ14" s="877"/>
      <c r="AR14" s="877"/>
      <c r="AS14" s="900"/>
      <c r="AT14" s="1901"/>
      <c r="AU14" s="1902"/>
      <c r="AV14" s="1902"/>
      <c r="AW14" s="1902"/>
      <c r="AX14" s="1902"/>
      <c r="AY14" s="1903"/>
      <c r="AZ14" s="1892" t="str">
        <f>IF(AN14="","",IF(100*(ABS(AN14-$AN$16)/$AN$16)&gt;10,"T2 Exceeds 10% by "&amp;ROUND(100*(ABS(AN14-$AN$16)/$AN$16)-10,1)&amp;"%",""))</f>
        <v/>
      </c>
      <c r="BA14" s="1112"/>
      <c r="BB14" s="1112"/>
      <c r="BC14" s="1112"/>
      <c r="BD14" s="1112"/>
      <c r="BE14" s="1112"/>
      <c r="BF14" s="1112"/>
      <c r="BG14" s="1112"/>
      <c r="BH14" s="1112" t="str">
        <f>IF(AQ14="","",IF(100*(ABS(AQ14-$AQ$16)/$AQ$16)&gt;2,"T2 Exceeds 2% by "&amp;ROUND(100*(ABS(AQ14-$AQ$16)/$AQ$16)-2,1)&amp;"%",""))</f>
        <v/>
      </c>
      <c r="BI14" s="1112"/>
      <c r="BJ14" s="1112"/>
      <c r="BK14" s="1112"/>
      <c r="BL14" s="1112"/>
      <c r="BM14" s="1112"/>
      <c r="BN14" s="1112"/>
      <c r="BO14" s="1113"/>
      <c r="BP14" s="5"/>
      <c r="BQ14" s="5"/>
      <c r="BR14" s="5"/>
      <c r="BS14" s="5"/>
    </row>
    <row r="15" spans="1:71" ht="12" customHeight="1" x14ac:dyDescent="0.2">
      <c r="A15" s="1092" t="s">
        <v>152</v>
      </c>
      <c r="B15" s="1093"/>
      <c r="C15" s="1093"/>
      <c r="D15" s="1093"/>
      <c r="E15" s="1093"/>
      <c r="F15" s="1093"/>
      <c r="G15" s="1166" t="s">
        <v>151</v>
      </c>
      <c r="H15" s="1166"/>
      <c r="I15" s="1166"/>
      <c r="J15" s="1166"/>
      <c r="K15" s="1166"/>
      <c r="L15" s="1166"/>
      <c r="M15" s="1166"/>
      <c r="N15" s="1166"/>
      <c r="O15" s="1166"/>
      <c r="P15" s="1167"/>
      <c r="Q15" s="6"/>
      <c r="R15" s="6"/>
      <c r="S15" s="1092" t="s">
        <v>107</v>
      </c>
      <c r="T15" s="1093"/>
      <c r="U15" s="1093"/>
      <c r="V15" s="1093"/>
      <c r="W15" s="1093"/>
      <c r="X15" s="1093"/>
      <c r="Y15" s="1093"/>
      <c r="Z15" s="895"/>
      <c r="AA15" s="896"/>
      <c r="AB15" s="896"/>
      <c r="AC15" s="896"/>
      <c r="AD15" s="896"/>
      <c r="AE15" s="896"/>
      <c r="AF15" s="896"/>
      <c r="AG15" s="896"/>
      <c r="AH15" s="896"/>
      <c r="AI15" s="897"/>
      <c r="AJ15" s="5"/>
      <c r="AK15" s="1114" t="s">
        <v>50</v>
      </c>
      <c r="AL15" s="1115"/>
      <c r="AM15" s="1115"/>
      <c r="AN15" s="876"/>
      <c r="AO15" s="876"/>
      <c r="AP15" s="876"/>
      <c r="AQ15" s="877"/>
      <c r="AR15" s="877"/>
      <c r="AS15" s="900"/>
      <c r="AT15" s="1904"/>
      <c r="AU15" s="1905"/>
      <c r="AV15" s="1905"/>
      <c r="AW15" s="1905"/>
      <c r="AX15" s="1905"/>
      <c r="AY15" s="1906"/>
      <c r="AZ15" s="1892" t="str">
        <f>IF(AN15="","",IF(100*(ABS(AN15-$AN$16)/$AN$16)&gt;10,"T3 Exceeds 10% by "&amp;ROUND(100*(ABS(AN15-$AN$16)/$AN$16)-10,1)&amp;"%",""))</f>
        <v/>
      </c>
      <c r="BA15" s="1112"/>
      <c r="BB15" s="1112"/>
      <c r="BC15" s="1112"/>
      <c r="BD15" s="1112"/>
      <c r="BE15" s="1112"/>
      <c r="BF15" s="1112"/>
      <c r="BG15" s="1112"/>
      <c r="BH15" s="1112" t="str">
        <f>IF(AQ15="","",IF(100*(ABS(AQ15-$AQ$16)/$AQ$16)&gt;2,"T3 Exceeds 2% by "&amp;ROUND(100*(ABS(AQ15-$AQ$16)/$AQ$16)-2,1)&amp;"%",""))</f>
        <v/>
      </c>
      <c r="BI15" s="1112"/>
      <c r="BJ15" s="1112"/>
      <c r="BK15" s="1112"/>
      <c r="BL15" s="1112"/>
      <c r="BM15" s="1112"/>
      <c r="BN15" s="1112"/>
      <c r="BO15" s="1113"/>
      <c r="BP15" s="5"/>
      <c r="BQ15" s="5"/>
      <c r="BR15" s="5"/>
      <c r="BS15" s="5"/>
    </row>
    <row r="16" spans="1:71" ht="12" customHeight="1" thickBot="1" x14ac:dyDescent="0.25">
      <c r="A16" s="1090" t="s">
        <v>149</v>
      </c>
      <c r="B16" s="1091"/>
      <c r="C16" s="1091"/>
      <c r="D16" s="1091"/>
      <c r="E16" s="1091"/>
      <c r="F16" s="1091"/>
      <c r="G16" s="944"/>
      <c r="H16" s="944"/>
      <c r="I16" s="944"/>
      <c r="J16" s="944"/>
      <c r="K16" s="944"/>
      <c r="L16" s="944"/>
      <c r="M16" s="944"/>
      <c r="N16" s="944"/>
      <c r="O16" s="944"/>
      <c r="P16" s="1193"/>
      <c r="Q16" s="6"/>
      <c r="R16" s="6"/>
      <c r="S16" s="1225"/>
      <c r="T16" s="1226"/>
      <c r="U16" s="1226"/>
      <c r="V16" s="1226"/>
      <c r="W16" s="1226"/>
      <c r="X16" s="1226"/>
      <c r="Y16" s="1226"/>
      <c r="Z16" s="1161" t="s">
        <v>104</v>
      </c>
      <c r="AA16" s="1161"/>
      <c r="AB16" s="1161"/>
      <c r="AC16" s="1161"/>
      <c r="AD16" s="1161"/>
      <c r="AE16" s="1161" t="s">
        <v>103</v>
      </c>
      <c r="AF16" s="1161"/>
      <c r="AG16" s="1161"/>
      <c r="AH16" s="1161"/>
      <c r="AI16" s="1162"/>
      <c r="AJ16" s="5"/>
      <c r="AK16" s="1114" t="s">
        <v>147</v>
      </c>
      <c r="AL16" s="1115"/>
      <c r="AM16" s="1115"/>
      <c r="AN16" s="1194" t="str">
        <f>IFERROR(AVERAGE(AN13:AP15),"")</f>
        <v/>
      </c>
      <c r="AO16" s="1194"/>
      <c r="AP16" s="1194"/>
      <c r="AQ16" s="1110" t="str">
        <f>IFERROR(AVERAGE(AQ13:AS15),"")</f>
        <v/>
      </c>
      <c r="AR16" s="1110"/>
      <c r="AS16" s="1233"/>
      <c r="AT16" s="1909"/>
      <c r="AU16" s="1910"/>
      <c r="AV16" s="1910"/>
      <c r="AW16" s="1910"/>
      <c r="AX16" s="1910"/>
      <c r="AY16" s="1911"/>
      <c r="AZ16" s="1136" t="s">
        <v>146</v>
      </c>
      <c r="BA16" s="1136"/>
      <c r="BB16" s="1136"/>
      <c r="BC16" s="1136"/>
      <c r="BD16" s="1136"/>
      <c r="BE16" s="1136"/>
      <c r="BF16" s="1136"/>
      <c r="BG16" s="1136"/>
      <c r="BH16" s="1136"/>
      <c r="BI16" s="1136"/>
      <c r="BJ16" s="1136"/>
      <c r="BK16" s="1136"/>
      <c r="BL16" s="1136"/>
      <c r="BM16" s="1136"/>
      <c r="BN16" s="1136"/>
      <c r="BO16" s="1137"/>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154" t="s">
        <v>32</v>
      </c>
      <c r="T17" s="1155"/>
      <c r="U17" s="1155"/>
      <c r="V17" s="1155"/>
      <c r="W17" s="1155"/>
      <c r="X17" s="1155"/>
      <c r="Y17" s="1155"/>
      <c r="Z17" s="885"/>
      <c r="AA17" s="885"/>
      <c r="AB17" s="885"/>
      <c r="AC17" s="885"/>
      <c r="AD17" s="885"/>
      <c r="AE17" s="885"/>
      <c r="AF17" s="885"/>
      <c r="AG17" s="885"/>
      <c r="AH17" s="885"/>
      <c r="AI17" s="886"/>
      <c r="AJ17" s="5"/>
      <c r="AK17" s="1877"/>
      <c r="AL17" s="1878"/>
      <c r="AM17" s="1878"/>
      <c r="AN17" s="1878"/>
      <c r="AO17" s="1878"/>
      <c r="AP17" s="1878"/>
      <c r="AQ17" s="1878"/>
      <c r="AR17" s="1878"/>
      <c r="AS17" s="1879"/>
      <c r="AT17" s="1600" t="s">
        <v>144</v>
      </c>
      <c r="AU17" s="1600"/>
      <c r="AV17" s="1600"/>
      <c r="AW17" s="1600"/>
      <c r="AX17" s="1600"/>
      <c r="AY17" s="1883"/>
      <c r="AZ17" s="1138" t="s">
        <v>143</v>
      </c>
      <c r="BA17" s="1139"/>
      <c r="BB17" s="1139"/>
      <c r="BC17" s="1139"/>
      <c r="BD17" s="1139"/>
      <c r="BE17" s="1139"/>
      <c r="BF17" s="1139"/>
      <c r="BG17" s="1139"/>
      <c r="BH17" s="1139"/>
      <c r="BI17" s="1139"/>
      <c r="BJ17" s="1139"/>
      <c r="BK17" s="1139"/>
      <c r="BL17" s="1139"/>
      <c r="BM17" s="1139"/>
      <c r="BN17" s="1139"/>
      <c r="BO17" s="1140"/>
      <c r="BP17" s="5"/>
      <c r="BQ17" s="5"/>
      <c r="BR17" s="5"/>
      <c r="BS17" s="5"/>
    </row>
    <row r="18" spans="1:73" ht="12" customHeight="1" thickBot="1" x14ac:dyDescent="0.25">
      <c r="A18" s="1084" t="s">
        <v>772</v>
      </c>
      <c r="B18" s="1085"/>
      <c r="C18" s="1085"/>
      <c r="D18" s="1085"/>
      <c r="E18" s="1085"/>
      <c r="F18" s="1085"/>
      <c r="G18" s="1085"/>
      <c r="H18" s="1085"/>
      <c r="I18" s="1085"/>
      <c r="J18" s="1085"/>
      <c r="K18" s="1086"/>
      <c r="L18" s="6"/>
      <c r="M18" s="6"/>
      <c r="N18" s="6"/>
      <c r="O18" s="6"/>
      <c r="P18" s="6"/>
      <c r="Q18" s="6"/>
      <c r="R18" s="6"/>
      <c r="S18" s="1092" t="s">
        <v>102</v>
      </c>
      <c r="T18" s="1093"/>
      <c r="U18" s="1093"/>
      <c r="V18" s="1093"/>
      <c r="W18" s="1093"/>
      <c r="X18" s="1093"/>
      <c r="Y18" s="1093"/>
      <c r="Z18" s="938"/>
      <c r="AA18" s="938"/>
      <c r="AB18" s="938"/>
      <c r="AC18" s="938"/>
      <c r="AD18" s="938"/>
      <c r="AE18" s="1087" t="s">
        <v>99</v>
      </c>
      <c r="AF18" s="1088"/>
      <c r="AG18" s="1088"/>
      <c r="AH18" s="1088"/>
      <c r="AI18" s="1089"/>
      <c r="AJ18" s="5"/>
      <c r="AK18" s="1880"/>
      <c r="AL18" s="1881"/>
      <c r="AM18" s="1881"/>
      <c r="AN18" s="1881"/>
      <c r="AO18" s="1881"/>
      <c r="AP18" s="1881"/>
      <c r="AQ18" s="1881"/>
      <c r="AR18" s="1881"/>
      <c r="AS18" s="1882"/>
      <c r="AT18" s="901"/>
      <c r="AU18" s="902"/>
      <c r="AV18" s="902"/>
      <c r="AW18" s="902"/>
      <c r="AX18" s="902"/>
      <c r="AY18" s="903"/>
      <c r="AZ18" s="1141"/>
      <c r="BA18" s="1142"/>
      <c r="BB18" s="1142"/>
      <c r="BC18" s="1142"/>
      <c r="BD18" s="1142"/>
      <c r="BE18" s="1142"/>
      <c r="BF18" s="1142"/>
      <c r="BG18" s="1142"/>
      <c r="BH18" s="1142"/>
      <c r="BI18" s="1142"/>
      <c r="BJ18" s="1142"/>
      <c r="BK18" s="1142"/>
      <c r="BL18" s="1142"/>
      <c r="BM18" s="1142"/>
      <c r="BN18" s="1142"/>
      <c r="BO18" s="1143"/>
      <c r="BP18" s="5"/>
      <c r="BQ18" s="5"/>
      <c r="BR18" s="5"/>
      <c r="BS18" s="5"/>
    </row>
    <row r="19" spans="1:73" ht="12" customHeight="1" thickTop="1" x14ac:dyDescent="0.2">
      <c r="A19" s="2023"/>
      <c r="B19" s="2024"/>
      <c r="C19" s="2024"/>
      <c r="D19" s="2024"/>
      <c r="E19" s="2024"/>
      <c r="F19" s="2025"/>
      <c r="G19" s="1497" t="s">
        <v>29</v>
      </c>
      <c r="H19" s="1497"/>
      <c r="I19" s="1497"/>
      <c r="J19" s="1497"/>
      <c r="K19" s="1510"/>
      <c r="L19" s="6"/>
      <c r="M19" s="6"/>
      <c r="N19" s="6"/>
      <c r="O19" s="6"/>
      <c r="P19" s="6"/>
      <c r="Q19" s="6"/>
      <c r="R19" s="6"/>
      <c r="S19" s="1092" t="s">
        <v>101</v>
      </c>
      <c r="T19" s="1093"/>
      <c r="U19" s="1093"/>
      <c r="V19" s="1093"/>
      <c r="W19" s="1093"/>
      <c r="X19" s="1093"/>
      <c r="Y19" s="1093"/>
      <c r="Z19" s="1087" t="s">
        <v>99</v>
      </c>
      <c r="AA19" s="1088"/>
      <c r="AB19" s="1088"/>
      <c r="AC19" s="1088"/>
      <c r="AD19" s="1088"/>
      <c r="AE19" s="1088" t="str">
        <f>IF(Z15&lt;&gt;"---",IF(Z18*Z15&lt;&gt;0,Z18*Z15, ""),"---")</f>
        <v/>
      </c>
      <c r="AF19" s="1088"/>
      <c r="AG19" s="1088"/>
      <c r="AH19" s="1088"/>
      <c r="AI19" s="1089"/>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092" t="s">
        <v>104</v>
      </c>
      <c r="B20" s="1093"/>
      <c r="C20" s="1093"/>
      <c r="D20" s="1093"/>
      <c r="E20" s="1093"/>
      <c r="F20" s="1093"/>
      <c r="G20" s="870"/>
      <c r="H20" s="870"/>
      <c r="I20" s="870"/>
      <c r="J20" s="870"/>
      <c r="K20" s="871"/>
      <c r="L20" s="6"/>
      <c r="M20" s="6"/>
      <c r="N20" s="6"/>
      <c r="O20" s="6"/>
      <c r="P20" s="6"/>
      <c r="Q20" s="6"/>
      <c r="R20" s="6"/>
      <c r="S20" s="1092" t="s">
        <v>100</v>
      </c>
      <c r="T20" s="1093"/>
      <c r="U20" s="1093"/>
      <c r="V20" s="1093"/>
      <c r="W20" s="1093"/>
      <c r="X20" s="1093"/>
      <c r="Y20" s="1093"/>
      <c r="Z20" s="1087" t="s">
        <v>99</v>
      </c>
      <c r="AA20" s="1088"/>
      <c r="AB20" s="1088"/>
      <c r="AC20" s="1088"/>
      <c r="AD20" s="1088"/>
      <c r="AE20" s="1998" t="str">
        <f>IF(AT18="Single Phase",AN13,IF(AT18="Three Phase",IF(MOD(AN13,1)=0,AN13&amp;".0",AN13)&amp;", "&amp;IF(MOD(AN14,1)=0,AN14&amp;".0",AN14)&amp;", "&amp;IF(MOD(AN15,1)=0,AN15&amp;".0",AN15),""))</f>
        <v/>
      </c>
      <c r="AF20" s="1999"/>
      <c r="AG20" s="1999"/>
      <c r="AH20" s="1999"/>
      <c r="AI20" s="2000"/>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090" t="s">
        <v>103</v>
      </c>
      <c r="B21" s="1091"/>
      <c r="C21" s="1091"/>
      <c r="D21" s="1091"/>
      <c r="E21" s="1091"/>
      <c r="F21" s="1091"/>
      <c r="G21" s="944"/>
      <c r="H21" s="944"/>
      <c r="I21" s="944"/>
      <c r="J21" s="944"/>
      <c r="K21" s="1193"/>
      <c r="L21" s="6"/>
      <c r="M21" s="6"/>
      <c r="N21" s="6"/>
      <c r="O21" s="6"/>
      <c r="P21" s="6"/>
      <c r="Q21" s="6"/>
      <c r="R21" s="6"/>
      <c r="S21" s="1090" t="s">
        <v>98</v>
      </c>
      <c r="T21" s="1091"/>
      <c r="U21" s="1091"/>
      <c r="V21" s="1091"/>
      <c r="W21" s="1091"/>
      <c r="X21" s="1091"/>
      <c r="Y21" s="1091"/>
      <c r="Z21" s="944"/>
      <c r="AA21" s="944"/>
      <c r="AB21" s="944"/>
      <c r="AC21" s="944"/>
      <c r="AD21" s="944"/>
      <c r="AE21" s="1792" t="str">
        <f>IF(AT18="Single Phase",AQ13,IF(AT18="Three Phase",AQ13 &amp;", "&amp; AQ14 &amp; ", " &amp; AQ15,""))</f>
        <v/>
      </c>
      <c r="AF21" s="1516"/>
      <c r="AG21" s="1516"/>
      <c r="AH21" s="1516"/>
      <c r="AI21" s="1541"/>
      <c r="AJ21" s="5"/>
      <c r="AK21" s="1102" t="s">
        <v>709</v>
      </c>
      <c r="AL21" s="1103"/>
      <c r="AM21" s="1103"/>
      <c r="AN21" s="1103"/>
      <c r="AO21" s="1103"/>
      <c r="AP21" s="1103"/>
      <c r="AQ21" s="1103"/>
      <c r="AR21" s="1103"/>
      <c r="AS21" s="1103"/>
      <c r="AT21" s="1103"/>
      <c r="AU21" s="1103"/>
      <c r="AV21" s="1103"/>
      <c r="AW21" s="1103"/>
      <c r="AX21" s="1103"/>
      <c r="AY21" s="1104"/>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48"/>
      <c r="AL22" s="949"/>
      <c r="AM22" s="949"/>
      <c r="AN22" s="949"/>
      <c r="AO22" s="950"/>
      <c r="AP22" s="956"/>
      <c r="AQ22" s="949"/>
      <c r="AR22" s="949"/>
      <c r="AS22" s="949"/>
      <c r="AT22" s="950"/>
      <c r="AU22" s="956"/>
      <c r="AV22" s="949"/>
      <c r="AW22" s="949"/>
      <c r="AX22" s="949"/>
      <c r="AY22" s="957"/>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236" t="s">
        <v>376</v>
      </c>
      <c r="U23" s="1237"/>
      <c r="V23" s="1237"/>
      <c r="W23" s="1237"/>
      <c r="X23" s="1237"/>
      <c r="Y23" s="1237"/>
      <c r="Z23" s="1237"/>
      <c r="AA23" s="1237"/>
      <c r="AB23" s="1237"/>
      <c r="AC23" s="1237"/>
      <c r="AD23" s="1237"/>
      <c r="AE23" s="1237"/>
      <c r="AF23" s="1237"/>
      <c r="AG23" s="1237"/>
      <c r="AH23" s="1237"/>
      <c r="AI23" s="1238"/>
      <c r="AJ23" s="5"/>
      <c r="AK23" s="958"/>
      <c r="AL23" s="959"/>
      <c r="AM23" s="959"/>
      <c r="AN23" s="959"/>
      <c r="AO23" s="960"/>
      <c r="AP23" s="961"/>
      <c r="AQ23" s="959"/>
      <c r="AR23" s="959"/>
      <c r="AS23" s="959"/>
      <c r="AT23" s="960"/>
      <c r="AU23" s="961"/>
      <c r="AV23" s="959"/>
      <c r="AW23" s="959"/>
      <c r="AX23" s="959"/>
      <c r="AY23" s="962"/>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1840" t="s">
        <v>375</v>
      </c>
      <c r="U24" s="1841"/>
      <c r="V24" s="1841"/>
      <c r="W24" s="1841"/>
      <c r="X24" s="1841"/>
      <c r="Y24" s="1841"/>
      <c r="Z24" s="1841"/>
      <c r="AA24" s="1841"/>
      <c r="AB24" s="1841"/>
      <c r="AC24" s="1841"/>
      <c r="AD24" s="1841"/>
      <c r="AE24" s="1874"/>
      <c r="AF24" s="1875"/>
      <c r="AG24" s="1875"/>
      <c r="AH24" s="1872" t="str">
        <f>IF(ISNUMBER(AE24),"%","")</f>
        <v/>
      </c>
      <c r="AI24" s="1873"/>
      <c r="AJ24" s="5"/>
      <c r="AK24" s="958"/>
      <c r="AL24" s="959"/>
      <c r="AM24" s="959"/>
      <c r="AN24" s="959"/>
      <c r="AO24" s="960"/>
      <c r="AP24" s="961"/>
      <c r="AQ24" s="959"/>
      <c r="AR24" s="959"/>
      <c r="AS24" s="959"/>
      <c r="AT24" s="960"/>
      <c r="AU24" s="961"/>
      <c r="AV24" s="959"/>
      <c r="AW24" s="959"/>
      <c r="AX24" s="959"/>
      <c r="AY24" s="962"/>
      <c r="AZ24" s="5"/>
      <c r="BA24" s="5"/>
      <c r="BB24" s="5"/>
      <c r="BC24" s="5"/>
      <c r="BD24" s="5"/>
      <c r="BE24" s="5"/>
      <c r="BF24" s="5"/>
      <c r="BG24" s="5"/>
      <c r="BH24" s="5"/>
      <c r="BI24" s="5"/>
      <c r="BJ24" s="5"/>
      <c r="BK24" s="5"/>
      <c r="BL24" s="5"/>
      <c r="BM24" s="5"/>
      <c r="BN24" s="5"/>
      <c r="BO24" s="5"/>
      <c r="BP24" s="5"/>
      <c r="BQ24" s="5"/>
      <c r="BR24" s="5"/>
      <c r="BS24" s="5"/>
      <c r="BT24" s="224"/>
      <c r="BU24" s="223"/>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58"/>
      <c r="AL25" s="959"/>
      <c r="AM25" s="959"/>
      <c r="AN25" s="959"/>
      <c r="AO25" s="960"/>
      <c r="AP25" s="961"/>
      <c r="AQ25" s="959"/>
      <c r="AR25" s="959"/>
      <c r="AS25" s="959"/>
      <c r="AT25" s="960"/>
      <c r="AU25" s="961"/>
      <c r="AV25" s="959"/>
      <c r="AW25" s="959"/>
      <c r="AX25" s="959"/>
      <c r="AY25" s="962"/>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58"/>
      <c r="AL26" s="959"/>
      <c r="AM26" s="959"/>
      <c r="AN26" s="959"/>
      <c r="AO26" s="960"/>
      <c r="AP26" s="961"/>
      <c r="AQ26" s="959"/>
      <c r="AR26" s="959"/>
      <c r="AS26" s="959"/>
      <c r="AT26" s="960"/>
      <c r="AU26" s="961"/>
      <c r="AV26" s="959"/>
      <c r="AW26" s="959"/>
      <c r="AX26" s="959"/>
      <c r="AY26" s="962"/>
      <c r="AZ26" s="5"/>
      <c r="BA26" s="5"/>
      <c r="BB26" s="5"/>
      <c r="BC26" s="5"/>
      <c r="BD26" s="5"/>
      <c r="BE26" s="5"/>
      <c r="BF26" s="5"/>
      <c r="BG26" s="5"/>
      <c r="BH26" s="5"/>
      <c r="BI26" s="5"/>
      <c r="BJ26" s="5"/>
      <c r="BK26" s="5"/>
      <c r="BL26" s="5"/>
      <c r="BM26" s="5"/>
      <c r="BN26" s="5"/>
      <c r="BO26" s="5"/>
      <c r="BP26" s="5"/>
      <c r="BQ26" s="5"/>
      <c r="BR26" s="5"/>
      <c r="BS26" s="5"/>
      <c r="BT26" s="226"/>
      <c r="BU26" s="225"/>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77"/>
      <c r="AL27" s="978"/>
      <c r="AM27" s="978"/>
      <c r="AN27" s="978"/>
      <c r="AO27" s="979"/>
      <c r="AP27" s="980"/>
      <c r="AQ27" s="978"/>
      <c r="AR27" s="978"/>
      <c r="AS27" s="978"/>
      <c r="AT27" s="979"/>
      <c r="AU27" s="980"/>
      <c r="AV27" s="978"/>
      <c r="AW27" s="978"/>
      <c r="AX27" s="978"/>
      <c r="AY27" s="981"/>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ht="12" customHeight="1" x14ac:dyDescent="0.2">
      <c r="A32" s="6"/>
      <c r="B32" s="6"/>
      <c r="C32" s="6"/>
      <c r="D32" s="6"/>
      <c r="E32" s="6"/>
      <c r="F32" s="6"/>
      <c r="G32" s="6"/>
      <c r="H32" s="6"/>
      <c r="I32" s="6"/>
      <c r="J32" s="222"/>
      <c r="K32" s="120"/>
      <c r="L32" s="120"/>
      <c r="M32" s="120"/>
      <c r="N32" s="120"/>
      <c r="O32" s="120"/>
      <c r="P32" s="120"/>
      <c r="Q32" s="120"/>
      <c r="R32" s="120"/>
      <c r="S32" s="120"/>
      <c r="T32" s="120"/>
      <c r="U32" s="120"/>
      <c r="V32" s="120"/>
      <c r="W32" s="120"/>
      <c r="X32" s="120"/>
      <c r="Y32" s="221"/>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6"/>
      <c r="E40" s="211"/>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30"/>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94"/>
      <c r="F62" s="994"/>
      <c r="G62" s="994"/>
      <c r="H62" s="994"/>
      <c r="I62" s="994"/>
      <c r="J62" s="994"/>
      <c r="K62" s="994"/>
      <c r="L62" s="6"/>
      <c r="M62" s="6"/>
      <c r="N62" s="6"/>
      <c r="O62" s="6"/>
      <c r="P62" s="6"/>
      <c r="Q62" s="6" t="s">
        <v>37</v>
      </c>
      <c r="R62" s="6"/>
      <c r="S62" s="6"/>
      <c r="T62" s="6"/>
      <c r="U62" s="6"/>
      <c r="V62" s="995"/>
      <c r="W62" s="995"/>
      <c r="X62" s="995"/>
      <c r="Y62" s="995"/>
      <c r="Z62" s="995"/>
      <c r="AA62" s="995"/>
      <c r="AB62" s="995"/>
      <c r="AC62" s="995"/>
      <c r="AD62" s="995"/>
      <c r="AE62" s="995"/>
      <c r="AF62" s="995"/>
      <c r="AG62" s="995"/>
      <c r="AH62" s="995"/>
      <c r="AI62" s="9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YYrh14qo+pgZ6YlXLvz1XiuN38Mzlmtzaz4lq4njfDfUR9z5PFM2Azdklj7UF3dmnUVKjY/d0CDQJXiTYFgz5Q==" saltValue="5G7sEPnmAbh58miqZBGCew==" spinCount="100000"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400" priority="34">
      <formula>LEN(TRIM(E7))=0</formula>
    </cfRule>
  </conditionalFormatting>
  <conditionalFormatting sqref="AE18:AI18 AE20:AI21">
    <cfRule type="containsText" dxfId="1399" priority="33" operator="containsText" text="CALC.">
      <formula>NOT(ISERROR(SEARCH("CALC.",AE18)))</formula>
    </cfRule>
  </conditionalFormatting>
  <conditionalFormatting sqref="AE19:AI19">
    <cfRule type="containsText" dxfId="1398" priority="23" operator="containsText" text="CALC.">
      <formula>NOT(ISERROR(SEARCH("CALC.",AE19)))</formula>
    </cfRule>
  </conditionalFormatting>
  <conditionalFormatting sqref="Z15:AI15">
    <cfRule type="containsBlanks" dxfId="1397" priority="22">
      <formula>LEN(TRIM(Z15))=0</formula>
    </cfRule>
  </conditionalFormatting>
  <conditionalFormatting sqref="AZ13:BO15">
    <cfRule type="notContainsBlanks" dxfId="1396" priority="11">
      <formula>LEN(TRIM(AZ13))&gt;0</formula>
    </cfRule>
  </conditionalFormatting>
  <conditionalFormatting sqref="AN13:AS15 AT18">
    <cfRule type="containsBlanks" dxfId="1395" priority="10">
      <formula>LEN(TRIM(AN13))=0</formula>
    </cfRule>
  </conditionalFormatting>
  <conditionalFormatting sqref="AN16:AS16">
    <cfRule type="containsText" dxfId="1394" priority="9" operator="containsText" text="CALC.">
      <formula>NOT(ISERROR(SEARCH("CALC.",AN16)))</formula>
    </cfRule>
  </conditionalFormatting>
  <conditionalFormatting sqref="AK14:AS16 AZ12:BO18">
    <cfRule type="expression" dxfId="1393" priority="8">
      <formula>$AT$18="Single Phase"</formula>
    </cfRule>
  </conditionalFormatting>
  <conditionalFormatting sqref="G20:G21">
    <cfRule type="containsBlanks" dxfId="1392" priority="3">
      <formula>LEN(TRIM(G20))=0</formula>
    </cfRule>
  </conditionalFormatting>
  <conditionalFormatting sqref="AE24 AH24">
    <cfRule type="containsBlanks" dxfId="1391" priority="2">
      <formula>LEN(TRIM(AE24))=0</formula>
    </cfRule>
  </conditionalFormatting>
  <conditionalFormatting sqref="AH24:AI24">
    <cfRule type="expression" dxfId="139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sqref="A1:C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42" t="s">
        <v>49</v>
      </c>
      <c r="AK1" s="1042"/>
      <c r="AL1" s="1042"/>
      <c r="AM1" s="1042"/>
      <c r="AN1" s="1042"/>
      <c r="AO1" s="1042"/>
      <c r="AP1" s="1042"/>
      <c r="AQ1" s="1042"/>
      <c r="AR1" s="1042"/>
      <c r="AS1" s="1042"/>
      <c r="AT1" s="1042"/>
      <c r="AU1" s="1042"/>
      <c r="AV1" s="1042"/>
      <c r="AW1" s="1042"/>
      <c r="AX1" s="1042"/>
      <c r="AY1" s="1042"/>
      <c r="AZ1" s="1042"/>
      <c r="BA1" s="1042"/>
      <c r="BB1" s="1042"/>
      <c r="BC1" s="1042"/>
      <c r="BD1" s="1042"/>
      <c r="BE1" s="1042"/>
      <c r="BF1" s="1042"/>
      <c r="BG1" s="1042"/>
      <c r="BH1" s="1042"/>
      <c r="BI1" s="1042"/>
      <c r="BJ1" s="1042"/>
      <c r="BK1" s="1042"/>
      <c r="BL1" s="1042"/>
      <c r="BM1" s="1042"/>
      <c r="BN1" s="1042"/>
      <c r="BO1" s="1042"/>
      <c r="BP1" s="1042"/>
      <c r="BQ1" s="1042"/>
      <c r="BR1" s="1042"/>
      <c r="BS1" s="104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52" t="s">
        <v>344</v>
      </c>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74" t="s">
        <v>48</v>
      </c>
      <c r="B7" s="1174"/>
      <c r="C7" s="1174"/>
      <c r="D7" s="1174"/>
      <c r="E7" s="1174"/>
      <c r="F7" s="855"/>
      <c r="G7" s="855"/>
      <c r="H7" s="855"/>
      <c r="I7" s="855"/>
      <c r="J7" s="855"/>
      <c r="K7" s="855"/>
      <c r="L7" s="855"/>
      <c r="M7" s="855"/>
      <c r="N7" s="855"/>
      <c r="O7" s="855"/>
      <c r="P7" s="855"/>
      <c r="Q7" s="6"/>
      <c r="R7" s="6"/>
      <c r="S7" s="6"/>
      <c r="T7" s="1174" t="s">
        <v>47</v>
      </c>
      <c r="U7" s="1174"/>
      <c r="V7" s="1174"/>
      <c r="W7" s="1174"/>
      <c r="X7" s="1174"/>
      <c r="Y7" s="855"/>
      <c r="Z7" s="855"/>
      <c r="AA7" s="855"/>
      <c r="AB7" s="855"/>
      <c r="AC7" s="855"/>
      <c r="AD7" s="855"/>
      <c r="AE7" s="855"/>
      <c r="AF7" s="855"/>
      <c r="AG7" s="855"/>
      <c r="AH7" s="855"/>
      <c r="AI7" s="855"/>
      <c r="AJ7" s="5"/>
      <c r="AK7" s="1102" t="s">
        <v>709</v>
      </c>
      <c r="AL7" s="1103"/>
      <c r="AM7" s="1103"/>
      <c r="AN7" s="1103"/>
      <c r="AO7" s="1103"/>
      <c r="AP7" s="1103"/>
      <c r="AQ7" s="1103"/>
      <c r="AR7" s="1103"/>
      <c r="AS7" s="1103"/>
      <c r="AT7" s="1103"/>
      <c r="AU7" s="1103"/>
      <c r="AV7" s="1103"/>
      <c r="AW7" s="1103"/>
      <c r="AX7" s="1103"/>
      <c r="AY7" s="1104"/>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48"/>
      <c r="AL8" s="949"/>
      <c r="AM8" s="949"/>
      <c r="AN8" s="949"/>
      <c r="AO8" s="950"/>
      <c r="AP8" s="956"/>
      <c r="AQ8" s="949"/>
      <c r="AR8" s="949"/>
      <c r="AS8" s="949"/>
      <c r="AT8" s="950"/>
      <c r="AU8" s="956"/>
      <c r="AV8" s="949"/>
      <c r="AW8" s="949"/>
      <c r="AX8" s="949"/>
      <c r="AY8" s="957"/>
      <c r="AZ8" s="5"/>
      <c r="BA8" s="5"/>
      <c r="BB8" s="5"/>
      <c r="BC8" s="5"/>
      <c r="BD8" s="5"/>
      <c r="BE8" s="5"/>
      <c r="BF8" s="5"/>
      <c r="BG8" s="5"/>
      <c r="BH8" s="5"/>
      <c r="BI8" s="5"/>
      <c r="BJ8" s="5"/>
      <c r="BK8" s="5"/>
      <c r="BL8" s="5"/>
      <c r="BM8" s="5"/>
      <c r="BN8" s="5"/>
      <c r="BO8" s="5"/>
      <c r="BP8" s="5"/>
      <c r="BQ8" s="5"/>
      <c r="BR8" s="5"/>
      <c r="BS8" s="5"/>
    </row>
    <row r="9" spans="1:71" ht="12" customHeight="1" x14ac:dyDescent="0.2">
      <c r="A9" s="1174"/>
      <c r="B9" s="1174"/>
      <c r="C9" s="1174"/>
      <c r="D9" s="1174"/>
      <c r="E9" s="1174"/>
      <c r="F9" s="309"/>
      <c r="G9" s="309"/>
      <c r="H9" s="309"/>
      <c r="I9" s="309"/>
      <c r="J9" s="309"/>
      <c r="K9" s="309"/>
      <c r="L9" s="309"/>
      <c r="M9" s="309"/>
      <c r="N9" s="309"/>
      <c r="O9" s="309"/>
      <c r="P9" s="309"/>
      <c r="Q9" s="6"/>
      <c r="R9" s="6"/>
      <c r="S9" s="6"/>
      <c r="T9" s="1174" t="s">
        <v>46</v>
      </c>
      <c r="U9" s="1174"/>
      <c r="V9" s="1174"/>
      <c r="W9" s="1174"/>
      <c r="X9" s="1174"/>
      <c r="Y9" s="855"/>
      <c r="Z9" s="855"/>
      <c r="AA9" s="855"/>
      <c r="AB9" s="855"/>
      <c r="AC9" s="855"/>
      <c r="AD9" s="855"/>
      <c r="AE9" s="855"/>
      <c r="AF9" s="855"/>
      <c r="AG9" s="855"/>
      <c r="AH9" s="855"/>
      <c r="AI9" s="855"/>
      <c r="AJ9" s="5"/>
      <c r="AK9" s="958"/>
      <c r="AL9" s="959"/>
      <c r="AM9" s="959"/>
      <c r="AN9" s="959"/>
      <c r="AO9" s="960"/>
      <c r="AP9" s="961"/>
      <c r="AQ9" s="959"/>
      <c r="AR9" s="959"/>
      <c r="AS9" s="959"/>
      <c r="AT9" s="960"/>
      <c r="AU9" s="961"/>
      <c r="AV9" s="959"/>
      <c r="AW9" s="959"/>
      <c r="AX9" s="959"/>
      <c r="AY9" s="962"/>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58"/>
      <c r="AL10" s="959"/>
      <c r="AM10" s="959"/>
      <c r="AN10" s="959"/>
      <c r="AO10" s="960"/>
      <c r="AP10" s="961"/>
      <c r="AQ10" s="959"/>
      <c r="AR10" s="959"/>
      <c r="AS10" s="959"/>
      <c r="AT10" s="960"/>
      <c r="AU10" s="961"/>
      <c r="AV10" s="959"/>
      <c r="AW10" s="959"/>
      <c r="AX10" s="959"/>
      <c r="AY10" s="96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36" t="s">
        <v>162</v>
      </c>
      <c r="H11" s="1237"/>
      <c r="I11" s="1237"/>
      <c r="J11" s="1237"/>
      <c r="K11" s="1237"/>
      <c r="L11" s="1237"/>
      <c r="M11" s="1237"/>
      <c r="N11" s="1237"/>
      <c r="O11" s="1237"/>
      <c r="P11" s="1237"/>
      <c r="Q11" s="1237"/>
      <c r="R11" s="1237"/>
      <c r="S11" s="1237"/>
      <c r="T11" s="1237"/>
      <c r="U11" s="1237"/>
      <c r="V11" s="1237"/>
      <c r="W11" s="1237"/>
      <c r="X11" s="1237"/>
      <c r="Y11" s="1237"/>
      <c r="Z11" s="1237"/>
      <c r="AA11" s="1237"/>
      <c r="AB11" s="1238"/>
      <c r="AC11" s="6"/>
      <c r="AD11" s="6"/>
      <c r="AE11" s="6"/>
      <c r="AF11" s="6"/>
      <c r="AG11" s="6"/>
      <c r="AH11" s="6"/>
      <c r="AI11" s="6"/>
      <c r="AJ11" s="5"/>
      <c r="AK11" s="958"/>
      <c r="AL11" s="959"/>
      <c r="AM11" s="959"/>
      <c r="AN11" s="959"/>
      <c r="AO11" s="960"/>
      <c r="AP11" s="961"/>
      <c r="AQ11" s="959"/>
      <c r="AR11" s="959"/>
      <c r="AS11" s="959"/>
      <c r="AT11" s="960"/>
      <c r="AU11" s="961"/>
      <c r="AV11" s="959"/>
      <c r="AW11" s="959"/>
      <c r="AX11" s="959"/>
      <c r="AY11" s="96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54" t="s">
        <v>114</v>
      </c>
      <c r="H12" s="1155"/>
      <c r="I12" s="1155"/>
      <c r="J12" s="1155"/>
      <c r="K12" s="1155"/>
      <c r="L12" s="1155"/>
      <c r="M12" s="885"/>
      <c r="N12" s="885"/>
      <c r="O12" s="885"/>
      <c r="P12" s="885"/>
      <c r="Q12" s="885"/>
      <c r="R12" s="885"/>
      <c r="S12" s="885"/>
      <c r="T12" s="885"/>
      <c r="U12" s="885"/>
      <c r="V12" s="885"/>
      <c r="W12" s="885"/>
      <c r="X12" s="885"/>
      <c r="Y12" s="885"/>
      <c r="Z12" s="885"/>
      <c r="AA12" s="885"/>
      <c r="AB12" s="886"/>
      <c r="AC12" s="6"/>
      <c r="AD12" s="6"/>
      <c r="AE12" s="6"/>
      <c r="AF12" s="6"/>
      <c r="AG12" s="6"/>
      <c r="AH12" s="6"/>
      <c r="AI12" s="6"/>
      <c r="AJ12" s="5"/>
      <c r="AK12" s="958"/>
      <c r="AL12" s="959"/>
      <c r="AM12" s="959"/>
      <c r="AN12" s="959"/>
      <c r="AO12" s="960"/>
      <c r="AP12" s="961"/>
      <c r="AQ12" s="959"/>
      <c r="AR12" s="959"/>
      <c r="AS12" s="959"/>
      <c r="AT12" s="960"/>
      <c r="AU12" s="961"/>
      <c r="AV12" s="959"/>
      <c r="AW12" s="959"/>
      <c r="AX12" s="959"/>
      <c r="AY12" s="96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092" t="s">
        <v>54</v>
      </c>
      <c r="H13" s="1093"/>
      <c r="I13" s="1093"/>
      <c r="J13" s="1093"/>
      <c r="K13" s="1093"/>
      <c r="L13" s="1093"/>
      <c r="M13" s="1166" t="s">
        <v>957</v>
      </c>
      <c r="N13" s="1166"/>
      <c r="O13" s="1166"/>
      <c r="P13" s="1166"/>
      <c r="Q13" s="1166"/>
      <c r="R13" s="1166"/>
      <c r="S13" s="1166"/>
      <c r="T13" s="1166"/>
      <c r="U13" s="1166"/>
      <c r="V13" s="1166"/>
      <c r="W13" s="1166"/>
      <c r="X13" s="1166"/>
      <c r="Y13" s="1166"/>
      <c r="Z13" s="1166"/>
      <c r="AA13" s="1166"/>
      <c r="AB13" s="1167"/>
      <c r="AC13" s="6"/>
      <c r="AD13" s="6"/>
      <c r="AE13" s="6"/>
      <c r="AF13" s="6"/>
      <c r="AG13" s="6"/>
      <c r="AH13" s="6"/>
      <c r="AI13" s="6"/>
      <c r="AJ13" s="5"/>
      <c r="AK13" s="977"/>
      <c r="AL13" s="978"/>
      <c r="AM13" s="978"/>
      <c r="AN13" s="978"/>
      <c r="AO13" s="979"/>
      <c r="AP13" s="980"/>
      <c r="AQ13" s="978"/>
      <c r="AR13" s="978"/>
      <c r="AS13" s="978"/>
      <c r="AT13" s="979"/>
      <c r="AU13" s="980"/>
      <c r="AV13" s="978"/>
      <c r="AW13" s="978"/>
      <c r="AX13" s="978"/>
      <c r="AY13" s="98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092" t="s">
        <v>153</v>
      </c>
      <c r="H14" s="1093"/>
      <c r="I14" s="1093"/>
      <c r="J14" s="1093"/>
      <c r="K14" s="1093"/>
      <c r="L14" s="1093"/>
      <c r="M14" s="870"/>
      <c r="N14" s="870"/>
      <c r="O14" s="870"/>
      <c r="P14" s="870"/>
      <c r="Q14" s="870"/>
      <c r="R14" s="870"/>
      <c r="S14" s="870"/>
      <c r="T14" s="870"/>
      <c r="U14" s="870"/>
      <c r="V14" s="870"/>
      <c r="W14" s="870"/>
      <c r="X14" s="870"/>
      <c r="Y14" s="870"/>
      <c r="Z14" s="870"/>
      <c r="AA14" s="870"/>
      <c r="AB14" s="871"/>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092" t="s">
        <v>152</v>
      </c>
      <c r="H15" s="1093"/>
      <c r="I15" s="1093"/>
      <c r="J15" s="1093"/>
      <c r="K15" s="1093"/>
      <c r="L15" s="1093"/>
      <c r="M15" s="1166" t="s">
        <v>708</v>
      </c>
      <c r="N15" s="1166"/>
      <c r="O15" s="1166"/>
      <c r="P15" s="1166"/>
      <c r="Q15" s="1166"/>
      <c r="R15" s="1166"/>
      <c r="S15" s="1166"/>
      <c r="T15" s="1166"/>
      <c r="U15" s="1166"/>
      <c r="V15" s="1166"/>
      <c r="W15" s="1166"/>
      <c r="X15" s="1166"/>
      <c r="Y15" s="1166"/>
      <c r="Z15" s="1166"/>
      <c r="AA15" s="1166"/>
      <c r="AB15" s="1167"/>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36" t="s">
        <v>149</v>
      </c>
      <c r="H16" s="2037"/>
      <c r="I16" s="2037"/>
      <c r="J16" s="2037"/>
      <c r="K16" s="2037"/>
      <c r="L16" s="2037"/>
      <c r="M16" s="896"/>
      <c r="N16" s="896"/>
      <c r="O16" s="896"/>
      <c r="P16" s="896"/>
      <c r="Q16" s="896"/>
      <c r="R16" s="896"/>
      <c r="S16" s="896"/>
      <c r="T16" s="896"/>
      <c r="U16" s="896"/>
      <c r="V16" s="896"/>
      <c r="W16" s="896"/>
      <c r="X16" s="896"/>
      <c r="Y16" s="896"/>
      <c r="Z16" s="896"/>
      <c r="AA16" s="896"/>
      <c r="AB16" s="897"/>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8"/>
      <c r="N17" s="668"/>
      <c r="O17" s="668"/>
      <c r="P17" s="668"/>
      <c r="Q17" s="668"/>
      <c r="R17" s="668"/>
      <c r="S17" s="668"/>
      <c r="T17" s="668"/>
      <c r="U17" s="668"/>
      <c r="V17" s="668"/>
      <c r="W17" s="668"/>
      <c r="X17" s="668"/>
      <c r="Y17" s="668"/>
      <c r="Z17" s="668"/>
      <c r="AA17" s="668"/>
      <c r="AB17" s="66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084" t="s">
        <v>902</v>
      </c>
      <c r="K18" s="1085"/>
      <c r="L18" s="1085"/>
      <c r="M18" s="1085"/>
      <c r="N18" s="1085"/>
      <c r="O18" s="1085"/>
      <c r="P18" s="1085"/>
      <c r="Q18" s="1085"/>
      <c r="R18" s="1085"/>
      <c r="S18" s="1085"/>
      <c r="T18" s="1085"/>
      <c r="U18" s="1085"/>
      <c r="V18" s="1085"/>
      <c r="W18" s="1085"/>
      <c r="X18" s="1085"/>
      <c r="Y18" s="1086"/>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044" t="s">
        <v>104</v>
      </c>
      <c r="Q19" s="2045"/>
      <c r="R19" s="2045"/>
      <c r="S19" s="2045"/>
      <c r="T19" s="1574"/>
      <c r="U19" s="2044" t="s">
        <v>103</v>
      </c>
      <c r="V19" s="2045"/>
      <c r="W19" s="2045"/>
      <c r="X19" s="2045"/>
      <c r="Y19" s="2046"/>
      <c r="Z19" s="6"/>
      <c r="AA19" s="6"/>
      <c r="AB19" s="6"/>
      <c r="AC19" s="6"/>
      <c r="AD19" s="6"/>
      <c r="AE19" s="6"/>
      <c r="AF19" s="6"/>
      <c r="AG19" s="6"/>
      <c r="AH19" s="6"/>
      <c r="AI19" s="6"/>
      <c r="AJ19" s="5"/>
      <c r="AK19" s="1097" t="s">
        <v>339</v>
      </c>
      <c r="AL19" s="1098"/>
      <c r="AM19" s="1098"/>
      <c r="AN19" s="1098"/>
      <c r="AO19" s="1098"/>
      <c r="AP19" s="1098"/>
      <c r="AQ19" s="1098"/>
      <c r="AR19" s="1098"/>
      <c r="AS19" s="1098"/>
      <c r="AT19" s="1099"/>
      <c r="AU19" s="5"/>
      <c r="AV19" s="1097" t="s">
        <v>338</v>
      </c>
      <c r="AW19" s="1098"/>
      <c r="AX19" s="1098"/>
      <c r="AY19" s="1098"/>
      <c r="AZ19" s="1098"/>
      <c r="BA19" s="1098"/>
      <c r="BB19" s="1098"/>
      <c r="BC19" s="1098"/>
      <c r="BD19" s="1098"/>
      <c r="BE19" s="1098"/>
      <c r="BF19" s="1098"/>
      <c r="BG19" s="1099"/>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206" t="s">
        <v>340</v>
      </c>
      <c r="K20" s="1207"/>
      <c r="L20" s="1207"/>
      <c r="M20" s="1207"/>
      <c r="N20" s="1207"/>
      <c r="O20" s="1208"/>
      <c r="P20" s="2038"/>
      <c r="Q20" s="2039"/>
      <c r="R20" s="2039"/>
      <c r="S20" s="2039"/>
      <c r="T20" s="2040"/>
      <c r="U20" s="2038"/>
      <c r="V20" s="2039"/>
      <c r="W20" s="2039"/>
      <c r="X20" s="2039"/>
      <c r="Y20" s="2041"/>
      <c r="Z20" s="6"/>
      <c r="AA20" s="6"/>
      <c r="AB20" s="6"/>
      <c r="AC20" s="6"/>
      <c r="AD20" s="6"/>
      <c r="AE20" s="6"/>
      <c r="AF20" s="6"/>
      <c r="AG20" s="6"/>
      <c r="AH20" s="6"/>
      <c r="AI20" s="6"/>
      <c r="AJ20" s="5"/>
      <c r="AK20" s="1061" t="s">
        <v>334</v>
      </c>
      <c r="AL20" s="1062"/>
      <c r="AM20" s="1062"/>
      <c r="AN20" s="1062"/>
      <c r="AO20" s="1063"/>
      <c r="AP20" s="2061"/>
      <c r="AQ20" s="2062"/>
      <c r="AR20" s="2062"/>
      <c r="AS20" s="2048" t="s">
        <v>322</v>
      </c>
      <c r="AT20" s="2049"/>
      <c r="AU20" s="5"/>
      <c r="AV20" s="1052"/>
      <c r="AW20" s="1053"/>
      <c r="AX20" s="1053"/>
      <c r="AY20" s="1053"/>
      <c r="AZ20" s="1053" t="s">
        <v>333</v>
      </c>
      <c r="BA20" s="1053"/>
      <c r="BB20" s="1053"/>
      <c r="BC20" s="1053"/>
      <c r="BD20" s="1053" t="s">
        <v>332</v>
      </c>
      <c r="BE20" s="1053"/>
      <c r="BF20" s="1053"/>
      <c r="BG20" s="2059"/>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042"/>
      <c r="K21" s="2042"/>
      <c r="L21" s="2042"/>
      <c r="M21" s="2042"/>
      <c r="N21" s="2042"/>
      <c r="O21" s="2042"/>
      <c r="P21" s="2043"/>
      <c r="Q21" s="2043"/>
      <c r="R21" s="2043"/>
      <c r="S21" s="2043"/>
      <c r="T21" s="2043"/>
      <c r="U21" s="2043"/>
      <c r="V21" s="2043"/>
      <c r="W21" s="2043"/>
      <c r="X21" s="2043"/>
      <c r="Y21" s="2043"/>
      <c r="Z21" s="6"/>
      <c r="AA21" s="6"/>
      <c r="AB21" s="6"/>
      <c r="AC21" s="6"/>
      <c r="AD21" s="6"/>
      <c r="AE21" s="6"/>
      <c r="AF21" s="6"/>
      <c r="AG21" s="6"/>
      <c r="AH21" s="6"/>
      <c r="AI21" s="6"/>
      <c r="AJ21" s="5"/>
      <c r="AK21" s="1061" t="s">
        <v>330</v>
      </c>
      <c r="AL21" s="1062"/>
      <c r="AM21" s="1062"/>
      <c r="AN21" s="1062"/>
      <c r="AO21" s="1063"/>
      <c r="AP21" s="2061"/>
      <c r="AQ21" s="2062"/>
      <c r="AR21" s="2062"/>
      <c r="AS21" s="2048" t="s">
        <v>322</v>
      </c>
      <c r="AT21" s="2049"/>
      <c r="AU21" s="5"/>
      <c r="AV21" s="1114" t="s">
        <v>104</v>
      </c>
      <c r="AW21" s="1115"/>
      <c r="AX21" s="1115"/>
      <c r="AY21" s="1115"/>
      <c r="AZ21" s="1110" t="str">
        <f>IF(500*P27*(P24-P25)/1000&lt;&gt;0,500*P27*(P24-P25)/1000,"")</f>
        <v/>
      </c>
      <c r="BA21" s="1110"/>
      <c r="BB21" s="1110"/>
      <c r="BC21" s="1110"/>
      <c r="BD21" s="1110" t="str">
        <f>IFERROR(AZ21/12,"")</f>
        <v/>
      </c>
      <c r="BE21" s="1110"/>
      <c r="BF21" s="1110"/>
      <c r="BG21" s="1111"/>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084" t="s">
        <v>387</v>
      </c>
      <c r="K22" s="1085"/>
      <c r="L22" s="1085"/>
      <c r="M22" s="1085"/>
      <c r="N22" s="1085"/>
      <c r="O22" s="1085"/>
      <c r="P22" s="1085"/>
      <c r="Q22" s="1085"/>
      <c r="R22" s="1085"/>
      <c r="S22" s="1085"/>
      <c r="T22" s="1085"/>
      <c r="U22" s="1085"/>
      <c r="V22" s="1085"/>
      <c r="W22" s="1085"/>
      <c r="X22" s="1085"/>
      <c r="Y22" s="1086"/>
      <c r="Z22" s="6"/>
      <c r="AA22" s="6"/>
      <c r="AB22" s="6"/>
      <c r="AC22" s="6"/>
      <c r="AD22" s="6"/>
      <c r="AE22" s="6"/>
      <c r="AF22" s="6"/>
      <c r="AG22" s="6"/>
      <c r="AH22" s="6"/>
      <c r="AI22" s="6"/>
      <c r="AJ22" s="5"/>
      <c r="AK22" s="1061" t="s">
        <v>327</v>
      </c>
      <c r="AL22" s="1062"/>
      <c r="AM22" s="1062"/>
      <c r="AN22" s="1062"/>
      <c r="AO22" s="1063"/>
      <c r="AP22" s="2056" t="str">
        <f>IF(AP21-AP20&lt;&gt;0,AP21-AP20,"")</f>
        <v/>
      </c>
      <c r="AQ22" s="2057"/>
      <c r="AR22" s="2057"/>
      <c r="AS22" s="2048" t="s">
        <v>322</v>
      </c>
      <c r="AT22" s="2049"/>
      <c r="AU22" s="5"/>
      <c r="AV22" s="2050" t="s">
        <v>103</v>
      </c>
      <c r="AW22" s="2051"/>
      <c r="AX22" s="2051"/>
      <c r="AY22" s="2051"/>
      <c r="AZ22" s="2058" t="e">
        <f>IF(500*U27*(U24-U25)/1000&lt;&gt;0,500*U27*(U24-U25)/1000,"")</f>
        <v>#VALUE!</v>
      </c>
      <c r="BA22" s="2058"/>
      <c r="BB22" s="2058"/>
      <c r="BC22" s="2058"/>
      <c r="BD22" s="2058" t="str">
        <f>IFERROR(AZ22/12,"")</f>
        <v/>
      </c>
      <c r="BE22" s="2058"/>
      <c r="BF22" s="2058"/>
      <c r="BG22" s="2060"/>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497" t="s">
        <v>104</v>
      </c>
      <c r="Q23" s="1497"/>
      <c r="R23" s="1497"/>
      <c r="S23" s="1497"/>
      <c r="T23" s="1497"/>
      <c r="U23" s="1497" t="s">
        <v>103</v>
      </c>
      <c r="V23" s="1497"/>
      <c r="W23" s="1497"/>
      <c r="X23" s="1497"/>
      <c r="Y23" s="1510"/>
      <c r="Z23" s="6"/>
      <c r="AA23" s="6"/>
      <c r="AB23" s="6"/>
      <c r="AC23" s="6"/>
      <c r="AD23" s="6"/>
      <c r="AE23" s="6"/>
      <c r="AF23" s="6"/>
      <c r="AG23" s="6"/>
      <c r="AH23" s="6"/>
      <c r="AI23" s="6"/>
      <c r="AJ23" s="5"/>
      <c r="AK23" s="2050" t="s">
        <v>327</v>
      </c>
      <c r="AL23" s="2051"/>
      <c r="AM23" s="2051"/>
      <c r="AN23" s="2051"/>
      <c r="AO23" s="2051"/>
      <c r="AP23" s="2052" t="str">
        <f>IFERROR(AP22*2.31,"")</f>
        <v/>
      </c>
      <c r="AQ23" s="2052"/>
      <c r="AR23" s="2053"/>
      <c r="AS23" s="2054" t="s">
        <v>326</v>
      </c>
      <c r="AT23" s="205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189" t="s">
        <v>331</v>
      </c>
      <c r="K24" s="1190"/>
      <c r="L24" s="1190"/>
      <c r="M24" s="1190"/>
      <c r="N24" s="1190"/>
      <c r="O24" s="1191"/>
      <c r="P24" s="938"/>
      <c r="Q24" s="938"/>
      <c r="R24" s="938"/>
      <c r="S24" s="938"/>
      <c r="T24" s="938"/>
      <c r="U24" s="938"/>
      <c r="V24" s="938"/>
      <c r="W24" s="938"/>
      <c r="X24" s="938"/>
      <c r="Y24" s="2047"/>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4"/>
      <c r="BU24" s="223"/>
    </row>
    <row r="25" spans="1:73" ht="12" customHeight="1" thickTop="1" x14ac:dyDescent="0.2">
      <c r="A25" s="6"/>
      <c r="B25" s="6"/>
      <c r="C25" s="6"/>
      <c r="D25" s="6"/>
      <c r="E25" s="6"/>
      <c r="F25" s="6"/>
      <c r="G25" s="6"/>
      <c r="H25" s="6"/>
      <c r="I25" s="6"/>
      <c r="J25" s="1092" t="s">
        <v>329</v>
      </c>
      <c r="K25" s="1093"/>
      <c r="L25" s="1093"/>
      <c r="M25" s="1093"/>
      <c r="N25" s="1093"/>
      <c r="O25" s="1093"/>
      <c r="P25" s="938"/>
      <c r="Q25" s="938"/>
      <c r="R25" s="938"/>
      <c r="S25" s="938"/>
      <c r="T25" s="938"/>
      <c r="U25" s="938"/>
      <c r="V25" s="938"/>
      <c r="W25" s="938"/>
      <c r="X25" s="938"/>
      <c r="Y25" s="2047"/>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1189" t="s">
        <v>328</v>
      </c>
      <c r="K26" s="1190"/>
      <c r="L26" s="1190"/>
      <c r="M26" s="1190"/>
      <c r="N26" s="1190"/>
      <c r="O26" s="1191"/>
      <c r="P26" s="938"/>
      <c r="Q26" s="938"/>
      <c r="R26" s="938"/>
      <c r="S26" s="938"/>
      <c r="T26" s="938"/>
      <c r="U26" s="938"/>
      <c r="V26" s="938"/>
      <c r="W26" s="938"/>
      <c r="X26" s="938"/>
      <c r="Y26" s="2047"/>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6"/>
      <c r="BU26" s="225"/>
    </row>
    <row r="27" spans="1:73" ht="12.75" thickBot="1" x14ac:dyDescent="0.25">
      <c r="A27" s="6"/>
      <c r="B27" s="6"/>
      <c r="C27" s="6"/>
      <c r="D27" s="6"/>
      <c r="E27" s="6"/>
      <c r="F27" s="6"/>
      <c r="G27" s="6"/>
      <c r="H27" s="6"/>
      <c r="I27" s="6"/>
      <c r="J27" s="1090" t="s">
        <v>294</v>
      </c>
      <c r="K27" s="1091"/>
      <c r="L27" s="1091"/>
      <c r="M27" s="1091"/>
      <c r="N27" s="1091"/>
      <c r="O27" s="1091"/>
      <c r="P27" s="1347"/>
      <c r="Q27" s="1347"/>
      <c r="R27" s="1347"/>
      <c r="S27" s="1347"/>
      <c r="T27" s="1347"/>
      <c r="U27" s="1245" t="str">
        <f>IFERROR(SQRT(U26/P26)*P27,"")</f>
        <v/>
      </c>
      <c r="V27" s="1245"/>
      <c r="W27" s="1245"/>
      <c r="X27" s="1245"/>
      <c r="Y27" s="187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190"/>
      <c r="K28" s="1190"/>
      <c r="L28" s="1190"/>
      <c r="M28" s="1190"/>
      <c r="N28" s="1190"/>
      <c r="O28" s="1190"/>
      <c r="P28" s="1190"/>
      <c r="Q28" s="1190"/>
      <c r="R28" s="1190"/>
      <c r="S28" s="1190"/>
      <c r="T28" s="1190"/>
      <c r="U28" s="967"/>
      <c r="V28" s="967"/>
      <c r="W28" s="967"/>
      <c r="X28" s="2035"/>
      <c r="Y28" s="2035"/>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236" t="s">
        <v>324</v>
      </c>
      <c r="J29" s="1237"/>
      <c r="K29" s="1237"/>
      <c r="L29" s="1237"/>
      <c r="M29" s="1237"/>
      <c r="N29" s="1237"/>
      <c r="O29" s="1237"/>
      <c r="P29" s="1237"/>
      <c r="Q29" s="1237"/>
      <c r="R29" s="1237"/>
      <c r="S29" s="1237"/>
      <c r="T29" s="1237"/>
      <c r="U29" s="1237"/>
      <c r="V29" s="1237"/>
      <c r="W29" s="1237"/>
      <c r="X29" s="1237"/>
      <c r="Y29" s="1237"/>
      <c r="Z29" s="1238"/>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75" thickTop="1" x14ac:dyDescent="0.2">
      <c r="A30" s="6"/>
      <c r="B30" s="6"/>
      <c r="C30" s="6"/>
      <c r="D30" s="6"/>
      <c r="E30" s="6"/>
      <c r="F30" s="6"/>
      <c r="G30" s="6"/>
      <c r="H30" s="6"/>
      <c r="I30" s="1154" t="s">
        <v>903</v>
      </c>
      <c r="J30" s="1155"/>
      <c r="K30" s="1155"/>
      <c r="L30" s="1155"/>
      <c r="M30" s="1155"/>
      <c r="N30" s="1155"/>
      <c r="O30" s="1155"/>
      <c r="P30" s="1155"/>
      <c r="Q30" s="1155"/>
      <c r="R30" s="1155"/>
      <c r="S30" s="1155"/>
      <c r="T30" s="1155"/>
      <c r="U30" s="1155"/>
      <c r="V30" s="2032"/>
      <c r="W30" s="2032"/>
      <c r="X30" s="2032"/>
      <c r="Y30" s="2033" t="s">
        <v>319</v>
      </c>
      <c r="Z30" s="2034"/>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75" thickBot="1" x14ac:dyDescent="0.25">
      <c r="A31" s="6"/>
      <c r="B31" s="6"/>
      <c r="C31" s="6"/>
      <c r="D31" s="6"/>
      <c r="E31" s="6"/>
      <c r="F31" s="6"/>
      <c r="G31" s="6"/>
      <c r="H31" s="6"/>
      <c r="I31" s="1154" t="s">
        <v>905</v>
      </c>
      <c r="J31" s="1155"/>
      <c r="K31" s="1155"/>
      <c r="L31" s="1155"/>
      <c r="M31" s="1155"/>
      <c r="N31" s="1155"/>
      <c r="O31" s="1155"/>
      <c r="P31" s="1155"/>
      <c r="Q31" s="1155"/>
      <c r="R31" s="1155"/>
      <c r="S31" s="1155"/>
      <c r="T31" s="1155"/>
      <c r="U31" s="1155"/>
      <c r="V31" s="2032"/>
      <c r="W31" s="2032"/>
      <c r="X31" s="2032"/>
      <c r="Y31" s="2033" t="s">
        <v>322</v>
      </c>
      <c r="Z31" s="2034"/>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x14ac:dyDescent="0.2">
      <c r="A32" s="6"/>
      <c r="B32" s="6"/>
      <c r="C32" s="6"/>
      <c r="D32" s="6"/>
      <c r="E32" s="6"/>
      <c r="F32" s="6"/>
      <c r="G32" s="6"/>
      <c r="H32" s="40"/>
      <c r="I32" s="1092" t="s">
        <v>323</v>
      </c>
      <c r="J32" s="1093"/>
      <c r="K32" s="1093"/>
      <c r="L32" s="1093"/>
      <c r="M32" s="1093"/>
      <c r="N32" s="1093"/>
      <c r="O32" s="1093"/>
      <c r="P32" s="1093"/>
      <c r="Q32" s="1093"/>
      <c r="R32" s="1093"/>
      <c r="S32" s="1093"/>
      <c r="T32" s="1093"/>
      <c r="U32" s="1093"/>
      <c r="V32" s="963"/>
      <c r="W32" s="963"/>
      <c r="X32" s="963"/>
      <c r="Y32" s="2026" t="s">
        <v>322</v>
      </c>
      <c r="Z32" s="1994"/>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092" t="s">
        <v>321</v>
      </c>
      <c r="J33" s="1093"/>
      <c r="K33" s="1093"/>
      <c r="L33" s="1093"/>
      <c r="M33" s="1093"/>
      <c r="N33" s="1093"/>
      <c r="O33" s="1093"/>
      <c r="P33" s="1093"/>
      <c r="Q33" s="1093"/>
      <c r="R33" s="1093"/>
      <c r="S33" s="1093"/>
      <c r="T33" s="1093"/>
      <c r="U33" s="1093"/>
      <c r="V33" s="963"/>
      <c r="W33" s="963"/>
      <c r="X33" s="963"/>
      <c r="Y33" s="2026" t="s">
        <v>319</v>
      </c>
      <c r="Z33" s="1994"/>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090" t="s">
        <v>909</v>
      </c>
      <c r="J34" s="1091"/>
      <c r="K34" s="1091"/>
      <c r="L34" s="1091"/>
      <c r="M34" s="1091"/>
      <c r="N34" s="1091"/>
      <c r="O34" s="1091"/>
      <c r="P34" s="1091"/>
      <c r="Q34" s="1091"/>
      <c r="R34" s="1091"/>
      <c r="S34" s="1091"/>
      <c r="T34" s="1091"/>
      <c r="U34" s="1091"/>
      <c r="V34" s="2027"/>
      <c r="W34" s="2027"/>
      <c r="X34" s="2028" t="s">
        <v>320</v>
      </c>
      <c r="Y34" s="2028" t="s">
        <v>319</v>
      </c>
      <c r="Z34" s="1987"/>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029"/>
      <c r="J35" s="2029"/>
      <c r="K35" s="2029"/>
      <c r="L35" s="2029"/>
      <c r="M35" s="2029"/>
      <c r="N35" s="2029"/>
      <c r="O35" s="2029"/>
      <c r="P35" s="2029"/>
      <c r="Q35" s="2029"/>
      <c r="R35" s="2029"/>
      <c r="S35" s="2029"/>
      <c r="T35" s="2029"/>
      <c r="U35" s="2029"/>
      <c r="V35" s="2030"/>
      <c r="W35" s="2030"/>
      <c r="X35" s="2031"/>
      <c r="Y35" s="2031"/>
      <c r="Z35" s="2031"/>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2"/>
      <c r="J37" s="120"/>
      <c r="K37" s="120"/>
      <c r="L37" s="120"/>
      <c r="M37" s="120"/>
      <c r="N37" s="120"/>
      <c r="O37" s="120"/>
      <c r="P37" s="120"/>
      <c r="Q37" s="120"/>
      <c r="R37" s="120"/>
      <c r="S37" s="120"/>
      <c r="T37" s="120"/>
      <c r="U37" s="120"/>
      <c r="V37" s="120"/>
      <c r="W37" s="120"/>
      <c r="X37" s="120"/>
      <c r="Y37" s="120"/>
      <c r="Z37" s="221"/>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987"/>
      <c r="C48" s="987"/>
      <c r="D48" s="987"/>
      <c r="E48" s="987"/>
      <c r="F48" s="987"/>
      <c r="G48" s="987"/>
      <c r="H48" s="987"/>
      <c r="I48" s="987"/>
      <c r="J48" s="987"/>
      <c r="K48" s="987"/>
      <c r="L48" s="987"/>
      <c r="M48" s="987"/>
      <c r="N48" s="987"/>
      <c r="O48" s="987"/>
      <c r="P48" s="987"/>
      <c r="Q48" s="987"/>
      <c r="R48" s="987"/>
      <c r="S48" s="987"/>
      <c r="T48" s="987"/>
      <c r="U48" s="987"/>
      <c r="V48" s="987"/>
      <c r="W48" s="987"/>
      <c r="X48" s="987"/>
      <c r="Y48" s="987"/>
      <c r="Z48" s="987"/>
      <c r="AA48" s="987"/>
      <c r="AB48" s="987"/>
      <c r="AC48" s="987"/>
      <c r="AD48" s="987"/>
      <c r="AE48" s="987"/>
      <c r="AF48" s="987"/>
      <c r="AG48" s="987"/>
      <c r="AH48" s="987"/>
      <c r="AI48" s="987"/>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987"/>
      <c r="C49" s="987"/>
      <c r="D49" s="987"/>
      <c r="E49" s="987"/>
      <c r="F49" s="987"/>
      <c r="G49" s="987"/>
      <c r="H49" s="987"/>
      <c r="I49" s="987"/>
      <c r="J49" s="987"/>
      <c r="K49" s="987"/>
      <c r="L49" s="987"/>
      <c r="M49" s="987"/>
      <c r="N49" s="987"/>
      <c r="O49" s="987"/>
      <c r="P49" s="987"/>
      <c r="Q49" s="987"/>
      <c r="R49" s="987"/>
      <c r="S49" s="987"/>
      <c r="T49" s="987"/>
      <c r="U49" s="987"/>
      <c r="V49" s="987"/>
      <c r="W49" s="987"/>
      <c r="X49" s="987"/>
      <c r="Y49" s="987"/>
      <c r="Z49" s="987"/>
      <c r="AA49" s="987"/>
      <c r="AB49" s="987"/>
      <c r="AC49" s="987"/>
      <c r="AD49" s="987"/>
      <c r="AE49" s="987"/>
      <c r="AF49" s="987"/>
      <c r="AG49" s="987"/>
      <c r="AH49" s="987"/>
      <c r="AI49" s="987"/>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987"/>
      <c r="C50" s="987"/>
      <c r="D50" s="987"/>
      <c r="E50" s="987"/>
      <c r="F50" s="987"/>
      <c r="G50" s="987"/>
      <c r="H50" s="987"/>
      <c r="I50" s="987"/>
      <c r="J50" s="987"/>
      <c r="K50" s="987"/>
      <c r="L50" s="987"/>
      <c r="M50" s="987"/>
      <c r="N50" s="987"/>
      <c r="O50" s="987"/>
      <c r="P50" s="987"/>
      <c r="Q50" s="987"/>
      <c r="R50" s="987"/>
      <c r="S50" s="987"/>
      <c r="T50" s="987"/>
      <c r="U50" s="987"/>
      <c r="V50" s="987"/>
      <c r="W50" s="987"/>
      <c r="X50" s="987"/>
      <c r="Y50" s="987"/>
      <c r="Z50" s="987"/>
      <c r="AA50" s="987"/>
      <c r="AB50" s="987"/>
      <c r="AC50" s="987"/>
      <c r="AD50" s="987"/>
      <c r="AE50" s="987"/>
      <c r="AF50" s="987"/>
      <c r="AG50" s="987"/>
      <c r="AH50" s="987"/>
      <c r="AI50" s="987"/>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94"/>
      <c r="F62" s="994"/>
      <c r="G62" s="994"/>
      <c r="H62" s="994"/>
      <c r="I62" s="994"/>
      <c r="J62" s="994"/>
      <c r="K62" s="994"/>
      <c r="L62" s="6"/>
      <c r="M62" s="6"/>
      <c r="N62" s="6"/>
      <c r="O62" s="6"/>
      <c r="P62" s="6"/>
      <c r="Q62" s="6" t="s">
        <v>37</v>
      </c>
      <c r="R62" s="6"/>
      <c r="S62" s="6"/>
      <c r="T62" s="6"/>
      <c r="U62" s="6"/>
      <c r="V62" s="995"/>
      <c r="W62" s="995"/>
      <c r="X62" s="995"/>
      <c r="Y62" s="995"/>
      <c r="Z62" s="995"/>
      <c r="AA62" s="995"/>
      <c r="AB62" s="995"/>
      <c r="AC62" s="995"/>
      <c r="AD62" s="995"/>
      <c r="AE62" s="995"/>
      <c r="AF62" s="995"/>
      <c r="AG62" s="995"/>
      <c r="AH62" s="995"/>
      <c r="AI62" s="9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ADEGa9gDbCV4Wyh9fqJ0U6g6mYGqfHh9880Maa9VWWVx+L/HNLFgWSLV4zWfClniz2C3ITS7KHDj1IxXnmYErg==" saltValue="ocAABli1tZM0MSQ+unFz2Q==" spinCount="100000"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389" priority="18">
      <formula>LEN(TRIM(E62))=0</formula>
    </cfRule>
  </conditionalFormatting>
  <conditionalFormatting sqref="V34:W34">
    <cfRule type="containsBlanks" dxfId="1388" priority="1">
      <formula>LEN(TRIM(V34))=0</formula>
    </cfRule>
  </conditionalFormatting>
  <conditionalFormatting sqref="F7:P7 Y9:AI9 Y7:AI7 AP20:AR21">
    <cfRule type="containsBlanks" dxfId="1387" priority="10">
      <formula>LEN(TRIM(F7))=0</formula>
    </cfRule>
  </conditionalFormatting>
  <conditionalFormatting sqref="AP22:AR23 AZ21:BG22">
    <cfRule type="containsText" dxfId="1386" priority="9" operator="containsText" text="CALC.">
      <formula>NOT(ISERROR(SEARCH("CALC.",AP21)))</formula>
    </cfRule>
  </conditionalFormatting>
  <conditionalFormatting sqref="M16:AB16 M14:AB14 M12:AB12">
    <cfRule type="containsBlanks" dxfId="1385" priority="8">
      <formula>LEN(TRIM(M12))=0</formula>
    </cfRule>
  </conditionalFormatting>
  <conditionalFormatting sqref="P20:Y20">
    <cfRule type="containsBlanks" dxfId="1384" priority="7">
      <formula>LEN(TRIM(P20))=0</formula>
    </cfRule>
  </conditionalFormatting>
  <conditionalFormatting sqref="P26:T27 P24:Y25">
    <cfRule type="containsBlanks" dxfId="1383" priority="6">
      <formula>LEN(TRIM(P24))=0</formula>
    </cfRule>
  </conditionalFormatting>
  <conditionalFormatting sqref="U27:Y27">
    <cfRule type="containsText" dxfId="1382" priority="5" operator="containsText" text="CALC.">
      <formula>NOT(ISERROR(SEARCH("CALC.",U27)))</formula>
    </cfRule>
  </conditionalFormatting>
  <conditionalFormatting sqref="V31:X33">
    <cfRule type="containsBlanks" dxfId="1381" priority="4">
      <formula>LEN(TRIM(V31))=0</formula>
    </cfRule>
  </conditionalFormatting>
  <conditionalFormatting sqref="V30:X30">
    <cfRule type="containsBlanks" dxfId="1380" priority="3">
      <formula>LEN(TRIM(V30))=0</formula>
    </cfRule>
  </conditionalFormatting>
  <conditionalFormatting sqref="U26:Y26">
    <cfRule type="containsBlanks" dxfId="137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42" t="s">
        <v>49</v>
      </c>
      <c r="AK1" s="1042"/>
      <c r="AL1" s="1042"/>
      <c r="AM1" s="1042"/>
      <c r="AN1" s="1042"/>
      <c r="AO1" s="1042"/>
      <c r="AP1" s="1042"/>
      <c r="AQ1" s="1042"/>
      <c r="AR1" s="1042"/>
      <c r="AS1" s="1042"/>
      <c r="AT1" s="1042"/>
      <c r="AU1" s="1042"/>
      <c r="AV1" s="1042"/>
      <c r="AW1" s="1042"/>
      <c r="AX1" s="1042"/>
      <c r="AY1" s="1042"/>
      <c r="AZ1" s="1042"/>
      <c r="BA1" s="1042"/>
      <c r="BB1" s="1042"/>
      <c r="BC1" s="1042"/>
      <c r="BD1" s="1042"/>
      <c r="BE1" s="1042"/>
      <c r="BF1" s="1042"/>
      <c r="BG1" s="1042"/>
      <c r="BH1" s="1042"/>
      <c r="BI1" s="1042"/>
      <c r="BJ1" s="1042"/>
      <c r="BK1" s="1042"/>
      <c r="BL1" s="1042"/>
      <c r="BM1" s="1042"/>
      <c r="BN1" s="1042"/>
      <c r="BO1" s="1042"/>
      <c r="BP1" s="1042"/>
      <c r="BQ1" s="1042"/>
      <c r="BR1" s="1042"/>
      <c r="BS1" s="1042"/>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52" t="s">
        <v>342</v>
      </c>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74" t="s">
        <v>48</v>
      </c>
      <c r="B7" s="1174"/>
      <c r="C7" s="1174"/>
      <c r="D7" s="1174"/>
      <c r="E7" s="1174"/>
      <c r="F7" s="855"/>
      <c r="G7" s="855"/>
      <c r="H7" s="855"/>
      <c r="I7" s="855"/>
      <c r="J7" s="855"/>
      <c r="K7" s="855"/>
      <c r="L7" s="855"/>
      <c r="M7" s="855"/>
      <c r="N7" s="855"/>
      <c r="O7" s="855"/>
      <c r="P7" s="855"/>
      <c r="Q7" s="6"/>
      <c r="R7" s="6"/>
      <c r="S7" s="6"/>
      <c r="T7" s="1174" t="s">
        <v>47</v>
      </c>
      <c r="U7" s="1174"/>
      <c r="V7" s="1174"/>
      <c r="W7" s="1174"/>
      <c r="X7" s="1174"/>
      <c r="Y7" s="855"/>
      <c r="Z7" s="855"/>
      <c r="AA7" s="855"/>
      <c r="AB7" s="855"/>
      <c r="AC7" s="855"/>
      <c r="AD7" s="855"/>
      <c r="AE7" s="855"/>
      <c r="AF7" s="855"/>
      <c r="AG7" s="855"/>
      <c r="AH7" s="855"/>
      <c r="AI7" s="855"/>
      <c r="AJ7" s="5"/>
      <c r="AK7" s="1102" t="s">
        <v>709</v>
      </c>
      <c r="AL7" s="1103"/>
      <c r="AM7" s="1103"/>
      <c r="AN7" s="1103"/>
      <c r="AO7" s="1103"/>
      <c r="AP7" s="1103"/>
      <c r="AQ7" s="1103"/>
      <c r="AR7" s="1103"/>
      <c r="AS7" s="1103"/>
      <c r="AT7" s="1103"/>
      <c r="AU7" s="1103"/>
      <c r="AV7" s="1103"/>
      <c r="AW7" s="1103"/>
      <c r="AX7" s="1103"/>
      <c r="AY7" s="1104"/>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48"/>
      <c r="AL8" s="949"/>
      <c r="AM8" s="949"/>
      <c r="AN8" s="949"/>
      <c r="AO8" s="950"/>
      <c r="AP8" s="956"/>
      <c r="AQ8" s="949"/>
      <c r="AR8" s="949"/>
      <c r="AS8" s="949"/>
      <c r="AT8" s="950"/>
      <c r="AU8" s="956"/>
      <c r="AV8" s="949"/>
      <c r="AW8" s="949"/>
      <c r="AX8" s="949"/>
      <c r="AY8" s="957"/>
      <c r="AZ8" s="5"/>
      <c r="BA8" s="5"/>
      <c r="BB8" s="5"/>
      <c r="BC8" s="5"/>
      <c r="BD8" s="5"/>
      <c r="BE8" s="5"/>
      <c r="BF8" s="5"/>
      <c r="BG8" s="5"/>
      <c r="BH8" s="5"/>
      <c r="BI8" s="5"/>
      <c r="BJ8" s="5"/>
      <c r="BK8" s="5"/>
      <c r="BL8" s="5"/>
      <c r="BM8" s="5"/>
      <c r="BN8" s="5"/>
      <c r="BO8" s="5"/>
      <c r="BP8" s="5"/>
      <c r="BQ8" s="5"/>
      <c r="BR8" s="5"/>
      <c r="BS8" s="5"/>
    </row>
    <row r="9" spans="1:71" ht="12" customHeight="1" x14ac:dyDescent="0.2">
      <c r="A9" s="1174"/>
      <c r="B9" s="1174"/>
      <c r="C9" s="1174"/>
      <c r="D9" s="1174"/>
      <c r="E9" s="1174"/>
      <c r="F9" s="309"/>
      <c r="G9" s="309"/>
      <c r="H9" s="309"/>
      <c r="I9" s="309"/>
      <c r="J9" s="309"/>
      <c r="K9" s="309"/>
      <c r="L9" s="309"/>
      <c r="M9" s="309"/>
      <c r="N9" s="309"/>
      <c r="O9" s="309"/>
      <c r="P9" s="309"/>
      <c r="Q9" s="6"/>
      <c r="R9" s="6"/>
      <c r="S9" s="6"/>
      <c r="T9" s="1174" t="s">
        <v>46</v>
      </c>
      <c r="U9" s="1174"/>
      <c r="V9" s="1174"/>
      <c r="W9" s="1174"/>
      <c r="X9" s="1174"/>
      <c r="Y9" s="855"/>
      <c r="Z9" s="855"/>
      <c r="AA9" s="855"/>
      <c r="AB9" s="855"/>
      <c r="AC9" s="855"/>
      <c r="AD9" s="855"/>
      <c r="AE9" s="855"/>
      <c r="AF9" s="855"/>
      <c r="AG9" s="855"/>
      <c r="AH9" s="855"/>
      <c r="AI9" s="855"/>
      <c r="AJ9" s="5"/>
      <c r="AK9" s="958"/>
      <c r="AL9" s="959"/>
      <c r="AM9" s="959"/>
      <c r="AN9" s="959"/>
      <c r="AO9" s="960"/>
      <c r="AP9" s="961"/>
      <c r="AQ9" s="959"/>
      <c r="AR9" s="959"/>
      <c r="AS9" s="959"/>
      <c r="AT9" s="960"/>
      <c r="AU9" s="961"/>
      <c r="AV9" s="959"/>
      <c r="AW9" s="959"/>
      <c r="AX9" s="959"/>
      <c r="AY9" s="962"/>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58"/>
      <c r="AL10" s="959"/>
      <c r="AM10" s="959"/>
      <c r="AN10" s="959"/>
      <c r="AO10" s="960"/>
      <c r="AP10" s="961"/>
      <c r="AQ10" s="959"/>
      <c r="AR10" s="959"/>
      <c r="AS10" s="959"/>
      <c r="AT10" s="960"/>
      <c r="AU10" s="961"/>
      <c r="AV10" s="959"/>
      <c r="AW10" s="959"/>
      <c r="AX10" s="959"/>
      <c r="AY10" s="96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36" t="s">
        <v>162</v>
      </c>
      <c r="H11" s="1237"/>
      <c r="I11" s="1237"/>
      <c r="J11" s="1237"/>
      <c r="K11" s="1237"/>
      <c r="L11" s="1237"/>
      <c r="M11" s="1237"/>
      <c r="N11" s="1237"/>
      <c r="O11" s="1237"/>
      <c r="P11" s="1237"/>
      <c r="Q11" s="1237"/>
      <c r="R11" s="1237"/>
      <c r="S11" s="1237"/>
      <c r="T11" s="1237"/>
      <c r="U11" s="1237"/>
      <c r="V11" s="1237"/>
      <c r="W11" s="1237"/>
      <c r="X11" s="1237"/>
      <c r="Y11" s="1237"/>
      <c r="Z11" s="1237"/>
      <c r="AA11" s="1237"/>
      <c r="AB11" s="1238"/>
      <c r="AC11" s="6"/>
      <c r="AD11" s="6"/>
      <c r="AE11" s="6"/>
      <c r="AF11" s="6"/>
      <c r="AG11" s="6"/>
      <c r="AH11" s="6"/>
      <c r="AI11" s="6"/>
      <c r="AJ11" s="5"/>
      <c r="AK11" s="958"/>
      <c r="AL11" s="959"/>
      <c r="AM11" s="959"/>
      <c r="AN11" s="959"/>
      <c r="AO11" s="960"/>
      <c r="AP11" s="961"/>
      <c r="AQ11" s="959"/>
      <c r="AR11" s="959"/>
      <c r="AS11" s="959"/>
      <c r="AT11" s="960"/>
      <c r="AU11" s="961"/>
      <c r="AV11" s="959"/>
      <c r="AW11" s="959"/>
      <c r="AX11" s="959"/>
      <c r="AY11" s="96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54" t="s">
        <v>114</v>
      </c>
      <c r="H12" s="1155"/>
      <c r="I12" s="1155"/>
      <c r="J12" s="1155"/>
      <c r="K12" s="1155"/>
      <c r="L12" s="1155"/>
      <c r="M12" s="885"/>
      <c r="N12" s="885"/>
      <c r="O12" s="885"/>
      <c r="P12" s="885"/>
      <c r="Q12" s="885"/>
      <c r="R12" s="885"/>
      <c r="S12" s="885"/>
      <c r="T12" s="885"/>
      <c r="U12" s="885"/>
      <c r="V12" s="885"/>
      <c r="W12" s="885"/>
      <c r="X12" s="885"/>
      <c r="Y12" s="885"/>
      <c r="Z12" s="885"/>
      <c r="AA12" s="885"/>
      <c r="AB12" s="886"/>
      <c r="AC12" s="6"/>
      <c r="AD12" s="6"/>
      <c r="AE12" s="6"/>
      <c r="AF12" s="6"/>
      <c r="AG12" s="6"/>
      <c r="AH12" s="6"/>
      <c r="AI12" s="6"/>
      <c r="AJ12" s="5"/>
      <c r="AK12" s="958"/>
      <c r="AL12" s="959"/>
      <c r="AM12" s="959"/>
      <c r="AN12" s="959"/>
      <c r="AO12" s="960"/>
      <c r="AP12" s="961"/>
      <c r="AQ12" s="959"/>
      <c r="AR12" s="959"/>
      <c r="AS12" s="959"/>
      <c r="AT12" s="960"/>
      <c r="AU12" s="961"/>
      <c r="AV12" s="959"/>
      <c r="AW12" s="959"/>
      <c r="AX12" s="959"/>
      <c r="AY12" s="96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092" t="s">
        <v>54</v>
      </c>
      <c r="H13" s="1093"/>
      <c r="I13" s="1093"/>
      <c r="J13" s="1093"/>
      <c r="K13" s="1093"/>
      <c r="L13" s="1093"/>
      <c r="M13" s="1166" t="s">
        <v>341</v>
      </c>
      <c r="N13" s="1166"/>
      <c r="O13" s="1166"/>
      <c r="P13" s="1166"/>
      <c r="Q13" s="1166"/>
      <c r="R13" s="1166"/>
      <c r="S13" s="1166"/>
      <c r="T13" s="1166"/>
      <c r="U13" s="1166"/>
      <c r="V13" s="1166"/>
      <c r="W13" s="1166"/>
      <c r="X13" s="1166"/>
      <c r="Y13" s="1166"/>
      <c r="Z13" s="1166"/>
      <c r="AA13" s="1166"/>
      <c r="AB13" s="1167"/>
      <c r="AC13" s="6"/>
      <c r="AD13" s="6"/>
      <c r="AE13" s="6"/>
      <c r="AF13" s="6"/>
      <c r="AG13" s="6"/>
      <c r="AH13" s="6"/>
      <c r="AI13" s="6"/>
      <c r="AJ13" s="5"/>
      <c r="AK13" s="977"/>
      <c r="AL13" s="978"/>
      <c r="AM13" s="978"/>
      <c r="AN13" s="978"/>
      <c r="AO13" s="979"/>
      <c r="AP13" s="980"/>
      <c r="AQ13" s="978"/>
      <c r="AR13" s="978"/>
      <c r="AS13" s="978"/>
      <c r="AT13" s="979"/>
      <c r="AU13" s="980"/>
      <c r="AV13" s="978"/>
      <c r="AW13" s="978"/>
      <c r="AX13" s="978"/>
      <c r="AY13" s="98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092" t="s">
        <v>153</v>
      </c>
      <c r="H14" s="1093"/>
      <c r="I14" s="1093"/>
      <c r="J14" s="1093"/>
      <c r="K14" s="1093"/>
      <c r="L14" s="1093"/>
      <c r="M14" s="870"/>
      <c r="N14" s="870"/>
      <c r="O14" s="870"/>
      <c r="P14" s="870"/>
      <c r="Q14" s="870"/>
      <c r="R14" s="870"/>
      <c r="S14" s="870"/>
      <c r="T14" s="870"/>
      <c r="U14" s="870"/>
      <c r="V14" s="870"/>
      <c r="W14" s="870"/>
      <c r="X14" s="870"/>
      <c r="Y14" s="870"/>
      <c r="Z14" s="870"/>
      <c r="AA14" s="870"/>
      <c r="AB14" s="871"/>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092" t="s">
        <v>152</v>
      </c>
      <c r="H15" s="1093"/>
      <c r="I15" s="1093"/>
      <c r="J15" s="1093"/>
      <c r="K15" s="1093"/>
      <c r="L15" s="1093"/>
      <c r="M15" s="1166" t="s">
        <v>708</v>
      </c>
      <c r="N15" s="1166"/>
      <c r="O15" s="1166"/>
      <c r="P15" s="1166"/>
      <c r="Q15" s="1166"/>
      <c r="R15" s="1166"/>
      <c r="S15" s="1166"/>
      <c r="T15" s="1166"/>
      <c r="U15" s="1166"/>
      <c r="V15" s="1166"/>
      <c r="W15" s="1166"/>
      <c r="X15" s="1166"/>
      <c r="Y15" s="1166"/>
      <c r="Z15" s="1166"/>
      <c r="AA15" s="1166"/>
      <c r="AB15" s="1167"/>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36" t="s">
        <v>149</v>
      </c>
      <c r="H16" s="2037"/>
      <c r="I16" s="2037"/>
      <c r="J16" s="2037"/>
      <c r="K16" s="2037"/>
      <c r="L16" s="2037"/>
      <c r="M16" s="896"/>
      <c r="N16" s="896"/>
      <c r="O16" s="896"/>
      <c r="P16" s="896"/>
      <c r="Q16" s="896"/>
      <c r="R16" s="896"/>
      <c r="S16" s="896"/>
      <c r="T16" s="896"/>
      <c r="U16" s="896"/>
      <c r="V16" s="896"/>
      <c r="W16" s="896"/>
      <c r="X16" s="896"/>
      <c r="Y16" s="896"/>
      <c r="Z16" s="896"/>
      <c r="AA16" s="896"/>
      <c r="AB16" s="897"/>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8"/>
      <c r="N17" s="668"/>
      <c r="O17" s="668"/>
      <c r="P17" s="668"/>
      <c r="Q17" s="668"/>
      <c r="R17" s="668"/>
      <c r="S17" s="668"/>
      <c r="T17" s="668"/>
      <c r="U17" s="668"/>
      <c r="V17" s="668"/>
      <c r="W17" s="668"/>
      <c r="X17" s="668"/>
      <c r="Y17" s="668"/>
      <c r="Z17" s="668"/>
      <c r="AA17" s="668"/>
      <c r="AB17" s="66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084" t="s">
        <v>902</v>
      </c>
      <c r="K18" s="1085"/>
      <c r="L18" s="1085"/>
      <c r="M18" s="1085"/>
      <c r="N18" s="1085"/>
      <c r="O18" s="1085"/>
      <c r="P18" s="1085"/>
      <c r="Q18" s="1085"/>
      <c r="R18" s="1085"/>
      <c r="S18" s="1085"/>
      <c r="T18" s="1085"/>
      <c r="U18" s="1085"/>
      <c r="V18" s="1085"/>
      <c r="W18" s="1085"/>
      <c r="X18" s="1085"/>
      <c r="Y18" s="1086"/>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044" t="s">
        <v>104</v>
      </c>
      <c r="Q19" s="2045"/>
      <c r="R19" s="2045"/>
      <c r="S19" s="2045"/>
      <c r="T19" s="1574"/>
      <c r="U19" s="2044" t="s">
        <v>103</v>
      </c>
      <c r="V19" s="2045"/>
      <c r="W19" s="2045"/>
      <c r="X19" s="2045"/>
      <c r="Y19" s="204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206" t="s">
        <v>340</v>
      </c>
      <c r="K20" s="1207"/>
      <c r="L20" s="1207"/>
      <c r="M20" s="1207"/>
      <c r="N20" s="1207"/>
      <c r="O20" s="1208"/>
      <c r="P20" s="2038"/>
      <c r="Q20" s="2039"/>
      <c r="R20" s="2039"/>
      <c r="S20" s="2039"/>
      <c r="T20" s="2040"/>
      <c r="U20" s="2038"/>
      <c r="V20" s="2039"/>
      <c r="W20" s="2039"/>
      <c r="X20" s="2039"/>
      <c r="Y20" s="2041"/>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084" t="s">
        <v>337</v>
      </c>
      <c r="K22" s="1085"/>
      <c r="L22" s="1085"/>
      <c r="M22" s="1085"/>
      <c r="N22" s="1085"/>
      <c r="O22" s="1085"/>
      <c r="P22" s="1085"/>
      <c r="Q22" s="1085"/>
      <c r="R22" s="1085"/>
      <c r="S22" s="1085"/>
      <c r="T22" s="1085"/>
      <c r="U22" s="1085"/>
      <c r="V22" s="1085"/>
      <c r="W22" s="1085"/>
      <c r="X22" s="1085"/>
      <c r="Y22" s="1086"/>
      <c r="Z22" s="6"/>
      <c r="AA22" s="6"/>
      <c r="AB22" s="6"/>
      <c r="AC22" s="6"/>
      <c r="AD22" s="6"/>
      <c r="AE22" s="6"/>
      <c r="AF22" s="6"/>
      <c r="AG22" s="6"/>
      <c r="AH22" s="6"/>
      <c r="AI22" s="6"/>
      <c r="AJ22" s="5"/>
      <c r="AK22" s="1097" t="s">
        <v>336</v>
      </c>
      <c r="AL22" s="1098"/>
      <c r="AM22" s="1098"/>
      <c r="AN22" s="1098"/>
      <c r="AO22" s="1098"/>
      <c r="AP22" s="1098"/>
      <c r="AQ22" s="1098"/>
      <c r="AR22" s="1098"/>
      <c r="AS22" s="1098"/>
      <c r="AT22" s="1099"/>
      <c r="AU22" s="96"/>
      <c r="AV22" s="1097" t="s">
        <v>335</v>
      </c>
      <c r="AW22" s="1098"/>
      <c r="AX22" s="1098"/>
      <c r="AY22" s="1098"/>
      <c r="AZ22" s="1098"/>
      <c r="BA22" s="1098"/>
      <c r="BB22" s="1098"/>
      <c r="BC22" s="1098"/>
      <c r="BD22" s="1098"/>
      <c r="BE22" s="1098"/>
      <c r="BF22" s="1098"/>
      <c r="BG22" s="1099"/>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044" t="s">
        <v>104</v>
      </c>
      <c r="Q23" s="2045"/>
      <c r="R23" s="2045"/>
      <c r="S23" s="2045"/>
      <c r="T23" s="1574"/>
      <c r="U23" s="2044" t="s">
        <v>103</v>
      </c>
      <c r="V23" s="2045"/>
      <c r="W23" s="2045"/>
      <c r="X23" s="2045"/>
      <c r="Y23" s="2046"/>
      <c r="Z23" s="6"/>
      <c r="AA23" s="6"/>
      <c r="AB23" s="6"/>
      <c r="AC23" s="6"/>
      <c r="AD23" s="6"/>
      <c r="AE23" s="6"/>
      <c r="AF23" s="6"/>
      <c r="AG23" s="6"/>
      <c r="AH23" s="6"/>
      <c r="AI23" s="6"/>
      <c r="AJ23" s="5"/>
      <c r="AK23" s="1114" t="s">
        <v>334</v>
      </c>
      <c r="AL23" s="1115"/>
      <c r="AM23" s="1115"/>
      <c r="AN23" s="1115"/>
      <c r="AO23" s="1115"/>
      <c r="AP23" s="2069"/>
      <c r="AQ23" s="2069"/>
      <c r="AR23" s="2070"/>
      <c r="AS23" s="2063" t="s">
        <v>322</v>
      </c>
      <c r="AT23" s="2064"/>
      <c r="AU23" s="96"/>
      <c r="AV23" s="1052"/>
      <c r="AW23" s="1053"/>
      <c r="AX23" s="1053"/>
      <c r="AY23" s="1053"/>
      <c r="AZ23" s="1053" t="s">
        <v>333</v>
      </c>
      <c r="BA23" s="1053"/>
      <c r="BB23" s="1053"/>
      <c r="BC23" s="1053"/>
      <c r="BD23" s="1053" t="s">
        <v>332</v>
      </c>
      <c r="BE23" s="1053"/>
      <c r="BF23" s="1053"/>
      <c r="BG23" s="2059"/>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189" t="s">
        <v>331</v>
      </c>
      <c r="K24" s="1190"/>
      <c r="L24" s="1190"/>
      <c r="M24" s="1190"/>
      <c r="N24" s="1190"/>
      <c r="O24" s="1191"/>
      <c r="P24" s="2074"/>
      <c r="Q24" s="2075"/>
      <c r="R24" s="2075"/>
      <c r="S24" s="2075"/>
      <c r="T24" s="2076"/>
      <c r="U24" s="2074"/>
      <c r="V24" s="2075"/>
      <c r="W24" s="2075"/>
      <c r="X24" s="2075"/>
      <c r="Y24" s="2077"/>
      <c r="Z24" s="6"/>
      <c r="AA24" s="6"/>
      <c r="AB24" s="6"/>
      <c r="AC24" s="6"/>
      <c r="AD24" s="6"/>
      <c r="AE24" s="6"/>
      <c r="AF24" s="6"/>
      <c r="AG24" s="6"/>
      <c r="AH24" s="6"/>
      <c r="AI24" s="6"/>
      <c r="AJ24" s="5"/>
      <c r="AK24" s="1114" t="s">
        <v>330</v>
      </c>
      <c r="AL24" s="1115"/>
      <c r="AM24" s="1115"/>
      <c r="AN24" s="1115"/>
      <c r="AO24" s="1115"/>
      <c r="AP24" s="2069"/>
      <c r="AQ24" s="2069"/>
      <c r="AR24" s="2070"/>
      <c r="AS24" s="2063" t="s">
        <v>322</v>
      </c>
      <c r="AT24" s="2064"/>
      <c r="AU24" s="96"/>
      <c r="AV24" s="1114" t="s">
        <v>104</v>
      </c>
      <c r="AW24" s="1115"/>
      <c r="AX24" s="1115"/>
      <c r="AY24" s="1115"/>
      <c r="AZ24" s="1110" t="str">
        <f>IF(500*P27*(P25-P24)/1000&lt;&gt;0,500*P27*(P25-P24)/1000,"")</f>
        <v/>
      </c>
      <c r="BA24" s="1110"/>
      <c r="BB24" s="1110"/>
      <c r="BC24" s="1110"/>
      <c r="BD24" s="1110" t="str">
        <f>IFERROR(AZ24/15,"")</f>
        <v/>
      </c>
      <c r="BE24" s="1110"/>
      <c r="BF24" s="1110"/>
      <c r="BG24" s="1111"/>
      <c r="BH24" s="5"/>
      <c r="BI24" s="5"/>
      <c r="BJ24" s="5"/>
      <c r="BK24" s="5"/>
      <c r="BL24" s="5"/>
      <c r="BM24" s="5"/>
      <c r="BN24" s="5"/>
      <c r="BO24" s="5"/>
      <c r="BP24" s="5"/>
      <c r="BQ24" s="5"/>
      <c r="BR24" s="5"/>
      <c r="BS24" s="5"/>
      <c r="BT24" s="654"/>
      <c r="BU24" s="653"/>
    </row>
    <row r="25" spans="1:73" ht="12" customHeight="1" thickTop="1" thickBot="1" x14ac:dyDescent="0.25">
      <c r="A25" s="6"/>
      <c r="B25" s="6"/>
      <c r="C25" s="6"/>
      <c r="D25" s="6"/>
      <c r="E25" s="6"/>
      <c r="F25" s="6"/>
      <c r="G25" s="6"/>
      <c r="H25" s="6"/>
      <c r="I25" s="6"/>
      <c r="J25" s="1189" t="s">
        <v>329</v>
      </c>
      <c r="K25" s="1190"/>
      <c r="L25" s="1190"/>
      <c r="M25" s="1190"/>
      <c r="N25" s="1190"/>
      <c r="O25" s="1191"/>
      <c r="P25" s="2074"/>
      <c r="Q25" s="2075"/>
      <c r="R25" s="2075"/>
      <c r="S25" s="2075"/>
      <c r="T25" s="2076"/>
      <c r="U25" s="2074"/>
      <c r="V25" s="2075"/>
      <c r="W25" s="2075"/>
      <c r="X25" s="2075"/>
      <c r="Y25" s="2077"/>
      <c r="Z25" s="6"/>
      <c r="AA25" s="6"/>
      <c r="AB25" s="6"/>
      <c r="AC25" s="6"/>
      <c r="AD25" s="6"/>
      <c r="AE25" s="6"/>
      <c r="AF25" s="6"/>
      <c r="AG25" s="6"/>
      <c r="AH25" s="6"/>
      <c r="AI25" s="6"/>
      <c r="AJ25" s="5"/>
      <c r="AK25" s="1114" t="s">
        <v>327</v>
      </c>
      <c r="AL25" s="1115"/>
      <c r="AM25" s="1115"/>
      <c r="AN25" s="1115"/>
      <c r="AO25" s="1115"/>
      <c r="AP25" s="2067" t="str">
        <f>IF(AP24-AP23&lt;&gt;0,AP24-AP23,"")</f>
        <v/>
      </c>
      <c r="AQ25" s="2067"/>
      <c r="AR25" s="2068"/>
      <c r="AS25" s="2063" t="s">
        <v>322</v>
      </c>
      <c r="AT25" s="2064"/>
      <c r="AU25" s="96"/>
      <c r="AV25" s="2050" t="s">
        <v>103</v>
      </c>
      <c r="AW25" s="2051"/>
      <c r="AX25" s="2051"/>
      <c r="AY25" s="2051"/>
      <c r="AZ25" s="2078" t="str">
        <f>IFERROR(500*U27*(U25-U24)/1000,"")</f>
        <v/>
      </c>
      <c r="BA25" s="2079"/>
      <c r="BB25" s="2079"/>
      <c r="BC25" s="2080"/>
      <c r="BD25" s="2058" t="str">
        <f>IFERROR(AZ25/15,"")</f>
        <v/>
      </c>
      <c r="BE25" s="2058"/>
      <c r="BF25" s="2058"/>
      <c r="BG25" s="2060"/>
      <c r="BH25" s="5"/>
      <c r="BI25" s="5"/>
      <c r="BJ25" s="5"/>
      <c r="BK25" s="5"/>
      <c r="BL25" s="5"/>
      <c r="BM25" s="5"/>
      <c r="BN25" s="5"/>
      <c r="BO25" s="5"/>
      <c r="BP25" s="5"/>
      <c r="BQ25" s="5"/>
      <c r="BR25" s="5"/>
      <c r="BS25" s="5"/>
      <c r="BT25" s="659"/>
      <c r="BU25" s="658"/>
    </row>
    <row r="26" spans="1:73" ht="12" customHeight="1" thickBot="1" x14ac:dyDescent="0.25">
      <c r="A26" s="6"/>
      <c r="B26" s="6"/>
      <c r="C26" s="6"/>
      <c r="D26" s="6"/>
      <c r="E26" s="6"/>
      <c r="F26" s="6"/>
      <c r="G26" s="6"/>
      <c r="H26" s="6"/>
      <c r="I26" s="6"/>
      <c r="J26" s="1189" t="s">
        <v>328</v>
      </c>
      <c r="K26" s="1190"/>
      <c r="L26" s="1190"/>
      <c r="M26" s="1190"/>
      <c r="N26" s="1190"/>
      <c r="O26" s="1191"/>
      <c r="P26" s="2074"/>
      <c r="Q26" s="2075"/>
      <c r="R26" s="2075"/>
      <c r="S26" s="2075"/>
      <c r="T26" s="2076"/>
      <c r="U26" s="2074"/>
      <c r="V26" s="2075"/>
      <c r="W26" s="2075"/>
      <c r="X26" s="2075"/>
      <c r="Y26" s="2077"/>
      <c r="Z26" s="6"/>
      <c r="AA26" s="6"/>
      <c r="AB26" s="6"/>
      <c r="AC26" s="6"/>
      <c r="AD26" s="6"/>
      <c r="AE26" s="6"/>
      <c r="AF26" s="6"/>
      <c r="AG26" s="6"/>
      <c r="AH26" s="6"/>
      <c r="AI26" s="6"/>
      <c r="AJ26" s="5"/>
      <c r="AK26" s="2050" t="s">
        <v>327</v>
      </c>
      <c r="AL26" s="2051"/>
      <c r="AM26" s="2051"/>
      <c r="AN26" s="2051"/>
      <c r="AO26" s="2051"/>
      <c r="AP26" s="2065" t="str">
        <f>IFERROR(AP25*2.31,"")</f>
        <v/>
      </c>
      <c r="AQ26" s="2065"/>
      <c r="AR26" s="2066"/>
      <c r="AS26" s="2054" t="s">
        <v>326</v>
      </c>
      <c r="AT26" s="2055"/>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Bot="1" x14ac:dyDescent="0.25">
      <c r="A27" s="6"/>
      <c r="B27" s="6"/>
      <c r="C27" s="6"/>
      <c r="D27" s="6"/>
      <c r="E27" s="6"/>
      <c r="F27" s="6"/>
      <c r="G27" s="6"/>
      <c r="H27" s="6"/>
      <c r="I27" s="6"/>
      <c r="J27" s="1206" t="s">
        <v>294</v>
      </c>
      <c r="K27" s="1207"/>
      <c r="L27" s="1207"/>
      <c r="M27" s="1207"/>
      <c r="N27" s="1207"/>
      <c r="O27" s="1208"/>
      <c r="P27" s="2073"/>
      <c r="Q27" s="1514"/>
      <c r="R27" s="1514"/>
      <c r="S27" s="1514"/>
      <c r="T27" s="1515"/>
      <c r="U27" s="1792" t="str">
        <f>IFERROR(SQRT(U26/P26)*P27,"")</f>
        <v/>
      </c>
      <c r="V27" s="1516"/>
      <c r="W27" s="1516"/>
      <c r="X27" s="1516"/>
      <c r="Y27" s="1541"/>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084" t="s">
        <v>387</v>
      </c>
      <c r="K29" s="1085"/>
      <c r="L29" s="1085"/>
      <c r="M29" s="1085"/>
      <c r="N29" s="1085"/>
      <c r="O29" s="1085"/>
      <c r="P29" s="1085"/>
      <c r="Q29" s="1085"/>
      <c r="R29" s="1085"/>
      <c r="S29" s="1085"/>
      <c r="T29" s="1085"/>
      <c r="U29" s="1085"/>
      <c r="V29" s="1085"/>
      <c r="W29" s="1085"/>
      <c r="X29" s="1085"/>
      <c r="Y29" s="1086"/>
      <c r="Z29" s="6"/>
      <c r="AA29" s="6"/>
      <c r="AB29" s="6"/>
      <c r="AC29" s="6"/>
      <c r="AD29" s="6"/>
      <c r="AE29" s="6"/>
      <c r="AF29" s="6"/>
      <c r="AG29" s="6"/>
      <c r="AH29" s="6"/>
      <c r="AI29" s="6"/>
      <c r="AJ29" s="5"/>
      <c r="AK29" s="1097" t="s">
        <v>339</v>
      </c>
      <c r="AL29" s="1098"/>
      <c r="AM29" s="1098"/>
      <c r="AN29" s="1098"/>
      <c r="AO29" s="1098"/>
      <c r="AP29" s="1098"/>
      <c r="AQ29" s="1098"/>
      <c r="AR29" s="1098"/>
      <c r="AS29" s="1098"/>
      <c r="AT29" s="1099"/>
      <c r="AU29" s="5"/>
      <c r="AV29" s="1097" t="s">
        <v>338</v>
      </c>
      <c r="AW29" s="1098"/>
      <c r="AX29" s="1098"/>
      <c r="AY29" s="1098"/>
      <c r="AZ29" s="1098"/>
      <c r="BA29" s="1098"/>
      <c r="BB29" s="1098"/>
      <c r="BC29" s="1098"/>
      <c r="BD29" s="1098"/>
      <c r="BE29" s="1098"/>
      <c r="BF29" s="1098"/>
      <c r="BG29" s="1099"/>
      <c r="BH29" s="5"/>
      <c r="BI29" s="5"/>
      <c r="BJ29" s="5"/>
      <c r="BK29" s="5"/>
      <c r="BL29" s="5"/>
      <c r="BM29" s="5"/>
      <c r="BN29" s="5"/>
      <c r="BO29" s="5"/>
      <c r="BP29" s="5"/>
      <c r="BQ29" s="5"/>
      <c r="BR29" s="5"/>
      <c r="BS29" s="5"/>
      <c r="BT29" s="654"/>
      <c r="BU29" s="653"/>
    </row>
    <row r="30" spans="1:73" ht="12" customHeight="1" thickTop="1" x14ac:dyDescent="0.2">
      <c r="A30" s="6"/>
      <c r="B30" s="6"/>
      <c r="C30" s="6"/>
      <c r="D30" s="6"/>
      <c r="E30" s="6"/>
      <c r="F30" s="6"/>
      <c r="G30" s="6"/>
      <c r="H30" s="6"/>
      <c r="I30" s="6"/>
      <c r="J30" s="41"/>
      <c r="K30" s="40"/>
      <c r="L30" s="40"/>
      <c r="M30" s="40"/>
      <c r="N30" s="40"/>
      <c r="O30" s="40"/>
      <c r="P30" s="1497" t="s">
        <v>104</v>
      </c>
      <c r="Q30" s="1497"/>
      <c r="R30" s="1497"/>
      <c r="S30" s="1497"/>
      <c r="T30" s="1497"/>
      <c r="U30" s="1497" t="s">
        <v>103</v>
      </c>
      <c r="V30" s="1497"/>
      <c r="W30" s="1497"/>
      <c r="X30" s="1497"/>
      <c r="Y30" s="1510"/>
      <c r="Z30" s="6"/>
      <c r="AA30" s="6"/>
      <c r="AB30" s="6"/>
      <c r="AC30" s="6"/>
      <c r="AD30" s="6"/>
      <c r="AE30" s="6"/>
      <c r="AF30" s="6"/>
      <c r="AG30" s="6"/>
      <c r="AH30" s="6"/>
      <c r="AI30" s="6"/>
      <c r="AJ30" s="5"/>
      <c r="AK30" s="1114" t="s">
        <v>334</v>
      </c>
      <c r="AL30" s="1115"/>
      <c r="AM30" s="1115"/>
      <c r="AN30" s="1115"/>
      <c r="AO30" s="1115"/>
      <c r="AP30" s="2069"/>
      <c r="AQ30" s="2069"/>
      <c r="AR30" s="2070"/>
      <c r="AS30" s="2063" t="s">
        <v>322</v>
      </c>
      <c r="AT30" s="2064"/>
      <c r="AU30" s="5"/>
      <c r="AV30" s="1052"/>
      <c r="AW30" s="1053"/>
      <c r="AX30" s="1053"/>
      <c r="AY30" s="1053"/>
      <c r="AZ30" s="1053" t="s">
        <v>333</v>
      </c>
      <c r="BA30" s="1053"/>
      <c r="BB30" s="1053"/>
      <c r="BC30" s="1053"/>
      <c r="BD30" s="1053" t="s">
        <v>332</v>
      </c>
      <c r="BE30" s="1053"/>
      <c r="BF30" s="1053"/>
      <c r="BG30" s="2059"/>
      <c r="BH30" s="5"/>
      <c r="BI30" s="5"/>
      <c r="BJ30" s="1242"/>
      <c r="BK30" s="1242"/>
      <c r="BL30" s="1242"/>
      <c r="BM30" s="5"/>
      <c r="BN30" s="5"/>
      <c r="BO30" s="5"/>
      <c r="BP30" s="5"/>
      <c r="BQ30" s="5"/>
      <c r="BR30" s="5"/>
      <c r="BS30" s="5"/>
      <c r="BT30" s="659"/>
      <c r="BU30" s="658"/>
    </row>
    <row r="31" spans="1:73" ht="12" customHeight="1" thickBot="1" x14ac:dyDescent="0.25">
      <c r="A31" s="6"/>
      <c r="B31" s="6"/>
      <c r="C31" s="6"/>
      <c r="D31" s="6"/>
      <c r="E31" s="6"/>
      <c r="F31" s="6"/>
      <c r="G31" s="6"/>
      <c r="H31" s="6"/>
      <c r="I31" s="6"/>
      <c r="J31" s="1189" t="s">
        <v>331</v>
      </c>
      <c r="K31" s="1190"/>
      <c r="L31" s="1190"/>
      <c r="M31" s="1190"/>
      <c r="N31" s="1190"/>
      <c r="O31" s="1191"/>
      <c r="P31" s="938"/>
      <c r="Q31" s="938"/>
      <c r="R31" s="938"/>
      <c r="S31" s="938"/>
      <c r="T31" s="938"/>
      <c r="U31" s="938"/>
      <c r="V31" s="938"/>
      <c r="W31" s="938"/>
      <c r="X31" s="938"/>
      <c r="Y31" s="2047"/>
      <c r="Z31" s="6"/>
      <c r="AA31" s="6"/>
      <c r="AB31" s="6"/>
      <c r="AC31" s="6"/>
      <c r="AD31" s="6"/>
      <c r="AE31" s="6"/>
      <c r="AF31" s="6"/>
      <c r="AG31" s="6"/>
      <c r="AH31" s="6"/>
      <c r="AI31" s="6"/>
      <c r="AJ31" s="5"/>
      <c r="AK31" s="1114" t="s">
        <v>330</v>
      </c>
      <c r="AL31" s="1115"/>
      <c r="AM31" s="1115"/>
      <c r="AN31" s="1115"/>
      <c r="AO31" s="1115"/>
      <c r="AP31" s="2069"/>
      <c r="AQ31" s="2069"/>
      <c r="AR31" s="2070"/>
      <c r="AS31" s="2063" t="s">
        <v>322</v>
      </c>
      <c r="AT31" s="2064"/>
      <c r="AU31" s="5"/>
      <c r="AV31" s="1114" t="s">
        <v>104</v>
      </c>
      <c r="AW31" s="1115"/>
      <c r="AX31" s="1115"/>
      <c r="AY31" s="1115"/>
      <c r="AZ31" s="2071">
        <f>IFERROR(500*P34*(P31-P32)/1000,"")</f>
        <v>0</v>
      </c>
      <c r="BA31" s="2071"/>
      <c r="BB31" s="2071"/>
      <c r="BC31" s="2071"/>
      <c r="BD31" s="2071">
        <f>IFERROR(AZ31/12,"")</f>
        <v>0</v>
      </c>
      <c r="BE31" s="2071"/>
      <c r="BF31" s="2071"/>
      <c r="BG31" s="2072"/>
      <c r="BH31" s="5"/>
      <c r="BI31" s="5"/>
      <c r="BJ31" s="5"/>
      <c r="BK31" s="5"/>
      <c r="BL31" s="5"/>
      <c r="BM31" s="5"/>
      <c r="BN31" s="5"/>
      <c r="BO31" s="5"/>
      <c r="BP31" s="5"/>
      <c r="BQ31" s="5"/>
      <c r="BR31" s="5"/>
      <c r="BS31" s="5"/>
      <c r="BT31" s="656"/>
      <c r="BU31" s="655"/>
    </row>
    <row r="32" spans="1:73" ht="12" customHeight="1" thickBot="1" x14ac:dyDescent="0.25">
      <c r="A32" s="6"/>
      <c r="B32" s="6"/>
      <c r="C32" s="6"/>
      <c r="D32" s="6"/>
      <c r="E32" s="6"/>
      <c r="F32" s="6"/>
      <c r="G32" s="6"/>
      <c r="H32" s="6"/>
      <c r="I32" s="6"/>
      <c r="J32" s="1092" t="s">
        <v>329</v>
      </c>
      <c r="K32" s="1093"/>
      <c r="L32" s="1093"/>
      <c r="M32" s="1093"/>
      <c r="N32" s="1093"/>
      <c r="O32" s="1093"/>
      <c r="P32" s="938"/>
      <c r="Q32" s="938"/>
      <c r="R32" s="938"/>
      <c r="S32" s="938"/>
      <c r="T32" s="938"/>
      <c r="U32" s="938"/>
      <c r="V32" s="938"/>
      <c r="W32" s="938"/>
      <c r="X32" s="938"/>
      <c r="Y32" s="2047"/>
      <c r="Z32" s="6"/>
      <c r="AA32" s="6"/>
      <c r="AB32" s="6"/>
      <c r="AC32" s="6"/>
      <c r="AD32" s="6"/>
      <c r="AE32" s="6"/>
      <c r="AF32" s="6"/>
      <c r="AG32" s="6"/>
      <c r="AH32" s="6"/>
      <c r="AI32" s="6"/>
      <c r="AJ32" s="5"/>
      <c r="AK32" s="1114" t="s">
        <v>327</v>
      </c>
      <c r="AL32" s="1115"/>
      <c r="AM32" s="1115"/>
      <c r="AN32" s="1115"/>
      <c r="AO32" s="1115"/>
      <c r="AP32" s="2067" t="str">
        <f>IF(AP31-AP30&lt;&gt;0,AP31-AP30,"")</f>
        <v/>
      </c>
      <c r="AQ32" s="2067"/>
      <c r="AR32" s="2068"/>
      <c r="AS32" s="2063" t="s">
        <v>322</v>
      </c>
      <c r="AT32" s="2064"/>
      <c r="AU32" s="5"/>
      <c r="AV32" s="2050" t="s">
        <v>103</v>
      </c>
      <c r="AW32" s="2051"/>
      <c r="AX32" s="2051"/>
      <c r="AY32" s="2051"/>
      <c r="AZ32" s="2058" t="str">
        <f>IFERROR(500*U34*(U31-U32)/1000,"")</f>
        <v/>
      </c>
      <c r="BA32" s="2058"/>
      <c r="BB32" s="2058"/>
      <c r="BC32" s="2058"/>
      <c r="BD32" s="2058" t="str">
        <f>IFERROR(AZ32/12,"")</f>
        <v/>
      </c>
      <c r="BE32" s="2058"/>
      <c r="BF32" s="2058"/>
      <c r="BG32" s="2060"/>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189" t="s">
        <v>328</v>
      </c>
      <c r="K33" s="1190"/>
      <c r="L33" s="1190"/>
      <c r="M33" s="1190"/>
      <c r="N33" s="1190"/>
      <c r="O33" s="1191"/>
      <c r="P33" s="938"/>
      <c r="Q33" s="938"/>
      <c r="R33" s="938"/>
      <c r="S33" s="938"/>
      <c r="T33" s="938"/>
      <c r="U33" s="938"/>
      <c r="V33" s="938"/>
      <c r="W33" s="938"/>
      <c r="X33" s="938"/>
      <c r="Y33" s="2047"/>
      <c r="Z33" s="6"/>
      <c r="AA33" s="6"/>
      <c r="AB33" s="6"/>
      <c r="AC33" s="6"/>
      <c r="AD33" s="6"/>
      <c r="AE33" s="6"/>
      <c r="AF33" s="6"/>
      <c r="AG33" s="6"/>
      <c r="AH33" s="6"/>
      <c r="AI33" s="6"/>
      <c r="AJ33" s="5"/>
      <c r="AK33" s="2050" t="s">
        <v>327</v>
      </c>
      <c r="AL33" s="2051"/>
      <c r="AM33" s="2051"/>
      <c r="AN33" s="2051"/>
      <c r="AO33" s="2051"/>
      <c r="AP33" s="2065" t="str">
        <f>IFERROR(AP32*2.31,"")</f>
        <v/>
      </c>
      <c r="AQ33" s="2065"/>
      <c r="AR33" s="2066"/>
      <c r="AS33" s="2054" t="s">
        <v>326</v>
      </c>
      <c r="AT33" s="205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090" t="s">
        <v>294</v>
      </c>
      <c r="K34" s="1091"/>
      <c r="L34" s="1091"/>
      <c r="M34" s="1091"/>
      <c r="N34" s="1091"/>
      <c r="O34" s="1091"/>
      <c r="P34" s="1347"/>
      <c r="Q34" s="1347"/>
      <c r="R34" s="1347"/>
      <c r="S34" s="1347"/>
      <c r="T34" s="1347"/>
      <c r="U34" s="1245" t="str">
        <f>IFERROR(SQRT(U33/P33)*P34,"")</f>
        <v/>
      </c>
      <c r="V34" s="1245"/>
      <c r="W34" s="1245"/>
      <c r="X34" s="1245"/>
      <c r="Y34" s="1876"/>
      <c r="Z34" s="6"/>
      <c r="AA34" s="6"/>
      <c r="AB34" s="6"/>
      <c r="AC34" s="6"/>
      <c r="AD34" s="6"/>
      <c r="AE34" s="6"/>
      <c r="AF34" s="6"/>
      <c r="AG34" s="6"/>
      <c r="AH34" s="6"/>
      <c r="AI34" s="6"/>
      <c r="AJ34" s="5"/>
      <c r="AK34" s="5"/>
      <c r="AL34" s="5"/>
      <c r="AM34" s="5"/>
      <c r="AN34" s="5"/>
      <c r="AO34" s="5"/>
      <c r="AP34" s="5"/>
      <c r="AQ34" s="5"/>
      <c r="AR34" s="5"/>
      <c r="AS34" s="5"/>
      <c r="AT34" s="5"/>
      <c r="AU34" s="5"/>
      <c r="AV34" s="1102" t="s">
        <v>325</v>
      </c>
      <c r="AW34" s="1103"/>
      <c r="AX34" s="1103"/>
      <c r="AY34" s="1103"/>
      <c r="AZ34" s="1103"/>
      <c r="BA34" s="1103"/>
      <c r="BB34" s="1103"/>
      <c r="BC34" s="1103"/>
      <c r="BD34" s="1103"/>
      <c r="BE34" s="1103"/>
      <c r="BF34" s="1103"/>
      <c r="BG34" s="1103"/>
      <c r="BH34" s="1104"/>
      <c r="BI34" s="227"/>
      <c r="BJ34" s="227"/>
      <c r="BK34" s="227"/>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119" t="str">
        <f>IFERROR(IF(AZ25&lt;AZ32*1.02,"Act. Cond. Is not &gt; than Act. Evap. + 2% by "&amp;ROUND(AZ32*1.02-AZ25,0)&amp;" MBH.",""),"")</f>
        <v/>
      </c>
      <c r="AW35" s="1120"/>
      <c r="AX35" s="1120"/>
      <c r="AY35" s="1120"/>
      <c r="AZ35" s="1120"/>
      <c r="BA35" s="1120"/>
      <c r="BB35" s="1120"/>
      <c r="BC35" s="1120"/>
      <c r="BD35" s="1120"/>
      <c r="BE35" s="1120"/>
      <c r="BF35" s="1120"/>
      <c r="BG35" s="1120"/>
      <c r="BH35" s="1121"/>
      <c r="BI35" s="5"/>
      <c r="BJ35" s="5"/>
      <c r="BK35" s="5"/>
      <c r="BL35" s="5"/>
      <c r="BM35" s="5"/>
      <c r="BN35" s="5"/>
      <c r="BO35" s="5"/>
      <c r="BP35" s="5"/>
      <c r="BQ35" s="5"/>
      <c r="BR35" s="5"/>
      <c r="BS35" s="5"/>
    </row>
    <row r="36" spans="1:73" ht="12" customHeight="1" thickBot="1" x14ac:dyDescent="0.25">
      <c r="A36" s="6"/>
      <c r="B36" s="6"/>
      <c r="C36" s="6"/>
      <c r="D36" s="6"/>
      <c r="E36" s="6"/>
      <c r="F36" s="6"/>
      <c r="G36" s="6"/>
      <c r="H36" s="6"/>
      <c r="I36" s="1236" t="s">
        <v>324</v>
      </c>
      <c r="J36" s="1237"/>
      <c r="K36" s="1237"/>
      <c r="L36" s="1237"/>
      <c r="M36" s="1237"/>
      <c r="N36" s="1237"/>
      <c r="O36" s="1237"/>
      <c r="P36" s="1237"/>
      <c r="Q36" s="1237"/>
      <c r="R36" s="1237"/>
      <c r="S36" s="1237"/>
      <c r="T36" s="1237"/>
      <c r="U36" s="1237"/>
      <c r="V36" s="1237"/>
      <c r="W36" s="1237"/>
      <c r="X36" s="1237"/>
      <c r="Y36" s="1237"/>
      <c r="Z36" s="1238"/>
      <c r="AA36" s="6"/>
      <c r="AB36" s="6"/>
      <c r="AC36" s="6"/>
      <c r="AD36" s="6"/>
      <c r="AE36" s="6"/>
      <c r="AF36" s="6"/>
      <c r="AG36" s="6"/>
      <c r="AH36" s="6"/>
      <c r="AI36" s="6"/>
      <c r="AJ36" s="5"/>
      <c r="AK36" s="5"/>
      <c r="AL36" s="5"/>
      <c r="AM36" s="5"/>
      <c r="AN36" s="5"/>
      <c r="AO36" s="5"/>
      <c r="AP36" s="5"/>
      <c r="AQ36" s="5"/>
      <c r="AR36" s="5"/>
      <c r="AS36" s="5"/>
      <c r="AT36" s="5"/>
      <c r="AU36" s="5"/>
      <c r="AV36" s="1122"/>
      <c r="AW36" s="1123"/>
      <c r="AX36" s="1123"/>
      <c r="AY36" s="1123"/>
      <c r="AZ36" s="1123"/>
      <c r="BA36" s="1123"/>
      <c r="BB36" s="1123"/>
      <c r="BC36" s="1123"/>
      <c r="BD36" s="1123"/>
      <c r="BE36" s="1123"/>
      <c r="BF36" s="1123"/>
      <c r="BG36" s="1123"/>
      <c r="BH36" s="1124"/>
      <c r="BI36" s="5"/>
      <c r="BJ36" s="5"/>
      <c r="BK36" s="5"/>
      <c r="BL36" s="5"/>
      <c r="BM36" s="5"/>
      <c r="BN36" s="5"/>
      <c r="BO36" s="5"/>
      <c r="BP36" s="5"/>
      <c r="BQ36" s="5"/>
      <c r="BR36" s="5"/>
      <c r="BS36" s="5"/>
    </row>
    <row r="37" spans="1:73" ht="12" customHeight="1" thickTop="1" x14ac:dyDescent="0.2">
      <c r="A37" s="6"/>
      <c r="B37" s="6"/>
      <c r="C37" s="6"/>
      <c r="D37" s="6"/>
      <c r="E37" s="6"/>
      <c r="F37" s="6"/>
      <c r="G37" s="6"/>
      <c r="H37" s="6"/>
      <c r="I37" s="1154" t="s">
        <v>903</v>
      </c>
      <c r="J37" s="1155"/>
      <c r="K37" s="1155"/>
      <c r="L37" s="1155"/>
      <c r="M37" s="1155"/>
      <c r="N37" s="1155"/>
      <c r="O37" s="1155"/>
      <c r="P37" s="1155"/>
      <c r="Q37" s="1155"/>
      <c r="R37" s="1155"/>
      <c r="S37" s="1155"/>
      <c r="T37" s="1155"/>
      <c r="U37" s="1155"/>
      <c r="V37" s="2032"/>
      <c r="W37" s="2032"/>
      <c r="X37" s="2032"/>
      <c r="Y37" s="2033" t="s">
        <v>319</v>
      </c>
      <c r="Z37" s="2034"/>
      <c r="AA37" s="6"/>
      <c r="AB37" s="6"/>
      <c r="AC37" s="6"/>
      <c r="AD37" s="6"/>
      <c r="AE37" s="6"/>
      <c r="AF37" s="6"/>
      <c r="AG37" s="6"/>
      <c r="AH37" s="6"/>
      <c r="AI37" s="6"/>
      <c r="AJ37" s="5"/>
      <c r="AK37" s="5"/>
      <c r="AL37" s="5"/>
      <c r="AM37" s="5"/>
      <c r="AN37" s="5"/>
      <c r="AO37" s="5"/>
      <c r="AP37" s="5"/>
      <c r="AQ37" s="5"/>
      <c r="AR37" s="5"/>
      <c r="AS37" s="5"/>
      <c r="AT37" s="5"/>
      <c r="AU37" s="5"/>
      <c r="AV37" s="666"/>
      <c r="AW37" s="666"/>
      <c r="AX37" s="666"/>
      <c r="AY37" s="666"/>
      <c r="AZ37" s="666"/>
      <c r="BA37" s="666"/>
      <c r="BB37" s="666"/>
      <c r="BC37" s="666"/>
      <c r="BD37" s="666"/>
      <c r="BE37" s="666"/>
      <c r="BF37" s="666"/>
      <c r="BG37" s="666"/>
      <c r="BH37" s="666"/>
      <c r="BI37" s="5"/>
      <c r="BJ37" s="5"/>
      <c r="BK37" s="5"/>
      <c r="BL37" s="5"/>
      <c r="BM37" s="5"/>
      <c r="BN37" s="5"/>
      <c r="BO37" s="5"/>
      <c r="BP37" s="5"/>
      <c r="BQ37" s="5"/>
      <c r="BR37" s="5"/>
      <c r="BS37" s="5"/>
    </row>
    <row r="38" spans="1:73" ht="12" customHeight="1" thickBot="1" x14ac:dyDescent="0.25">
      <c r="A38" s="6"/>
      <c r="B38" s="6"/>
      <c r="C38" s="6"/>
      <c r="D38" s="6"/>
      <c r="E38" s="6"/>
      <c r="F38" s="6"/>
      <c r="G38" s="6"/>
      <c r="H38" s="6"/>
      <c r="I38" s="1154" t="s">
        <v>905</v>
      </c>
      <c r="J38" s="1155"/>
      <c r="K38" s="1155"/>
      <c r="L38" s="1155"/>
      <c r="M38" s="1155"/>
      <c r="N38" s="1155"/>
      <c r="O38" s="1155"/>
      <c r="P38" s="1155"/>
      <c r="Q38" s="1155"/>
      <c r="R38" s="1155"/>
      <c r="S38" s="1155"/>
      <c r="T38" s="1155"/>
      <c r="U38" s="1155"/>
      <c r="V38" s="2032"/>
      <c r="W38" s="2032"/>
      <c r="X38" s="2032"/>
      <c r="Y38" s="2033" t="s">
        <v>322</v>
      </c>
      <c r="Z38" s="2034"/>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092" t="s">
        <v>323</v>
      </c>
      <c r="J39" s="1093"/>
      <c r="K39" s="1093"/>
      <c r="L39" s="1093"/>
      <c r="M39" s="1093"/>
      <c r="N39" s="1093"/>
      <c r="O39" s="1093"/>
      <c r="P39" s="1093"/>
      <c r="Q39" s="1093"/>
      <c r="R39" s="1093"/>
      <c r="S39" s="1093"/>
      <c r="T39" s="1093"/>
      <c r="U39" s="1093"/>
      <c r="V39" s="963"/>
      <c r="W39" s="963"/>
      <c r="X39" s="963"/>
      <c r="Y39" s="2026" t="s">
        <v>322</v>
      </c>
      <c r="Z39" s="1994"/>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6"/>
      <c r="B40" s="6"/>
      <c r="C40" s="6"/>
      <c r="D40" s="6"/>
      <c r="E40" s="6"/>
      <c r="F40" s="6"/>
      <c r="G40" s="6"/>
      <c r="H40" s="6"/>
      <c r="I40" s="1092" t="s">
        <v>321</v>
      </c>
      <c r="J40" s="1093"/>
      <c r="K40" s="1093"/>
      <c r="L40" s="1093"/>
      <c r="M40" s="1093"/>
      <c r="N40" s="1093"/>
      <c r="O40" s="1093"/>
      <c r="P40" s="1093"/>
      <c r="Q40" s="1093"/>
      <c r="R40" s="1093"/>
      <c r="S40" s="1093"/>
      <c r="T40" s="1093"/>
      <c r="U40" s="1093"/>
      <c r="V40" s="963"/>
      <c r="W40" s="963"/>
      <c r="X40" s="963"/>
      <c r="Y40" s="2026" t="s">
        <v>319</v>
      </c>
      <c r="Z40" s="1994"/>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1092" t="s">
        <v>343</v>
      </c>
      <c r="J41" s="1093"/>
      <c r="K41" s="1093"/>
      <c r="L41" s="1093"/>
      <c r="M41" s="1093"/>
      <c r="N41" s="1093"/>
      <c r="O41" s="1093"/>
      <c r="P41" s="1093"/>
      <c r="Q41" s="1093"/>
      <c r="R41" s="1093"/>
      <c r="S41" s="1093"/>
      <c r="T41" s="1093"/>
      <c r="U41" s="1093"/>
      <c r="V41" s="982"/>
      <c r="W41" s="982"/>
      <c r="X41" s="2026" t="s">
        <v>320</v>
      </c>
      <c r="Y41" s="2026"/>
      <c r="Z41" s="1994"/>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thickBot="1" x14ac:dyDescent="0.25">
      <c r="A42" s="6"/>
      <c r="B42" s="6"/>
      <c r="C42" s="40"/>
      <c r="D42" s="40"/>
      <c r="E42" s="40"/>
      <c r="F42" s="40"/>
      <c r="G42" s="40"/>
      <c r="H42" s="40"/>
      <c r="I42" s="1090" t="s">
        <v>909</v>
      </c>
      <c r="J42" s="1091"/>
      <c r="K42" s="1091"/>
      <c r="L42" s="1091"/>
      <c r="M42" s="1091"/>
      <c r="N42" s="1091"/>
      <c r="O42" s="1091"/>
      <c r="P42" s="1091"/>
      <c r="Q42" s="1091"/>
      <c r="R42" s="1091"/>
      <c r="S42" s="1091"/>
      <c r="T42" s="1091"/>
      <c r="U42" s="1091"/>
      <c r="V42" s="2027"/>
      <c r="W42" s="2027"/>
      <c r="X42" s="2028" t="s">
        <v>320</v>
      </c>
      <c r="Y42" s="2028" t="s">
        <v>319</v>
      </c>
      <c r="Z42" s="1987"/>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6"/>
      <c r="B44" s="6"/>
      <c r="C44" s="40"/>
      <c r="D44" s="40"/>
      <c r="E44" s="40"/>
      <c r="F44" s="40"/>
      <c r="G44" s="40"/>
      <c r="H44" s="40"/>
      <c r="I44" s="222"/>
      <c r="J44" s="120"/>
      <c r="K44" s="120"/>
      <c r="L44" s="120"/>
      <c r="M44" s="120"/>
      <c r="N44" s="120"/>
      <c r="O44" s="120"/>
      <c r="P44" s="120"/>
      <c r="Q44" s="120"/>
      <c r="R44" s="120"/>
      <c r="S44" s="120"/>
      <c r="T44" s="120"/>
      <c r="U44" s="120"/>
      <c r="V44" s="120"/>
      <c r="W44" s="120"/>
      <c r="X44" s="120"/>
      <c r="Y44" s="120"/>
      <c r="Z44" s="221"/>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1"/>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94"/>
      <c r="F62" s="994"/>
      <c r="G62" s="994"/>
      <c r="H62" s="994"/>
      <c r="I62" s="994"/>
      <c r="J62" s="994"/>
      <c r="K62" s="994"/>
      <c r="L62" s="6"/>
      <c r="M62" s="6"/>
      <c r="N62" s="6"/>
      <c r="O62" s="6"/>
      <c r="P62" s="6"/>
      <c r="Q62" s="6" t="s">
        <v>37</v>
      </c>
      <c r="R62" s="6"/>
      <c r="S62" s="6"/>
      <c r="T62" s="6"/>
      <c r="U62" s="6"/>
      <c r="V62" s="995"/>
      <c r="W62" s="995"/>
      <c r="X62" s="995"/>
      <c r="Y62" s="995"/>
      <c r="Z62" s="995"/>
      <c r="AA62" s="995"/>
      <c r="AB62" s="995"/>
      <c r="AC62" s="995"/>
      <c r="AD62" s="995"/>
      <c r="AE62" s="995"/>
      <c r="AF62" s="995"/>
      <c r="AG62" s="995"/>
      <c r="AH62" s="995"/>
      <c r="AI62" s="9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a5q2Ejk/p48SIi43YieK92dKud4VHdWCRR1mON297EAOD+TgFjwhJLzv+7oM8sIYdO9YWFDLehTxlRF6myo1AA==" saltValue="urjn/fvfxkJ1QR2ye7jtKQ==" spinCount="100000"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378" priority="4">
      <formula>LEN(TRIM(E7))=0</formula>
    </cfRule>
  </conditionalFormatting>
  <conditionalFormatting sqref="P20:Y20">
    <cfRule type="containsBlanks" dxfId="1377" priority="2">
      <formula>LEN(TRIM(P20))=0</formula>
    </cfRule>
  </conditionalFormatting>
  <conditionalFormatting sqref="V37:X37">
    <cfRule type="containsBlanks" dxfId="1376" priority="1">
      <formula>LEN(TRIM(V37))=0</formula>
    </cfRule>
  </conditionalFormatting>
  <conditionalFormatting sqref="AV35:BH37">
    <cfRule type="notContainsBlanks" dxfId="1375" priority="5">
      <formula>LEN(TRIM(AV35))&gt;0</formula>
    </cfRule>
  </conditionalFormatting>
  <conditionalFormatting sqref="AZ24:BG25 AP25:AR26 AP32:AR33 U34:Y34 U27:Y27 AZ31:BG32">
    <cfRule type="containsText" dxfId="137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59" t="s">
        <v>49</v>
      </c>
      <c r="AK1" s="859"/>
      <c r="AL1" s="859"/>
      <c r="AM1" s="859"/>
      <c r="AN1" s="859"/>
      <c r="AO1" s="859"/>
      <c r="AP1" s="859"/>
      <c r="AQ1" s="859"/>
      <c r="AR1" s="859"/>
      <c r="AS1" s="859"/>
      <c r="AT1" s="859"/>
      <c r="AU1" s="859"/>
      <c r="AV1" s="859"/>
      <c r="AW1" s="859"/>
      <c r="AX1" s="859"/>
      <c r="AY1" s="859"/>
      <c r="AZ1" s="859"/>
      <c r="BA1" s="859"/>
      <c r="BB1" s="859"/>
      <c r="BC1" s="859"/>
      <c r="BD1" s="859"/>
      <c r="BE1" s="859"/>
      <c r="BF1" s="859"/>
      <c r="BG1" s="859"/>
      <c r="BH1" s="859"/>
      <c r="BI1" s="859"/>
      <c r="BJ1" s="859"/>
      <c r="BK1" s="859"/>
      <c r="BL1" s="859"/>
      <c r="BM1" s="859"/>
      <c r="BN1" s="859"/>
      <c r="BO1" s="859"/>
      <c r="BP1" s="859"/>
      <c r="BQ1" s="859"/>
      <c r="BR1" s="859"/>
      <c r="BS1" s="859"/>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60" t="s">
        <v>938</v>
      </c>
      <c r="N5" s="860"/>
      <c r="O5" s="860"/>
      <c r="P5" s="860"/>
      <c r="Q5" s="860"/>
      <c r="R5" s="860"/>
      <c r="S5" s="860"/>
      <c r="T5" s="860"/>
      <c r="U5" s="860"/>
      <c r="V5" s="860"/>
      <c r="W5" s="860"/>
      <c r="X5" s="860"/>
      <c r="Y5" s="860"/>
      <c r="Z5" s="860"/>
      <c r="AA5" s="860"/>
      <c r="AB5" s="860"/>
      <c r="AC5" s="860"/>
      <c r="AD5" s="860"/>
      <c r="AE5" s="860"/>
      <c r="AF5" s="860"/>
      <c r="AG5" s="860"/>
      <c r="AH5" s="860"/>
      <c r="AI5" s="860"/>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54" t="s">
        <v>48</v>
      </c>
      <c r="B7" s="854"/>
      <c r="C7" s="854"/>
      <c r="D7" s="854"/>
      <c r="E7" s="854"/>
      <c r="F7" s="855"/>
      <c r="G7" s="855"/>
      <c r="H7" s="855"/>
      <c r="I7" s="855"/>
      <c r="J7" s="855"/>
      <c r="K7" s="855"/>
      <c r="L7" s="855"/>
      <c r="M7" s="855"/>
      <c r="N7" s="855"/>
      <c r="O7" s="855"/>
      <c r="P7" s="855"/>
      <c r="Q7" s="42"/>
      <c r="R7" s="42"/>
      <c r="S7" s="42"/>
      <c r="T7" s="854" t="s">
        <v>47</v>
      </c>
      <c r="U7" s="854"/>
      <c r="V7" s="854"/>
      <c r="W7" s="854"/>
      <c r="X7" s="854"/>
      <c r="Y7" s="855"/>
      <c r="Z7" s="855"/>
      <c r="AA7" s="855"/>
      <c r="AB7" s="855"/>
      <c r="AC7" s="855"/>
      <c r="AD7" s="855"/>
      <c r="AE7" s="855"/>
      <c r="AF7" s="855"/>
      <c r="AG7" s="855"/>
      <c r="AH7" s="855"/>
      <c r="AI7" s="855"/>
      <c r="AJ7" s="5"/>
      <c r="AK7" s="939" t="s">
        <v>709</v>
      </c>
      <c r="AL7" s="940"/>
      <c r="AM7" s="940"/>
      <c r="AN7" s="940"/>
      <c r="AO7" s="940"/>
      <c r="AP7" s="940"/>
      <c r="AQ7" s="940"/>
      <c r="AR7" s="940"/>
      <c r="AS7" s="940"/>
      <c r="AT7" s="940"/>
      <c r="AU7" s="940"/>
      <c r="AV7" s="940"/>
      <c r="AW7" s="940"/>
      <c r="AX7" s="940"/>
      <c r="AY7" s="941"/>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8"/>
      <c r="AL8" s="949"/>
      <c r="AM8" s="949"/>
      <c r="AN8" s="949"/>
      <c r="AO8" s="950"/>
      <c r="AP8" s="956"/>
      <c r="AQ8" s="949"/>
      <c r="AR8" s="949"/>
      <c r="AS8" s="949"/>
      <c r="AT8" s="950"/>
      <c r="AU8" s="956"/>
      <c r="AV8" s="949"/>
      <c r="AW8" s="949"/>
      <c r="AX8" s="949"/>
      <c r="AY8" s="957"/>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854" t="s">
        <v>46</v>
      </c>
      <c r="U9" s="854"/>
      <c r="V9" s="854"/>
      <c r="W9" s="854"/>
      <c r="X9" s="854"/>
      <c r="Y9" s="855"/>
      <c r="Z9" s="855"/>
      <c r="AA9" s="855"/>
      <c r="AB9" s="855"/>
      <c r="AC9" s="855"/>
      <c r="AD9" s="855"/>
      <c r="AE9" s="855"/>
      <c r="AF9" s="855"/>
      <c r="AG9" s="855"/>
      <c r="AH9" s="855"/>
      <c r="AI9" s="855"/>
      <c r="AJ9" s="5"/>
      <c r="AK9" s="958"/>
      <c r="AL9" s="959"/>
      <c r="AM9" s="959"/>
      <c r="AN9" s="959"/>
      <c r="AO9" s="960"/>
      <c r="AP9" s="961"/>
      <c r="AQ9" s="959"/>
      <c r="AR9" s="959"/>
      <c r="AS9" s="959"/>
      <c r="AT9" s="960"/>
      <c r="AU9" s="961"/>
      <c r="AV9" s="959"/>
      <c r="AW9" s="959"/>
      <c r="AX9" s="959"/>
      <c r="AY9" s="962"/>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58"/>
      <c r="AL10" s="959"/>
      <c r="AM10" s="959"/>
      <c r="AN10" s="959"/>
      <c r="AO10" s="960"/>
      <c r="AP10" s="961"/>
      <c r="AQ10" s="959"/>
      <c r="AR10" s="959"/>
      <c r="AS10" s="959"/>
      <c r="AT10" s="960"/>
      <c r="AU10" s="961"/>
      <c r="AV10" s="959"/>
      <c r="AW10" s="959"/>
      <c r="AX10" s="959"/>
      <c r="AY10" s="96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53" t="s">
        <v>162</v>
      </c>
      <c r="H11" s="954"/>
      <c r="I11" s="954"/>
      <c r="J11" s="954"/>
      <c r="K11" s="954"/>
      <c r="L11" s="954"/>
      <c r="M11" s="954"/>
      <c r="N11" s="954"/>
      <c r="O11" s="954"/>
      <c r="P11" s="954"/>
      <c r="Q11" s="954"/>
      <c r="R11" s="954"/>
      <c r="S11" s="954"/>
      <c r="T11" s="954"/>
      <c r="U11" s="954"/>
      <c r="V11" s="954"/>
      <c r="W11" s="954"/>
      <c r="X11" s="954"/>
      <c r="Y11" s="954"/>
      <c r="Z11" s="954"/>
      <c r="AA11" s="954"/>
      <c r="AB11" s="955"/>
      <c r="AC11" s="42"/>
      <c r="AD11" s="42"/>
      <c r="AE11" s="42"/>
      <c r="AF11" s="42"/>
      <c r="AG11" s="42"/>
      <c r="AH11" s="42"/>
      <c r="AI11" s="42"/>
      <c r="AJ11" s="5"/>
      <c r="AK11" s="958"/>
      <c r="AL11" s="959"/>
      <c r="AM11" s="959"/>
      <c r="AN11" s="959"/>
      <c r="AO11" s="960"/>
      <c r="AP11" s="961"/>
      <c r="AQ11" s="959"/>
      <c r="AR11" s="959"/>
      <c r="AS11" s="959"/>
      <c r="AT11" s="960"/>
      <c r="AU11" s="961"/>
      <c r="AV11" s="959"/>
      <c r="AW11" s="959"/>
      <c r="AX11" s="959"/>
      <c r="AY11" s="96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87" t="s">
        <v>114</v>
      </c>
      <c r="H12" s="888"/>
      <c r="I12" s="888"/>
      <c r="J12" s="888"/>
      <c r="K12" s="888"/>
      <c r="L12" s="888"/>
      <c r="M12" s="885"/>
      <c r="N12" s="885"/>
      <c r="O12" s="885"/>
      <c r="P12" s="885"/>
      <c r="Q12" s="885"/>
      <c r="R12" s="885"/>
      <c r="S12" s="885"/>
      <c r="T12" s="885"/>
      <c r="U12" s="885"/>
      <c r="V12" s="885"/>
      <c r="W12" s="885"/>
      <c r="X12" s="885"/>
      <c r="Y12" s="885"/>
      <c r="Z12" s="885"/>
      <c r="AA12" s="885"/>
      <c r="AB12" s="886"/>
      <c r="AC12" s="42"/>
      <c r="AD12" s="42"/>
      <c r="AE12" s="42"/>
      <c r="AF12" s="42"/>
      <c r="AG12" s="42"/>
      <c r="AH12" s="42"/>
      <c r="AI12" s="42"/>
      <c r="AJ12" s="5"/>
      <c r="AK12" s="958"/>
      <c r="AL12" s="959"/>
      <c r="AM12" s="959"/>
      <c r="AN12" s="959"/>
      <c r="AO12" s="960"/>
      <c r="AP12" s="961"/>
      <c r="AQ12" s="959"/>
      <c r="AR12" s="959"/>
      <c r="AS12" s="959"/>
      <c r="AT12" s="960"/>
      <c r="AU12" s="961"/>
      <c r="AV12" s="959"/>
      <c r="AW12" s="959"/>
      <c r="AX12" s="959"/>
      <c r="AY12" s="96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72" t="s">
        <v>54</v>
      </c>
      <c r="H13" s="873"/>
      <c r="I13" s="873"/>
      <c r="J13" s="873"/>
      <c r="K13" s="873"/>
      <c r="L13" s="873"/>
      <c r="M13" s="893" t="s">
        <v>341</v>
      </c>
      <c r="N13" s="893"/>
      <c r="O13" s="893"/>
      <c r="P13" s="893"/>
      <c r="Q13" s="893"/>
      <c r="R13" s="893"/>
      <c r="S13" s="893"/>
      <c r="T13" s="893"/>
      <c r="U13" s="893"/>
      <c r="V13" s="893"/>
      <c r="W13" s="893"/>
      <c r="X13" s="893"/>
      <c r="Y13" s="893"/>
      <c r="Z13" s="893"/>
      <c r="AA13" s="893"/>
      <c r="AB13" s="894"/>
      <c r="AC13" s="42"/>
      <c r="AD13" s="42"/>
      <c r="AE13" s="42"/>
      <c r="AF13" s="42"/>
      <c r="AG13" s="42"/>
      <c r="AH13" s="42"/>
      <c r="AI13" s="42"/>
      <c r="AJ13" s="5"/>
      <c r="AK13" s="977"/>
      <c r="AL13" s="978"/>
      <c r="AM13" s="978"/>
      <c r="AN13" s="978"/>
      <c r="AO13" s="979"/>
      <c r="AP13" s="980"/>
      <c r="AQ13" s="978"/>
      <c r="AR13" s="978"/>
      <c r="AS13" s="978"/>
      <c r="AT13" s="979"/>
      <c r="AU13" s="980"/>
      <c r="AV13" s="978"/>
      <c r="AW13" s="978"/>
      <c r="AX13" s="978"/>
      <c r="AY13" s="98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72" t="s">
        <v>153</v>
      </c>
      <c r="H14" s="873"/>
      <c r="I14" s="873"/>
      <c r="J14" s="873"/>
      <c r="K14" s="873"/>
      <c r="L14" s="873"/>
      <c r="M14" s="870"/>
      <c r="N14" s="870"/>
      <c r="O14" s="870"/>
      <c r="P14" s="870"/>
      <c r="Q14" s="870"/>
      <c r="R14" s="870"/>
      <c r="S14" s="870"/>
      <c r="T14" s="870"/>
      <c r="U14" s="870"/>
      <c r="V14" s="870"/>
      <c r="W14" s="870"/>
      <c r="X14" s="870"/>
      <c r="Y14" s="870"/>
      <c r="Z14" s="870"/>
      <c r="AA14" s="870"/>
      <c r="AB14" s="871"/>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72" t="s">
        <v>152</v>
      </c>
      <c r="H15" s="873"/>
      <c r="I15" s="873"/>
      <c r="J15" s="873"/>
      <c r="K15" s="873"/>
      <c r="L15" s="873"/>
      <c r="M15" s="893" t="s">
        <v>708</v>
      </c>
      <c r="N15" s="893"/>
      <c r="O15" s="893"/>
      <c r="P15" s="893"/>
      <c r="Q15" s="893"/>
      <c r="R15" s="893"/>
      <c r="S15" s="893"/>
      <c r="T15" s="893"/>
      <c r="U15" s="893"/>
      <c r="V15" s="893"/>
      <c r="W15" s="893"/>
      <c r="X15" s="893"/>
      <c r="Y15" s="893"/>
      <c r="Z15" s="893"/>
      <c r="AA15" s="893"/>
      <c r="AB15" s="894"/>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87" t="s">
        <v>149</v>
      </c>
      <c r="H16" s="2088"/>
      <c r="I16" s="2088"/>
      <c r="J16" s="2088"/>
      <c r="K16" s="2088"/>
      <c r="L16" s="2088"/>
      <c r="M16" s="896"/>
      <c r="N16" s="896"/>
      <c r="O16" s="896"/>
      <c r="P16" s="896"/>
      <c r="Q16" s="896"/>
      <c r="R16" s="896"/>
      <c r="S16" s="896"/>
      <c r="T16" s="896"/>
      <c r="U16" s="896"/>
      <c r="V16" s="896"/>
      <c r="W16" s="896"/>
      <c r="X16" s="896"/>
      <c r="Y16" s="896"/>
      <c r="Z16" s="896"/>
      <c r="AA16" s="896"/>
      <c r="AB16" s="897"/>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668"/>
      <c r="N17" s="668"/>
      <c r="O17" s="668"/>
      <c r="P17" s="668"/>
      <c r="Q17" s="668"/>
      <c r="R17" s="668"/>
      <c r="S17" s="668"/>
      <c r="T17" s="668"/>
      <c r="U17" s="668"/>
      <c r="V17" s="668"/>
      <c r="W17" s="668"/>
      <c r="X17" s="668"/>
      <c r="Y17" s="668"/>
      <c r="Z17" s="668"/>
      <c r="AA17" s="668"/>
      <c r="AB17" s="66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56" t="s">
        <v>902</v>
      </c>
      <c r="K18" s="857"/>
      <c r="L18" s="857"/>
      <c r="M18" s="857"/>
      <c r="N18" s="857"/>
      <c r="O18" s="857"/>
      <c r="P18" s="857"/>
      <c r="Q18" s="857"/>
      <c r="R18" s="857"/>
      <c r="S18" s="857"/>
      <c r="T18" s="857"/>
      <c r="U18" s="857"/>
      <c r="V18" s="857"/>
      <c r="W18" s="857"/>
      <c r="X18" s="857"/>
      <c r="Y18" s="858"/>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73"/>
      <c r="K19" s="42"/>
      <c r="L19" s="42"/>
      <c r="M19" s="42"/>
      <c r="N19" s="42"/>
      <c r="O19" s="42"/>
      <c r="P19" s="2081" t="s">
        <v>104</v>
      </c>
      <c r="Q19" s="2082"/>
      <c r="R19" s="2082"/>
      <c r="S19" s="2082"/>
      <c r="T19" s="1669"/>
      <c r="U19" s="2081" t="s">
        <v>103</v>
      </c>
      <c r="V19" s="2082"/>
      <c r="W19" s="2082"/>
      <c r="X19" s="2082"/>
      <c r="Y19" s="2083"/>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287" t="s">
        <v>340</v>
      </c>
      <c r="K20" s="1288"/>
      <c r="L20" s="1288"/>
      <c r="M20" s="1288"/>
      <c r="N20" s="1288"/>
      <c r="O20" s="1289"/>
      <c r="P20" s="2038"/>
      <c r="Q20" s="2039"/>
      <c r="R20" s="2039"/>
      <c r="S20" s="2039"/>
      <c r="T20" s="2040"/>
      <c r="U20" s="2084" t="str">
        <f>BD32</f>
        <v/>
      </c>
      <c r="V20" s="2085"/>
      <c r="W20" s="2085"/>
      <c r="X20" s="2085"/>
      <c r="Y20" s="2086"/>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56" t="s">
        <v>939</v>
      </c>
      <c r="K22" s="857"/>
      <c r="L22" s="857"/>
      <c r="M22" s="857"/>
      <c r="N22" s="857"/>
      <c r="O22" s="857"/>
      <c r="P22" s="857"/>
      <c r="Q22" s="857"/>
      <c r="R22" s="857"/>
      <c r="S22" s="857"/>
      <c r="T22" s="857"/>
      <c r="U22" s="857"/>
      <c r="V22" s="857"/>
      <c r="W22" s="857"/>
      <c r="X22" s="857"/>
      <c r="Y22" s="858"/>
      <c r="Z22" s="42"/>
      <c r="AA22" s="42"/>
      <c r="AB22" s="42"/>
      <c r="AC22" s="42"/>
      <c r="AD22" s="42"/>
      <c r="AE22" s="42"/>
      <c r="AF22" s="42"/>
      <c r="AG22" s="42"/>
      <c r="AH22" s="42"/>
      <c r="AI22" s="42"/>
      <c r="AJ22" s="5"/>
      <c r="AK22" s="2089" t="s">
        <v>336</v>
      </c>
      <c r="AL22" s="2090"/>
      <c r="AM22" s="2090"/>
      <c r="AN22" s="2090"/>
      <c r="AO22" s="2090"/>
      <c r="AP22" s="2090"/>
      <c r="AQ22" s="2090"/>
      <c r="AR22" s="2090"/>
      <c r="AS22" s="2090"/>
      <c r="AT22" s="2091"/>
      <c r="AU22" s="5"/>
      <c r="AV22" s="2089" t="s">
        <v>940</v>
      </c>
      <c r="AW22" s="2090"/>
      <c r="AX22" s="2090"/>
      <c r="AY22" s="2090"/>
      <c r="AZ22" s="2090"/>
      <c r="BA22" s="2090"/>
      <c r="BB22" s="2090"/>
      <c r="BC22" s="2090"/>
      <c r="BD22" s="2090"/>
      <c r="BE22" s="2090"/>
      <c r="BF22" s="2090"/>
      <c r="BG22" s="2091"/>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73"/>
      <c r="K23" s="42"/>
      <c r="L23" s="42"/>
      <c r="M23" s="42"/>
      <c r="N23" s="42"/>
      <c r="O23" s="42"/>
      <c r="P23" s="2081" t="s">
        <v>104</v>
      </c>
      <c r="Q23" s="2082"/>
      <c r="R23" s="2082"/>
      <c r="S23" s="2082"/>
      <c r="T23" s="1669"/>
      <c r="U23" s="2081" t="s">
        <v>103</v>
      </c>
      <c r="V23" s="2082"/>
      <c r="W23" s="2082"/>
      <c r="X23" s="2082"/>
      <c r="Y23" s="2083"/>
      <c r="Z23" s="42"/>
      <c r="AA23" s="42"/>
      <c r="AB23" s="42"/>
      <c r="AC23" s="42"/>
      <c r="AD23" s="42"/>
      <c r="AE23" s="42"/>
      <c r="AF23" s="42"/>
      <c r="AG23" s="42"/>
      <c r="AH23" s="42"/>
      <c r="AI23" s="42"/>
      <c r="AJ23" s="5"/>
      <c r="AK23" s="874" t="s">
        <v>334</v>
      </c>
      <c r="AL23" s="875"/>
      <c r="AM23" s="875"/>
      <c r="AN23" s="875"/>
      <c r="AO23" s="875"/>
      <c r="AP23" s="2092"/>
      <c r="AQ23" s="2092"/>
      <c r="AR23" s="2061"/>
      <c r="AS23" s="2093" t="s">
        <v>322</v>
      </c>
      <c r="AT23" s="2094"/>
      <c r="AU23" s="5"/>
      <c r="AV23" s="1364"/>
      <c r="AW23" s="1346"/>
      <c r="AX23" s="1346"/>
      <c r="AY23" s="1346"/>
      <c r="AZ23" s="1346" t="s">
        <v>333</v>
      </c>
      <c r="BA23" s="1346"/>
      <c r="BB23" s="1346"/>
      <c r="BC23" s="1346"/>
      <c r="BD23" s="1346" t="s">
        <v>332</v>
      </c>
      <c r="BE23" s="1346"/>
      <c r="BF23" s="1346"/>
      <c r="BG23" s="209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867" t="s">
        <v>331</v>
      </c>
      <c r="K24" s="868"/>
      <c r="L24" s="868"/>
      <c r="M24" s="868"/>
      <c r="N24" s="868"/>
      <c r="O24" s="869"/>
      <c r="P24" s="2074"/>
      <c r="Q24" s="2075"/>
      <c r="R24" s="2075"/>
      <c r="S24" s="2075"/>
      <c r="T24" s="2076"/>
      <c r="U24" s="2074"/>
      <c r="V24" s="2075"/>
      <c r="W24" s="2075"/>
      <c r="X24" s="2075"/>
      <c r="Y24" s="2077"/>
      <c r="Z24" s="42"/>
      <c r="AA24" s="42"/>
      <c r="AB24" s="42"/>
      <c r="AC24" s="42"/>
      <c r="AD24" s="42"/>
      <c r="AE24" s="42"/>
      <c r="AF24" s="42"/>
      <c r="AG24" s="42"/>
      <c r="AH24" s="42"/>
      <c r="AI24" s="42"/>
      <c r="AJ24" s="5"/>
      <c r="AK24" s="874" t="s">
        <v>330</v>
      </c>
      <c r="AL24" s="875"/>
      <c r="AM24" s="875"/>
      <c r="AN24" s="875"/>
      <c r="AO24" s="875"/>
      <c r="AP24" s="2092"/>
      <c r="AQ24" s="2092"/>
      <c r="AR24" s="2061"/>
      <c r="AS24" s="2093" t="s">
        <v>322</v>
      </c>
      <c r="AT24" s="2094"/>
      <c r="AU24" s="5"/>
      <c r="AV24" s="874" t="s">
        <v>104</v>
      </c>
      <c r="AW24" s="875"/>
      <c r="AX24" s="875"/>
      <c r="AY24" s="875"/>
      <c r="AZ24" s="926" t="str">
        <f>IF(500*P27*(P25-P24)/1000&lt;&gt;0,500*P27*(P25-P24)/1000,"")</f>
        <v/>
      </c>
      <c r="BA24" s="926"/>
      <c r="BB24" s="926"/>
      <c r="BC24" s="926"/>
      <c r="BD24" s="926" t="str">
        <f>IFERROR(AZ24/15,"")</f>
        <v/>
      </c>
      <c r="BE24" s="926"/>
      <c r="BF24" s="926"/>
      <c r="BG24" s="1312"/>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867" t="s">
        <v>329</v>
      </c>
      <c r="K25" s="868"/>
      <c r="L25" s="868"/>
      <c r="M25" s="868"/>
      <c r="N25" s="868"/>
      <c r="O25" s="869"/>
      <c r="P25" s="2074"/>
      <c r="Q25" s="2075"/>
      <c r="R25" s="2075"/>
      <c r="S25" s="2075"/>
      <c r="T25" s="2076"/>
      <c r="U25" s="2074"/>
      <c r="V25" s="2075"/>
      <c r="W25" s="2075"/>
      <c r="X25" s="2075"/>
      <c r="Y25" s="2077"/>
      <c r="Z25" s="42"/>
      <c r="AA25" s="42"/>
      <c r="AB25" s="42"/>
      <c r="AC25" s="42"/>
      <c r="AD25" s="42"/>
      <c r="AE25" s="42"/>
      <c r="AF25" s="42"/>
      <c r="AG25" s="42"/>
      <c r="AH25" s="42"/>
      <c r="AI25" s="42"/>
      <c r="AJ25" s="5"/>
      <c r="AK25" s="874" t="s">
        <v>327</v>
      </c>
      <c r="AL25" s="875"/>
      <c r="AM25" s="875"/>
      <c r="AN25" s="875"/>
      <c r="AO25" s="875"/>
      <c r="AP25" s="2107" t="str">
        <f>IF(AP24-AP23&lt;&gt;0,AP24-AP23,"")</f>
        <v/>
      </c>
      <c r="AQ25" s="2107"/>
      <c r="AR25" s="2108"/>
      <c r="AS25" s="2093" t="s">
        <v>322</v>
      </c>
      <c r="AT25" s="2094"/>
      <c r="AU25" s="5"/>
      <c r="AV25" s="2096" t="s">
        <v>103</v>
      </c>
      <c r="AW25" s="2097"/>
      <c r="AX25" s="2097"/>
      <c r="AY25" s="2097"/>
      <c r="AZ25" s="2098" t="str">
        <f>IFERROR(500*U27*(U25-U24)/1000,"")</f>
        <v/>
      </c>
      <c r="BA25" s="2099"/>
      <c r="BB25" s="2099"/>
      <c r="BC25" s="2100"/>
      <c r="BD25" s="2101" t="str">
        <f>IFERROR(AZ25/15,"")</f>
        <v/>
      </c>
      <c r="BE25" s="2101"/>
      <c r="BF25" s="2101"/>
      <c r="BG25" s="2102"/>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67" t="s">
        <v>328</v>
      </c>
      <c r="K26" s="868"/>
      <c r="L26" s="868"/>
      <c r="M26" s="868"/>
      <c r="N26" s="868"/>
      <c r="O26" s="869"/>
      <c r="P26" s="2074"/>
      <c r="Q26" s="2075"/>
      <c r="R26" s="2075"/>
      <c r="S26" s="2075"/>
      <c r="T26" s="2076"/>
      <c r="U26" s="2074"/>
      <c r="V26" s="2075"/>
      <c r="W26" s="2075"/>
      <c r="X26" s="2075"/>
      <c r="Y26" s="2077"/>
      <c r="Z26" s="42"/>
      <c r="AA26" s="42"/>
      <c r="AB26" s="42"/>
      <c r="AC26" s="42"/>
      <c r="AD26" s="42"/>
      <c r="AE26" s="42"/>
      <c r="AF26" s="42"/>
      <c r="AG26" s="42"/>
      <c r="AH26" s="42"/>
      <c r="AI26" s="42"/>
      <c r="AJ26" s="5"/>
      <c r="AK26" s="2096" t="s">
        <v>327</v>
      </c>
      <c r="AL26" s="2097"/>
      <c r="AM26" s="2097"/>
      <c r="AN26" s="2097"/>
      <c r="AO26" s="2097"/>
      <c r="AP26" s="2103" t="str">
        <f>IFERROR(AP25*2.31,"")</f>
        <v/>
      </c>
      <c r="AQ26" s="2103"/>
      <c r="AR26" s="2104"/>
      <c r="AS26" s="2105" t="s">
        <v>326</v>
      </c>
      <c r="AT26" s="2106"/>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Bot="1" x14ac:dyDescent="0.25">
      <c r="A27" s="42"/>
      <c r="B27" s="42"/>
      <c r="C27" s="42"/>
      <c r="D27" s="42"/>
      <c r="E27" s="42"/>
      <c r="F27" s="42"/>
      <c r="G27" s="42"/>
      <c r="H27" s="42"/>
      <c r="I27" s="42"/>
      <c r="J27" s="1287" t="s">
        <v>294</v>
      </c>
      <c r="K27" s="1288"/>
      <c r="L27" s="1288"/>
      <c r="M27" s="1288"/>
      <c r="N27" s="1288"/>
      <c r="O27" s="1289"/>
      <c r="P27" s="2073"/>
      <c r="Q27" s="1514"/>
      <c r="R27" s="1514"/>
      <c r="S27" s="1514"/>
      <c r="T27" s="1515"/>
      <c r="U27" s="945" t="str">
        <f>IFERROR(SQRT(U26/P26)*P27,"")</f>
        <v/>
      </c>
      <c r="V27" s="946"/>
      <c r="W27" s="946"/>
      <c r="X27" s="946"/>
      <c r="Y27" s="947"/>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56" t="s">
        <v>387</v>
      </c>
      <c r="K29" s="857"/>
      <c r="L29" s="857"/>
      <c r="M29" s="857"/>
      <c r="N29" s="857"/>
      <c r="O29" s="857"/>
      <c r="P29" s="857"/>
      <c r="Q29" s="857"/>
      <c r="R29" s="857"/>
      <c r="S29" s="857"/>
      <c r="T29" s="857"/>
      <c r="U29" s="857"/>
      <c r="V29" s="857"/>
      <c r="W29" s="857"/>
      <c r="X29" s="857"/>
      <c r="Y29" s="858"/>
      <c r="Z29" s="42"/>
      <c r="AA29" s="42"/>
      <c r="AB29" s="42"/>
      <c r="AC29" s="42"/>
      <c r="AD29" s="42"/>
      <c r="AE29" s="42"/>
      <c r="AF29" s="42"/>
      <c r="AG29" s="42"/>
      <c r="AH29" s="42"/>
      <c r="AI29" s="42"/>
      <c r="AJ29" s="5"/>
      <c r="AK29" s="2089" t="s">
        <v>339</v>
      </c>
      <c r="AL29" s="2090"/>
      <c r="AM29" s="2090"/>
      <c r="AN29" s="2090"/>
      <c r="AO29" s="2090"/>
      <c r="AP29" s="2090"/>
      <c r="AQ29" s="2090"/>
      <c r="AR29" s="2090"/>
      <c r="AS29" s="2090"/>
      <c r="AT29" s="2091"/>
      <c r="AU29" s="5"/>
      <c r="AV29" s="2089" t="s">
        <v>338</v>
      </c>
      <c r="AW29" s="2090"/>
      <c r="AX29" s="2090"/>
      <c r="AY29" s="2090"/>
      <c r="AZ29" s="2090"/>
      <c r="BA29" s="2090"/>
      <c r="BB29" s="2090"/>
      <c r="BC29" s="2090"/>
      <c r="BD29" s="2090"/>
      <c r="BE29" s="2090"/>
      <c r="BF29" s="2090"/>
      <c r="BG29" s="2091"/>
      <c r="BH29" s="5"/>
      <c r="BI29" s="5"/>
      <c r="BJ29" s="5"/>
      <c r="BK29" s="5"/>
      <c r="BL29" s="5"/>
      <c r="BM29" s="5"/>
      <c r="BN29" s="5"/>
      <c r="BO29" s="5"/>
      <c r="BP29" s="5"/>
      <c r="BQ29" s="5"/>
      <c r="BR29" s="5"/>
      <c r="BS29" s="5"/>
      <c r="BT29" s="654"/>
      <c r="BU29" s="653"/>
    </row>
    <row r="30" spans="1:73" ht="12" customHeight="1" thickTop="1" x14ac:dyDescent="0.2">
      <c r="A30" s="42"/>
      <c r="B30" s="42"/>
      <c r="C30" s="42"/>
      <c r="D30" s="42"/>
      <c r="E30" s="42"/>
      <c r="F30" s="42"/>
      <c r="G30" s="42"/>
      <c r="H30" s="42"/>
      <c r="I30" s="42"/>
      <c r="J30" s="273"/>
      <c r="K30" s="42"/>
      <c r="L30" s="42"/>
      <c r="M30" s="42"/>
      <c r="N30" s="42"/>
      <c r="O30" s="42"/>
      <c r="P30" s="942" t="s">
        <v>104</v>
      </c>
      <c r="Q30" s="942"/>
      <c r="R30" s="942"/>
      <c r="S30" s="942"/>
      <c r="T30" s="942"/>
      <c r="U30" s="942" t="s">
        <v>103</v>
      </c>
      <c r="V30" s="942"/>
      <c r="W30" s="942"/>
      <c r="X30" s="942"/>
      <c r="Y30" s="943"/>
      <c r="Z30" s="42"/>
      <c r="AA30" s="42"/>
      <c r="AB30" s="42"/>
      <c r="AC30" s="42"/>
      <c r="AD30" s="42"/>
      <c r="AE30" s="42"/>
      <c r="AF30" s="42"/>
      <c r="AG30" s="42"/>
      <c r="AH30" s="42"/>
      <c r="AI30" s="42"/>
      <c r="AJ30" s="5"/>
      <c r="AK30" s="874" t="s">
        <v>334</v>
      </c>
      <c r="AL30" s="875"/>
      <c r="AM30" s="875"/>
      <c r="AN30" s="875"/>
      <c r="AO30" s="875"/>
      <c r="AP30" s="2092"/>
      <c r="AQ30" s="2092"/>
      <c r="AR30" s="2061"/>
      <c r="AS30" s="2093" t="s">
        <v>322</v>
      </c>
      <c r="AT30" s="2094"/>
      <c r="AU30" s="5"/>
      <c r="AV30" s="1364"/>
      <c r="AW30" s="1346"/>
      <c r="AX30" s="1346"/>
      <c r="AY30" s="1346"/>
      <c r="AZ30" s="1346" t="s">
        <v>333</v>
      </c>
      <c r="BA30" s="1346"/>
      <c r="BB30" s="1346"/>
      <c r="BC30" s="1346"/>
      <c r="BD30" s="1346" t="s">
        <v>332</v>
      </c>
      <c r="BE30" s="1346"/>
      <c r="BF30" s="1346"/>
      <c r="BG30" s="2095"/>
      <c r="BH30" s="5"/>
      <c r="BI30" s="5"/>
      <c r="BJ30" s="1242"/>
      <c r="BK30" s="1242"/>
      <c r="BL30" s="1242"/>
      <c r="BM30" s="5"/>
      <c r="BN30" s="5"/>
      <c r="BO30" s="5"/>
      <c r="BP30" s="5"/>
      <c r="BQ30" s="5"/>
      <c r="BR30" s="5"/>
      <c r="BS30" s="5"/>
      <c r="BT30" s="659"/>
      <c r="BU30" s="658"/>
    </row>
    <row r="31" spans="1:73" ht="12" customHeight="1" thickBot="1" x14ac:dyDescent="0.25">
      <c r="A31" s="42"/>
      <c r="B31" s="42"/>
      <c r="C31" s="42"/>
      <c r="D31" s="42"/>
      <c r="E31" s="42"/>
      <c r="F31" s="42"/>
      <c r="G31" s="42"/>
      <c r="H31" s="42"/>
      <c r="I31" s="42"/>
      <c r="J31" s="867" t="s">
        <v>331</v>
      </c>
      <c r="K31" s="868"/>
      <c r="L31" s="868"/>
      <c r="M31" s="868"/>
      <c r="N31" s="868"/>
      <c r="O31" s="869"/>
      <c r="P31" s="938"/>
      <c r="Q31" s="938"/>
      <c r="R31" s="938"/>
      <c r="S31" s="938"/>
      <c r="T31" s="938"/>
      <c r="U31" s="938"/>
      <c r="V31" s="938"/>
      <c r="W31" s="938"/>
      <c r="X31" s="938"/>
      <c r="Y31" s="2047"/>
      <c r="Z31" s="42"/>
      <c r="AA31" s="42"/>
      <c r="AB31" s="42"/>
      <c r="AC31" s="42"/>
      <c r="AD31" s="42"/>
      <c r="AE31" s="42"/>
      <c r="AF31" s="42"/>
      <c r="AG31" s="42"/>
      <c r="AH31" s="42"/>
      <c r="AI31" s="42"/>
      <c r="AJ31" s="5"/>
      <c r="AK31" s="874" t="s">
        <v>330</v>
      </c>
      <c r="AL31" s="875"/>
      <c r="AM31" s="875"/>
      <c r="AN31" s="875"/>
      <c r="AO31" s="875"/>
      <c r="AP31" s="2092"/>
      <c r="AQ31" s="2092"/>
      <c r="AR31" s="2061"/>
      <c r="AS31" s="2093" t="s">
        <v>322</v>
      </c>
      <c r="AT31" s="2094"/>
      <c r="AU31" s="5"/>
      <c r="AV31" s="874" t="s">
        <v>104</v>
      </c>
      <c r="AW31" s="875"/>
      <c r="AX31" s="875"/>
      <c r="AY31" s="875"/>
      <c r="AZ31" s="2109">
        <f>IFERROR(500*P34*(P31-P32)/1000,"")</f>
        <v>0</v>
      </c>
      <c r="BA31" s="2109"/>
      <c r="BB31" s="2109"/>
      <c r="BC31" s="2109"/>
      <c r="BD31" s="2109">
        <f>IFERROR(AZ31/12,"")</f>
        <v>0</v>
      </c>
      <c r="BE31" s="2109"/>
      <c r="BF31" s="2109"/>
      <c r="BG31" s="2110"/>
      <c r="BH31" s="5"/>
      <c r="BI31" s="5"/>
      <c r="BJ31" s="5"/>
      <c r="BK31" s="5"/>
      <c r="BL31" s="5"/>
      <c r="BM31" s="5"/>
      <c r="BN31" s="5"/>
      <c r="BO31" s="5"/>
      <c r="BP31" s="5"/>
      <c r="BQ31" s="5"/>
      <c r="BR31" s="5"/>
      <c r="BS31" s="5"/>
      <c r="BT31" s="656"/>
      <c r="BU31" s="655"/>
    </row>
    <row r="32" spans="1:73" ht="12" customHeight="1" thickBot="1" x14ac:dyDescent="0.25">
      <c r="A32" s="42"/>
      <c r="B32" s="42"/>
      <c r="C32" s="42"/>
      <c r="D32" s="42"/>
      <c r="E32" s="42"/>
      <c r="F32" s="42"/>
      <c r="G32" s="42"/>
      <c r="H32" s="42"/>
      <c r="I32" s="42"/>
      <c r="J32" s="872" t="s">
        <v>329</v>
      </c>
      <c r="K32" s="873"/>
      <c r="L32" s="873"/>
      <c r="M32" s="873"/>
      <c r="N32" s="873"/>
      <c r="O32" s="873"/>
      <c r="P32" s="938"/>
      <c r="Q32" s="938"/>
      <c r="R32" s="938"/>
      <c r="S32" s="938"/>
      <c r="T32" s="938"/>
      <c r="U32" s="938"/>
      <c r="V32" s="938"/>
      <c r="W32" s="938"/>
      <c r="X32" s="938"/>
      <c r="Y32" s="2047"/>
      <c r="Z32" s="42"/>
      <c r="AA32" s="42"/>
      <c r="AB32" s="42"/>
      <c r="AC32" s="42"/>
      <c r="AD32" s="42"/>
      <c r="AE32" s="42"/>
      <c r="AF32" s="42"/>
      <c r="AG32" s="42"/>
      <c r="AH32" s="42"/>
      <c r="AI32" s="42"/>
      <c r="AJ32" s="5"/>
      <c r="AK32" s="874" t="s">
        <v>327</v>
      </c>
      <c r="AL32" s="875"/>
      <c r="AM32" s="875"/>
      <c r="AN32" s="875"/>
      <c r="AO32" s="875"/>
      <c r="AP32" s="2107" t="str">
        <f>IF(AP31-AP30&lt;&gt;0,AP31-AP30,"")</f>
        <v/>
      </c>
      <c r="AQ32" s="2107"/>
      <c r="AR32" s="2108"/>
      <c r="AS32" s="2093" t="s">
        <v>322</v>
      </c>
      <c r="AT32" s="2094"/>
      <c r="AU32" s="5"/>
      <c r="AV32" s="2096" t="s">
        <v>103</v>
      </c>
      <c r="AW32" s="2097"/>
      <c r="AX32" s="2097"/>
      <c r="AY32" s="2097"/>
      <c r="AZ32" s="2101" t="str">
        <f>IFERROR(500*U34*(U31-U32)/1000,"")</f>
        <v/>
      </c>
      <c r="BA32" s="2101"/>
      <c r="BB32" s="2101"/>
      <c r="BC32" s="2101"/>
      <c r="BD32" s="2101" t="str">
        <f>IFERROR(AZ32/12,"")</f>
        <v/>
      </c>
      <c r="BE32" s="2101"/>
      <c r="BF32" s="2101"/>
      <c r="BG32" s="2102"/>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867" t="s">
        <v>328</v>
      </c>
      <c r="K33" s="868"/>
      <c r="L33" s="868"/>
      <c r="M33" s="868"/>
      <c r="N33" s="868"/>
      <c r="O33" s="869"/>
      <c r="P33" s="938"/>
      <c r="Q33" s="938"/>
      <c r="R33" s="938"/>
      <c r="S33" s="938"/>
      <c r="T33" s="938"/>
      <c r="U33" s="938"/>
      <c r="V33" s="938"/>
      <c r="W33" s="938"/>
      <c r="X33" s="938"/>
      <c r="Y33" s="2047"/>
      <c r="Z33" s="42"/>
      <c r="AA33" s="42"/>
      <c r="AB33" s="42"/>
      <c r="AC33" s="42"/>
      <c r="AD33" s="42"/>
      <c r="AE33" s="42"/>
      <c r="AF33" s="42"/>
      <c r="AG33" s="42"/>
      <c r="AH33" s="42"/>
      <c r="AI33" s="42"/>
      <c r="AJ33" s="5"/>
      <c r="AK33" s="2096" t="s">
        <v>327</v>
      </c>
      <c r="AL33" s="2097"/>
      <c r="AM33" s="2097"/>
      <c r="AN33" s="2097"/>
      <c r="AO33" s="2097"/>
      <c r="AP33" s="2103" t="str">
        <f>IFERROR(AP32*2.31,"")</f>
        <v/>
      </c>
      <c r="AQ33" s="2103"/>
      <c r="AR33" s="2104"/>
      <c r="AS33" s="2105" t="s">
        <v>326</v>
      </c>
      <c r="AT33" s="2106"/>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19" t="s">
        <v>294</v>
      </c>
      <c r="K34" s="920"/>
      <c r="L34" s="920"/>
      <c r="M34" s="920"/>
      <c r="N34" s="920"/>
      <c r="O34" s="920"/>
      <c r="P34" s="1347"/>
      <c r="Q34" s="1347"/>
      <c r="R34" s="1347"/>
      <c r="S34" s="1347"/>
      <c r="T34" s="1347"/>
      <c r="U34" s="1348" t="str">
        <f>IFERROR(SQRT(U33/P33)*P34,"")</f>
        <v/>
      </c>
      <c r="V34" s="1348"/>
      <c r="W34" s="1348"/>
      <c r="X34" s="1348"/>
      <c r="Y34" s="1887"/>
      <c r="Z34" s="42"/>
      <c r="AA34" s="42"/>
      <c r="AB34" s="42"/>
      <c r="AC34" s="42"/>
      <c r="AD34" s="42"/>
      <c r="AE34" s="42"/>
      <c r="AF34" s="42"/>
      <c r="AG34" s="42"/>
      <c r="AH34" s="42"/>
      <c r="AI34" s="42"/>
      <c r="AJ34" s="5"/>
      <c r="AK34" s="5"/>
      <c r="AL34" s="5"/>
      <c r="AM34" s="5"/>
      <c r="AN34" s="5"/>
      <c r="AO34" s="5"/>
      <c r="AP34" s="5"/>
      <c r="AQ34" s="5"/>
      <c r="AR34" s="5"/>
      <c r="AS34" s="5"/>
      <c r="AT34" s="5"/>
      <c r="AU34" s="5"/>
      <c r="AV34" s="939" t="s">
        <v>325</v>
      </c>
      <c r="AW34" s="940"/>
      <c r="AX34" s="940"/>
      <c r="AY34" s="940"/>
      <c r="AZ34" s="940"/>
      <c r="BA34" s="940"/>
      <c r="BB34" s="940"/>
      <c r="BC34" s="940"/>
      <c r="BD34" s="940"/>
      <c r="BE34" s="940"/>
      <c r="BF34" s="940"/>
      <c r="BG34" s="940"/>
      <c r="BH34" s="941"/>
      <c r="BI34" s="657"/>
      <c r="BJ34" s="657"/>
      <c r="BK34" s="657"/>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338" t="str">
        <f>IFERROR(IF(AZ25&lt;AZ32*1.02,"Act. Cond. Is not &gt; than Act. Evap. + 2% by "&amp;ROUND(AZ32*1.02-AZ25,0)&amp;" MBH.",""),"")</f>
        <v/>
      </c>
      <c r="AW35" s="1339"/>
      <c r="AX35" s="1339"/>
      <c r="AY35" s="1339"/>
      <c r="AZ35" s="1339"/>
      <c r="BA35" s="1339"/>
      <c r="BB35" s="1339"/>
      <c r="BC35" s="1339"/>
      <c r="BD35" s="1339"/>
      <c r="BE35" s="1339"/>
      <c r="BF35" s="1339"/>
      <c r="BG35" s="1339"/>
      <c r="BH35" s="1340"/>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53" t="s">
        <v>324</v>
      </c>
      <c r="J36" s="954"/>
      <c r="K36" s="954"/>
      <c r="L36" s="954"/>
      <c r="M36" s="954"/>
      <c r="N36" s="954"/>
      <c r="O36" s="954"/>
      <c r="P36" s="954"/>
      <c r="Q36" s="954"/>
      <c r="R36" s="954"/>
      <c r="S36" s="954"/>
      <c r="T36" s="954"/>
      <c r="U36" s="954"/>
      <c r="V36" s="954"/>
      <c r="W36" s="954"/>
      <c r="X36" s="954"/>
      <c r="Y36" s="954"/>
      <c r="Z36" s="955"/>
      <c r="AA36" s="42"/>
      <c r="AB36" s="42"/>
      <c r="AC36" s="42"/>
      <c r="AD36" s="42"/>
      <c r="AE36" s="42"/>
      <c r="AF36" s="42"/>
      <c r="AG36" s="42"/>
      <c r="AH36" s="42"/>
      <c r="AI36" s="42"/>
      <c r="AJ36" s="5"/>
      <c r="AK36" s="5"/>
      <c r="AL36" s="5"/>
      <c r="AM36" s="5"/>
      <c r="AN36" s="5"/>
      <c r="AO36" s="5"/>
      <c r="AP36" s="5"/>
      <c r="AQ36" s="5"/>
      <c r="AR36" s="5"/>
      <c r="AS36" s="5"/>
      <c r="AT36" s="5"/>
      <c r="AU36" s="5"/>
      <c r="AV36" s="1341"/>
      <c r="AW36" s="1342"/>
      <c r="AX36" s="1342"/>
      <c r="AY36" s="1342"/>
      <c r="AZ36" s="1342"/>
      <c r="BA36" s="1342"/>
      <c r="BB36" s="1342"/>
      <c r="BC36" s="1342"/>
      <c r="BD36" s="1342"/>
      <c r="BE36" s="1342"/>
      <c r="BF36" s="1342"/>
      <c r="BG36" s="1342"/>
      <c r="BH36" s="1343"/>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887" t="s">
        <v>903</v>
      </c>
      <c r="J37" s="888"/>
      <c r="K37" s="888"/>
      <c r="L37" s="888"/>
      <c r="M37" s="888"/>
      <c r="N37" s="888"/>
      <c r="O37" s="888"/>
      <c r="P37" s="888"/>
      <c r="Q37" s="888"/>
      <c r="R37" s="888"/>
      <c r="S37" s="888"/>
      <c r="T37" s="888"/>
      <c r="U37" s="888"/>
      <c r="V37" s="2116"/>
      <c r="W37" s="2116"/>
      <c r="X37" s="2116"/>
      <c r="Y37" s="2117" t="s">
        <v>319</v>
      </c>
      <c r="Z37" s="2118"/>
      <c r="AA37" s="42"/>
      <c r="AB37" s="42"/>
      <c r="AC37" s="42"/>
      <c r="AD37" s="42"/>
      <c r="AE37" s="42"/>
      <c r="AF37" s="42"/>
      <c r="AG37" s="42"/>
      <c r="AH37" s="42"/>
      <c r="AI37" s="42"/>
      <c r="AJ37" s="5"/>
      <c r="AK37" s="5"/>
      <c r="AL37" s="5"/>
      <c r="AM37" s="5"/>
      <c r="AN37" s="5"/>
      <c r="AO37" s="5"/>
      <c r="AP37" s="5"/>
      <c r="AQ37" s="5"/>
      <c r="AR37" s="5"/>
      <c r="AS37" s="5"/>
      <c r="AT37" s="5"/>
      <c r="AU37" s="5"/>
      <c r="AV37" s="695"/>
      <c r="AW37" s="695"/>
      <c r="AX37" s="695"/>
      <c r="AY37" s="695"/>
      <c r="AZ37" s="695"/>
      <c r="BA37" s="695"/>
      <c r="BB37" s="695"/>
      <c r="BC37" s="695"/>
      <c r="BD37" s="695"/>
      <c r="BE37" s="695"/>
      <c r="BF37" s="695"/>
      <c r="BG37" s="695"/>
      <c r="BH37" s="69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887" t="s">
        <v>941</v>
      </c>
      <c r="J38" s="888"/>
      <c r="K38" s="888"/>
      <c r="L38" s="888"/>
      <c r="M38" s="888"/>
      <c r="N38" s="888"/>
      <c r="O38" s="888"/>
      <c r="P38" s="888"/>
      <c r="Q38" s="888"/>
      <c r="R38" s="888"/>
      <c r="S38" s="888"/>
      <c r="T38" s="888"/>
      <c r="U38" s="888"/>
      <c r="V38" s="2032"/>
      <c r="W38" s="2032"/>
      <c r="X38" s="2032"/>
      <c r="Y38" s="2117" t="s">
        <v>322</v>
      </c>
      <c r="Z38" s="2118"/>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087" t="s">
        <v>323</v>
      </c>
      <c r="J39" s="2088"/>
      <c r="K39" s="2088"/>
      <c r="L39" s="2088"/>
      <c r="M39" s="2088"/>
      <c r="N39" s="2088"/>
      <c r="O39" s="2088"/>
      <c r="P39" s="2088"/>
      <c r="Q39" s="2088"/>
      <c r="R39" s="2088"/>
      <c r="S39" s="2088"/>
      <c r="T39" s="2088"/>
      <c r="U39" s="2088"/>
      <c r="V39" s="2111"/>
      <c r="W39" s="2111"/>
      <c r="X39" s="2111"/>
      <c r="Y39" s="2112" t="s">
        <v>322</v>
      </c>
      <c r="Z39" s="211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872" t="s">
        <v>942</v>
      </c>
      <c r="J40" s="873"/>
      <c r="K40" s="873"/>
      <c r="L40" s="873"/>
      <c r="M40" s="873"/>
      <c r="N40" s="873"/>
      <c r="O40" s="873"/>
      <c r="P40" s="873"/>
      <c r="Q40" s="873"/>
      <c r="R40" s="873"/>
      <c r="S40" s="873"/>
      <c r="T40" s="873"/>
      <c r="U40" s="873"/>
      <c r="V40" s="982"/>
      <c r="W40" s="982"/>
      <c r="X40" s="2114" t="s">
        <v>320</v>
      </c>
      <c r="Y40" s="2114"/>
      <c r="Z40" s="211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thickBot="1" x14ac:dyDescent="0.25">
      <c r="A41" s="42"/>
      <c r="B41" s="42"/>
      <c r="C41" s="42"/>
      <c r="D41" s="42"/>
      <c r="E41" s="42"/>
      <c r="F41" s="42"/>
      <c r="G41" s="42"/>
      <c r="H41" s="42"/>
      <c r="I41" s="919" t="s">
        <v>909</v>
      </c>
      <c r="J41" s="920"/>
      <c r="K41" s="920"/>
      <c r="L41" s="920"/>
      <c r="M41" s="920"/>
      <c r="N41" s="920"/>
      <c r="O41" s="920"/>
      <c r="P41" s="920"/>
      <c r="Q41" s="920"/>
      <c r="R41" s="920"/>
      <c r="S41" s="920"/>
      <c r="T41" s="920"/>
      <c r="U41" s="920"/>
      <c r="V41" s="2027"/>
      <c r="W41" s="2027"/>
      <c r="X41" s="936" t="s">
        <v>320</v>
      </c>
      <c r="Y41" s="936" t="s">
        <v>319</v>
      </c>
      <c r="Z41" s="937"/>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1313"/>
      <c r="J42" s="1313"/>
      <c r="K42" s="1313"/>
      <c r="L42" s="1313"/>
      <c r="M42" s="1313"/>
      <c r="N42" s="1313"/>
      <c r="O42" s="1313"/>
      <c r="P42" s="1313"/>
      <c r="Q42" s="1313"/>
      <c r="R42" s="1313"/>
      <c r="S42" s="1313"/>
      <c r="T42" s="1313"/>
      <c r="U42" s="1313"/>
      <c r="V42" s="42"/>
      <c r="W42" s="42"/>
      <c r="X42" s="2119"/>
      <c r="Y42" s="2119"/>
      <c r="Z42" s="2119"/>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0"/>
      <c r="J44" s="271"/>
      <c r="K44" s="271"/>
      <c r="L44" s="271"/>
      <c r="M44" s="271"/>
      <c r="N44" s="271"/>
      <c r="O44" s="271"/>
      <c r="P44" s="271"/>
      <c r="Q44" s="271"/>
      <c r="R44" s="271"/>
      <c r="S44" s="271"/>
      <c r="T44" s="271"/>
      <c r="U44" s="271"/>
      <c r="V44" s="271"/>
      <c r="W44" s="271"/>
      <c r="X44" s="271"/>
      <c r="Y44" s="271"/>
      <c r="Z44" s="272"/>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273"/>
      <c r="J45" s="42"/>
      <c r="K45" s="42"/>
      <c r="L45" s="42"/>
      <c r="M45" s="42"/>
      <c r="N45" s="42"/>
      <c r="O45" s="42"/>
      <c r="P45" s="42"/>
      <c r="Q45" s="42"/>
      <c r="R45" s="42"/>
      <c r="S45" s="42"/>
      <c r="T45" s="42"/>
      <c r="U45" s="42"/>
      <c r="V45" s="42"/>
      <c r="W45" s="42"/>
      <c r="X45" s="42"/>
      <c r="Y45" s="42"/>
      <c r="Z45" s="274"/>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273"/>
      <c r="J46" s="42"/>
      <c r="K46" s="42"/>
      <c r="L46" s="42"/>
      <c r="M46" s="42"/>
      <c r="N46" s="42"/>
      <c r="O46" s="42"/>
      <c r="P46" s="42"/>
      <c r="Q46" s="42"/>
      <c r="R46" s="42"/>
      <c r="S46" s="42"/>
      <c r="T46" s="42"/>
      <c r="U46" s="42"/>
      <c r="V46" s="42"/>
      <c r="W46" s="42"/>
      <c r="X46" s="42"/>
      <c r="Y46" s="42"/>
      <c r="Z46" s="274"/>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c r="C47" s="42"/>
      <c r="D47" s="42"/>
      <c r="E47" s="42"/>
      <c r="F47" s="42"/>
      <c r="G47" s="42"/>
      <c r="H47" s="42"/>
      <c r="I47" s="273"/>
      <c r="J47" s="42"/>
      <c r="K47" s="42"/>
      <c r="L47" s="42"/>
      <c r="M47" s="42"/>
      <c r="N47" s="42"/>
      <c r="O47" s="42"/>
      <c r="P47" s="42"/>
      <c r="Q47" s="42"/>
      <c r="R47" s="42"/>
      <c r="S47" s="42"/>
      <c r="T47" s="42"/>
      <c r="U47" s="42"/>
      <c r="V47" s="42"/>
      <c r="W47" s="42"/>
      <c r="X47" s="42"/>
      <c r="Y47" s="42"/>
      <c r="Z47" s="274"/>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73"/>
      <c r="J48" s="42"/>
      <c r="K48" s="42"/>
      <c r="L48" s="42"/>
      <c r="M48" s="42"/>
      <c r="N48" s="42"/>
      <c r="O48" s="42"/>
      <c r="P48" s="42"/>
      <c r="Q48" s="42"/>
      <c r="R48" s="42"/>
      <c r="S48" s="42"/>
      <c r="T48" s="42"/>
      <c r="U48" s="42"/>
      <c r="V48" s="42"/>
      <c r="W48" s="42"/>
      <c r="X48" s="42"/>
      <c r="Y48" s="42"/>
      <c r="Z48" s="274"/>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73"/>
      <c r="J49" s="42"/>
      <c r="K49" s="42"/>
      <c r="L49" s="42"/>
      <c r="M49" s="42"/>
      <c r="N49" s="42"/>
      <c r="O49" s="42"/>
      <c r="P49" s="42"/>
      <c r="Q49" s="42"/>
      <c r="R49" s="42"/>
      <c r="S49" s="42"/>
      <c r="T49" s="42"/>
      <c r="U49" s="42"/>
      <c r="V49" s="42"/>
      <c r="W49" s="42"/>
      <c r="X49" s="42"/>
      <c r="Y49" s="42"/>
      <c r="Z49" s="274"/>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73"/>
      <c r="J50" s="42"/>
      <c r="K50" s="42"/>
      <c r="L50" s="42"/>
      <c r="M50" s="42"/>
      <c r="N50" s="42"/>
      <c r="O50" s="42"/>
      <c r="P50" s="42"/>
      <c r="Q50" s="42"/>
      <c r="R50" s="42"/>
      <c r="S50" s="42"/>
      <c r="T50" s="42"/>
      <c r="U50" s="42"/>
      <c r="V50" s="42"/>
      <c r="W50" s="42"/>
      <c r="X50" s="42"/>
      <c r="Y50" s="42"/>
      <c r="Z50" s="274"/>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73"/>
      <c r="J51" s="42"/>
      <c r="K51" s="42"/>
      <c r="L51" s="42"/>
      <c r="M51" s="42"/>
      <c r="N51" s="42"/>
      <c r="O51" s="42"/>
      <c r="P51" s="42"/>
      <c r="Q51" s="42"/>
      <c r="R51" s="42"/>
      <c r="S51" s="42"/>
      <c r="T51" s="42"/>
      <c r="U51" s="42"/>
      <c r="V51" s="42"/>
      <c r="W51" s="42"/>
      <c r="X51" s="42"/>
      <c r="Y51" s="42"/>
      <c r="Z51" s="274"/>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600"/>
      <c r="J52" s="278"/>
      <c r="K52" s="278"/>
      <c r="L52" s="278"/>
      <c r="M52" s="278"/>
      <c r="N52" s="278"/>
      <c r="O52" s="278"/>
      <c r="P52" s="278"/>
      <c r="Q52" s="278"/>
      <c r="R52" s="278"/>
      <c r="S52" s="278"/>
      <c r="T52" s="278"/>
      <c r="U52" s="278"/>
      <c r="V52" s="278"/>
      <c r="W52" s="278"/>
      <c r="X52" s="278"/>
      <c r="Y52" s="278"/>
      <c r="Z52" s="279"/>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47"/>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4"/>
      <c r="F62" s="994"/>
      <c r="G62" s="994"/>
      <c r="H62" s="994"/>
      <c r="I62" s="994"/>
      <c r="J62" s="994"/>
      <c r="K62" s="994"/>
      <c r="L62" s="42"/>
      <c r="M62" s="42"/>
      <c r="N62" s="42"/>
      <c r="O62" s="42"/>
      <c r="P62" s="42"/>
      <c r="Q62" s="42" t="s">
        <v>37</v>
      </c>
      <c r="R62" s="42"/>
      <c r="S62" s="42"/>
      <c r="T62" s="42"/>
      <c r="U62" s="42"/>
      <c r="V62" s="995"/>
      <c r="W62" s="995"/>
      <c r="X62" s="995"/>
      <c r="Y62" s="995"/>
      <c r="Z62" s="995"/>
      <c r="AA62" s="995"/>
      <c r="AB62" s="995"/>
      <c r="AC62" s="995"/>
      <c r="AD62" s="995"/>
      <c r="AE62" s="995"/>
      <c r="AF62" s="995"/>
      <c r="AG62" s="995"/>
      <c r="AH62" s="995"/>
      <c r="AI62" s="9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lYwFP0zCAdi1D7XUilpDQEwP+Eb+rltI96oVYwBLEcdwG83M2b0cS4n4elyIUKiIYccuXwpCaNDmzahys/IvQw==" saltValue="pZg/fpRZOuRBGsoghzVx6Q==" spinCount="100000"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373" priority="5">
      <formula>LEN(TRIM(E7))=0</formula>
    </cfRule>
  </conditionalFormatting>
  <conditionalFormatting sqref="V37:X37">
    <cfRule type="containsBlanks" dxfId="1372" priority="3">
      <formula>LEN(TRIM(V37))=0</formula>
    </cfRule>
  </conditionalFormatting>
  <conditionalFormatting sqref="AV35:BH37">
    <cfRule type="notContainsBlanks" dxfId="1371" priority="6">
      <formula>LEN(TRIM(AV35))&gt;0</formula>
    </cfRule>
  </conditionalFormatting>
  <conditionalFormatting sqref="AZ24:BG25 AP25:AR26 AP32:AR33 U34:Y34 U27:Y27 AZ31:BG32">
    <cfRule type="containsText" dxfId="1370" priority="4" operator="containsText" text="CALC.">
      <formula>NOT(ISERROR(SEARCH("CALC.",U24)))</formula>
    </cfRule>
  </conditionalFormatting>
  <conditionalFormatting sqref="V40:W40">
    <cfRule type="containsBlanks" dxfId="1369" priority="2">
      <formula>LEN(TRIM(V40))=0</formula>
    </cfRule>
  </conditionalFormatting>
  <conditionalFormatting sqref="V41:W41">
    <cfRule type="containsBlanks" dxfId="136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59" t="s">
        <v>49</v>
      </c>
      <c r="AK1" s="859"/>
      <c r="AL1" s="859"/>
      <c r="AM1" s="859"/>
      <c r="AN1" s="859"/>
      <c r="AO1" s="859"/>
      <c r="AP1" s="859"/>
      <c r="AQ1" s="859"/>
      <c r="AR1" s="859"/>
      <c r="AS1" s="859"/>
      <c r="AT1" s="859"/>
      <c r="AU1" s="859"/>
      <c r="AV1" s="859"/>
      <c r="AW1" s="859"/>
      <c r="AX1" s="859"/>
      <c r="AY1" s="859"/>
      <c r="AZ1" s="859"/>
      <c r="BA1" s="859"/>
      <c r="BB1" s="859"/>
      <c r="BC1" s="859"/>
      <c r="BD1" s="859"/>
      <c r="BE1" s="859"/>
      <c r="BF1" s="859"/>
      <c r="BG1" s="859"/>
      <c r="BH1" s="859"/>
      <c r="BI1" s="859"/>
      <c r="BJ1" s="859"/>
      <c r="BK1" s="859"/>
      <c r="BL1" s="859"/>
      <c r="BM1" s="859"/>
      <c r="BN1" s="859"/>
      <c r="BO1" s="859"/>
      <c r="BP1" s="859"/>
      <c r="BQ1" s="859"/>
      <c r="BR1" s="859"/>
      <c r="BS1" s="859"/>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60" t="s">
        <v>904</v>
      </c>
      <c r="N5" s="860"/>
      <c r="O5" s="860"/>
      <c r="P5" s="860"/>
      <c r="Q5" s="860"/>
      <c r="R5" s="860"/>
      <c r="S5" s="860"/>
      <c r="T5" s="860"/>
      <c r="U5" s="860"/>
      <c r="V5" s="860"/>
      <c r="W5" s="860"/>
      <c r="X5" s="860"/>
      <c r="Y5" s="860"/>
      <c r="Z5" s="860"/>
      <c r="AA5" s="860"/>
      <c r="AB5" s="860"/>
      <c r="AC5" s="860"/>
      <c r="AD5" s="860"/>
      <c r="AE5" s="860"/>
      <c r="AF5" s="860"/>
      <c r="AG5" s="860"/>
      <c r="AH5" s="860"/>
      <c r="AI5" s="860"/>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54" t="s">
        <v>48</v>
      </c>
      <c r="B7" s="854"/>
      <c r="C7" s="854"/>
      <c r="D7" s="854"/>
      <c r="E7" s="854"/>
      <c r="F7" s="855"/>
      <c r="G7" s="855"/>
      <c r="H7" s="855"/>
      <c r="I7" s="855"/>
      <c r="J7" s="855"/>
      <c r="K7" s="855"/>
      <c r="L7" s="855"/>
      <c r="M7" s="855"/>
      <c r="N7" s="855"/>
      <c r="O7" s="855"/>
      <c r="P7" s="855"/>
      <c r="Q7" s="42"/>
      <c r="R7" s="42"/>
      <c r="S7" s="42"/>
      <c r="T7" s="854" t="s">
        <v>47</v>
      </c>
      <c r="U7" s="854"/>
      <c r="V7" s="854"/>
      <c r="W7" s="854"/>
      <c r="X7" s="854"/>
      <c r="Y7" s="855"/>
      <c r="Z7" s="855"/>
      <c r="AA7" s="855"/>
      <c r="AB7" s="855"/>
      <c r="AC7" s="855"/>
      <c r="AD7" s="855"/>
      <c r="AE7" s="855"/>
      <c r="AF7" s="855"/>
      <c r="AG7" s="855"/>
      <c r="AH7" s="855"/>
      <c r="AI7" s="855"/>
      <c r="AJ7" s="5"/>
      <c r="AK7" s="939" t="s">
        <v>709</v>
      </c>
      <c r="AL7" s="940"/>
      <c r="AM7" s="940"/>
      <c r="AN7" s="940"/>
      <c r="AO7" s="940"/>
      <c r="AP7" s="940"/>
      <c r="AQ7" s="940"/>
      <c r="AR7" s="940"/>
      <c r="AS7" s="940"/>
      <c r="AT7" s="940"/>
      <c r="AU7" s="940"/>
      <c r="AV7" s="940"/>
      <c r="AW7" s="940"/>
      <c r="AX7" s="940"/>
      <c r="AY7" s="941"/>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8"/>
      <c r="AL8" s="949"/>
      <c r="AM8" s="949"/>
      <c r="AN8" s="949"/>
      <c r="AO8" s="950"/>
      <c r="AP8" s="956"/>
      <c r="AQ8" s="949"/>
      <c r="AR8" s="949"/>
      <c r="AS8" s="949"/>
      <c r="AT8" s="950"/>
      <c r="AU8" s="956"/>
      <c r="AV8" s="949"/>
      <c r="AW8" s="949"/>
      <c r="AX8" s="949"/>
      <c r="AY8" s="957"/>
      <c r="AZ8" s="5"/>
      <c r="BA8" s="5"/>
      <c r="BB8" s="5"/>
      <c r="BC8" s="5"/>
      <c r="BD8" s="5"/>
      <c r="BE8" s="5"/>
      <c r="BF8" s="5"/>
      <c r="BG8" s="5"/>
      <c r="BH8" s="5"/>
      <c r="BI8" s="5"/>
      <c r="BJ8" s="5"/>
      <c r="BK8" s="5"/>
      <c r="BL8" s="5"/>
      <c r="BM8" s="5"/>
      <c r="BN8" s="5"/>
      <c r="BO8" s="5"/>
      <c r="BP8" s="5"/>
      <c r="BQ8" s="5"/>
      <c r="BR8" s="5"/>
      <c r="BS8" s="5"/>
    </row>
    <row r="9" spans="1:71" ht="12" customHeight="1" x14ac:dyDescent="0.2">
      <c r="A9" s="1174"/>
      <c r="B9" s="1174"/>
      <c r="C9" s="1174"/>
      <c r="D9" s="1174"/>
      <c r="E9" s="1174"/>
      <c r="F9" s="309"/>
      <c r="G9" s="309"/>
      <c r="H9" s="309"/>
      <c r="I9" s="309"/>
      <c r="J9" s="309"/>
      <c r="K9" s="309"/>
      <c r="L9" s="309"/>
      <c r="M9" s="309"/>
      <c r="N9" s="309"/>
      <c r="O9" s="309"/>
      <c r="P9" s="309"/>
      <c r="Q9" s="42"/>
      <c r="R9" s="42"/>
      <c r="S9" s="42"/>
      <c r="T9" s="854" t="s">
        <v>46</v>
      </c>
      <c r="U9" s="854"/>
      <c r="V9" s="854"/>
      <c r="W9" s="854"/>
      <c r="X9" s="854"/>
      <c r="Y9" s="855"/>
      <c r="Z9" s="855"/>
      <c r="AA9" s="855"/>
      <c r="AB9" s="855"/>
      <c r="AC9" s="855"/>
      <c r="AD9" s="855"/>
      <c r="AE9" s="855"/>
      <c r="AF9" s="855"/>
      <c r="AG9" s="855"/>
      <c r="AH9" s="855"/>
      <c r="AI9" s="855"/>
      <c r="AJ9" s="5"/>
      <c r="AK9" s="958"/>
      <c r="AL9" s="959"/>
      <c r="AM9" s="959"/>
      <c r="AN9" s="959"/>
      <c r="AO9" s="960"/>
      <c r="AP9" s="961"/>
      <c r="AQ9" s="959"/>
      <c r="AR9" s="959"/>
      <c r="AS9" s="959"/>
      <c r="AT9" s="960"/>
      <c r="AU9" s="961"/>
      <c r="AV9" s="959"/>
      <c r="AW9" s="959"/>
      <c r="AX9" s="959"/>
      <c r="AY9" s="962"/>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58"/>
      <c r="AL10" s="959"/>
      <c r="AM10" s="959"/>
      <c r="AN10" s="959"/>
      <c r="AO10" s="960"/>
      <c r="AP10" s="961"/>
      <c r="AQ10" s="959"/>
      <c r="AR10" s="959"/>
      <c r="AS10" s="959"/>
      <c r="AT10" s="960"/>
      <c r="AU10" s="961"/>
      <c r="AV10" s="959"/>
      <c r="AW10" s="959"/>
      <c r="AX10" s="959"/>
      <c r="AY10" s="96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53" t="s">
        <v>162</v>
      </c>
      <c r="H11" s="954"/>
      <c r="I11" s="954"/>
      <c r="J11" s="954"/>
      <c r="K11" s="954"/>
      <c r="L11" s="954"/>
      <c r="M11" s="954"/>
      <c r="N11" s="954"/>
      <c r="O11" s="954"/>
      <c r="P11" s="954"/>
      <c r="Q11" s="954"/>
      <c r="R11" s="954"/>
      <c r="S11" s="954"/>
      <c r="T11" s="954"/>
      <c r="U11" s="954"/>
      <c r="V11" s="954"/>
      <c r="W11" s="954"/>
      <c r="X11" s="954"/>
      <c r="Y11" s="954"/>
      <c r="Z11" s="954"/>
      <c r="AA11" s="954"/>
      <c r="AB11" s="955"/>
      <c r="AC11" s="42"/>
      <c r="AD11" s="42"/>
      <c r="AE11" s="42"/>
      <c r="AF11" s="42"/>
      <c r="AG11" s="42"/>
      <c r="AH11" s="42"/>
      <c r="AI11" s="42"/>
      <c r="AJ11" s="5"/>
      <c r="AK11" s="958"/>
      <c r="AL11" s="959"/>
      <c r="AM11" s="959"/>
      <c r="AN11" s="959"/>
      <c r="AO11" s="960"/>
      <c r="AP11" s="961"/>
      <c r="AQ11" s="959"/>
      <c r="AR11" s="959"/>
      <c r="AS11" s="959"/>
      <c r="AT11" s="960"/>
      <c r="AU11" s="961"/>
      <c r="AV11" s="959"/>
      <c r="AW11" s="959"/>
      <c r="AX11" s="959"/>
      <c r="AY11" s="96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87" t="s">
        <v>114</v>
      </c>
      <c r="H12" s="888"/>
      <c r="I12" s="888"/>
      <c r="J12" s="888"/>
      <c r="K12" s="888"/>
      <c r="L12" s="888"/>
      <c r="M12" s="885"/>
      <c r="N12" s="885"/>
      <c r="O12" s="885"/>
      <c r="P12" s="885"/>
      <c r="Q12" s="885"/>
      <c r="R12" s="885"/>
      <c r="S12" s="885"/>
      <c r="T12" s="885"/>
      <c r="U12" s="885"/>
      <c r="V12" s="885"/>
      <c r="W12" s="885"/>
      <c r="X12" s="885"/>
      <c r="Y12" s="885"/>
      <c r="Z12" s="885"/>
      <c r="AA12" s="885"/>
      <c r="AB12" s="886"/>
      <c r="AC12" s="42"/>
      <c r="AD12" s="42"/>
      <c r="AE12" s="42"/>
      <c r="AF12" s="42"/>
      <c r="AG12" s="42"/>
      <c r="AH12" s="42"/>
      <c r="AI12" s="42"/>
      <c r="AJ12" s="5"/>
      <c r="AK12" s="958"/>
      <c r="AL12" s="959"/>
      <c r="AM12" s="959"/>
      <c r="AN12" s="959"/>
      <c r="AO12" s="960"/>
      <c r="AP12" s="961"/>
      <c r="AQ12" s="959"/>
      <c r="AR12" s="959"/>
      <c r="AS12" s="959"/>
      <c r="AT12" s="960"/>
      <c r="AU12" s="961"/>
      <c r="AV12" s="959"/>
      <c r="AW12" s="959"/>
      <c r="AX12" s="959"/>
      <c r="AY12" s="96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72" t="s">
        <v>54</v>
      </c>
      <c r="H13" s="873"/>
      <c r="I13" s="873"/>
      <c r="J13" s="873"/>
      <c r="K13" s="873"/>
      <c r="L13" s="873"/>
      <c r="M13" s="893"/>
      <c r="N13" s="893"/>
      <c r="O13" s="893"/>
      <c r="P13" s="893"/>
      <c r="Q13" s="893"/>
      <c r="R13" s="893"/>
      <c r="S13" s="893"/>
      <c r="T13" s="893"/>
      <c r="U13" s="893"/>
      <c r="V13" s="893"/>
      <c r="W13" s="893"/>
      <c r="X13" s="893"/>
      <c r="Y13" s="893"/>
      <c r="Z13" s="893"/>
      <c r="AA13" s="893"/>
      <c r="AB13" s="894"/>
      <c r="AC13" s="42"/>
      <c r="AD13" s="42"/>
      <c r="AE13" s="42"/>
      <c r="AF13" s="42"/>
      <c r="AG13" s="42"/>
      <c r="AH13" s="42"/>
      <c r="AI13" s="42"/>
      <c r="AJ13" s="5"/>
      <c r="AK13" s="977"/>
      <c r="AL13" s="978"/>
      <c r="AM13" s="978"/>
      <c r="AN13" s="978"/>
      <c r="AO13" s="979"/>
      <c r="AP13" s="980"/>
      <c r="AQ13" s="978"/>
      <c r="AR13" s="978"/>
      <c r="AS13" s="978"/>
      <c r="AT13" s="979"/>
      <c r="AU13" s="980"/>
      <c r="AV13" s="978"/>
      <c r="AW13" s="978"/>
      <c r="AX13" s="978"/>
      <c r="AY13" s="98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72" t="s">
        <v>153</v>
      </c>
      <c r="H14" s="873"/>
      <c r="I14" s="873"/>
      <c r="J14" s="873"/>
      <c r="K14" s="873"/>
      <c r="L14" s="873"/>
      <c r="M14" s="870"/>
      <c r="N14" s="870"/>
      <c r="O14" s="870"/>
      <c r="P14" s="870"/>
      <c r="Q14" s="870"/>
      <c r="R14" s="870"/>
      <c r="S14" s="870"/>
      <c r="T14" s="870"/>
      <c r="U14" s="870"/>
      <c r="V14" s="870"/>
      <c r="W14" s="870"/>
      <c r="X14" s="870"/>
      <c r="Y14" s="870"/>
      <c r="Z14" s="870"/>
      <c r="AA14" s="870"/>
      <c r="AB14" s="871"/>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72" t="s">
        <v>149</v>
      </c>
      <c r="H15" s="873"/>
      <c r="I15" s="873"/>
      <c r="J15" s="873"/>
      <c r="K15" s="873"/>
      <c r="L15" s="873"/>
      <c r="M15" s="870"/>
      <c r="N15" s="870"/>
      <c r="O15" s="870"/>
      <c r="P15" s="870"/>
      <c r="Q15" s="870"/>
      <c r="R15" s="870"/>
      <c r="S15" s="870"/>
      <c r="T15" s="870"/>
      <c r="U15" s="870"/>
      <c r="V15" s="870"/>
      <c r="W15" s="870"/>
      <c r="X15" s="870"/>
      <c r="Y15" s="870"/>
      <c r="Z15" s="870"/>
      <c r="AA15" s="870"/>
      <c r="AB15" s="871"/>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87" t="s">
        <v>152</v>
      </c>
      <c r="H16" s="2088"/>
      <c r="I16" s="2088"/>
      <c r="J16" s="2088"/>
      <c r="K16" s="2088"/>
      <c r="L16" s="2088"/>
      <c r="M16" s="2120" t="s">
        <v>708</v>
      </c>
      <c r="N16" s="2121"/>
      <c r="O16" s="2121"/>
      <c r="P16" s="2121"/>
      <c r="Q16" s="2121"/>
      <c r="R16" s="2121"/>
      <c r="S16" s="2121"/>
      <c r="T16" s="2121"/>
      <c r="U16" s="2121"/>
      <c r="V16" s="2121"/>
      <c r="W16" s="2121"/>
      <c r="X16" s="2121"/>
      <c r="Y16" s="2121"/>
      <c r="Z16" s="2121"/>
      <c r="AA16" s="2121"/>
      <c r="AB16" s="2122"/>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271"/>
      <c r="N17" s="271"/>
      <c r="O17" s="271"/>
      <c r="P17" s="271"/>
      <c r="Q17" s="271"/>
      <c r="R17" s="271"/>
      <c r="S17" s="271"/>
      <c r="T17" s="271"/>
      <c r="U17" s="271"/>
      <c r="V17" s="271"/>
      <c r="W17" s="271"/>
      <c r="X17" s="271"/>
      <c r="Y17" s="271"/>
      <c r="Z17" s="271"/>
      <c r="AA17" s="271"/>
      <c r="AB17" s="27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56" t="s">
        <v>875</v>
      </c>
      <c r="K18" s="857"/>
      <c r="L18" s="857"/>
      <c r="M18" s="857"/>
      <c r="N18" s="857"/>
      <c r="O18" s="857"/>
      <c r="P18" s="857"/>
      <c r="Q18" s="857"/>
      <c r="R18" s="857"/>
      <c r="S18" s="857"/>
      <c r="T18" s="857"/>
      <c r="U18" s="857"/>
      <c r="V18" s="857"/>
      <c r="W18" s="857"/>
      <c r="X18" s="857"/>
      <c r="Y18" s="858"/>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3"/>
      <c r="K19" s="42"/>
      <c r="L19" s="42"/>
      <c r="M19" s="42"/>
      <c r="N19" s="42"/>
      <c r="O19" s="42"/>
      <c r="P19" s="2081" t="s">
        <v>104</v>
      </c>
      <c r="Q19" s="2082"/>
      <c r="R19" s="2082"/>
      <c r="S19" s="2082"/>
      <c r="T19" s="1669"/>
      <c r="U19" s="2081" t="s">
        <v>103</v>
      </c>
      <c r="V19" s="2082"/>
      <c r="W19" s="2082"/>
      <c r="X19" s="2082"/>
      <c r="Y19" s="2083"/>
      <c r="Z19" s="42"/>
      <c r="AA19" s="42"/>
      <c r="AB19" s="42"/>
      <c r="AC19" s="42"/>
      <c r="AD19" s="42"/>
      <c r="AE19" s="42"/>
      <c r="AF19" s="42"/>
      <c r="AG19" s="42"/>
      <c r="AH19" s="42"/>
      <c r="AI19" s="42"/>
      <c r="AJ19" s="5"/>
      <c r="AK19" s="2089" t="s">
        <v>952</v>
      </c>
      <c r="AL19" s="2090"/>
      <c r="AM19" s="2090"/>
      <c r="AN19" s="2090"/>
      <c r="AO19" s="2090"/>
      <c r="AP19" s="2090"/>
      <c r="AQ19" s="2090"/>
      <c r="AR19" s="2090"/>
      <c r="AS19" s="2090"/>
      <c r="AT19" s="2091"/>
      <c r="AU19" s="5"/>
      <c r="AV19" s="2089" t="s">
        <v>953</v>
      </c>
      <c r="AW19" s="2090"/>
      <c r="AX19" s="2090"/>
      <c r="AY19" s="2090"/>
      <c r="AZ19" s="2090"/>
      <c r="BA19" s="2090"/>
      <c r="BB19" s="2090"/>
      <c r="BC19" s="2090"/>
      <c r="BD19" s="2090"/>
      <c r="BE19" s="2090"/>
      <c r="BF19" s="2090"/>
      <c r="BG19" s="2091"/>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62" t="s">
        <v>873</v>
      </c>
      <c r="K20" s="661"/>
      <c r="L20" s="661"/>
      <c r="M20" s="661"/>
      <c r="N20" s="661"/>
      <c r="O20" s="660"/>
      <c r="P20" s="2074"/>
      <c r="Q20" s="2075"/>
      <c r="R20" s="2075"/>
      <c r="S20" s="2075"/>
      <c r="T20" s="2076"/>
      <c r="U20" s="2123" t="str">
        <f>IFERROR(500*U24*(U22-U21)/1000,"")</f>
        <v/>
      </c>
      <c r="V20" s="2124"/>
      <c r="W20" s="2124"/>
      <c r="X20" s="2124"/>
      <c r="Y20" s="2125"/>
      <c r="Z20" s="42"/>
      <c r="AA20" s="42"/>
      <c r="AB20" s="42"/>
      <c r="AC20" s="42"/>
      <c r="AD20" s="42"/>
      <c r="AE20" s="42"/>
      <c r="AF20" s="42"/>
      <c r="AG20" s="42"/>
      <c r="AH20" s="42"/>
      <c r="AI20" s="42"/>
      <c r="AJ20" s="5"/>
      <c r="AK20" s="874" t="s">
        <v>334</v>
      </c>
      <c r="AL20" s="875"/>
      <c r="AM20" s="875"/>
      <c r="AN20" s="875"/>
      <c r="AO20" s="875"/>
      <c r="AP20" s="2069"/>
      <c r="AQ20" s="2069"/>
      <c r="AR20" s="2070"/>
      <c r="AS20" s="2093" t="s">
        <v>322</v>
      </c>
      <c r="AT20" s="2094"/>
      <c r="AU20" s="5"/>
      <c r="AV20" s="1364"/>
      <c r="AW20" s="1346"/>
      <c r="AX20" s="1346"/>
      <c r="AY20" s="1346"/>
      <c r="AZ20" s="1346" t="s">
        <v>333</v>
      </c>
      <c r="BA20" s="1346"/>
      <c r="BB20" s="1346"/>
      <c r="BC20" s="1346"/>
      <c r="BD20" s="1346" t="s">
        <v>332</v>
      </c>
      <c r="BE20" s="1346"/>
      <c r="BF20" s="1346"/>
      <c r="BG20" s="2095"/>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67" t="s">
        <v>331</v>
      </c>
      <c r="K21" s="868"/>
      <c r="L21" s="868"/>
      <c r="M21" s="868"/>
      <c r="N21" s="868"/>
      <c r="O21" s="869"/>
      <c r="P21" s="2074"/>
      <c r="Q21" s="2075"/>
      <c r="R21" s="2075"/>
      <c r="S21" s="2075"/>
      <c r="T21" s="2076"/>
      <c r="U21" s="2074"/>
      <c r="V21" s="2075"/>
      <c r="W21" s="2075"/>
      <c r="X21" s="2075"/>
      <c r="Y21" s="2077"/>
      <c r="Z21" s="42"/>
      <c r="AA21" s="42"/>
      <c r="AB21" s="42"/>
      <c r="AC21" s="42"/>
      <c r="AD21" s="42"/>
      <c r="AE21" s="42"/>
      <c r="AF21" s="42"/>
      <c r="AG21" s="42"/>
      <c r="AH21" s="42"/>
      <c r="AI21" s="42"/>
      <c r="AJ21" s="5"/>
      <c r="AK21" s="874" t="s">
        <v>330</v>
      </c>
      <c r="AL21" s="875"/>
      <c r="AM21" s="875"/>
      <c r="AN21" s="875"/>
      <c r="AO21" s="875"/>
      <c r="AP21" s="2069"/>
      <c r="AQ21" s="2069"/>
      <c r="AR21" s="2070"/>
      <c r="AS21" s="2093" t="s">
        <v>322</v>
      </c>
      <c r="AT21" s="2094"/>
      <c r="AU21" s="5"/>
      <c r="AV21" s="874" t="s">
        <v>104</v>
      </c>
      <c r="AW21" s="875"/>
      <c r="AX21" s="875"/>
      <c r="AY21" s="875"/>
      <c r="AZ21" s="926" t="str">
        <f>IF(500*P24*(P22-P21)/1000&lt;&gt;0,500*P24*(P22-P21)/1000,"")</f>
        <v/>
      </c>
      <c r="BA21" s="926"/>
      <c r="BB21" s="926"/>
      <c r="BC21" s="926"/>
      <c r="BD21" s="926" t="str">
        <f>IFERROR(AZ21/15,"")</f>
        <v/>
      </c>
      <c r="BE21" s="926"/>
      <c r="BF21" s="926"/>
      <c r="BG21" s="1312"/>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67" t="s">
        <v>329</v>
      </c>
      <c r="K22" s="868"/>
      <c r="L22" s="868"/>
      <c r="M22" s="868"/>
      <c r="N22" s="868"/>
      <c r="O22" s="869"/>
      <c r="P22" s="2074"/>
      <c r="Q22" s="2075"/>
      <c r="R22" s="2075"/>
      <c r="S22" s="2075"/>
      <c r="T22" s="2076"/>
      <c r="U22" s="2074"/>
      <c r="V22" s="2075"/>
      <c r="W22" s="2075"/>
      <c r="X22" s="2075"/>
      <c r="Y22" s="2077"/>
      <c r="Z22" s="42"/>
      <c r="AA22" s="42"/>
      <c r="AB22" s="42"/>
      <c r="AC22" s="42"/>
      <c r="AD22" s="42"/>
      <c r="AE22" s="42"/>
      <c r="AF22" s="42"/>
      <c r="AG22" s="42"/>
      <c r="AH22" s="42"/>
      <c r="AI22" s="42"/>
      <c r="AJ22" s="5"/>
      <c r="AK22" s="874" t="s">
        <v>327</v>
      </c>
      <c r="AL22" s="875"/>
      <c r="AM22" s="875"/>
      <c r="AN22" s="875"/>
      <c r="AO22" s="875"/>
      <c r="AP22" s="2107" t="str">
        <f>IF(AP21-AP20&lt;&gt;0,AP21-AP20,"")</f>
        <v/>
      </c>
      <c r="AQ22" s="2107"/>
      <c r="AR22" s="2108"/>
      <c r="AS22" s="2093" t="s">
        <v>322</v>
      </c>
      <c r="AT22" s="2094"/>
      <c r="AU22" s="5"/>
      <c r="AV22" s="2096" t="s">
        <v>103</v>
      </c>
      <c r="AW22" s="2097"/>
      <c r="AX22" s="2097"/>
      <c r="AY22" s="2097"/>
      <c r="AZ22" s="2101" t="str">
        <f>IFERROR(500*U24*(U22-U21)/1000,"")</f>
        <v/>
      </c>
      <c r="BA22" s="2101"/>
      <c r="BB22" s="2101"/>
      <c r="BC22" s="2101"/>
      <c r="BD22" s="2101" t="str">
        <f>IFERROR(AZ22/15,"")</f>
        <v/>
      </c>
      <c r="BE22" s="2101"/>
      <c r="BF22" s="2101"/>
      <c r="BG22" s="2102"/>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67" t="s">
        <v>872</v>
      </c>
      <c r="K23" s="868"/>
      <c r="L23" s="868"/>
      <c r="M23" s="868"/>
      <c r="N23" s="868"/>
      <c r="O23" s="869"/>
      <c r="P23" s="2074"/>
      <c r="Q23" s="2075"/>
      <c r="R23" s="2075"/>
      <c r="S23" s="2075"/>
      <c r="T23" s="2076"/>
      <c r="U23" s="2074"/>
      <c r="V23" s="2075"/>
      <c r="W23" s="2075"/>
      <c r="X23" s="2075"/>
      <c r="Y23" s="2077"/>
      <c r="Z23" s="42"/>
      <c r="AA23" s="42"/>
      <c r="AB23" s="42"/>
      <c r="AC23" s="42"/>
      <c r="AD23" s="42"/>
      <c r="AE23" s="42"/>
      <c r="AF23" s="42"/>
      <c r="AG23" s="42"/>
      <c r="AH23" s="42"/>
      <c r="AI23" s="42"/>
      <c r="AJ23" s="5"/>
      <c r="AK23" s="2096" t="s">
        <v>327</v>
      </c>
      <c r="AL23" s="2097"/>
      <c r="AM23" s="2097"/>
      <c r="AN23" s="2097"/>
      <c r="AO23" s="2097"/>
      <c r="AP23" s="2103" t="str">
        <f>IFERROR(AP22*2.31,"")</f>
        <v/>
      </c>
      <c r="AQ23" s="2103"/>
      <c r="AR23" s="2104"/>
      <c r="AS23" s="2105" t="s">
        <v>326</v>
      </c>
      <c r="AT23" s="2106"/>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287" t="s">
        <v>294</v>
      </c>
      <c r="K24" s="1288"/>
      <c r="L24" s="1288"/>
      <c r="M24" s="1288"/>
      <c r="N24" s="1288"/>
      <c r="O24" s="1289"/>
      <c r="P24" s="2073"/>
      <c r="Q24" s="1514"/>
      <c r="R24" s="1514"/>
      <c r="S24" s="1514"/>
      <c r="T24" s="1515"/>
      <c r="U24" s="945" t="str">
        <f>IFERROR(SQRT(U23/P23)*P24,"")</f>
        <v/>
      </c>
      <c r="V24" s="946"/>
      <c r="W24" s="946"/>
      <c r="X24" s="946"/>
      <c r="Y24" s="947"/>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56" t="s">
        <v>874</v>
      </c>
      <c r="K26" s="857"/>
      <c r="L26" s="857"/>
      <c r="M26" s="857"/>
      <c r="N26" s="857"/>
      <c r="O26" s="857"/>
      <c r="P26" s="857"/>
      <c r="Q26" s="857"/>
      <c r="R26" s="857"/>
      <c r="S26" s="857"/>
      <c r="T26" s="857"/>
      <c r="U26" s="857"/>
      <c r="V26" s="857"/>
      <c r="W26" s="857"/>
      <c r="X26" s="857"/>
      <c r="Y26" s="858"/>
      <c r="Z26" s="42"/>
      <c r="AA26" s="42"/>
      <c r="AB26" s="42"/>
      <c r="AC26" s="42"/>
      <c r="AD26" s="42"/>
      <c r="AE26" s="42"/>
      <c r="AF26" s="42"/>
      <c r="AG26" s="42"/>
      <c r="AH26" s="42"/>
      <c r="AI26" s="42"/>
      <c r="AJ26" s="5"/>
      <c r="AK26" s="2089" t="s">
        <v>954</v>
      </c>
      <c r="AL26" s="2090"/>
      <c r="AM26" s="2090"/>
      <c r="AN26" s="2090"/>
      <c r="AO26" s="2090"/>
      <c r="AP26" s="2090"/>
      <c r="AQ26" s="2090"/>
      <c r="AR26" s="2090"/>
      <c r="AS26" s="2090"/>
      <c r="AT26" s="2091"/>
      <c r="AU26" s="5"/>
      <c r="AV26" s="2089" t="s">
        <v>955</v>
      </c>
      <c r="AW26" s="2090"/>
      <c r="AX26" s="2090"/>
      <c r="AY26" s="2090"/>
      <c r="AZ26" s="2090"/>
      <c r="BA26" s="2090"/>
      <c r="BB26" s="2090"/>
      <c r="BC26" s="2090"/>
      <c r="BD26" s="2090"/>
      <c r="BE26" s="2090"/>
      <c r="BF26" s="2090"/>
      <c r="BG26" s="2091"/>
      <c r="BH26" s="5"/>
      <c r="BI26" s="5"/>
      <c r="BJ26" s="5"/>
      <c r="BK26" s="5"/>
      <c r="BL26" s="5"/>
      <c r="BM26" s="5"/>
      <c r="BN26" s="5"/>
      <c r="BO26" s="5"/>
      <c r="BP26" s="5"/>
      <c r="BQ26" s="5"/>
      <c r="BR26" s="5"/>
      <c r="BS26" s="5"/>
      <c r="BT26" s="656"/>
      <c r="BU26" s="655"/>
    </row>
    <row r="27" spans="1:73" ht="12.75" thickTop="1" x14ac:dyDescent="0.2">
      <c r="A27" s="42"/>
      <c r="B27" s="42"/>
      <c r="C27" s="42"/>
      <c r="D27" s="42"/>
      <c r="E27" s="42"/>
      <c r="F27" s="42"/>
      <c r="G27" s="42"/>
      <c r="H27" s="42"/>
      <c r="I27" s="42"/>
      <c r="J27" s="273"/>
      <c r="K27" s="42"/>
      <c r="L27" s="42"/>
      <c r="M27" s="42"/>
      <c r="N27" s="42"/>
      <c r="O27" s="42"/>
      <c r="P27" s="942" t="s">
        <v>104</v>
      </c>
      <c r="Q27" s="942"/>
      <c r="R27" s="942"/>
      <c r="S27" s="942"/>
      <c r="T27" s="942"/>
      <c r="U27" s="942" t="s">
        <v>103</v>
      </c>
      <c r="V27" s="942"/>
      <c r="W27" s="942"/>
      <c r="X27" s="942"/>
      <c r="Y27" s="943"/>
      <c r="Z27" s="42"/>
      <c r="AA27" s="42"/>
      <c r="AB27" s="42"/>
      <c r="AC27" s="42"/>
      <c r="AD27" s="42"/>
      <c r="AE27" s="42"/>
      <c r="AF27" s="42"/>
      <c r="AG27" s="42"/>
      <c r="AH27" s="42"/>
      <c r="AI27" s="42"/>
      <c r="AJ27" s="5"/>
      <c r="AK27" s="874" t="s">
        <v>898</v>
      </c>
      <c r="AL27" s="875"/>
      <c r="AM27" s="875"/>
      <c r="AN27" s="875"/>
      <c r="AO27" s="875"/>
      <c r="AP27" s="2069"/>
      <c r="AQ27" s="2069"/>
      <c r="AR27" s="2070"/>
      <c r="AS27" s="2093" t="s">
        <v>322</v>
      </c>
      <c r="AT27" s="2094"/>
      <c r="AU27" s="5"/>
      <c r="AV27" s="1364"/>
      <c r="AW27" s="1346"/>
      <c r="AX27" s="1346"/>
      <c r="AY27" s="1346"/>
      <c r="AZ27" s="1346" t="s">
        <v>333</v>
      </c>
      <c r="BA27" s="1346"/>
      <c r="BB27" s="1346"/>
      <c r="BC27" s="1346"/>
      <c r="BD27" s="1346" t="s">
        <v>332</v>
      </c>
      <c r="BE27" s="1346"/>
      <c r="BF27" s="1346"/>
      <c r="BG27" s="2095"/>
      <c r="BH27" s="5"/>
      <c r="BI27" s="5"/>
      <c r="BJ27" s="1242"/>
      <c r="BK27" s="1242"/>
      <c r="BL27" s="1242"/>
      <c r="BM27" s="5"/>
      <c r="BN27" s="5"/>
      <c r="BO27" s="5"/>
      <c r="BP27" s="5"/>
      <c r="BQ27" s="5"/>
      <c r="BR27" s="5"/>
      <c r="BS27" s="5"/>
      <c r="BT27" s="2"/>
      <c r="BU27" s="2"/>
    </row>
    <row r="28" spans="1:73" ht="12" customHeight="1" thickBot="1" x14ac:dyDescent="0.25">
      <c r="A28" s="42"/>
      <c r="B28" s="42"/>
      <c r="C28" s="42"/>
      <c r="D28" s="42"/>
      <c r="E28" s="42"/>
      <c r="F28" s="42"/>
      <c r="G28" s="42"/>
      <c r="H28" s="42"/>
      <c r="I28" s="42"/>
      <c r="J28" s="867" t="s">
        <v>873</v>
      </c>
      <c r="K28" s="868"/>
      <c r="L28" s="868"/>
      <c r="M28" s="868"/>
      <c r="N28" s="868"/>
      <c r="O28" s="869"/>
      <c r="P28" s="938"/>
      <c r="Q28" s="938"/>
      <c r="R28" s="938"/>
      <c r="S28" s="938"/>
      <c r="T28" s="938"/>
      <c r="U28" s="1088" t="str">
        <f>IFERROR(500*U32*(U29-U30)/1000,"")</f>
        <v/>
      </c>
      <c r="V28" s="1088"/>
      <c r="W28" s="1088"/>
      <c r="X28" s="1088"/>
      <c r="Y28" s="1089"/>
      <c r="Z28" s="42"/>
      <c r="AA28" s="42"/>
      <c r="AB28" s="42"/>
      <c r="AC28" s="42"/>
      <c r="AD28" s="42"/>
      <c r="AE28" s="42"/>
      <c r="AF28" s="42"/>
      <c r="AG28" s="42"/>
      <c r="AH28" s="42"/>
      <c r="AI28" s="42"/>
      <c r="AJ28" s="5"/>
      <c r="AK28" s="874" t="s">
        <v>330</v>
      </c>
      <c r="AL28" s="875"/>
      <c r="AM28" s="875"/>
      <c r="AN28" s="875"/>
      <c r="AO28" s="875"/>
      <c r="AP28" s="2069"/>
      <c r="AQ28" s="2069"/>
      <c r="AR28" s="2070"/>
      <c r="AS28" s="2093" t="s">
        <v>322</v>
      </c>
      <c r="AT28" s="2094"/>
      <c r="AU28" s="5"/>
      <c r="AV28" s="874" t="s">
        <v>104</v>
      </c>
      <c r="AW28" s="875"/>
      <c r="AX28" s="875"/>
      <c r="AY28" s="875"/>
      <c r="AZ28" s="926" t="str">
        <f>IF(500*P31*(P29-P28)/1000&lt;&gt;0,500*P31*(P29-P28)/1000,"")</f>
        <v/>
      </c>
      <c r="BA28" s="926"/>
      <c r="BB28" s="926"/>
      <c r="BC28" s="926"/>
      <c r="BD28" s="926" t="str">
        <f>IFERROR(AZ28/15,"")</f>
        <v/>
      </c>
      <c r="BE28" s="926"/>
      <c r="BF28" s="926"/>
      <c r="BG28" s="1312"/>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72" t="s">
        <v>331</v>
      </c>
      <c r="K29" s="873"/>
      <c r="L29" s="873"/>
      <c r="M29" s="873"/>
      <c r="N29" s="873"/>
      <c r="O29" s="873"/>
      <c r="P29" s="938"/>
      <c r="Q29" s="938"/>
      <c r="R29" s="938"/>
      <c r="S29" s="938"/>
      <c r="T29" s="938"/>
      <c r="U29" s="938"/>
      <c r="V29" s="938"/>
      <c r="W29" s="938"/>
      <c r="X29" s="938"/>
      <c r="Y29" s="2047"/>
      <c r="Z29" s="42"/>
      <c r="AA29" s="42"/>
      <c r="AB29" s="42"/>
      <c r="AC29" s="42"/>
      <c r="AD29" s="42"/>
      <c r="AE29" s="42"/>
      <c r="AF29" s="42"/>
      <c r="AG29" s="42"/>
      <c r="AH29" s="42"/>
      <c r="AI29" s="42"/>
      <c r="AJ29" s="5"/>
      <c r="AK29" s="874" t="s">
        <v>327</v>
      </c>
      <c r="AL29" s="875"/>
      <c r="AM29" s="875"/>
      <c r="AN29" s="875"/>
      <c r="AO29" s="875"/>
      <c r="AP29" s="2107" t="str">
        <f>IF(AP28-AP27&lt;&gt;0,AP28-AP27,"")</f>
        <v/>
      </c>
      <c r="AQ29" s="2107"/>
      <c r="AR29" s="2108"/>
      <c r="AS29" s="2093" t="s">
        <v>322</v>
      </c>
      <c r="AT29" s="2094"/>
      <c r="AU29" s="5"/>
      <c r="AV29" s="2096" t="s">
        <v>103</v>
      </c>
      <c r="AW29" s="2097"/>
      <c r="AX29" s="2097"/>
      <c r="AY29" s="2097"/>
      <c r="AZ29" s="2101" t="str">
        <f>IFERROR(500*U32*(U29-U30)/1000,"")</f>
        <v/>
      </c>
      <c r="BA29" s="2101"/>
      <c r="BB29" s="2101"/>
      <c r="BC29" s="2101"/>
      <c r="BD29" s="2101" t="str">
        <f>IFERROR(AZ29/15,"")</f>
        <v/>
      </c>
      <c r="BE29" s="2101"/>
      <c r="BF29" s="2101"/>
      <c r="BG29" s="2102"/>
      <c r="BH29" s="5"/>
      <c r="BI29" s="5"/>
      <c r="BJ29" s="5"/>
      <c r="BK29" s="5"/>
      <c r="BL29" s="5"/>
      <c r="BM29" s="5"/>
      <c r="BN29" s="5"/>
      <c r="BO29" s="5"/>
      <c r="BP29" s="5"/>
      <c r="BQ29" s="5"/>
      <c r="BR29" s="5"/>
      <c r="BS29" s="5"/>
      <c r="BT29" s="654"/>
      <c r="BU29" s="653"/>
    </row>
    <row r="30" spans="1:73" ht="12" customHeight="1" thickTop="1" thickBot="1" x14ac:dyDescent="0.25">
      <c r="A30" s="42"/>
      <c r="B30" s="42"/>
      <c r="C30" s="42"/>
      <c r="D30" s="42"/>
      <c r="E30" s="42"/>
      <c r="F30" s="42"/>
      <c r="G30" s="42"/>
      <c r="H30" s="42"/>
      <c r="I30" s="42"/>
      <c r="J30" s="872" t="s">
        <v>329</v>
      </c>
      <c r="K30" s="873"/>
      <c r="L30" s="873"/>
      <c r="M30" s="873"/>
      <c r="N30" s="873"/>
      <c r="O30" s="873"/>
      <c r="P30" s="938"/>
      <c r="Q30" s="938"/>
      <c r="R30" s="938"/>
      <c r="S30" s="938"/>
      <c r="T30" s="938"/>
      <c r="U30" s="938"/>
      <c r="V30" s="938"/>
      <c r="W30" s="938"/>
      <c r="X30" s="938"/>
      <c r="Y30" s="2047"/>
      <c r="Z30" s="42"/>
      <c r="AA30" s="42"/>
      <c r="AB30" s="42"/>
      <c r="AC30" s="42"/>
      <c r="AD30" s="42"/>
      <c r="AE30" s="42"/>
      <c r="AF30" s="42"/>
      <c r="AG30" s="42"/>
      <c r="AH30" s="42"/>
      <c r="AI30" s="42"/>
      <c r="AJ30" s="5"/>
      <c r="AK30" s="2096" t="s">
        <v>327</v>
      </c>
      <c r="AL30" s="2097"/>
      <c r="AM30" s="2097"/>
      <c r="AN30" s="2097"/>
      <c r="AO30" s="2097"/>
      <c r="AP30" s="2103" t="str">
        <f>IFERROR(AP29*2.31,"")</f>
        <v/>
      </c>
      <c r="AQ30" s="2103"/>
      <c r="AR30" s="2104"/>
      <c r="AS30" s="2105" t="s">
        <v>326</v>
      </c>
      <c r="AT30" s="2106"/>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42"/>
      <c r="B31" s="42"/>
      <c r="C31" s="42"/>
      <c r="D31" s="42"/>
      <c r="E31" s="42"/>
      <c r="F31" s="42"/>
      <c r="G31" s="42"/>
      <c r="H31" s="42"/>
      <c r="I31" s="42"/>
      <c r="J31" s="867" t="s">
        <v>872</v>
      </c>
      <c r="K31" s="868"/>
      <c r="L31" s="868"/>
      <c r="M31" s="868"/>
      <c r="N31" s="868"/>
      <c r="O31" s="869"/>
      <c r="P31" s="2130"/>
      <c r="Q31" s="2130"/>
      <c r="R31" s="2130"/>
      <c r="S31" s="2130"/>
      <c r="T31" s="2130"/>
      <c r="U31" s="938"/>
      <c r="V31" s="938"/>
      <c r="W31" s="938"/>
      <c r="X31" s="938"/>
      <c r="Y31" s="2047"/>
      <c r="Z31" s="42"/>
      <c r="AA31" s="42"/>
      <c r="AB31" s="42"/>
      <c r="AC31" s="42"/>
      <c r="AD31" s="42"/>
      <c r="AE31" s="42"/>
      <c r="AF31" s="42"/>
      <c r="AG31" s="42"/>
      <c r="AH31" s="42"/>
      <c r="AI31" s="42"/>
      <c r="AJ31" s="5"/>
      <c r="AK31" s="5"/>
      <c r="AL31" s="5"/>
      <c r="AM31" s="5"/>
      <c r="AN31" s="5"/>
      <c r="AO31" s="5"/>
      <c r="AP31" s="5"/>
      <c r="AQ31" s="5"/>
      <c r="AR31" s="5"/>
      <c r="AS31" s="5"/>
      <c r="AT31" s="5"/>
      <c r="AU31" s="5"/>
      <c r="AV31" s="939" t="s">
        <v>956</v>
      </c>
      <c r="AW31" s="940"/>
      <c r="AX31" s="940"/>
      <c r="AY31" s="940"/>
      <c r="AZ31" s="940"/>
      <c r="BA31" s="940"/>
      <c r="BB31" s="940"/>
      <c r="BC31" s="940"/>
      <c r="BD31" s="940"/>
      <c r="BE31" s="940"/>
      <c r="BF31" s="940"/>
      <c r="BG31" s="940"/>
      <c r="BH31" s="941"/>
      <c r="BI31" s="657"/>
      <c r="BJ31" s="657"/>
      <c r="BK31" s="657"/>
      <c r="BL31" s="5"/>
      <c r="BM31" s="5"/>
      <c r="BN31" s="5"/>
      <c r="BO31" s="5"/>
      <c r="BP31" s="5"/>
      <c r="BQ31" s="5"/>
      <c r="BR31" s="5"/>
      <c r="BS31" s="5"/>
      <c r="BT31" s="656"/>
      <c r="BU31" s="655"/>
    </row>
    <row r="32" spans="1:73" ht="12" customHeight="1" thickTop="1" thickBot="1" x14ac:dyDescent="0.25">
      <c r="A32" s="42"/>
      <c r="B32" s="42"/>
      <c r="C32" s="42"/>
      <c r="D32" s="42"/>
      <c r="E32" s="42"/>
      <c r="F32" s="42"/>
      <c r="G32" s="42"/>
      <c r="H32" s="42"/>
      <c r="I32" s="42"/>
      <c r="J32" s="919" t="s">
        <v>294</v>
      </c>
      <c r="K32" s="920"/>
      <c r="L32" s="920"/>
      <c r="M32" s="920"/>
      <c r="N32" s="920"/>
      <c r="O32" s="920"/>
      <c r="P32" s="2073"/>
      <c r="Q32" s="1514"/>
      <c r="R32" s="1514"/>
      <c r="S32" s="1514"/>
      <c r="T32" s="1515"/>
      <c r="U32" s="945" t="str">
        <f>IFERROR(SQRT(U31/P31)*P32,"")</f>
        <v/>
      </c>
      <c r="V32" s="946"/>
      <c r="W32" s="946"/>
      <c r="X32" s="946"/>
      <c r="Y32" s="947"/>
      <c r="Z32" s="42"/>
      <c r="AA32" s="42"/>
      <c r="AB32" s="42"/>
      <c r="AC32" s="42"/>
      <c r="AD32" s="42"/>
      <c r="AE32" s="42"/>
      <c r="AF32" s="42"/>
      <c r="AG32" s="42"/>
      <c r="AH32" s="42"/>
      <c r="AI32" s="42"/>
      <c r="AJ32" s="5"/>
      <c r="AK32" s="5"/>
      <c r="AL32" s="5"/>
      <c r="AM32" s="5"/>
      <c r="AN32" s="5"/>
      <c r="AO32" s="5"/>
      <c r="AP32" s="5"/>
      <c r="AQ32" s="5"/>
      <c r="AR32" s="5"/>
      <c r="AS32" s="5"/>
      <c r="AT32" s="5"/>
      <c r="AU32" s="5"/>
      <c r="AV32" s="1338" t="str">
        <f>IFERROR(IF(AZ22&lt;AZ29*1.02,"Act. Cond. Is not &gt; than Act. Evap. + 2% by "&amp;ROUND(AZ29*1.02-AZ22,0)&amp;" MBH.",""),"")</f>
        <v/>
      </c>
      <c r="AW32" s="1339"/>
      <c r="AX32" s="1339"/>
      <c r="AY32" s="1339"/>
      <c r="AZ32" s="1339"/>
      <c r="BA32" s="1339"/>
      <c r="BB32" s="1339"/>
      <c r="BC32" s="1339"/>
      <c r="BD32" s="1339"/>
      <c r="BE32" s="1339"/>
      <c r="BF32" s="1339"/>
      <c r="BG32" s="1339"/>
      <c r="BH32" s="1340"/>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341"/>
      <c r="AW33" s="1342"/>
      <c r="AX33" s="1342"/>
      <c r="AY33" s="1342"/>
      <c r="AZ33" s="1342"/>
      <c r="BA33" s="1342"/>
      <c r="BB33" s="1342"/>
      <c r="BC33" s="1342"/>
      <c r="BD33" s="1342"/>
      <c r="BE33" s="1342"/>
      <c r="BF33" s="1342"/>
      <c r="BG33" s="1342"/>
      <c r="BH33" s="1343"/>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56" t="s">
        <v>164</v>
      </c>
      <c r="K34" s="857"/>
      <c r="L34" s="857"/>
      <c r="M34" s="857"/>
      <c r="N34" s="857"/>
      <c r="O34" s="857"/>
      <c r="P34" s="857"/>
      <c r="Q34" s="857"/>
      <c r="R34" s="857"/>
      <c r="S34" s="857"/>
      <c r="T34" s="857"/>
      <c r="U34" s="857"/>
      <c r="V34" s="857"/>
      <c r="W34" s="857"/>
      <c r="X34" s="857"/>
      <c r="Y34" s="858"/>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887" t="s">
        <v>907</v>
      </c>
      <c r="K35" s="888"/>
      <c r="L35" s="888"/>
      <c r="M35" s="888"/>
      <c r="N35" s="888"/>
      <c r="O35" s="888"/>
      <c r="P35" s="888"/>
      <c r="Q35" s="888"/>
      <c r="R35" s="888"/>
      <c r="S35" s="888"/>
      <c r="T35" s="888"/>
      <c r="U35" s="2126"/>
      <c r="V35" s="2127"/>
      <c r="W35" s="2127"/>
      <c r="X35" s="2128" t="s">
        <v>322</v>
      </c>
      <c r="Y35" s="2129"/>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872" t="s">
        <v>871</v>
      </c>
      <c r="K36" s="873"/>
      <c r="L36" s="873"/>
      <c r="M36" s="873"/>
      <c r="N36" s="873"/>
      <c r="O36" s="873"/>
      <c r="P36" s="873"/>
      <c r="Q36" s="873"/>
      <c r="R36" s="873"/>
      <c r="S36" s="873"/>
      <c r="T36" s="873"/>
      <c r="U36" s="983"/>
      <c r="V36" s="1836"/>
      <c r="W36" s="968" t="s">
        <v>320</v>
      </c>
      <c r="X36" s="968"/>
      <c r="Y36" s="970"/>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19" t="s">
        <v>908</v>
      </c>
      <c r="K37" s="920"/>
      <c r="L37" s="920"/>
      <c r="M37" s="920"/>
      <c r="N37" s="920"/>
      <c r="O37" s="920"/>
      <c r="P37" s="920"/>
      <c r="Q37" s="920"/>
      <c r="R37" s="920"/>
      <c r="S37" s="920"/>
      <c r="T37" s="920"/>
      <c r="U37" s="2131"/>
      <c r="V37" s="2132"/>
      <c r="W37" s="992" t="s">
        <v>320</v>
      </c>
      <c r="X37" s="992" t="s">
        <v>319</v>
      </c>
      <c r="Y37" s="993"/>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0"/>
      <c r="J39" s="271"/>
      <c r="K39" s="271"/>
      <c r="L39" s="271"/>
      <c r="M39" s="271"/>
      <c r="N39" s="271"/>
      <c r="O39" s="271"/>
      <c r="P39" s="271"/>
      <c r="Q39" s="271"/>
      <c r="R39" s="271"/>
      <c r="S39" s="271"/>
      <c r="T39" s="271"/>
      <c r="U39" s="271"/>
      <c r="V39" s="271"/>
      <c r="W39" s="271"/>
      <c r="X39" s="271"/>
      <c r="Y39" s="271"/>
      <c r="Z39" s="272"/>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5">
      <c r="A40" s="42"/>
      <c r="B40" s="42"/>
      <c r="C40" s="42"/>
      <c r="D40" s="42"/>
      <c r="E40" s="42"/>
      <c r="F40" s="42"/>
      <c r="G40" s="42"/>
      <c r="H40" s="42"/>
      <c r="I40" s="273"/>
      <c r="J40" s="42"/>
      <c r="K40" s="42"/>
      <c r="L40" s="42"/>
      <c r="M40"/>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273"/>
      <c r="J45" s="42"/>
      <c r="K45" s="42"/>
      <c r="L45" s="42"/>
      <c r="M45" s="42"/>
      <c r="N45" s="42"/>
      <c r="O45" s="42"/>
      <c r="P45" s="42"/>
      <c r="Q45" s="42"/>
      <c r="R45" s="42"/>
      <c r="S45" s="42"/>
      <c r="T45" s="42"/>
      <c r="U45" s="42"/>
      <c r="V45" s="42"/>
      <c r="W45" s="42"/>
      <c r="X45" s="42"/>
      <c r="Y45" s="42"/>
      <c r="Z45" s="274"/>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273"/>
      <c r="J46" s="42"/>
      <c r="K46" s="42"/>
      <c r="L46" s="42"/>
      <c r="M46" s="42"/>
      <c r="N46" s="42"/>
      <c r="O46" s="42"/>
      <c r="P46" s="42"/>
      <c r="Q46" s="42"/>
      <c r="R46" s="42"/>
      <c r="S46" s="42"/>
      <c r="T46" s="42"/>
      <c r="U46" s="42"/>
      <c r="V46" s="42"/>
      <c r="W46" s="42"/>
      <c r="X46" s="42"/>
      <c r="Y46" s="42"/>
      <c r="Z46" s="274"/>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thickBot="1" x14ac:dyDescent="0.25">
      <c r="A47" s="42"/>
      <c r="B47" s="42"/>
      <c r="C47" s="42"/>
      <c r="D47" s="42"/>
      <c r="E47" s="42"/>
      <c r="F47" s="42"/>
      <c r="G47" s="42"/>
      <c r="H47" s="42"/>
      <c r="I47" s="600"/>
      <c r="J47" s="278"/>
      <c r="K47" s="278"/>
      <c r="L47" s="278"/>
      <c r="M47" s="278"/>
      <c r="N47" s="278"/>
      <c r="O47" s="278"/>
      <c r="P47" s="278"/>
      <c r="Q47" s="278"/>
      <c r="R47" s="278"/>
      <c r="S47" s="278"/>
      <c r="T47" s="278"/>
      <c r="U47" s="278"/>
      <c r="V47" s="278"/>
      <c r="W47" s="278"/>
      <c r="X47" s="278"/>
      <c r="Y47" s="278"/>
      <c r="Z47" s="279"/>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7"/>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4"/>
      <c r="F62" s="994"/>
      <c r="G62" s="994"/>
      <c r="H62" s="994"/>
      <c r="I62" s="994"/>
      <c r="J62" s="994"/>
      <c r="K62" s="994"/>
      <c r="L62" s="42"/>
      <c r="M62" s="42"/>
      <c r="N62" s="42"/>
      <c r="O62" s="42"/>
      <c r="P62" s="42"/>
      <c r="Q62" s="42" t="s">
        <v>37</v>
      </c>
      <c r="R62" s="42"/>
      <c r="S62" s="42"/>
      <c r="T62" s="42"/>
      <c r="U62" s="42"/>
      <c r="V62" s="995"/>
      <c r="W62" s="995"/>
      <c r="X62" s="995"/>
      <c r="Y62" s="995"/>
      <c r="Z62" s="995"/>
      <c r="AA62" s="995"/>
      <c r="AB62" s="995"/>
      <c r="AC62" s="995"/>
      <c r="AD62" s="995"/>
      <c r="AE62" s="995"/>
      <c r="AF62" s="995"/>
      <c r="AG62" s="995"/>
      <c r="AH62" s="995"/>
      <c r="AI62" s="9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T5ZTi6fUt4G2BpwQEjcnyNi1VcwG2tzEjfGR56CILuaw6kCslwzDSBFBhsTNNCWGEVvKa5dQ4PZKeHXxDfI3Xw==" saltValue="yuzI/MSzmFbEaUj69KfHbw==" spinCount="100000"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367" priority="16">
      <formula>LEN(TRIM(AV32))&gt;0</formula>
    </cfRule>
  </conditionalFormatting>
  <conditionalFormatting sqref="AP20:AR21 AP27:AR28 E62 V62">
    <cfRule type="containsBlanks" dxfId="1366" priority="15">
      <formula>LEN(TRIM(E20))=0</formula>
    </cfRule>
  </conditionalFormatting>
  <conditionalFormatting sqref="AP22:AR23 AP29:AR30 AZ21:BG22 AZ28:BG29">
    <cfRule type="containsText" dxfId="1365" priority="14" operator="containsText" text="CALC.">
      <formula>NOT(ISERROR(SEARCH("CALC.",AP21)))</formula>
    </cfRule>
  </conditionalFormatting>
  <conditionalFormatting sqref="U24:Y24 U32:Y32">
    <cfRule type="containsText" dxfId="1364" priority="9" operator="containsText" text="CALC.">
      <formula>NOT(ISERROR(SEARCH("CALC.",U24)))</formula>
    </cfRule>
  </conditionalFormatting>
  <conditionalFormatting sqref="P20:T20">
    <cfRule type="containsBlanks" dxfId="1363" priority="7">
      <formula>LEN(TRIM(P20))=0</formula>
    </cfRule>
  </conditionalFormatting>
  <conditionalFormatting sqref="P21:T24 U21:Y23">
    <cfRule type="containsBlanks" dxfId="1362" priority="4">
      <formula>LEN(TRIM(P21))=0</formula>
    </cfRule>
  </conditionalFormatting>
  <conditionalFormatting sqref="P28:T32 U29:Y31">
    <cfRule type="containsBlanks" dxfId="1361" priority="3">
      <formula>LEN(TRIM(P28))=0</formula>
    </cfRule>
  </conditionalFormatting>
  <conditionalFormatting sqref="U35:W35 U36:V37">
    <cfRule type="containsBlanks" dxfId="1360" priority="2">
      <formula>LEN(TRIM(U35))=0</formula>
    </cfRule>
  </conditionalFormatting>
  <conditionalFormatting sqref="M12:AB15">
    <cfRule type="containsBlanks" dxfId="135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59" t="s">
        <v>49</v>
      </c>
      <c r="AK1" s="859"/>
      <c r="AL1" s="859"/>
      <c r="AM1" s="859"/>
      <c r="AN1" s="859"/>
      <c r="AO1" s="859"/>
      <c r="AP1" s="859"/>
      <c r="AQ1" s="859"/>
      <c r="AR1" s="859"/>
      <c r="AS1" s="859"/>
      <c r="AT1" s="859"/>
      <c r="AU1" s="859"/>
      <c r="AV1" s="859"/>
      <c r="AW1" s="859"/>
      <c r="AX1" s="859"/>
      <c r="AY1" s="859"/>
      <c r="AZ1" s="859"/>
      <c r="BA1" s="859"/>
      <c r="BB1" s="859"/>
      <c r="BC1" s="859"/>
      <c r="BD1" s="859"/>
      <c r="BE1" s="859"/>
      <c r="BF1" s="859"/>
      <c r="BG1" s="859"/>
      <c r="BH1" s="859"/>
      <c r="BI1" s="859"/>
      <c r="BJ1" s="859"/>
      <c r="BK1" s="859"/>
      <c r="BL1" s="859"/>
      <c r="BM1" s="859"/>
      <c r="BN1" s="859"/>
      <c r="BO1" s="859"/>
      <c r="BP1" s="859"/>
      <c r="BQ1" s="859"/>
      <c r="BR1" s="859"/>
      <c r="BS1" s="859"/>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60" t="s">
        <v>943</v>
      </c>
      <c r="N5" s="860"/>
      <c r="O5" s="860"/>
      <c r="P5" s="860"/>
      <c r="Q5" s="860"/>
      <c r="R5" s="860"/>
      <c r="S5" s="860"/>
      <c r="T5" s="860"/>
      <c r="U5" s="860"/>
      <c r="V5" s="860"/>
      <c r="W5" s="860"/>
      <c r="X5" s="860"/>
      <c r="Y5" s="860"/>
      <c r="Z5" s="860"/>
      <c r="AA5" s="860"/>
      <c r="AB5" s="860"/>
      <c r="AC5" s="860"/>
      <c r="AD5" s="860"/>
      <c r="AE5" s="860"/>
      <c r="AF5" s="860"/>
      <c r="AG5" s="860"/>
      <c r="AH5" s="860"/>
      <c r="AI5" s="860"/>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54" t="s">
        <v>48</v>
      </c>
      <c r="B7" s="854"/>
      <c r="C7" s="854"/>
      <c r="D7" s="854"/>
      <c r="E7" s="854"/>
      <c r="F7" s="855"/>
      <c r="G7" s="855"/>
      <c r="H7" s="855"/>
      <c r="I7" s="855"/>
      <c r="J7" s="855"/>
      <c r="K7" s="855"/>
      <c r="L7" s="855"/>
      <c r="M7" s="855"/>
      <c r="N7" s="855"/>
      <c r="O7" s="855"/>
      <c r="P7" s="855"/>
      <c r="Q7" s="42"/>
      <c r="R7" s="42"/>
      <c r="S7" s="42"/>
      <c r="T7" s="854" t="s">
        <v>47</v>
      </c>
      <c r="U7" s="854"/>
      <c r="V7" s="854"/>
      <c r="W7" s="854"/>
      <c r="X7" s="854"/>
      <c r="Y7" s="855"/>
      <c r="Z7" s="855"/>
      <c r="AA7" s="855"/>
      <c r="AB7" s="855"/>
      <c r="AC7" s="855"/>
      <c r="AD7" s="855"/>
      <c r="AE7" s="855"/>
      <c r="AF7" s="855"/>
      <c r="AG7" s="855"/>
      <c r="AH7" s="855"/>
      <c r="AI7" s="855"/>
      <c r="AJ7" s="5"/>
      <c r="AK7" s="939" t="s">
        <v>709</v>
      </c>
      <c r="AL7" s="940"/>
      <c r="AM7" s="940"/>
      <c r="AN7" s="940"/>
      <c r="AO7" s="940"/>
      <c r="AP7" s="940"/>
      <c r="AQ7" s="940"/>
      <c r="AR7" s="940"/>
      <c r="AS7" s="940"/>
      <c r="AT7" s="940"/>
      <c r="AU7" s="940"/>
      <c r="AV7" s="940"/>
      <c r="AW7" s="940"/>
      <c r="AX7" s="940"/>
      <c r="AY7" s="941"/>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8"/>
      <c r="AL8" s="949"/>
      <c r="AM8" s="949"/>
      <c r="AN8" s="949"/>
      <c r="AO8" s="950"/>
      <c r="AP8" s="956"/>
      <c r="AQ8" s="949"/>
      <c r="AR8" s="949"/>
      <c r="AS8" s="949"/>
      <c r="AT8" s="950"/>
      <c r="AU8" s="956"/>
      <c r="AV8" s="949"/>
      <c r="AW8" s="949"/>
      <c r="AX8" s="949"/>
      <c r="AY8" s="957"/>
      <c r="AZ8" s="5"/>
      <c r="BA8" s="5"/>
      <c r="BB8" s="5"/>
      <c r="BC8" s="5"/>
      <c r="BD8" s="5"/>
      <c r="BE8" s="5"/>
      <c r="BF8" s="5"/>
      <c r="BG8" s="5"/>
      <c r="BH8" s="5"/>
      <c r="BI8" s="5"/>
      <c r="BJ8" s="5"/>
      <c r="BK8" s="5"/>
      <c r="BL8" s="5"/>
      <c r="BM8" s="5"/>
      <c r="BN8" s="5"/>
      <c r="BO8" s="5"/>
      <c r="BP8" s="5"/>
      <c r="BQ8" s="5"/>
      <c r="BR8" s="5"/>
      <c r="BS8" s="5"/>
    </row>
    <row r="9" spans="1:71" ht="12" customHeight="1" x14ac:dyDescent="0.2">
      <c r="A9" s="854" t="s">
        <v>61</v>
      </c>
      <c r="B9" s="854"/>
      <c r="C9" s="854"/>
      <c r="D9" s="854"/>
      <c r="E9" s="854"/>
      <c r="F9" s="855"/>
      <c r="G9" s="855"/>
      <c r="H9" s="855"/>
      <c r="I9" s="855"/>
      <c r="J9" s="855"/>
      <c r="K9" s="855"/>
      <c r="L9" s="855"/>
      <c r="M9" s="855"/>
      <c r="N9" s="855"/>
      <c r="O9" s="855"/>
      <c r="P9" s="855"/>
      <c r="Q9" s="42"/>
      <c r="R9" s="42"/>
      <c r="S9" s="42"/>
      <c r="T9" s="854" t="s">
        <v>46</v>
      </c>
      <c r="U9" s="854"/>
      <c r="V9" s="854"/>
      <c r="W9" s="854"/>
      <c r="X9" s="854"/>
      <c r="Y9" s="855"/>
      <c r="Z9" s="855"/>
      <c r="AA9" s="855"/>
      <c r="AB9" s="855"/>
      <c r="AC9" s="855"/>
      <c r="AD9" s="855"/>
      <c r="AE9" s="855"/>
      <c r="AF9" s="855"/>
      <c r="AG9" s="855"/>
      <c r="AH9" s="855"/>
      <c r="AI9" s="855"/>
      <c r="AJ9" s="5"/>
      <c r="AK9" s="958"/>
      <c r="AL9" s="959"/>
      <c r="AM9" s="959"/>
      <c r="AN9" s="959"/>
      <c r="AO9" s="960"/>
      <c r="AP9" s="961"/>
      <c r="AQ9" s="959"/>
      <c r="AR9" s="959"/>
      <c r="AS9" s="959"/>
      <c r="AT9" s="960"/>
      <c r="AU9" s="961"/>
      <c r="AV9" s="959"/>
      <c r="AW9" s="959"/>
      <c r="AX9" s="959"/>
      <c r="AY9" s="962"/>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58"/>
      <c r="AL10" s="959"/>
      <c r="AM10" s="959"/>
      <c r="AN10" s="959"/>
      <c r="AO10" s="960"/>
      <c r="AP10" s="961"/>
      <c r="AQ10" s="959"/>
      <c r="AR10" s="959"/>
      <c r="AS10" s="959"/>
      <c r="AT10" s="960"/>
      <c r="AU10" s="961"/>
      <c r="AV10" s="959"/>
      <c r="AW10" s="959"/>
      <c r="AX10" s="959"/>
      <c r="AY10" s="96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53" t="s">
        <v>162</v>
      </c>
      <c r="H11" s="954"/>
      <c r="I11" s="954"/>
      <c r="J11" s="954"/>
      <c r="K11" s="954"/>
      <c r="L11" s="954"/>
      <c r="M11" s="954"/>
      <c r="N11" s="954"/>
      <c r="O11" s="954"/>
      <c r="P11" s="954"/>
      <c r="Q11" s="954"/>
      <c r="R11" s="954"/>
      <c r="S11" s="954"/>
      <c r="T11" s="954"/>
      <c r="U11" s="954"/>
      <c r="V11" s="954"/>
      <c r="W11" s="954"/>
      <c r="X11" s="954"/>
      <c r="Y11" s="954"/>
      <c r="Z11" s="954"/>
      <c r="AA11" s="954"/>
      <c r="AB11" s="955"/>
      <c r="AC11" s="42"/>
      <c r="AD11" s="42"/>
      <c r="AE11" s="42"/>
      <c r="AF11" s="42"/>
      <c r="AG11" s="42"/>
      <c r="AH11" s="42"/>
      <c r="AI11" s="42"/>
      <c r="AJ11" s="5"/>
      <c r="AK11" s="958"/>
      <c r="AL11" s="959"/>
      <c r="AM11" s="959"/>
      <c r="AN11" s="959"/>
      <c r="AO11" s="960"/>
      <c r="AP11" s="961"/>
      <c r="AQ11" s="959"/>
      <c r="AR11" s="959"/>
      <c r="AS11" s="959"/>
      <c r="AT11" s="960"/>
      <c r="AU11" s="961"/>
      <c r="AV11" s="959"/>
      <c r="AW11" s="959"/>
      <c r="AX11" s="959"/>
      <c r="AY11" s="96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87" t="s">
        <v>114</v>
      </c>
      <c r="H12" s="888"/>
      <c r="I12" s="888"/>
      <c r="J12" s="888"/>
      <c r="K12" s="888"/>
      <c r="L12" s="888"/>
      <c r="M12" s="885"/>
      <c r="N12" s="885"/>
      <c r="O12" s="885"/>
      <c r="P12" s="885"/>
      <c r="Q12" s="885"/>
      <c r="R12" s="885"/>
      <c r="S12" s="885"/>
      <c r="T12" s="885"/>
      <c r="U12" s="885"/>
      <c r="V12" s="885"/>
      <c r="W12" s="885"/>
      <c r="X12" s="885"/>
      <c r="Y12" s="885"/>
      <c r="Z12" s="885"/>
      <c r="AA12" s="885"/>
      <c r="AB12" s="886"/>
      <c r="AC12" s="42"/>
      <c r="AD12" s="42"/>
      <c r="AE12" s="42"/>
      <c r="AF12" s="42"/>
      <c r="AG12" s="42"/>
      <c r="AH12" s="42"/>
      <c r="AI12" s="42"/>
      <c r="AJ12" s="5"/>
      <c r="AK12" s="958"/>
      <c r="AL12" s="959"/>
      <c r="AM12" s="959"/>
      <c r="AN12" s="959"/>
      <c r="AO12" s="960"/>
      <c r="AP12" s="961"/>
      <c r="AQ12" s="959"/>
      <c r="AR12" s="959"/>
      <c r="AS12" s="959"/>
      <c r="AT12" s="960"/>
      <c r="AU12" s="961"/>
      <c r="AV12" s="959"/>
      <c r="AW12" s="959"/>
      <c r="AX12" s="959"/>
      <c r="AY12" s="96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72" t="s">
        <v>54</v>
      </c>
      <c r="H13" s="873"/>
      <c r="I13" s="873"/>
      <c r="J13" s="873"/>
      <c r="K13" s="873"/>
      <c r="L13" s="873"/>
      <c r="M13" s="870"/>
      <c r="N13" s="870"/>
      <c r="O13" s="870"/>
      <c r="P13" s="870"/>
      <c r="Q13" s="870"/>
      <c r="R13" s="870"/>
      <c r="S13" s="870"/>
      <c r="T13" s="870"/>
      <c r="U13" s="870"/>
      <c r="V13" s="870"/>
      <c r="W13" s="870"/>
      <c r="X13" s="870"/>
      <c r="Y13" s="870"/>
      <c r="Z13" s="870"/>
      <c r="AA13" s="870"/>
      <c r="AB13" s="871"/>
      <c r="AC13" s="42"/>
      <c r="AD13" s="42"/>
      <c r="AE13" s="42"/>
      <c r="AF13" s="42"/>
      <c r="AG13" s="42"/>
      <c r="AH13" s="42"/>
      <c r="AI13" s="42"/>
      <c r="AJ13" s="5"/>
      <c r="AK13" s="977"/>
      <c r="AL13" s="978"/>
      <c r="AM13" s="978"/>
      <c r="AN13" s="978"/>
      <c r="AO13" s="979"/>
      <c r="AP13" s="980"/>
      <c r="AQ13" s="978"/>
      <c r="AR13" s="978"/>
      <c r="AS13" s="978"/>
      <c r="AT13" s="979"/>
      <c r="AU13" s="980"/>
      <c r="AV13" s="978"/>
      <c r="AW13" s="978"/>
      <c r="AX13" s="978"/>
      <c r="AY13" s="98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72" t="s">
        <v>153</v>
      </c>
      <c r="H14" s="873"/>
      <c r="I14" s="873"/>
      <c r="J14" s="873"/>
      <c r="K14" s="873"/>
      <c r="L14" s="873"/>
      <c r="M14" s="870"/>
      <c r="N14" s="870"/>
      <c r="O14" s="870"/>
      <c r="P14" s="870"/>
      <c r="Q14" s="870"/>
      <c r="R14" s="870"/>
      <c r="S14" s="870"/>
      <c r="T14" s="870"/>
      <c r="U14" s="870"/>
      <c r="V14" s="870"/>
      <c r="W14" s="870"/>
      <c r="X14" s="870"/>
      <c r="Y14" s="870"/>
      <c r="Z14" s="870"/>
      <c r="AA14" s="870"/>
      <c r="AB14" s="871"/>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72" t="s">
        <v>149</v>
      </c>
      <c r="H15" s="873"/>
      <c r="I15" s="873"/>
      <c r="J15" s="873"/>
      <c r="K15" s="873"/>
      <c r="L15" s="873"/>
      <c r="M15" s="870"/>
      <c r="N15" s="870"/>
      <c r="O15" s="870"/>
      <c r="P15" s="870"/>
      <c r="Q15" s="870"/>
      <c r="R15" s="870"/>
      <c r="S15" s="870"/>
      <c r="T15" s="870"/>
      <c r="U15" s="870"/>
      <c r="V15" s="870"/>
      <c r="W15" s="870"/>
      <c r="X15" s="870"/>
      <c r="Y15" s="870"/>
      <c r="Z15" s="870"/>
      <c r="AA15" s="870"/>
      <c r="AB15" s="871"/>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87" t="s">
        <v>152</v>
      </c>
      <c r="H16" s="2088"/>
      <c r="I16" s="2088"/>
      <c r="J16" s="2088"/>
      <c r="K16" s="2088"/>
      <c r="L16" s="2088"/>
      <c r="M16" s="895"/>
      <c r="N16" s="896"/>
      <c r="O16" s="896"/>
      <c r="P16" s="896"/>
      <c r="Q16" s="896"/>
      <c r="R16" s="896"/>
      <c r="S16" s="896"/>
      <c r="T16" s="896"/>
      <c r="U16" s="896"/>
      <c r="V16" s="896"/>
      <c r="W16" s="896"/>
      <c r="X16" s="896"/>
      <c r="Y16" s="896"/>
      <c r="Z16" s="896"/>
      <c r="AA16" s="896"/>
      <c r="AB16" s="897"/>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271"/>
      <c r="N17" s="271"/>
      <c r="O17" s="271"/>
      <c r="P17" s="271"/>
      <c r="Q17" s="271"/>
      <c r="R17" s="271"/>
      <c r="S17" s="271"/>
      <c r="T17" s="271"/>
      <c r="U17" s="271"/>
      <c r="V17" s="271"/>
      <c r="W17" s="271"/>
      <c r="X17" s="271"/>
      <c r="Y17" s="271"/>
      <c r="Z17" s="271"/>
      <c r="AA17" s="271"/>
      <c r="AB17" s="27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56" t="s">
        <v>939</v>
      </c>
      <c r="K18" s="857"/>
      <c r="L18" s="857"/>
      <c r="M18" s="857"/>
      <c r="N18" s="857"/>
      <c r="O18" s="857"/>
      <c r="P18" s="857"/>
      <c r="Q18" s="857"/>
      <c r="R18" s="857"/>
      <c r="S18" s="857"/>
      <c r="T18" s="857"/>
      <c r="U18" s="857"/>
      <c r="V18" s="857"/>
      <c r="W18" s="857"/>
      <c r="X18" s="857"/>
      <c r="Y18" s="858"/>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3"/>
      <c r="K19" s="42"/>
      <c r="L19" s="42"/>
      <c r="M19" s="42"/>
      <c r="N19" s="42"/>
      <c r="O19" s="42"/>
      <c r="P19" s="2081" t="s">
        <v>104</v>
      </c>
      <c r="Q19" s="2082"/>
      <c r="R19" s="2082"/>
      <c r="S19" s="2082"/>
      <c r="T19" s="1669"/>
      <c r="U19" s="2081" t="s">
        <v>103</v>
      </c>
      <c r="V19" s="2082"/>
      <c r="W19" s="2082"/>
      <c r="X19" s="2082"/>
      <c r="Y19" s="2083"/>
      <c r="Z19" s="42"/>
      <c r="AA19" s="42"/>
      <c r="AB19" s="42"/>
      <c r="AC19" s="42"/>
      <c r="AD19" s="42"/>
      <c r="AE19" s="42"/>
      <c r="AF19" s="42"/>
      <c r="AG19" s="42"/>
      <c r="AH19" s="42"/>
      <c r="AI19" s="42"/>
      <c r="AJ19" s="5"/>
      <c r="AK19" s="2089" t="s">
        <v>944</v>
      </c>
      <c r="AL19" s="2090"/>
      <c r="AM19" s="2090"/>
      <c r="AN19" s="2090"/>
      <c r="AO19" s="2090"/>
      <c r="AP19" s="2090"/>
      <c r="AQ19" s="2090"/>
      <c r="AR19" s="2090"/>
      <c r="AS19" s="2090"/>
      <c r="AT19" s="2091"/>
      <c r="AU19" s="5"/>
      <c r="AV19" s="2089" t="s">
        <v>940</v>
      </c>
      <c r="AW19" s="2090"/>
      <c r="AX19" s="2090"/>
      <c r="AY19" s="2090"/>
      <c r="AZ19" s="2090"/>
      <c r="BA19" s="2090"/>
      <c r="BB19" s="2090"/>
      <c r="BC19" s="2090"/>
      <c r="BD19" s="2090"/>
      <c r="BE19" s="2090"/>
      <c r="BF19" s="2090"/>
      <c r="BG19" s="2091"/>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62" t="s">
        <v>873</v>
      </c>
      <c r="K20" s="661"/>
      <c r="L20" s="661"/>
      <c r="M20" s="661"/>
      <c r="N20" s="661"/>
      <c r="O20" s="660"/>
      <c r="P20" s="2074"/>
      <c r="Q20" s="2075"/>
      <c r="R20" s="2075"/>
      <c r="S20" s="2075"/>
      <c r="T20" s="2076"/>
      <c r="U20" s="930" t="str">
        <f>IFERROR(500*U24*(U22-U21)/1000,"")</f>
        <v/>
      </c>
      <c r="V20" s="931"/>
      <c r="W20" s="931"/>
      <c r="X20" s="931"/>
      <c r="Y20" s="932"/>
      <c r="Z20" s="42"/>
      <c r="AA20" s="42"/>
      <c r="AB20" s="42"/>
      <c r="AC20" s="42"/>
      <c r="AD20" s="42"/>
      <c r="AE20" s="42"/>
      <c r="AF20" s="42"/>
      <c r="AG20" s="42"/>
      <c r="AH20" s="42"/>
      <c r="AI20" s="42"/>
      <c r="AJ20" s="5"/>
      <c r="AK20" s="874" t="s">
        <v>334</v>
      </c>
      <c r="AL20" s="875"/>
      <c r="AM20" s="875"/>
      <c r="AN20" s="875"/>
      <c r="AO20" s="875"/>
      <c r="AP20" s="2092"/>
      <c r="AQ20" s="2092"/>
      <c r="AR20" s="2061"/>
      <c r="AS20" s="2093" t="s">
        <v>322</v>
      </c>
      <c r="AT20" s="2094"/>
      <c r="AU20" s="5"/>
      <c r="AV20" s="1364"/>
      <c r="AW20" s="1346"/>
      <c r="AX20" s="1346"/>
      <c r="AY20" s="1346"/>
      <c r="AZ20" s="1346" t="s">
        <v>333</v>
      </c>
      <c r="BA20" s="1346"/>
      <c r="BB20" s="1346"/>
      <c r="BC20" s="1346"/>
      <c r="BD20" s="1346" t="s">
        <v>332</v>
      </c>
      <c r="BE20" s="1346"/>
      <c r="BF20" s="1346"/>
      <c r="BG20" s="2095"/>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67" t="s">
        <v>331</v>
      </c>
      <c r="K21" s="868"/>
      <c r="L21" s="868"/>
      <c r="M21" s="868"/>
      <c r="N21" s="868"/>
      <c r="O21" s="869"/>
      <c r="P21" s="2074"/>
      <c r="Q21" s="2075"/>
      <c r="R21" s="2075"/>
      <c r="S21" s="2075"/>
      <c r="T21" s="2076"/>
      <c r="U21" s="2074"/>
      <c r="V21" s="2075"/>
      <c r="W21" s="2075"/>
      <c r="X21" s="2075"/>
      <c r="Y21" s="2077"/>
      <c r="Z21" s="42"/>
      <c r="AA21" s="42"/>
      <c r="AB21" s="42"/>
      <c r="AC21" s="42"/>
      <c r="AD21" s="42"/>
      <c r="AE21" s="42"/>
      <c r="AF21" s="42"/>
      <c r="AG21" s="42"/>
      <c r="AH21" s="42"/>
      <c r="AI21" s="42"/>
      <c r="AJ21" s="5"/>
      <c r="AK21" s="874" t="s">
        <v>330</v>
      </c>
      <c r="AL21" s="875"/>
      <c r="AM21" s="875"/>
      <c r="AN21" s="875"/>
      <c r="AO21" s="875"/>
      <c r="AP21" s="2092"/>
      <c r="AQ21" s="2092"/>
      <c r="AR21" s="2061"/>
      <c r="AS21" s="2093" t="s">
        <v>322</v>
      </c>
      <c r="AT21" s="2094"/>
      <c r="AU21" s="5"/>
      <c r="AV21" s="874" t="s">
        <v>104</v>
      </c>
      <c r="AW21" s="875"/>
      <c r="AX21" s="875"/>
      <c r="AY21" s="875"/>
      <c r="AZ21" s="926" t="str">
        <f>IF(500*P24*(P22-P21)/1000&lt;&gt;0,500*P24*(P22-P21)/1000,"")</f>
        <v/>
      </c>
      <c r="BA21" s="926"/>
      <c r="BB21" s="926"/>
      <c r="BC21" s="926"/>
      <c r="BD21" s="926" t="str">
        <f>IFERROR(AZ21/15,"")</f>
        <v/>
      </c>
      <c r="BE21" s="926"/>
      <c r="BF21" s="926"/>
      <c r="BG21" s="1312"/>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67" t="s">
        <v>329</v>
      </c>
      <c r="K22" s="868"/>
      <c r="L22" s="868"/>
      <c r="M22" s="868"/>
      <c r="N22" s="868"/>
      <c r="O22" s="869"/>
      <c r="P22" s="2074"/>
      <c r="Q22" s="2075"/>
      <c r="R22" s="2075"/>
      <c r="S22" s="2075"/>
      <c r="T22" s="2076"/>
      <c r="U22" s="2074"/>
      <c r="V22" s="2075"/>
      <c r="W22" s="2075"/>
      <c r="X22" s="2075"/>
      <c r="Y22" s="2077"/>
      <c r="Z22" s="42"/>
      <c r="AA22" s="42"/>
      <c r="AB22" s="42"/>
      <c r="AC22" s="42"/>
      <c r="AD22" s="42"/>
      <c r="AE22" s="42"/>
      <c r="AF22" s="42"/>
      <c r="AG22" s="42"/>
      <c r="AH22" s="42"/>
      <c r="AI22" s="42"/>
      <c r="AJ22" s="5"/>
      <c r="AK22" s="874" t="s">
        <v>327</v>
      </c>
      <c r="AL22" s="875"/>
      <c r="AM22" s="875"/>
      <c r="AN22" s="875"/>
      <c r="AO22" s="875"/>
      <c r="AP22" s="2137" t="str">
        <f>IF(AP21-AP20&lt;&gt;0,AP21-AP20,"")</f>
        <v/>
      </c>
      <c r="AQ22" s="2137"/>
      <c r="AR22" s="2138"/>
      <c r="AS22" s="2093" t="s">
        <v>322</v>
      </c>
      <c r="AT22" s="2094"/>
      <c r="AU22" s="5"/>
      <c r="AV22" s="2096" t="s">
        <v>103</v>
      </c>
      <c r="AW22" s="2097"/>
      <c r="AX22" s="2097"/>
      <c r="AY22" s="2097"/>
      <c r="AZ22" s="2101" t="str">
        <f>IFERROR(500*U24*(U22-U21)/1000,"")</f>
        <v/>
      </c>
      <c r="BA22" s="2101"/>
      <c r="BB22" s="2101"/>
      <c r="BC22" s="2101"/>
      <c r="BD22" s="2101" t="str">
        <f>IFERROR(AZ22/15,"")</f>
        <v/>
      </c>
      <c r="BE22" s="2101"/>
      <c r="BF22" s="2101"/>
      <c r="BG22" s="2102"/>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67" t="s">
        <v>872</v>
      </c>
      <c r="K23" s="868"/>
      <c r="L23" s="868"/>
      <c r="M23" s="868"/>
      <c r="N23" s="868"/>
      <c r="O23" s="869"/>
      <c r="P23" s="2074"/>
      <c r="Q23" s="2075"/>
      <c r="R23" s="2075"/>
      <c r="S23" s="2075"/>
      <c r="T23" s="2076"/>
      <c r="U23" s="2074"/>
      <c r="V23" s="2075"/>
      <c r="W23" s="2075"/>
      <c r="X23" s="2075"/>
      <c r="Y23" s="2077"/>
      <c r="Z23" s="42"/>
      <c r="AA23" s="42"/>
      <c r="AB23" s="42"/>
      <c r="AC23" s="42"/>
      <c r="AD23" s="42"/>
      <c r="AE23" s="42"/>
      <c r="AF23" s="42"/>
      <c r="AG23" s="42"/>
      <c r="AH23" s="42"/>
      <c r="AI23" s="42"/>
      <c r="AJ23" s="5"/>
      <c r="AK23" s="2096" t="s">
        <v>327</v>
      </c>
      <c r="AL23" s="2097"/>
      <c r="AM23" s="2097"/>
      <c r="AN23" s="2097"/>
      <c r="AO23" s="2097"/>
      <c r="AP23" s="2135" t="str">
        <f>IFERROR(AP22*2.31,"")</f>
        <v/>
      </c>
      <c r="AQ23" s="2135"/>
      <c r="AR23" s="2136"/>
      <c r="AS23" s="2105" t="s">
        <v>326</v>
      </c>
      <c r="AT23" s="2106"/>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287" t="s">
        <v>294</v>
      </c>
      <c r="K24" s="1288"/>
      <c r="L24" s="1288"/>
      <c r="M24" s="1288"/>
      <c r="N24" s="1288"/>
      <c r="O24" s="1289"/>
      <c r="P24" s="2073"/>
      <c r="Q24" s="1514"/>
      <c r="R24" s="1514"/>
      <c r="S24" s="1514"/>
      <c r="T24" s="1515"/>
      <c r="U24" s="945" t="str">
        <f>IFERROR(SQRT(U23/P23)*P24,"")</f>
        <v/>
      </c>
      <c r="V24" s="946"/>
      <c r="W24" s="946"/>
      <c r="X24" s="946"/>
      <c r="Y24" s="947"/>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56" t="s">
        <v>945</v>
      </c>
      <c r="K26" s="857"/>
      <c r="L26" s="857"/>
      <c r="M26" s="857"/>
      <c r="N26" s="857"/>
      <c r="O26" s="857"/>
      <c r="P26" s="857"/>
      <c r="Q26" s="857"/>
      <c r="R26" s="857"/>
      <c r="S26" s="857"/>
      <c r="T26" s="857"/>
      <c r="U26" s="857"/>
      <c r="V26" s="857"/>
      <c r="W26" s="857"/>
      <c r="X26" s="857"/>
      <c r="Y26" s="858"/>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Top="1" x14ac:dyDescent="0.2">
      <c r="A27" s="42"/>
      <c r="B27" s="42"/>
      <c r="C27" s="42"/>
      <c r="D27" s="42"/>
      <c r="E27" s="42"/>
      <c r="F27" s="42"/>
      <c r="G27" s="42"/>
      <c r="H27" s="42"/>
      <c r="I27" s="42"/>
      <c r="J27" s="273"/>
      <c r="K27" s="42"/>
      <c r="L27" s="42"/>
      <c r="M27" s="42"/>
      <c r="N27" s="42"/>
      <c r="O27" s="42"/>
      <c r="P27" s="942" t="s">
        <v>104</v>
      </c>
      <c r="Q27" s="942"/>
      <c r="R27" s="942"/>
      <c r="S27" s="942"/>
      <c r="T27" s="942"/>
      <c r="U27" s="942" t="s">
        <v>103</v>
      </c>
      <c r="V27" s="942"/>
      <c r="W27" s="942"/>
      <c r="X27" s="942"/>
      <c r="Y27" s="943"/>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242"/>
      <c r="BK27" s="1242"/>
      <c r="BL27" s="1242"/>
      <c r="BM27" s="5"/>
      <c r="BN27" s="5"/>
      <c r="BO27" s="5"/>
      <c r="BP27" s="5"/>
      <c r="BQ27" s="5"/>
      <c r="BR27" s="5"/>
      <c r="BS27" s="5"/>
      <c r="BT27" s="2"/>
      <c r="BU27" s="2"/>
    </row>
    <row r="28" spans="1:73" ht="12" customHeight="1" thickBot="1" x14ac:dyDescent="0.25">
      <c r="A28" s="42"/>
      <c r="B28" s="42"/>
      <c r="C28" s="42"/>
      <c r="D28" s="42"/>
      <c r="E28" s="42"/>
      <c r="F28" s="42"/>
      <c r="G28" s="42"/>
      <c r="H28" s="42"/>
      <c r="I28" s="42"/>
      <c r="J28" s="867" t="s">
        <v>946</v>
      </c>
      <c r="K28" s="868"/>
      <c r="L28" s="868"/>
      <c r="M28" s="868"/>
      <c r="N28" s="868"/>
      <c r="O28" s="869"/>
      <c r="P28" s="938"/>
      <c r="Q28" s="938"/>
      <c r="R28" s="938"/>
      <c r="S28" s="938"/>
      <c r="T28" s="938"/>
      <c r="U28" s="938"/>
      <c r="V28" s="938"/>
      <c r="W28" s="938"/>
      <c r="X28" s="938"/>
      <c r="Y28" s="2047"/>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308" t="s">
        <v>947</v>
      </c>
      <c r="K29" s="1309"/>
      <c r="L29" s="1309"/>
      <c r="M29" s="1309"/>
      <c r="N29" s="1309"/>
      <c r="O29" s="1309"/>
      <c r="P29" s="938"/>
      <c r="Q29" s="938"/>
      <c r="R29" s="938"/>
      <c r="S29" s="938"/>
      <c r="T29" s="938"/>
      <c r="U29" s="938"/>
      <c r="V29" s="938"/>
      <c r="W29" s="938"/>
      <c r="X29" s="938"/>
      <c r="Y29" s="2047"/>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54"/>
      <c r="BU29" s="653"/>
    </row>
    <row r="30" spans="1:73" ht="12" customHeight="1" thickTop="1" thickBot="1" x14ac:dyDescent="0.25">
      <c r="A30" s="42"/>
      <c r="B30" s="42"/>
      <c r="C30" s="42"/>
      <c r="D30" s="42"/>
      <c r="E30" s="42"/>
      <c r="F30" s="42"/>
      <c r="G30" s="42"/>
      <c r="H30" s="42"/>
      <c r="I30" s="42"/>
      <c r="J30" s="1310" t="s">
        <v>948</v>
      </c>
      <c r="K30" s="1311"/>
      <c r="L30" s="1311"/>
      <c r="M30" s="1311"/>
      <c r="N30" s="1311"/>
      <c r="O30" s="1311"/>
      <c r="P30" s="2133"/>
      <c r="Q30" s="2133"/>
      <c r="R30" s="2133"/>
      <c r="S30" s="2133"/>
      <c r="T30" s="2133"/>
      <c r="U30" s="2133"/>
      <c r="V30" s="2133"/>
      <c r="W30" s="2133"/>
      <c r="X30" s="2133"/>
      <c r="Y30" s="2134"/>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57"/>
      <c r="BJ31" s="657"/>
      <c r="BK31" s="657"/>
      <c r="BL31" s="5"/>
      <c r="BM31" s="5"/>
      <c r="BN31" s="5"/>
      <c r="BO31" s="5"/>
      <c r="BP31" s="5"/>
      <c r="BQ31" s="5"/>
      <c r="BR31" s="5"/>
      <c r="BS31" s="5"/>
      <c r="BT31" s="656"/>
      <c r="BU31" s="655"/>
    </row>
    <row r="32" spans="1:73" ht="12" customHeight="1" thickBot="1" x14ac:dyDescent="0.25">
      <c r="A32" s="42"/>
      <c r="B32" s="42"/>
      <c r="C32" s="42"/>
      <c r="D32" s="42"/>
      <c r="E32" s="42"/>
      <c r="F32" s="42"/>
      <c r="G32" s="42"/>
      <c r="H32" s="42"/>
      <c r="I32" s="42"/>
      <c r="J32" s="856" t="s">
        <v>164</v>
      </c>
      <c r="K32" s="857"/>
      <c r="L32" s="857"/>
      <c r="M32" s="857"/>
      <c r="N32" s="857"/>
      <c r="O32" s="857"/>
      <c r="P32" s="857"/>
      <c r="Q32" s="857"/>
      <c r="R32" s="857"/>
      <c r="S32" s="857"/>
      <c r="T32" s="857"/>
      <c r="U32" s="857"/>
      <c r="V32" s="857"/>
      <c r="W32" s="857"/>
      <c r="X32" s="857"/>
      <c r="Y32" s="858"/>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887" t="s">
        <v>907</v>
      </c>
      <c r="K33" s="888"/>
      <c r="L33" s="888"/>
      <c r="M33" s="888"/>
      <c r="N33" s="888"/>
      <c r="O33" s="888"/>
      <c r="P33" s="888"/>
      <c r="Q33" s="888"/>
      <c r="R33" s="888"/>
      <c r="S33" s="888"/>
      <c r="T33" s="888"/>
      <c r="U33" s="2126"/>
      <c r="V33" s="2127"/>
      <c r="W33" s="2127"/>
      <c r="X33" s="2128" t="s">
        <v>322</v>
      </c>
      <c r="Y33" s="2129"/>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19" t="s">
        <v>949</v>
      </c>
      <c r="K34" s="920"/>
      <c r="L34" s="920"/>
      <c r="M34" s="920"/>
      <c r="N34" s="920"/>
      <c r="O34" s="920"/>
      <c r="P34" s="920"/>
      <c r="Q34" s="920"/>
      <c r="R34" s="920"/>
      <c r="S34" s="920"/>
      <c r="T34" s="920"/>
      <c r="U34" s="2131"/>
      <c r="V34" s="2132"/>
      <c r="W34" s="992" t="s">
        <v>320</v>
      </c>
      <c r="X34" s="992"/>
      <c r="Y34" s="993"/>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70"/>
      <c r="J37" s="271"/>
      <c r="K37" s="271"/>
      <c r="L37" s="271"/>
      <c r="M37" s="271"/>
      <c r="N37" s="271"/>
      <c r="O37" s="271"/>
      <c r="P37" s="271"/>
      <c r="Q37" s="271"/>
      <c r="R37" s="271"/>
      <c r="S37" s="271"/>
      <c r="T37" s="271"/>
      <c r="U37" s="271"/>
      <c r="V37" s="271"/>
      <c r="W37" s="271"/>
      <c r="X37" s="271"/>
      <c r="Y37" s="271"/>
      <c r="Z37" s="27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73"/>
      <c r="J38" s="42"/>
      <c r="K38" s="42"/>
      <c r="L38" s="42"/>
      <c r="M38"/>
      <c r="N38" s="42"/>
      <c r="O38" s="42"/>
      <c r="P38" s="42"/>
      <c r="Q38" s="42"/>
      <c r="R38" s="42"/>
      <c r="S38" s="42"/>
      <c r="T38" s="42"/>
      <c r="U38" s="42"/>
      <c r="V38" s="42"/>
      <c r="W38" s="42"/>
      <c r="X38" s="42"/>
      <c r="Y38" s="42"/>
      <c r="Z38" s="274"/>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3"/>
      <c r="J39" s="42"/>
      <c r="K39" s="42"/>
      <c r="L39" s="42"/>
      <c r="M39" s="42"/>
      <c r="N39" s="42"/>
      <c r="O39" s="42"/>
      <c r="P39" s="42"/>
      <c r="Q39" s="42"/>
      <c r="R39" s="42"/>
      <c r="S39" s="42"/>
      <c r="T39" s="42"/>
      <c r="U39" s="42"/>
      <c r="V39" s="42"/>
      <c r="W39" s="42"/>
      <c r="X39" s="42"/>
      <c r="Y39" s="42"/>
      <c r="Z39" s="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273"/>
      <c r="J40" s="42"/>
      <c r="K40" s="42"/>
      <c r="L40" s="42"/>
      <c r="M40" s="42"/>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600"/>
      <c r="J45" s="278"/>
      <c r="K45" s="278"/>
      <c r="L45" s="278"/>
      <c r="M45" s="278"/>
      <c r="N45" s="278"/>
      <c r="O45" s="278"/>
      <c r="P45" s="278"/>
      <c r="Q45" s="278"/>
      <c r="R45" s="278"/>
      <c r="S45" s="278"/>
      <c r="T45" s="278"/>
      <c r="U45" s="278"/>
      <c r="V45" s="278"/>
      <c r="W45" s="278"/>
      <c r="X45" s="278"/>
      <c r="Y45" s="278"/>
      <c r="Z45" s="279"/>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7"/>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4"/>
      <c r="F62" s="994"/>
      <c r="G62" s="994"/>
      <c r="H62" s="994"/>
      <c r="I62" s="994"/>
      <c r="J62" s="994"/>
      <c r="K62" s="994"/>
      <c r="L62" s="42"/>
      <c r="M62" s="42"/>
      <c r="N62" s="42"/>
      <c r="O62" s="42"/>
      <c r="P62" s="42"/>
      <c r="Q62" s="42" t="s">
        <v>37</v>
      </c>
      <c r="R62" s="42"/>
      <c r="S62" s="42"/>
      <c r="T62" s="42"/>
      <c r="U62" s="42"/>
      <c r="V62" s="995"/>
      <c r="W62" s="995"/>
      <c r="X62" s="995"/>
      <c r="Y62" s="995"/>
      <c r="Z62" s="995"/>
      <c r="AA62" s="995"/>
      <c r="AB62" s="995"/>
      <c r="AC62" s="995"/>
      <c r="AD62" s="995"/>
      <c r="AE62" s="995"/>
      <c r="AF62" s="995"/>
      <c r="AG62" s="995"/>
      <c r="AH62" s="995"/>
      <c r="AI62" s="99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HJ8IvJoUI/2zKb12gJQuoLjOnUAPBuSru6mCtvNyLu4FpxiNoYrBumoUHb48++1PlVsMaG2ILp/IONbvzl3LoQ==" saltValue="BFa4Gx/jOq6y4fSkJ4boFQ==" spinCount="100000"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358" priority="7">
      <formula>LEN(TRIM(E20))=0</formula>
    </cfRule>
  </conditionalFormatting>
  <conditionalFormatting sqref="AP22:AR23 AZ21:BG22">
    <cfRule type="containsText" dxfId="1357" priority="6" operator="containsText" text="CALC.">
      <formula>NOT(ISERROR(SEARCH("CALC.",AP21)))</formula>
    </cfRule>
  </conditionalFormatting>
  <conditionalFormatting sqref="U34:V34 P28:Y30 P24:T24 P21:Y23 M16:AB16 M14:AB14 M12:AB12 F9:P9 F7:P7 Y9:AI9 Y7:AI7 U33:W33">
    <cfRule type="containsBlanks" dxfId="1356" priority="5">
      <formula>LEN(TRIM(F7))=0</formula>
    </cfRule>
  </conditionalFormatting>
  <conditionalFormatting sqref="U24:Y24">
    <cfRule type="containsText" dxfId="1355" priority="4" operator="containsText" text="CALC.">
      <formula>NOT(ISERROR(SEARCH("CALC.",U24)))</formula>
    </cfRule>
  </conditionalFormatting>
  <conditionalFormatting sqref="P20:T20">
    <cfRule type="containsBlanks" dxfId="1354" priority="3">
      <formula>LEN(TRIM(P20))=0</formula>
    </cfRule>
  </conditionalFormatting>
  <conditionalFormatting sqref="M15:AB15">
    <cfRule type="containsBlanks" dxfId="1353" priority="2">
      <formula>LEN(TRIM(M15))=0</formula>
    </cfRule>
  </conditionalFormatting>
  <conditionalFormatting sqref="M13:AB13">
    <cfRule type="containsBlanks" dxfId="135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pageSetUpPr fitToPage="1"/>
  </sheetPr>
  <dimension ref="A1:DG63"/>
  <sheetViews>
    <sheetView zoomScaleNormal="100" workbookViewId="0">
      <selection sqref="A1:C1"/>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42" t="s">
        <v>49</v>
      </c>
      <c r="AK1" s="1042"/>
      <c r="AL1" s="1042"/>
      <c r="AM1" s="1042"/>
      <c r="AN1" s="1042"/>
      <c r="AO1" s="1042"/>
      <c r="AP1" s="1042"/>
      <c r="AQ1" s="1042"/>
      <c r="AR1" s="1042"/>
      <c r="AS1" s="1042"/>
      <c r="AT1" s="1042"/>
      <c r="AU1" s="1042"/>
      <c r="AV1" s="1042"/>
      <c r="AW1" s="1042"/>
      <c r="AX1" s="1042"/>
      <c r="AY1" s="1042"/>
      <c r="AZ1" s="1042"/>
      <c r="BA1" s="1042"/>
      <c r="BB1" s="1042"/>
      <c r="BC1" s="1042"/>
      <c r="BD1" s="1042"/>
      <c r="BE1" s="1042"/>
      <c r="BF1" s="1042"/>
      <c r="BG1" s="1042"/>
      <c r="BH1" s="1042"/>
      <c r="BI1" s="1042"/>
      <c r="BJ1" s="1042"/>
      <c r="BK1" s="1042"/>
      <c r="BL1" s="1042"/>
      <c r="BM1" s="1042"/>
      <c r="BN1" s="1042"/>
      <c r="BO1" s="1042"/>
      <c r="BP1" s="1042"/>
      <c r="BQ1" s="1042"/>
      <c r="BR1" s="1042"/>
      <c r="BS1" s="1042"/>
      <c r="BT1" s="1042"/>
      <c r="BU1" s="1042"/>
      <c r="BV1" s="1042"/>
      <c r="BW1" s="1042"/>
      <c r="BX1" s="1042"/>
      <c r="BY1" s="1042"/>
      <c r="BZ1" s="1042"/>
      <c r="CA1" s="1042"/>
      <c r="CB1" s="1042"/>
      <c r="CC1" s="1042"/>
      <c r="CD1" s="1042"/>
      <c r="CE1" s="1042"/>
      <c r="CF1" s="1042"/>
    </row>
    <row r="2" spans="1:84"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233"/>
      <c r="BN2" s="233"/>
      <c r="BO2" s="233"/>
      <c r="BP2" s="233"/>
      <c r="BQ2" s="233"/>
      <c r="BR2" s="233"/>
      <c r="BS2" s="233"/>
      <c r="BT2" s="233"/>
      <c r="BU2" s="233"/>
      <c r="BV2" s="233"/>
      <c r="BW2" s="233"/>
      <c r="BX2" s="233"/>
      <c r="BY2" s="233"/>
      <c r="BZ2" s="233"/>
      <c r="CA2" s="233"/>
      <c r="CB2" s="233"/>
      <c r="CC2" s="233"/>
      <c r="CD2" s="233"/>
      <c r="CE2" s="233"/>
      <c r="CF2" s="233"/>
    </row>
    <row r="3" spans="1:84"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233"/>
      <c r="BN3" s="233"/>
      <c r="BO3" s="233"/>
      <c r="BP3" s="233"/>
      <c r="BQ3" s="233"/>
      <c r="BR3" s="233"/>
      <c r="BS3" s="233"/>
      <c r="BT3" s="233"/>
      <c r="BU3" s="233"/>
      <c r="BV3" s="233"/>
      <c r="BW3" s="233"/>
      <c r="BX3" s="233"/>
      <c r="BY3" s="233"/>
      <c r="BZ3" s="233"/>
      <c r="CA3" s="233"/>
      <c r="CB3" s="233"/>
      <c r="CC3" s="233"/>
      <c r="CD3" s="233"/>
      <c r="CE3" s="233"/>
      <c r="CF3" s="233"/>
    </row>
    <row r="4" spans="1:84"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233"/>
      <c r="BN4" s="233"/>
      <c r="BO4" s="233"/>
      <c r="BP4" s="233"/>
      <c r="BQ4" s="233"/>
      <c r="BR4" s="233"/>
      <c r="BS4" s="233"/>
      <c r="BT4" s="233"/>
      <c r="BU4" s="233"/>
      <c r="BV4" s="233"/>
      <c r="BW4" s="233"/>
      <c r="BX4" s="233"/>
      <c r="BY4" s="233"/>
      <c r="BZ4" s="233"/>
      <c r="CA4" s="233"/>
      <c r="CB4" s="233"/>
      <c r="CC4" s="233"/>
      <c r="CD4" s="233"/>
      <c r="CE4" s="233"/>
      <c r="CF4" s="233"/>
    </row>
    <row r="5" spans="1:84" ht="12.75" customHeight="1" x14ac:dyDescent="0.2">
      <c r="A5" s="6"/>
      <c r="B5" s="6"/>
      <c r="C5" s="6"/>
      <c r="D5" s="6"/>
      <c r="E5" s="6"/>
      <c r="F5" s="6"/>
      <c r="G5" s="6"/>
      <c r="H5" s="6"/>
      <c r="I5" s="6"/>
      <c r="J5" s="6"/>
      <c r="K5" s="6"/>
      <c r="L5" s="6"/>
      <c r="M5" s="1152" t="s">
        <v>373</v>
      </c>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233"/>
      <c r="BN5" s="233"/>
      <c r="BO5" s="233"/>
      <c r="BP5" s="233"/>
      <c r="BQ5" s="233"/>
      <c r="BR5" s="233"/>
      <c r="BS5" s="233"/>
      <c r="BT5" s="233"/>
      <c r="BU5" s="233"/>
      <c r="BV5" s="233"/>
      <c r="BW5" s="233"/>
      <c r="BX5" s="233"/>
      <c r="BY5" s="233"/>
      <c r="BZ5" s="233"/>
      <c r="CA5" s="233"/>
      <c r="CB5" s="233"/>
      <c r="CC5" s="233"/>
      <c r="CD5" s="233"/>
      <c r="CE5" s="233"/>
      <c r="CF5" s="233"/>
    </row>
    <row r="6" spans="1:84"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233"/>
      <c r="BN6" s="233"/>
      <c r="BO6" s="233"/>
      <c r="BP6" s="233"/>
      <c r="BQ6" s="233"/>
      <c r="BR6" s="233"/>
      <c r="BS6" s="233"/>
      <c r="BT6" s="233"/>
      <c r="BU6" s="233"/>
      <c r="BV6" s="233"/>
      <c r="BW6" s="233"/>
      <c r="BX6" s="233"/>
      <c r="BY6" s="233"/>
      <c r="BZ6" s="233"/>
      <c r="CA6" s="233"/>
      <c r="CB6" s="233"/>
      <c r="CC6" s="233"/>
      <c r="CD6" s="233"/>
      <c r="CE6" s="233"/>
      <c r="CF6" s="233"/>
    </row>
    <row r="7" spans="1:84" ht="12" customHeight="1" thickBot="1" x14ac:dyDescent="0.25">
      <c r="A7" s="1174" t="s">
        <v>48</v>
      </c>
      <c r="B7" s="1174"/>
      <c r="C7" s="1174"/>
      <c r="D7" s="1174"/>
      <c r="E7" s="1174"/>
      <c r="F7" s="855"/>
      <c r="G7" s="855"/>
      <c r="H7" s="855"/>
      <c r="I7" s="855"/>
      <c r="J7" s="855"/>
      <c r="K7" s="855"/>
      <c r="L7" s="855"/>
      <c r="M7" s="855"/>
      <c r="N7" s="855"/>
      <c r="O7" s="855"/>
      <c r="P7" s="855"/>
      <c r="Q7" s="6"/>
      <c r="R7" s="6"/>
      <c r="S7" s="6"/>
      <c r="T7" s="1174" t="s">
        <v>47</v>
      </c>
      <c r="U7" s="1174"/>
      <c r="V7" s="1174"/>
      <c r="W7" s="1174"/>
      <c r="X7" s="1174"/>
      <c r="Y7" s="855"/>
      <c r="Z7" s="855"/>
      <c r="AA7" s="855"/>
      <c r="AB7" s="855"/>
      <c r="AC7" s="855"/>
      <c r="AD7" s="855"/>
      <c r="AE7" s="855"/>
      <c r="AF7" s="855"/>
      <c r="AG7" s="855"/>
      <c r="AH7" s="855"/>
      <c r="AI7" s="855"/>
      <c r="AJ7" s="5"/>
      <c r="AK7" s="1102" t="s">
        <v>709</v>
      </c>
      <c r="AL7" s="1103"/>
      <c r="AM7" s="1103"/>
      <c r="AN7" s="1103"/>
      <c r="AO7" s="1103"/>
      <c r="AP7" s="1103"/>
      <c r="AQ7" s="1103"/>
      <c r="AR7" s="1103"/>
      <c r="AS7" s="1103"/>
      <c r="AT7" s="1103"/>
      <c r="AU7" s="1103"/>
      <c r="AV7" s="1103"/>
      <c r="AW7" s="1103"/>
      <c r="AX7" s="1103"/>
      <c r="AY7" s="1104"/>
      <c r="AZ7" s="5"/>
      <c r="BA7" s="5"/>
      <c r="BB7" s="5"/>
      <c r="BC7" s="5"/>
      <c r="BD7" s="5"/>
      <c r="BE7" s="5"/>
      <c r="BF7" s="5"/>
      <c r="BG7" s="5"/>
      <c r="BH7" s="5"/>
      <c r="BI7" s="5"/>
      <c r="BJ7" s="5"/>
      <c r="BK7" s="5"/>
      <c r="BL7" s="5"/>
      <c r="BM7" s="1102" t="s">
        <v>139</v>
      </c>
      <c r="BN7" s="1103"/>
      <c r="BO7" s="1103"/>
      <c r="BP7" s="1103"/>
      <c r="BQ7" s="1103"/>
      <c r="BR7" s="1103"/>
      <c r="BS7" s="1103"/>
      <c r="BT7" s="1103"/>
      <c r="BU7" s="1103"/>
      <c r="BV7" s="1103"/>
      <c r="BW7" s="1103"/>
      <c r="BX7" s="1103"/>
      <c r="BY7" s="1103"/>
      <c r="BZ7" s="1103"/>
      <c r="CA7" s="1103"/>
      <c r="CB7" s="1103"/>
      <c r="CC7" s="1104"/>
      <c r="CD7" s="233"/>
      <c r="CE7" s="233"/>
      <c r="CF7" s="233"/>
    </row>
    <row r="8" spans="1:84"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48"/>
      <c r="AL8" s="949"/>
      <c r="AM8" s="949"/>
      <c r="AN8" s="949"/>
      <c r="AO8" s="950"/>
      <c r="AP8" s="956"/>
      <c r="AQ8" s="949"/>
      <c r="AR8" s="949"/>
      <c r="AS8" s="949"/>
      <c r="AT8" s="950"/>
      <c r="AU8" s="956"/>
      <c r="AV8" s="949"/>
      <c r="AW8" s="949"/>
      <c r="AX8" s="949"/>
      <c r="AY8" s="957"/>
      <c r="AZ8" s="5"/>
      <c r="BA8" s="5"/>
      <c r="BB8" s="5"/>
      <c r="BC8" s="5"/>
      <c r="BD8" s="5"/>
      <c r="BE8" s="5"/>
      <c r="BF8" s="5"/>
      <c r="BG8" s="5"/>
      <c r="BH8" s="5"/>
      <c r="BI8" s="5"/>
      <c r="BJ8" s="5"/>
      <c r="BK8" s="5"/>
      <c r="BL8" s="5"/>
      <c r="BM8" s="48"/>
      <c r="BN8" s="47"/>
      <c r="BO8" s="47"/>
      <c r="BP8" s="47"/>
      <c r="BQ8" s="47"/>
      <c r="BR8" s="47"/>
      <c r="BS8" s="47"/>
      <c r="BT8" s="47"/>
      <c r="BU8" s="47"/>
      <c r="BV8" s="47"/>
      <c r="BW8" s="47"/>
      <c r="BX8" s="47"/>
      <c r="BY8" s="47"/>
      <c r="BZ8" s="47"/>
      <c r="CA8" s="47"/>
      <c r="CB8" s="47"/>
      <c r="CC8" s="46"/>
      <c r="CD8" s="233"/>
      <c r="CE8" s="233"/>
      <c r="CF8" s="233"/>
    </row>
    <row r="9" spans="1:84" ht="12" customHeight="1" x14ac:dyDescent="0.2">
      <c r="A9" s="1174"/>
      <c r="B9" s="1174"/>
      <c r="C9" s="1174"/>
      <c r="D9" s="1174"/>
      <c r="E9" s="1174"/>
      <c r="F9" s="309"/>
      <c r="G9" s="309"/>
      <c r="H9" s="309"/>
      <c r="I9" s="309"/>
      <c r="J9" s="309"/>
      <c r="K9" s="309"/>
      <c r="L9" s="309"/>
      <c r="M9" s="309"/>
      <c r="N9" s="309"/>
      <c r="O9" s="309"/>
      <c r="P9" s="309"/>
      <c r="Q9" s="6"/>
      <c r="R9" s="6"/>
      <c r="S9" s="6"/>
      <c r="T9" s="1174" t="s">
        <v>46</v>
      </c>
      <c r="U9" s="1174"/>
      <c r="V9" s="1174"/>
      <c r="W9" s="1174"/>
      <c r="X9" s="1174"/>
      <c r="Y9" s="855"/>
      <c r="Z9" s="855"/>
      <c r="AA9" s="855"/>
      <c r="AB9" s="855"/>
      <c r="AC9" s="855"/>
      <c r="AD9" s="855"/>
      <c r="AE9" s="855"/>
      <c r="AF9" s="855"/>
      <c r="AG9" s="855"/>
      <c r="AH9" s="855"/>
      <c r="AI9" s="855"/>
      <c r="AJ9" s="5"/>
      <c r="AK9" s="958"/>
      <c r="AL9" s="959"/>
      <c r="AM9" s="959"/>
      <c r="AN9" s="959"/>
      <c r="AO9" s="960"/>
      <c r="AP9" s="961"/>
      <c r="AQ9" s="959"/>
      <c r="AR9" s="959"/>
      <c r="AS9" s="959"/>
      <c r="AT9" s="960"/>
      <c r="AU9" s="961"/>
      <c r="AV9" s="959"/>
      <c r="AW9" s="959"/>
      <c r="AX9" s="959"/>
      <c r="AY9" s="962"/>
      <c r="AZ9" s="5"/>
      <c r="BA9" s="5"/>
      <c r="BB9" s="5"/>
      <c r="BC9" s="5"/>
      <c r="BD9" s="5"/>
      <c r="BE9" s="5"/>
      <c r="BF9" s="5"/>
      <c r="BG9" s="5"/>
      <c r="BH9" s="5"/>
      <c r="BI9" s="5"/>
      <c r="BJ9" s="5"/>
      <c r="BK9" s="5"/>
      <c r="BL9" s="5"/>
      <c r="BM9" s="48"/>
      <c r="BN9" s="47"/>
      <c r="BO9" s="47"/>
      <c r="BP9" s="47"/>
      <c r="BQ9" s="47"/>
      <c r="BR9" s="47"/>
      <c r="BS9" s="47"/>
      <c r="BT9" s="47"/>
      <c r="BU9" s="47"/>
      <c r="BV9" s="47"/>
      <c r="BW9" s="47"/>
      <c r="BX9" s="47"/>
      <c r="BY9" s="47"/>
      <c r="BZ9" s="47"/>
      <c r="CA9" s="47"/>
      <c r="CB9" s="47"/>
      <c r="CC9" s="46"/>
      <c r="CD9" s="233"/>
      <c r="CE9" s="233"/>
      <c r="CF9" s="233"/>
    </row>
    <row r="10" spans="1:84"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58"/>
      <c r="AL10" s="959"/>
      <c r="AM10" s="959"/>
      <c r="AN10" s="959"/>
      <c r="AO10" s="960"/>
      <c r="AP10" s="961"/>
      <c r="AQ10" s="959"/>
      <c r="AR10" s="959"/>
      <c r="AS10" s="959"/>
      <c r="AT10" s="960"/>
      <c r="AU10" s="961"/>
      <c r="AV10" s="959"/>
      <c r="AW10" s="959"/>
      <c r="AX10" s="959"/>
      <c r="AY10" s="962"/>
      <c r="AZ10" s="5"/>
      <c r="BA10" s="5"/>
      <c r="BB10" s="5"/>
      <c r="BC10" s="5"/>
      <c r="BD10" s="5"/>
      <c r="BE10" s="5"/>
      <c r="BF10" s="5"/>
      <c r="BG10" s="5"/>
      <c r="BH10" s="5"/>
      <c r="BI10" s="5"/>
      <c r="BJ10" s="5"/>
      <c r="BK10" s="5"/>
      <c r="BL10" s="5"/>
      <c r="BM10" s="48"/>
      <c r="BN10" s="47"/>
      <c r="BO10" s="47"/>
      <c r="BP10" s="47"/>
      <c r="BQ10" s="47"/>
      <c r="BR10" s="47"/>
      <c r="BS10" s="47"/>
      <c r="BT10" s="47"/>
      <c r="BU10" s="47"/>
      <c r="BV10" s="47"/>
      <c r="BW10" s="47"/>
      <c r="BX10" s="47"/>
      <c r="BY10" s="47"/>
      <c r="BZ10" s="47"/>
      <c r="CA10" s="47"/>
      <c r="CB10" s="47"/>
      <c r="CC10" s="46"/>
      <c r="CD10" s="233"/>
      <c r="CE10" s="233"/>
      <c r="CF10" s="233"/>
    </row>
    <row r="11" spans="1:84" ht="12" customHeight="1" thickBot="1" x14ac:dyDescent="0.25">
      <c r="A11" s="1084" t="s">
        <v>162</v>
      </c>
      <c r="B11" s="1085"/>
      <c r="C11" s="1085"/>
      <c r="D11" s="1085"/>
      <c r="E11" s="1085"/>
      <c r="F11" s="1085"/>
      <c r="G11" s="1085"/>
      <c r="H11" s="1085"/>
      <c r="I11" s="1085"/>
      <c r="J11" s="1085"/>
      <c r="K11" s="1085"/>
      <c r="L11" s="1085"/>
      <c r="M11" s="1085"/>
      <c r="N11" s="1085"/>
      <c r="O11" s="1085"/>
      <c r="P11" s="1086"/>
      <c r="Q11" s="6"/>
      <c r="R11" s="6"/>
      <c r="S11" s="1236" t="s">
        <v>372</v>
      </c>
      <c r="T11" s="1237"/>
      <c r="U11" s="1237"/>
      <c r="V11" s="1237"/>
      <c r="W11" s="1237"/>
      <c r="X11" s="1237"/>
      <c r="Y11" s="1237"/>
      <c r="Z11" s="1237"/>
      <c r="AA11" s="1237"/>
      <c r="AB11" s="1237"/>
      <c r="AC11" s="1237"/>
      <c r="AD11" s="1237"/>
      <c r="AE11" s="1237"/>
      <c r="AF11" s="1237"/>
      <c r="AG11" s="1237"/>
      <c r="AH11" s="1237"/>
      <c r="AI11" s="1238"/>
      <c r="AJ11" s="5"/>
      <c r="AK11" s="958"/>
      <c r="AL11" s="959"/>
      <c r="AM11" s="959"/>
      <c r="AN11" s="959"/>
      <c r="AO11" s="960"/>
      <c r="AP11" s="961"/>
      <c r="AQ11" s="959"/>
      <c r="AR11" s="959"/>
      <c r="AS11" s="959"/>
      <c r="AT11" s="960"/>
      <c r="AU11" s="961"/>
      <c r="AV11" s="959"/>
      <c r="AW11" s="959"/>
      <c r="AX11" s="959"/>
      <c r="AY11" s="962"/>
      <c r="AZ11" s="5"/>
      <c r="BA11" s="5"/>
      <c r="BB11" s="5"/>
      <c r="BC11" s="5"/>
      <c r="BD11" s="5"/>
      <c r="BE11" s="5"/>
      <c r="BF11" s="5"/>
      <c r="BG11" s="5"/>
      <c r="BH11" s="5"/>
      <c r="BI11" s="5"/>
      <c r="BJ11" s="5"/>
      <c r="BK11" s="5"/>
      <c r="BL11" s="5"/>
      <c r="BM11" s="48"/>
      <c r="BN11" s="47"/>
      <c r="BO11" s="47"/>
      <c r="BP11" s="47"/>
      <c r="BQ11" s="47"/>
      <c r="BR11" s="47"/>
      <c r="BS11" s="47"/>
      <c r="BT11" s="47"/>
      <c r="BU11" s="47"/>
      <c r="BV11" s="47"/>
      <c r="BW11" s="47"/>
      <c r="BX11" s="47"/>
      <c r="BY11" s="47"/>
      <c r="BZ11" s="47"/>
      <c r="CA11" s="47"/>
      <c r="CB11" s="47"/>
      <c r="CC11" s="46"/>
      <c r="CD11" s="233"/>
      <c r="CE11" s="233"/>
      <c r="CF11" s="233"/>
    </row>
    <row r="12" spans="1:84" ht="12.75" customHeight="1" thickTop="1" x14ac:dyDescent="0.2">
      <c r="A12" s="1183" t="s">
        <v>114</v>
      </c>
      <c r="B12" s="1184"/>
      <c r="C12" s="1184"/>
      <c r="D12" s="1184"/>
      <c r="E12" s="1184"/>
      <c r="F12" s="1185"/>
      <c r="G12" s="885"/>
      <c r="H12" s="885"/>
      <c r="I12" s="885"/>
      <c r="J12" s="885"/>
      <c r="K12" s="885"/>
      <c r="L12" s="885"/>
      <c r="M12" s="885"/>
      <c r="N12" s="885"/>
      <c r="O12" s="885"/>
      <c r="P12" s="886"/>
      <c r="Q12" s="6"/>
      <c r="R12" s="6"/>
      <c r="S12" s="1154"/>
      <c r="T12" s="1155"/>
      <c r="U12" s="1155"/>
      <c r="V12" s="1155"/>
      <c r="W12" s="1155"/>
      <c r="X12" s="1155"/>
      <c r="Y12" s="1155"/>
      <c r="Z12" s="1497" t="s">
        <v>104</v>
      </c>
      <c r="AA12" s="1497"/>
      <c r="AB12" s="1497"/>
      <c r="AC12" s="1497"/>
      <c r="AD12" s="1497"/>
      <c r="AE12" s="1497" t="s">
        <v>103</v>
      </c>
      <c r="AF12" s="1497"/>
      <c r="AG12" s="1497"/>
      <c r="AH12" s="1497"/>
      <c r="AI12" s="1510"/>
      <c r="AJ12" s="5"/>
      <c r="AK12" s="958"/>
      <c r="AL12" s="959"/>
      <c r="AM12" s="959"/>
      <c r="AN12" s="959"/>
      <c r="AO12" s="960"/>
      <c r="AP12" s="961"/>
      <c r="AQ12" s="959"/>
      <c r="AR12" s="959"/>
      <c r="AS12" s="959"/>
      <c r="AT12" s="960"/>
      <c r="AU12" s="961"/>
      <c r="AV12" s="959"/>
      <c r="AW12" s="959"/>
      <c r="AX12" s="959"/>
      <c r="AY12" s="962"/>
      <c r="AZ12" s="5"/>
      <c r="BA12" s="5"/>
      <c r="BB12" s="5"/>
      <c r="BC12" s="5"/>
      <c r="BD12" s="5"/>
      <c r="BE12" s="5"/>
      <c r="BF12" s="5"/>
      <c r="BG12" s="5"/>
      <c r="BH12" s="5"/>
      <c r="BI12" s="5"/>
      <c r="BJ12" s="5"/>
      <c r="BK12" s="5"/>
      <c r="BL12" s="5"/>
      <c r="BM12" s="48"/>
      <c r="BN12" s="47"/>
      <c r="BO12" s="47"/>
      <c r="BP12" s="47"/>
      <c r="BQ12" s="47"/>
      <c r="BR12" s="47"/>
      <c r="BS12" s="47"/>
      <c r="BT12" s="47"/>
      <c r="BU12" s="47"/>
      <c r="BV12" s="47"/>
      <c r="BW12" s="47"/>
      <c r="BX12" s="47"/>
      <c r="BY12" s="47"/>
      <c r="BZ12" s="47"/>
      <c r="CA12" s="47"/>
      <c r="CB12" s="47"/>
      <c r="CC12" s="46"/>
      <c r="CD12" s="233"/>
      <c r="CE12" s="233"/>
      <c r="CF12" s="233"/>
    </row>
    <row r="13" spans="1:84" ht="12" customHeight="1" thickBot="1" x14ac:dyDescent="0.25">
      <c r="A13" s="1189" t="s">
        <v>54</v>
      </c>
      <c r="B13" s="1190"/>
      <c r="C13" s="1190"/>
      <c r="D13" s="1190"/>
      <c r="E13" s="1190"/>
      <c r="F13" s="1191"/>
      <c r="G13" s="870"/>
      <c r="H13" s="870"/>
      <c r="I13" s="870"/>
      <c r="J13" s="870"/>
      <c r="K13" s="870"/>
      <c r="L13" s="870"/>
      <c r="M13" s="870"/>
      <c r="N13" s="870"/>
      <c r="O13" s="870"/>
      <c r="P13" s="871"/>
      <c r="Q13" s="6"/>
      <c r="R13" s="6"/>
      <c r="S13" s="1092" t="s">
        <v>370</v>
      </c>
      <c r="T13" s="1093"/>
      <c r="U13" s="1093"/>
      <c r="V13" s="1093"/>
      <c r="W13" s="1493" t="s">
        <v>288</v>
      </c>
      <c r="X13" s="1493"/>
      <c r="Y13" s="1493"/>
      <c r="Z13" s="938"/>
      <c r="AA13" s="938"/>
      <c r="AB13" s="938"/>
      <c r="AC13" s="938"/>
      <c r="AD13" s="938"/>
      <c r="AE13" s="938"/>
      <c r="AF13" s="938"/>
      <c r="AG13" s="938"/>
      <c r="AH13" s="938"/>
      <c r="AI13" s="2047"/>
      <c r="AJ13" s="5"/>
      <c r="AK13" s="977"/>
      <c r="AL13" s="978"/>
      <c r="AM13" s="978"/>
      <c r="AN13" s="978"/>
      <c r="AO13" s="979"/>
      <c r="AP13" s="980"/>
      <c r="AQ13" s="978"/>
      <c r="AR13" s="978"/>
      <c r="AS13" s="978"/>
      <c r="AT13" s="979"/>
      <c r="AU13" s="980"/>
      <c r="AV13" s="978"/>
      <c r="AW13" s="978"/>
      <c r="AX13" s="978"/>
      <c r="AY13" s="981"/>
      <c r="AZ13" s="5"/>
      <c r="BA13" s="5"/>
      <c r="BB13" s="5"/>
      <c r="BC13" s="5"/>
      <c r="BD13" s="5"/>
      <c r="BE13" s="5"/>
      <c r="BF13" s="5"/>
      <c r="BG13" s="5"/>
      <c r="BH13" s="5"/>
      <c r="BI13" s="5"/>
      <c r="BJ13" s="5"/>
      <c r="BK13" s="5"/>
      <c r="BL13" s="5"/>
      <c r="BM13" s="48"/>
      <c r="BN13" s="47"/>
      <c r="BO13" s="47"/>
      <c r="BP13" s="47"/>
      <c r="BQ13" s="47"/>
      <c r="BR13" s="47"/>
      <c r="BS13" s="47"/>
      <c r="BT13" s="47"/>
      <c r="BU13" s="47"/>
      <c r="BV13" s="47"/>
      <c r="BW13" s="47"/>
      <c r="BX13" s="47"/>
      <c r="BY13" s="47"/>
      <c r="BZ13" s="47"/>
      <c r="CA13" s="47"/>
      <c r="CB13" s="47"/>
      <c r="CC13" s="46"/>
      <c r="CD13" s="233"/>
      <c r="CE13" s="233"/>
      <c r="CF13" s="233"/>
    </row>
    <row r="14" spans="1:84" ht="12.75" customHeight="1" x14ac:dyDescent="0.2">
      <c r="A14" s="1189" t="s">
        <v>153</v>
      </c>
      <c r="B14" s="1190"/>
      <c r="C14" s="1190"/>
      <c r="D14" s="1190"/>
      <c r="E14" s="1190"/>
      <c r="F14" s="1191"/>
      <c r="G14" s="870"/>
      <c r="H14" s="870"/>
      <c r="I14" s="870"/>
      <c r="J14" s="870"/>
      <c r="K14" s="870"/>
      <c r="L14" s="870"/>
      <c r="M14" s="870"/>
      <c r="N14" s="870"/>
      <c r="O14" s="870"/>
      <c r="P14" s="871"/>
      <c r="Q14" s="6"/>
      <c r="R14" s="6"/>
      <c r="S14" s="1092"/>
      <c r="T14" s="1093"/>
      <c r="U14" s="1093"/>
      <c r="V14" s="1093"/>
      <c r="W14" s="1493" t="s">
        <v>289</v>
      </c>
      <c r="X14" s="1493"/>
      <c r="Y14" s="1493"/>
      <c r="Z14" s="938"/>
      <c r="AA14" s="938"/>
      <c r="AB14" s="938"/>
      <c r="AC14" s="938"/>
      <c r="AD14" s="938"/>
      <c r="AE14" s="938"/>
      <c r="AF14" s="938"/>
      <c r="AG14" s="938"/>
      <c r="AH14" s="938"/>
      <c r="AI14" s="2047"/>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48"/>
      <c r="BN14" s="47"/>
      <c r="BO14" s="47"/>
      <c r="BP14" s="47"/>
      <c r="BQ14" s="47"/>
      <c r="BR14" s="47"/>
      <c r="BS14" s="47"/>
      <c r="BT14" s="47"/>
      <c r="BU14" s="47"/>
      <c r="BV14" s="47"/>
      <c r="BW14" s="47"/>
      <c r="BX14" s="47"/>
      <c r="BY14" s="47"/>
      <c r="BZ14" s="47"/>
      <c r="CA14" s="47"/>
      <c r="CB14" s="47"/>
      <c r="CC14" s="46"/>
      <c r="CD14" s="233"/>
      <c r="CE14" s="233"/>
      <c r="CF14" s="233"/>
    </row>
    <row r="15" spans="1:84" ht="12" customHeight="1" x14ac:dyDescent="0.2">
      <c r="A15" s="1189" t="s">
        <v>152</v>
      </c>
      <c r="B15" s="1190"/>
      <c r="C15" s="1190"/>
      <c r="D15" s="1190"/>
      <c r="E15" s="1190"/>
      <c r="F15" s="1191"/>
      <c r="G15" s="1166" t="s">
        <v>708</v>
      </c>
      <c r="H15" s="1166"/>
      <c r="I15" s="1166"/>
      <c r="J15" s="1166"/>
      <c r="K15" s="1166"/>
      <c r="L15" s="1166"/>
      <c r="M15" s="1166"/>
      <c r="N15" s="1166"/>
      <c r="O15" s="1166"/>
      <c r="P15" s="1167"/>
      <c r="Q15" s="6"/>
      <c r="R15" s="6"/>
      <c r="S15" s="1092" t="s">
        <v>369</v>
      </c>
      <c r="T15" s="1093"/>
      <c r="U15" s="1093"/>
      <c r="V15" s="1093"/>
      <c r="W15" s="1493" t="s">
        <v>288</v>
      </c>
      <c r="X15" s="1493"/>
      <c r="Y15" s="1493"/>
      <c r="Z15" s="938"/>
      <c r="AA15" s="938"/>
      <c r="AB15" s="938"/>
      <c r="AC15" s="938"/>
      <c r="AD15" s="938"/>
      <c r="AE15" s="938"/>
      <c r="AF15" s="938"/>
      <c r="AG15" s="938"/>
      <c r="AH15" s="938"/>
      <c r="AI15" s="2047"/>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48"/>
      <c r="BN15" s="47"/>
      <c r="BO15" s="47"/>
      <c r="BP15" s="47"/>
      <c r="BQ15" s="47"/>
      <c r="BR15" s="47"/>
      <c r="BS15" s="47"/>
      <c r="BT15" s="47"/>
      <c r="BU15" s="47"/>
      <c r="BV15" s="47"/>
      <c r="BW15" s="47"/>
      <c r="BX15" s="47"/>
      <c r="BY15" s="47"/>
      <c r="BZ15" s="47"/>
      <c r="CA15" s="47"/>
      <c r="CB15" s="47"/>
      <c r="CC15" s="46"/>
      <c r="CD15" s="233"/>
      <c r="CE15" s="233"/>
      <c r="CF15" s="233"/>
    </row>
    <row r="16" spans="1:84" ht="12" customHeight="1" thickBot="1" x14ac:dyDescent="0.25">
      <c r="A16" s="1206" t="s">
        <v>149</v>
      </c>
      <c r="B16" s="1207"/>
      <c r="C16" s="1207"/>
      <c r="D16" s="1207"/>
      <c r="E16" s="1207"/>
      <c r="F16" s="1208"/>
      <c r="G16" s="944"/>
      <c r="H16" s="944"/>
      <c r="I16" s="944"/>
      <c r="J16" s="944"/>
      <c r="K16" s="944"/>
      <c r="L16" s="944"/>
      <c r="M16" s="944"/>
      <c r="N16" s="944"/>
      <c r="O16" s="944"/>
      <c r="P16" s="1193"/>
      <c r="Q16" s="6"/>
      <c r="R16" s="6"/>
      <c r="S16" s="1092"/>
      <c r="T16" s="1093"/>
      <c r="U16" s="1093"/>
      <c r="V16" s="1093"/>
      <c r="W16" s="1493" t="s">
        <v>289</v>
      </c>
      <c r="X16" s="1493"/>
      <c r="Y16" s="1493"/>
      <c r="Z16" s="938"/>
      <c r="AA16" s="938"/>
      <c r="AB16" s="938"/>
      <c r="AC16" s="938"/>
      <c r="AD16" s="938"/>
      <c r="AE16" s="938"/>
      <c r="AF16" s="938"/>
      <c r="AG16" s="938"/>
      <c r="AH16" s="938"/>
      <c r="AI16" s="2047"/>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48"/>
      <c r="BN16" s="47"/>
      <c r="BO16" s="47"/>
      <c r="BP16" s="47"/>
      <c r="BQ16" s="47"/>
      <c r="BR16" s="47"/>
      <c r="BS16" s="47"/>
      <c r="BT16" s="47"/>
      <c r="BU16" s="47"/>
      <c r="BV16" s="47"/>
      <c r="BW16" s="47"/>
      <c r="BX16" s="47"/>
      <c r="BY16" s="47"/>
      <c r="BZ16" s="47"/>
      <c r="CA16" s="47"/>
      <c r="CB16" s="47"/>
      <c r="CC16" s="46"/>
      <c r="CD16" s="233"/>
      <c r="CE16" s="233"/>
      <c r="CF16" s="233"/>
    </row>
    <row r="17" spans="1:84" ht="12" customHeight="1" thickBot="1" x14ac:dyDescent="0.25">
      <c r="A17" s="6"/>
      <c r="B17" s="6"/>
      <c r="C17" s="6"/>
      <c r="D17" s="6"/>
      <c r="E17" s="6"/>
      <c r="F17" s="6"/>
      <c r="G17" s="6"/>
      <c r="H17" s="6"/>
      <c r="I17" s="6"/>
      <c r="J17" s="6"/>
      <c r="K17" s="6"/>
      <c r="L17" s="6"/>
      <c r="M17" s="6"/>
      <c r="N17" s="6"/>
      <c r="O17" s="6"/>
      <c r="P17" s="6"/>
      <c r="Q17" s="6"/>
      <c r="R17" s="6"/>
      <c r="S17" s="1206" t="s">
        <v>368</v>
      </c>
      <c r="T17" s="1207"/>
      <c r="U17" s="1207"/>
      <c r="V17" s="1207"/>
      <c r="W17" s="1207"/>
      <c r="X17" s="1207"/>
      <c r="Y17" s="1208"/>
      <c r="Z17" s="2187">
        <f>Z15-Z13</f>
        <v>0</v>
      </c>
      <c r="AA17" s="2187"/>
      <c r="AB17" s="2187"/>
      <c r="AC17" s="2187"/>
      <c r="AD17" s="2187"/>
      <c r="AE17" s="2187">
        <f>AE15-AE13</f>
        <v>0</v>
      </c>
      <c r="AF17" s="2187"/>
      <c r="AG17" s="2187"/>
      <c r="AH17" s="2187"/>
      <c r="AI17" s="2188"/>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48"/>
      <c r="BN17" s="47"/>
      <c r="BO17" s="47"/>
      <c r="BP17" s="47"/>
      <c r="BQ17" s="47"/>
      <c r="BR17" s="47"/>
      <c r="BS17" s="47"/>
      <c r="BT17" s="47"/>
      <c r="BU17" s="47"/>
      <c r="BV17" s="47"/>
      <c r="BW17" s="47"/>
      <c r="BX17" s="47"/>
      <c r="BY17" s="47"/>
      <c r="BZ17" s="47"/>
      <c r="CA17" s="47"/>
      <c r="CB17" s="47"/>
      <c r="CC17" s="46"/>
      <c r="CD17" s="233"/>
      <c r="CE17" s="233"/>
      <c r="CF17" s="233"/>
    </row>
    <row r="18" spans="1:84" ht="12" customHeight="1" thickBot="1" x14ac:dyDescent="0.25">
      <c r="A18" s="2186"/>
      <c r="B18" s="2186"/>
      <c r="C18" s="2186"/>
      <c r="D18" s="2186"/>
      <c r="E18" s="2186"/>
      <c r="F18" s="2186"/>
      <c r="G18" s="2186"/>
      <c r="H18" s="2186"/>
      <c r="I18" s="2186"/>
      <c r="J18" s="2186"/>
      <c r="K18" s="2186"/>
      <c r="L18" s="2186"/>
      <c r="M18" s="2186"/>
      <c r="N18" s="2186"/>
      <c r="O18" s="2186"/>
      <c r="P18" s="2186"/>
      <c r="Q18" s="6"/>
      <c r="R18" s="6"/>
      <c r="S18" s="6"/>
      <c r="T18" s="6"/>
      <c r="U18" s="6"/>
      <c r="V18" s="6"/>
      <c r="W18" s="6"/>
      <c r="X18" s="6"/>
      <c r="Y18" s="6"/>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48"/>
      <c r="BN18" s="47"/>
      <c r="BO18" s="47"/>
      <c r="BP18" s="47"/>
      <c r="BQ18" s="47"/>
      <c r="BR18" s="47"/>
      <c r="BS18" s="47"/>
      <c r="BT18" s="47"/>
      <c r="BU18" s="47"/>
      <c r="BV18" s="47"/>
      <c r="BW18" s="47"/>
      <c r="BX18" s="47"/>
      <c r="BY18" s="47"/>
      <c r="BZ18" s="47"/>
      <c r="CA18" s="47"/>
      <c r="CB18" s="47"/>
      <c r="CC18" s="46"/>
      <c r="CD18" s="233"/>
      <c r="CE18" s="233"/>
      <c r="CF18" s="233"/>
    </row>
    <row r="19" spans="1:84" ht="12.75" customHeight="1" thickBot="1" x14ac:dyDescent="0.25">
      <c r="A19" s="1084" t="s">
        <v>117</v>
      </c>
      <c r="B19" s="1085"/>
      <c r="C19" s="1085"/>
      <c r="D19" s="1085"/>
      <c r="E19" s="1085"/>
      <c r="F19" s="1085"/>
      <c r="G19" s="1085"/>
      <c r="H19" s="1085"/>
      <c r="I19" s="1085"/>
      <c r="J19" s="1085"/>
      <c r="K19" s="1085"/>
      <c r="L19" s="1085"/>
      <c r="M19" s="1085"/>
      <c r="N19" s="1085"/>
      <c r="O19" s="1085"/>
      <c r="P19" s="1085"/>
      <c r="Q19" s="1085"/>
      <c r="R19" s="1085"/>
      <c r="S19" s="1085"/>
      <c r="T19" s="1085"/>
      <c r="U19" s="1085"/>
      <c r="V19" s="1085"/>
      <c r="W19" s="1085"/>
      <c r="X19" s="1085"/>
      <c r="Y19" s="1085"/>
      <c r="Z19" s="1085"/>
      <c r="AA19" s="1085"/>
      <c r="AB19" s="1085"/>
      <c r="AC19" s="1085"/>
      <c r="AD19" s="1085"/>
      <c r="AE19" s="1085"/>
      <c r="AF19" s="1085"/>
      <c r="AG19" s="1085"/>
      <c r="AH19" s="1085"/>
      <c r="AI19" s="108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48"/>
      <c r="BN19" s="47"/>
      <c r="BO19" s="47"/>
      <c r="BP19" s="47"/>
      <c r="BQ19" s="47"/>
      <c r="BR19" s="47"/>
      <c r="BS19" s="47"/>
      <c r="BT19" s="47"/>
      <c r="BU19" s="47"/>
      <c r="BV19" s="47"/>
      <c r="BW19" s="47"/>
      <c r="BX19" s="47"/>
      <c r="BY19" s="47"/>
      <c r="BZ19" s="47"/>
      <c r="CA19" s="47"/>
      <c r="CB19" s="47"/>
      <c r="CC19" s="46"/>
      <c r="CD19" s="233"/>
      <c r="CE19" s="233"/>
      <c r="CF19" s="233"/>
    </row>
    <row r="20" spans="1:84" ht="12" customHeight="1" thickTop="1" x14ac:dyDescent="0.2">
      <c r="A20" s="1222" t="s">
        <v>366</v>
      </c>
      <c r="B20" s="1223"/>
      <c r="C20" s="1223"/>
      <c r="D20" s="1223"/>
      <c r="E20" s="1223"/>
      <c r="F20" s="1223"/>
      <c r="G20" s="1223"/>
      <c r="H20" s="1224"/>
      <c r="I20" s="885"/>
      <c r="J20" s="885"/>
      <c r="K20" s="885"/>
      <c r="L20" s="885"/>
      <c r="M20" s="885"/>
      <c r="N20" s="885"/>
      <c r="O20" s="244"/>
      <c r="P20" s="885"/>
      <c r="Q20" s="885"/>
      <c r="R20" s="885"/>
      <c r="S20" s="885"/>
      <c r="T20" s="885"/>
      <c r="U20" s="885"/>
      <c r="V20" s="244"/>
      <c r="W20" s="885"/>
      <c r="X20" s="885"/>
      <c r="Y20" s="885"/>
      <c r="Z20" s="885"/>
      <c r="AA20" s="885"/>
      <c r="AB20" s="885"/>
      <c r="AC20" s="244"/>
      <c r="AD20" s="885"/>
      <c r="AE20" s="885"/>
      <c r="AF20" s="885"/>
      <c r="AG20" s="885"/>
      <c r="AH20" s="885"/>
      <c r="AI20" s="88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48"/>
      <c r="BN20" s="47"/>
      <c r="BO20" s="47"/>
      <c r="BP20" s="47"/>
      <c r="BQ20" s="47"/>
      <c r="BR20" s="47"/>
      <c r="BS20" s="47"/>
      <c r="BT20" s="47"/>
      <c r="BU20" s="47"/>
      <c r="BV20" s="47"/>
      <c r="BW20" s="47"/>
      <c r="BX20" s="47"/>
      <c r="BY20" s="47"/>
      <c r="BZ20" s="47"/>
      <c r="CA20" s="47"/>
      <c r="CB20" s="47"/>
      <c r="CC20" s="46"/>
      <c r="CD20" s="233"/>
      <c r="CE20" s="233"/>
      <c r="CF20" s="233"/>
    </row>
    <row r="21" spans="1:84" ht="12" customHeight="1" x14ac:dyDescent="0.2">
      <c r="A21" s="1189" t="s">
        <v>114</v>
      </c>
      <c r="B21" s="1190"/>
      <c r="C21" s="1190"/>
      <c r="D21" s="1190"/>
      <c r="E21" s="1190"/>
      <c r="F21" s="1190"/>
      <c r="G21" s="1190"/>
      <c r="H21" s="1191"/>
      <c r="I21" s="870"/>
      <c r="J21" s="870"/>
      <c r="K21" s="870"/>
      <c r="L21" s="870"/>
      <c r="M21" s="870"/>
      <c r="N21" s="870"/>
      <c r="O21" s="244"/>
      <c r="P21" s="870"/>
      <c r="Q21" s="870"/>
      <c r="R21" s="870"/>
      <c r="S21" s="870"/>
      <c r="T21" s="870"/>
      <c r="U21" s="870"/>
      <c r="V21" s="244"/>
      <c r="W21" s="870"/>
      <c r="X21" s="870"/>
      <c r="Y21" s="870"/>
      <c r="Z21" s="870"/>
      <c r="AA21" s="870"/>
      <c r="AB21" s="870"/>
      <c r="AC21" s="244"/>
      <c r="AD21" s="870"/>
      <c r="AE21" s="870"/>
      <c r="AF21" s="870"/>
      <c r="AG21" s="870"/>
      <c r="AH21" s="870"/>
      <c r="AI21" s="871"/>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48"/>
      <c r="BN21" s="47"/>
      <c r="BO21" s="47"/>
      <c r="BP21" s="47"/>
      <c r="BQ21" s="47"/>
      <c r="BR21" s="47"/>
      <c r="BS21" s="47"/>
      <c r="BT21" s="47"/>
      <c r="BU21" s="47"/>
      <c r="BV21" s="47"/>
      <c r="BW21" s="47"/>
      <c r="BX21" s="47"/>
      <c r="BY21" s="47"/>
      <c r="BZ21" s="47"/>
      <c r="CA21" s="47"/>
      <c r="CB21" s="47"/>
      <c r="CC21" s="46"/>
      <c r="CD21" s="233"/>
      <c r="CE21" s="233"/>
      <c r="CF21" s="233"/>
    </row>
    <row r="22" spans="1:84" ht="12" customHeight="1" thickBot="1" x14ac:dyDescent="0.25">
      <c r="A22" s="1189" t="s">
        <v>111</v>
      </c>
      <c r="B22" s="1190"/>
      <c r="C22" s="1190"/>
      <c r="D22" s="1190"/>
      <c r="E22" s="1190"/>
      <c r="F22" s="1190"/>
      <c r="G22" s="1190"/>
      <c r="H22" s="1191"/>
      <c r="I22" s="870"/>
      <c r="J22" s="870"/>
      <c r="K22" s="870"/>
      <c r="L22" s="870"/>
      <c r="M22" s="870"/>
      <c r="N22" s="870"/>
      <c r="O22" s="244"/>
      <c r="P22" s="870"/>
      <c r="Q22" s="870"/>
      <c r="R22" s="870"/>
      <c r="S22" s="870"/>
      <c r="T22" s="870"/>
      <c r="U22" s="870"/>
      <c r="V22" s="244"/>
      <c r="W22" s="870"/>
      <c r="X22" s="870"/>
      <c r="Y22" s="870"/>
      <c r="Z22" s="870"/>
      <c r="AA22" s="870"/>
      <c r="AB22" s="870"/>
      <c r="AC22" s="244"/>
      <c r="AD22" s="870"/>
      <c r="AE22" s="870"/>
      <c r="AF22" s="870"/>
      <c r="AG22" s="870"/>
      <c r="AH22" s="870"/>
      <c r="AI22" s="871"/>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45"/>
      <c r="BN22" s="44"/>
      <c r="BO22" s="44"/>
      <c r="BP22" s="44"/>
      <c r="BQ22" s="44"/>
      <c r="BR22" s="44"/>
      <c r="BS22" s="44"/>
      <c r="BT22" s="44"/>
      <c r="BU22" s="44"/>
      <c r="BV22" s="44"/>
      <c r="BW22" s="44"/>
      <c r="BX22" s="44"/>
      <c r="BY22" s="44"/>
      <c r="BZ22" s="44"/>
      <c r="CA22" s="44"/>
      <c r="CB22" s="44"/>
      <c r="CC22" s="43"/>
      <c r="CD22" s="233"/>
      <c r="CE22" s="233"/>
      <c r="CF22" s="233"/>
    </row>
    <row r="23" spans="1:84" ht="12" customHeight="1" thickBot="1" x14ac:dyDescent="0.25">
      <c r="A23" s="1189" t="s">
        <v>108</v>
      </c>
      <c r="B23" s="1190"/>
      <c r="C23" s="1190"/>
      <c r="D23" s="1190"/>
      <c r="E23" s="1190"/>
      <c r="F23" s="1190"/>
      <c r="G23" s="1190"/>
      <c r="H23" s="1191"/>
      <c r="I23" s="898"/>
      <c r="J23" s="898"/>
      <c r="K23" s="898"/>
      <c r="L23" s="898"/>
      <c r="M23" s="898"/>
      <c r="N23" s="898"/>
      <c r="O23" s="244"/>
      <c r="P23" s="2153"/>
      <c r="Q23" s="898"/>
      <c r="R23" s="898"/>
      <c r="S23" s="898"/>
      <c r="T23" s="898"/>
      <c r="U23" s="898"/>
      <c r="V23" s="244"/>
      <c r="W23" s="2153"/>
      <c r="X23" s="898"/>
      <c r="Y23" s="898"/>
      <c r="Z23" s="898"/>
      <c r="AA23" s="898"/>
      <c r="AB23" s="898"/>
      <c r="AC23" s="244"/>
      <c r="AD23" s="2153"/>
      <c r="AE23" s="898"/>
      <c r="AF23" s="898"/>
      <c r="AG23" s="898"/>
      <c r="AH23" s="898"/>
      <c r="AI23" s="899"/>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233"/>
      <c r="BN23" s="233"/>
      <c r="BO23" s="233"/>
      <c r="BP23" s="233"/>
      <c r="BQ23" s="233"/>
      <c r="BR23" s="233"/>
      <c r="BS23" s="233"/>
      <c r="BT23" s="233"/>
      <c r="BU23" s="233"/>
      <c r="BV23" s="233"/>
      <c r="BW23" s="233"/>
      <c r="BX23" s="233"/>
      <c r="BY23" s="233"/>
      <c r="BZ23" s="233"/>
      <c r="CA23" s="233"/>
      <c r="CB23" s="233"/>
      <c r="CC23" s="233"/>
      <c r="CD23" s="233"/>
      <c r="CE23" s="233"/>
      <c r="CF23" s="233"/>
    </row>
    <row r="24" spans="1:84" ht="12" customHeight="1" thickBot="1" x14ac:dyDescent="0.25">
      <c r="A24" s="1189" t="s">
        <v>107</v>
      </c>
      <c r="B24" s="1190"/>
      <c r="C24" s="1190"/>
      <c r="D24" s="1190"/>
      <c r="E24" s="1190"/>
      <c r="F24" s="1190"/>
      <c r="G24" s="1190"/>
      <c r="H24" s="1191"/>
      <c r="I24" s="1179"/>
      <c r="J24" s="870"/>
      <c r="K24" s="870"/>
      <c r="L24" s="870"/>
      <c r="M24" s="870"/>
      <c r="N24" s="870"/>
      <c r="O24" s="244"/>
      <c r="P24" s="870"/>
      <c r="Q24" s="870"/>
      <c r="R24" s="870"/>
      <c r="S24" s="870"/>
      <c r="T24" s="870"/>
      <c r="U24" s="870"/>
      <c r="V24" s="244"/>
      <c r="W24" s="870"/>
      <c r="X24" s="870"/>
      <c r="Y24" s="870"/>
      <c r="Z24" s="870"/>
      <c r="AA24" s="870"/>
      <c r="AB24" s="870"/>
      <c r="AC24" s="244"/>
      <c r="AD24" s="1179"/>
      <c r="AE24" s="870"/>
      <c r="AF24" s="870"/>
      <c r="AG24" s="870"/>
      <c r="AH24" s="870"/>
      <c r="AI24" s="871"/>
      <c r="AJ24" s="233"/>
      <c r="AK24" s="1538" t="s">
        <v>365</v>
      </c>
      <c r="AL24" s="1539"/>
      <c r="AM24" s="1539"/>
      <c r="AN24" s="1103">
        <f>I$26</f>
        <v>0</v>
      </c>
      <c r="AO24" s="1103"/>
      <c r="AP24" s="1103"/>
      <c r="AQ24" s="1103"/>
      <c r="AR24" s="1103"/>
      <c r="AS24" s="1103"/>
      <c r="AT24" s="1103"/>
      <c r="AU24" s="1103"/>
      <c r="AV24" s="1103"/>
      <c r="AW24" s="1103"/>
      <c r="AX24" s="1103"/>
      <c r="AY24" s="1103"/>
      <c r="AZ24" s="1103"/>
      <c r="BA24" s="1103"/>
      <c r="BB24" s="1103"/>
      <c r="BC24" s="1103"/>
      <c r="BD24" s="1103"/>
      <c r="BE24" s="1103"/>
      <c r="BF24" s="1103"/>
      <c r="BG24" s="1103"/>
      <c r="BH24" s="1103"/>
      <c r="BI24" s="1103"/>
      <c r="BJ24" s="1103"/>
      <c r="BK24" s="1103"/>
      <c r="BL24" s="1103"/>
      <c r="BM24" s="1103"/>
      <c r="BN24" s="1103"/>
      <c r="BO24" s="1103"/>
      <c r="BP24" s="1103"/>
      <c r="BQ24" s="1103"/>
      <c r="BR24" s="1103"/>
      <c r="BS24" s="1103"/>
      <c r="BT24" s="1103"/>
      <c r="BU24" s="1103"/>
      <c r="BV24" s="1103"/>
      <c r="BW24" s="1103"/>
      <c r="BX24" s="1103"/>
      <c r="BY24" s="1103"/>
      <c r="BZ24" s="1103"/>
      <c r="CA24" s="1103"/>
      <c r="CB24" s="1103"/>
      <c r="CC24" s="1104"/>
      <c r="CD24" s="233"/>
      <c r="CE24" s="233"/>
      <c r="CF24" s="233"/>
    </row>
    <row r="25" spans="1:84" ht="12" customHeight="1" thickTop="1" x14ac:dyDescent="0.2">
      <c r="A25" s="1189"/>
      <c r="B25" s="1190"/>
      <c r="C25" s="1190"/>
      <c r="D25" s="1190"/>
      <c r="E25" s="1190"/>
      <c r="F25" s="1190"/>
      <c r="G25" s="1190"/>
      <c r="H25" s="1191"/>
      <c r="I25" s="1493" t="s">
        <v>104</v>
      </c>
      <c r="J25" s="1493"/>
      <c r="K25" s="1493"/>
      <c r="L25" s="1493" t="s">
        <v>103</v>
      </c>
      <c r="M25" s="1493"/>
      <c r="N25" s="1493"/>
      <c r="O25" s="244"/>
      <c r="P25" s="1493" t="s">
        <v>104</v>
      </c>
      <c r="Q25" s="1493"/>
      <c r="R25" s="1493"/>
      <c r="S25" s="1493" t="s">
        <v>103</v>
      </c>
      <c r="T25" s="1493"/>
      <c r="U25" s="1493"/>
      <c r="V25" s="244"/>
      <c r="W25" s="1493" t="s">
        <v>104</v>
      </c>
      <c r="X25" s="1493"/>
      <c r="Y25" s="1493"/>
      <c r="Z25" s="1493" t="s">
        <v>103</v>
      </c>
      <c r="AA25" s="1493"/>
      <c r="AB25" s="1493"/>
      <c r="AC25" s="244"/>
      <c r="AD25" s="1493" t="s">
        <v>104</v>
      </c>
      <c r="AE25" s="1493"/>
      <c r="AF25" s="1493"/>
      <c r="AG25" s="1493" t="s">
        <v>103</v>
      </c>
      <c r="AH25" s="1493"/>
      <c r="AI25" s="2152"/>
      <c r="AJ25" s="233"/>
      <c r="AK25" s="2167" t="s">
        <v>160</v>
      </c>
      <c r="AL25" s="2168"/>
      <c r="AM25" s="2168"/>
      <c r="AN25" s="2168"/>
      <c r="AO25" s="2168"/>
      <c r="AP25" s="2168"/>
      <c r="AQ25" s="2168"/>
      <c r="AR25" s="2168"/>
      <c r="AS25" s="2168"/>
      <c r="AT25" s="2168"/>
      <c r="AU25" s="2168"/>
      <c r="AV25" s="2168"/>
      <c r="AW25" s="2168"/>
      <c r="AX25" s="2168"/>
      <c r="AY25" s="2168"/>
      <c r="AZ25" s="2168"/>
      <c r="BA25" s="2168"/>
      <c r="BB25" s="2168"/>
      <c r="BC25" s="2168"/>
      <c r="BD25" s="2168"/>
      <c r="BE25" s="2168"/>
      <c r="BF25" s="2168"/>
      <c r="BG25" s="2168"/>
      <c r="BH25" s="2168"/>
      <c r="BI25" s="2168"/>
      <c r="BJ25" s="2168"/>
      <c r="BK25" s="2168"/>
      <c r="BL25" s="2168"/>
      <c r="BM25" s="2168"/>
      <c r="BN25" s="2168"/>
      <c r="BO25" s="2169"/>
      <c r="BP25" s="47"/>
      <c r="BQ25" s="2157" t="s">
        <v>140</v>
      </c>
      <c r="BR25" s="2157"/>
      <c r="BS25" s="2157"/>
      <c r="BT25" s="2157"/>
      <c r="BU25" s="2157"/>
      <c r="BV25" s="2157"/>
      <c r="BW25" s="2157"/>
      <c r="BX25" s="2157"/>
      <c r="BY25" s="2157"/>
      <c r="BZ25" s="2157"/>
      <c r="CA25" s="2157"/>
      <c r="CB25" s="2157"/>
      <c r="CC25" s="2158"/>
      <c r="CD25" s="233"/>
      <c r="CE25" s="233"/>
      <c r="CF25" s="233"/>
    </row>
    <row r="26" spans="1:84" ht="12.75" customHeight="1" x14ac:dyDescent="0.2">
      <c r="A26" s="1189" t="s">
        <v>32</v>
      </c>
      <c r="B26" s="1190"/>
      <c r="C26" s="1190"/>
      <c r="D26" s="1190"/>
      <c r="E26" s="1190"/>
      <c r="F26" s="1190"/>
      <c r="G26" s="1190"/>
      <c r="H26" s="1191"/>
      <c r="I26" s="870"/>
      <c r="J26" s="870"/>
      <c r="K26" s="870"/>
      <c r="L26" s="870"/>
      <c r="M26" s="870"/>
      <c r="N26" s="870"/>
      <c r="O26" s="244"/>
      <c r="P26" s="870"/>
      <c r="Q26" s="870"/>
      <c r="R26" s="870"/>
      <c r="S26" s="870"/>
      <c r="T26" s="870"/>
      <c r="U26" s="870"/>
      <c r="V26" s="244"/>
      <c r="W26" s="870"/>
      <c r="X26" s="870"/>
      <c r="Y26" s="870"/>
      <c r="Z26" s="870"/>
      <c r="AA26" s="870"/>
      <c r="AB26" s="870"/>
      <c r="AC26" s="244"/>
      <c r="AD26" s="870"/>
      <c r="AE26" s="870"/>
      <c r="AF26" s="870"/>
      <c r="AG26" s="870"/>
      <c r="AH26" s="870"/>
      <c r="AI26" s="871"/>
      <c r="AJ26" s="233"/>
      <c r="AK26" s="1061"/>
      <c r="AL26" s="1062"/>
      <c r="AM26" s="1063"/>
      <c r="AN26" s="1105" t="s">
        <v>159</v>
      </c>
      <c r="AO26" s="1106"/>
      <c r="AP26" s="2159"/>
      <c r="AQ26" s="1105" t="s">
        <v>98</v>
      </c>
      <c r="AR26" s="1106"/>
      <c r="AS26" s="2159"/>
      <c r="AT26" s="1105"/>
      <c r="AU26" s="1106"/>
      <c r="AV26" s="1106"/>
      <c r="AW26" s="1106"/>
      <c r="AX26" s="1106"/>
      <c r="AY26" s="2159"/>
      <c r="AZ26" s="1105" t="s">
        <v>158</v>
      </c>
      <c r="BA26" s="1106"/>
      <c r="BB26" s="1106"/>
      <c r="BC26" s="1106"/>
      <c r="BD26" s="1106"/>
      <c r="BE26" s="1106"/>
      <c r="BF26" s="1106"/>
      <c r="BG26" s="2159"/>
      <c r="BH26" s="1105" t="s">
        <v>157</v>
      </c>
      <c r="BI26" s="1106"/>
      <c r="BJ26" s="1106"/>
      <c r="BK26" s="1106"/>
      <c r="BL26" s="1106"/>
      <c r="BM26" s="1106"/>
      <c r="BN26" s="1106"/>
      <c r="BO26" s="2159"/>
      <c r="BP26" s="47"/>
      <c r="BQ26" s="1101" t="s">
        <v>138</v>
      </c>
      <c r="BR26" s="1101"/>
      <c r="BS26" s="1101"/>
      <c r="BT26" s="1101"/>
      <c r="BU26" s="1101"/>
      <c r="BV26" s="1101"/>
      <c r="BW26" s="1101"/>
      <c r="BX26" s="1101"/>
      <c r="BY26" s="1101"/>
      <c r="BZ26" s="1201" t="str">
        <f>IFERROR(I$42/I$45,"")</f>
        <v/>
      </c>
      <c r="CA26" s="1201"/>
      <c r="CB26" s="1201"/>
      <c r="CC26" s="1202"/>
      <c r="CD26" s="233"/>
      <c r="CE26" s="233"/>
      <c r="CF26" s="233"/>
    </row>
    <row r="27" spans="1:84" ht="12" customHeight="1" x14ac:dyDescent="0.2">
      <c r="A27" s="1189" t="s">
        <v>102</v>
      </c>
      <c r="B27" s="1190"/>
      <c r="C27" s="1190"/>
      <c r="D27" s="1190"/>
      <c r="E27" s="1190"/>
      <c r="F27" s="1190"/>
      <c r="G27" s="1190"/>
      <c r="H27" s="1191"/>
      <c r="I27" s="870"/>
      <c r="J27" s="870"/>
      <c r="K27" s="870"/>
      <c r="L27" s="1087" t="s">
        <v>99</v>
      </c>
      <c r="M27" s="1088"/>
      <c r="N27" s="1088"/>
      <c r="O27" s="244"/>
      <c r="P27" s="870"/>
      <c r="Q27" s="870"/>
      <c r="R27" s="870"/>
      <c r="S27" s="1087" t="s">
        <v>99</v>
      </c>
      <c r="T27" s="1088"/>
      <c r="U27" s="1088"/>
      <c r="V27" s="244"/>
      <c r="W27" s="870"/>
      <c r="X27" s="870"/>
      <c r="Y27" s="870"/>
      <c r="Z27" s="1087" t="s">
        <v>99</v>
      </c>
      <c r="AA27" s="1088"/>
      <c r="AB27" s="1088"/>
      <c r="AC27" s="244"/>
      <c r="AD27" s="870"/>
      <c r="AE27" s="870"/>
      <c r="AF27" s="870"/>
      <c r="AG27" s="2185" t="s">
        <v>99</v>
      </c>
      <c r="AH27" s="1999"/>
      <c r="AI27" s="2000"/>
      <c r="AJ27" s="233"/>
      <c r="AK27" s="1061" t="s">
        <v>155</v>
      </c>
      <c r="AL27" s="1062"/>
      <c r="AM27" s="1063"/>
      <c r="AN27" s="2164"/>
      <c r="AO27" s="2165"/>
      <c r="AP27" s="2166"/>
      <c r="AQ27" s="900"/>
      <c r="AR27" s="2170"/>
      <c r="AS27" s="2171"/>
      <c r="AT27" s="1131" t="s">
        <v>154</v>
      </c>
      <c r="AU27" s="2162"/>
      <c r="AV27" s="2162"/>
      <c r="AW27" s="2162"/>
      <c r="AX27" s="2162"/>
      <c r="AY27" s="2163"/>
      <c r="AZ27" s="2160" t="str">
        <f>IF(AN27="","",IF(100*(ABS(AN27-$AN$30)/$AN$30)&gt;10,"T1 Exceeds 10% by "&amp;ROUND(100*(ABS(AN27-$AN$30)/$AN$30)-10,1)&amp;"%",""))</f>
        <v/>
      </c>
      <c r="BA27" s="2161"/>
      <c r="BB27" s="2161"/>
      <c r="BC27" s="2161"/>
      <c r="BD27" s="2161"/>
      <c r="BE27" s="2161"/>
      <c r="BF27" s="2161"/>
      <c r="BG27" s="1892"/>
      <c r="BH27" s="2160" t="str">
        <f>IF(AQ27="","",IF(100*(ABS(AQ27-$AQ$30)/$AQ$30)&gt;2,"T1 Exceeds 2% by "&amp;ROUND(100*(ABS(AQ27-$AQ$30)/$AQ$30)-2,1)&amp;"%",""))</f>
        <v/>
      </c>
      <c r="BI27" s="2161"/>
      <c r="BJ27" s="2161"/>
      <c r="BK27" s="2161"/>
      <c r="BL27" s="2161"/>
      <c r="BM27" s="2161"/>
      <c r="BN27" s="2161"/>
      <c r="BO27" s="1892"/>
      <c r="BP27" s="47"/>
      <c r="BQ27" s="1115" t="s">
        <v>137</v>
      </c>
      <c r="BR27" s="1115"/>
      <c r="BS27" s="1115"/>
      <c r="BT27" s="1115"/>
      <c r="BU27" s="1115"/>
      <c r="BV27" s="1115"/>
      <c r="BW27" s="1115"/>
      <c r="BX27" s="1115"/>
      <c r="BY27" s="1115"/>
      <c r="BZ27" s="1125" t="str">
        <f>IFERROR(IF((I$43*1.57)+(I$46*1.57)+(I$49*2)&lt;&gt;0,(I$43*1.57)+(I$46*1.57)+(I$49*2),""),"")</f>
        <v/>
      </c>
      <c r="CA27" s="1125"/>
      <c r="CB27" s="1126"/>
      <c r="CC27" s="52" t="s">
        <v>136</v>
      </c>
      <c r="CD27" s="233"/>
      <c r="CE27" s="233"/>
      <c r="CF27" s="233"/>
    </row>
    <row r="28" spans="1:84" ht="12" customHeight="1" x14ac:dyDescent="0.2">
      <c r="A28" s="1189" t="s">
        <v>101</v>
      </c>
      <c r="B28" s="1190"/>
      <c r="C28" s="1190"/>
      <c r="D28" s="1190"/>
      <c r="E28" s="1190"/>
      <c r="F28" s="1190"/>
      <c r="G28" s="1190"/>
      <c r="H28" s="1191"/>
      <c r="I28" s="1166" t="s">
        <v>99</v>
      </c>
      <c r="J28" s="1166"/>
      <c r="K28" s="1166"/>
      <c r="L28" s="1088" t="str">
        <f>IF(I24&lt;&gt;"---",IF(I27*I24&lt;&gt;0,I27*I24, ""),"---")</f>
        <v/>
      </c>
      <c r="M28" s="1088"/>
      <c r="N28" s="1088"/>
      <c r="O28" s="244"/>
      <c r="P28" s="1166" t="s">
        <v>99</v>
      </c>
      <c r="Q28" s="1166"/>
      <c r="R28" s="1166"/>
      <c r="S28" s="1088" t="str">
        <f>IF(P24&lt;&gt;"---",IF(P27*P24&lt;&gt;0,P27*P24, ""),"---")</f>
        <v/>
      </c>
      <c r="T28" s="1088"/>
      <c r="U28" s="1088"/>
      <c r="V28" s="244"/>
      <c r="W28" s="1166" t="s">
        <v>99</v>
      </c>
      <c r="X28" s="1166"/>
      <c r="Y28" s="1166"/>
      <c r="Z28" s="1088" t="str">
        <f>IF(W24&lt;&gt;"---",IF(W27*W24&lt;&gt;0,W27*W24, ""),"---")</f>
        <v/>
      </c>
      <c r="AA28" s="1088"/>
      <c r="AB28" s="1088"/>
      <c r="AC28" s="244"/>
      <c r="AD28" s="1166" t="s">
        <v>99</v>
      </c>
      <c r="AE28" s="1166"/>
      <c r="AF28" s="1166"/>
      <c r="AG28" s="1088" t="str">
        <f>IF(AD24&lt;&gt;"---",IF(AD27*AD24&lt;&gt;0,AD27*AD24, ""),"---")</f>
        <v/>
      </c>
      <c r="AH28" s="1088"/>
      <c r="AI28" s="1089"/>
      <c r="AJ28" s="233"/>
      <c r="AK28" s="1061" t="s">
        <v>51</v>
      </c>
      <c r="AL28" s="1062"/>
      <c r="AM28" s="1063"/>
      <c r="AN28" s="2164"/>
      <c r="AO28" s="2165"/>
      <c r="AP28" s="2166"/>
      <c r="AQ28" s="900"/>
      <c r="AR28" s="2170"/>
      <c r="AS28" s="2171"/>
      <c r="AT28" s="900"/>
      <c r="AU28" s="2170"/>
      <c r="AV28" s="2170"/>
      <c r="AW28" s="2170"/>
      <c r="AX28" s="2170"/>
      <c r="AY28" s="2171"/>
      <c r="AZ28" s="2160" t="str">
        <f>IF(AN28="","",IF(100*(ABS(AN28-$AN$30)/$AN$30)&gt;10,"T2 Exceeds 10% by "&amp;ROUND(100*(ABS(AN28-$AN$30)/$AN$30)-10,1)&amp;"%",""))</f>
        <v/>
      </c>
      <c r="BA28" s="2161"/>
      <c r="BB28" s="2161"/>
      <c r="BC28" s="2161"/>
      <c r="BD28" s="2161"/>
      <c r="BE28" s="2161"/>
      <c r="BF28" s="2161"/>
      <c r="BG28" s="1892"/>
      <c r="BH28" s="2160" t="str">
        <f>IF(AQ28="","",IF(100*(ABS(AQ28-$AQ$30)/$AQ$30)&gt;2,"T2 Exceeds 2% by "&amp;ROUND(100*(ABS(AQ28-$AQ$30)/$AQ$30)-2,1)&amp;"%",""))</f>
        <v/>
      </c>
      <c r="BI28" s="2161"/>
      <c r="BJ28" s="2161"/>
      <c r="BK28" s="2161"/>
      <c r="BL28" s="2161"/>
      <c r="BM28" s="2161"/>
      <c r="BN28" s="2161"/>
      <c r="BO28" s="1892"/>
      <c r="BP28" s="47"/>
      <c r="BQ28" s="1115" t="s">
        <v>135</v>
      </c>
      <c r="BR28" s="1115"/>
      <c r="BS28" s="1115"/>
      <c r="BT28" s="1115"/>
      <c r="BU28" s="1115"/>
      <c r="BV28" s="1115"/>
      <c r="BW28" s="1115"/>
      <c r="BX28" s="1115"/>
      <c r="BY28" s="1115"/>
      <c r="BZ28" s="1110" t="str">
        <f>IFERROR(((I$52/60)*(I$32))*BZ$26,"")</f>
        <v/>
      </c>
      <c r="CA28" s="1110"/>
      <c r="CB28" s="1110"/>
      <c r="CC28" s="1111"/>
      <c r="CD28" s="233"/>
      <c r="CE28" s="233"/>
      <c r="CF28" s="233"/>
    </row>
    <row r="29" spans="1:84" ht="12" customHeight="1" x14ac:dyDescent="0.2">
      <c r="A29" s="1189" t="s">
        <v>33</v>
      </c>
      <c r="B29" s="1190"/>
      <c r="C29" s="1190"/>
      <c r="D29" s="1190"/>
      <c r="E29" s="1190"/>
      <c r="F29" s="1190"/>
      <c r="G29" s="1190"/>
      <c r="H29" s="1191"/>
      <c r="I29" s="870"/>
      <c r="J29" s="870"/>
      <c r="K29" s="870"/>
      <c r="L29" s="1088" t="str">
        <f>IFERROR(IF(AT26="Single Phase",(AN21*AQ21*I23)/(I27*I31),IF(AT26="Three Phase",AQ24*AN24*AT22*AT24*1.73/746,"")),"")</f>
        <v/>
      </c>
      <c r="M29" s="1088"/>
      <c r="N29" s="1088"/>
      <c r="O29" s="244"/>
      <c r="P29" s="870"/>
      <c r="Q29" s="870"/>
      <c r="R29" s="870"/>
      <c r="S29" s="1998" t="str">
        <f>IFERROR(IF(AT36="Single Phase",(P23*AN31*AQ31)/(P27*P31),IF(AT36="Three Phase",AQ34*AN34*AT34*AT32*1.73/746,"")),"")</f>
        <v/>
      </c>
      <c r="T29" s="1999"/>
      <c r="U29" s="2151"/>
      <c r="V29" s="244"/>
      <c r="W29" s="870"/>
      <c r="X29" s="870"/>
      <c r="Y29" s="870"/>
      <c r="Z29" s="1088" t="str">
        <f>IFERROR(IF(AT46="Single Phase",(W23*AN41*AQ41)/(W27*W31),IF(AT46="Three Phase",AN44*AQ44*AT42*AT44*1.73/746,"")),"")</f>
        <v/>
      </c>
      <c r="AA29" s="1088"/>
      <c r="AB29" s="1088"/>
      <c r="AC29" s="244"/>
      <c r="AD29" s="870"/>
      <c r="AE29" s="870"/>
      <c r="AF29" s="870"/>
      <c r="AG29" s="1088" t="str">
        <f>IFERROR(IF(AT56="Single Phase",(AD23*AN51*AQ51)/(AD27*AD31),IF(AT56="Three Phase",AN54*AQ54*AT52*AT54*1.73/746,"")),"")</f>
        <v/>
      </c>
      <c r="AH29" s="1088"/>
      <c r="AI29" s="1089"/>
      <c r="AJ29" s="233"/>
      <c r="AK29" s="1061" t="s">
        <v>50</v>
      </c>
      <c r="AL29" s="1062"/>
      <c r="AM29" s="1063"/>
      <c r="AN29" s="2164"/>
      <c r="AO29" s="2165"/>
      <c r="AP29" s="2166"/>
      <c r="AQ29" s="900"/>
      <c r="AR29" s="2170"/>
      <c r="AS29" s="2171"/>
      <c r="AT29" s="1131" t="s">
        <v>150</v>
      </c>
      <c r="AU29" s="2162"/>
      <c r="AV29" s="2162"/>
      <c r="AW29" s="2162"/>
      <c r="AX29" s="2162"/>
      <c r="AY29" s="2163"/>
      <c r="AZ29" s="2160" t="str">
        <f>IF(AN29="","",IF(100*(ABS(AN29-$AN$30)/$AN$30)&gt;10,"T3 Exceeds 10% by "&amp;ROUND(100*(ABS(AN29-$AN$30)/$AN$30)-10,1)&amp;"%",""))</f>
        <v/>
      </c>
      <c r="BA29" s="2161"/>
      <c r="BB29" s="2161"/>
      <c r="BC29" s="2161"/>
      <c r="BD29" s="2161"/>
      <c r="BE29" s="2161"/>
      <c r="BF29" s="2161"/>
      <c r="BG29" s="1892"/>
      <c r="BH29" s="2160" t="str">
        <f>IF(AQ29="","",IF(100*(ABS(AQ29-$AQ$30)/$AQ$30)&gt;2,"T3 Exceeds 2% by "&amp;ROUND(100*(ABS(AQ29-$AQ$30)/$AQ$30)-2,1)&amp;"%",""))</f>
        <v/>
      </c>
      <c r="BI29" s="2161"/>
      <c r="BJ29" s="2161"/>
      <c r="BK29" s="2161"/>
      <c r="BL29" s="2161"/>
      <c r="BM29" s="2161"/>
      <c r="BN29" s="2161"/>
      <c r="BO29" s="1892"/>
      <c r="BP29" s="47"/>
      <c r="BQ29" s="1115" t="s">
        <v>132</v>
      </c>
      <c r="BR29" s="1115"/>
      <c r="BS29" s="1115"/>
      <c r="BT29" s="1115"/>
      <c r="BU29" s="1115"/>
      <c r="BV29" s="1115"/>
      <c r="BW29" s="1115"/>
      <c r="BX29" s="1115"/>
      <c r="BY29" s="1115"/>
      <c r="BZ29" s="1110" t="str">
        <f>IFERROR(IF(((I$52/60)*(I$32))*((I$43-0.5))/((I$46-0.5))&lt;&gt;0,((I$52/60)*(I$32))*((I$43-0.5))/((I$46-0.5)),""),"")</f>
        <v/>
      </c>
      <c r="CA29" s="1110"/>
      <c r="CB29" s="1110"/>
      <c r="CC29" s="1111"/>
      <c r="CD29" s="233"/>
      <c r="CE29" s="233"/>
      <c r="CF29" s="233"/>
    </row>
    <row r="30" spans="1:84" ht="12" customHeight="1" x14ac:dyDescent="0.2">
      <c r="A30" s="1189" t="s">
        <v>100</v>
      </c>
      <c r="B30" s="1190"/>
      <c r="C30" s="1190"/>
      <c r="D30" s="1190"/>
      <c r="E30" s="1190"/>
      <c r="F30" s="1190"/>
      <c r="G30" s="1190"/>
      <c r="H30" s="1191"/>
      <c r="I30" s="1166" t="s">
        <v>99</v>
      </c>
      <c r="J30" s="1166"/>
      <c r="K30" s="1166"/>
      <c r="L30" s="2144" t="str">
        <f>IF(AT26="Single Phase",AN21,IF(AT26="Three Phase",IF(MOD(AN21,1)=0,AN21&amp;".0",AN21)&amp;", "&amp;IF(MOD(AN22,1)=0,AN22&amp;".0",AN22)&amp;", "&amp;IF(MOD(AN23,1)=0,AN23&amp;".0",AN23),""))</f>
        <v/>
      </c>
      <c r="M30" s="2145"/>
      <c r="N30" s="2145"/>
      <c r="O30" s="244"/>
      <c r="P30" s="1166" t="s">
        <v>99</v>
      </c>
      <c r="Q30" s="1166"/>
      <c r="R30" s="1166"/>
      <c r="S30" s="2144" t="str">
        <f>IF(AT36="Single Phase",AN31,IF(AT36="Three Phase",IF(MOD(AN31,1)=0,AN31&amp;".0",AN31)&amp;", "&amp;IF(MOD(AN32,1)=0,AN32&amp;".0",AN32)&amp;", "&amp;IF(MOD(AN33,1)=0,AN33&amp;".0",AN33),""))</f>
        <v/>
      </c>
      <c r="T30" s="2145"/>
      <c r="U30" s="2145"/>
      <c r="V30" s="244"/>
      <c r="W30" s="1166" t="s">
        <v>99</v>
      </c>
      <c r="X30" s="1166"/>
      <c r="Y30" s="1166"/>
      <c r="Z30" s="2144" t="str">
        <f>IF(AT46="Single Phase",AN41,IF(AT46="Three Phase",IF(MOD(AN41,1)=0,AN41&amp;".0",AN41)&amp;", "&amp;IF(MOD(AN42,1)=0,AN42&amp;".0",AN42)&amp;", "&amp;IF(MOD(AN43,1)=0,AN43&amp;".0",AN43),""))</f>
        <v/>
      </c>
      <c r="AA30" s="2145"/>
      <c r="AB30" s="2145"/>
      <c r="AC30" s="244"/>
      <c r="AD30" s="1166" t="s">
        <v>99</v>
      </c>
      <c r="AE30" s="1166"/>
      <c r="AF30" s="1166"/>
      <c r="AG30" s="2144" t="str">
        <f>IF(AT56="Single Phase",AN51,IF(AT56="Three Phase",IF(MOD(AN51,1)=0,AN51&amp;".0",AN51)&amp;", "&amp;IF(MOD(AN52,1)=0,AN52&amp;".0",AN52)&amp;", "&amp;IF(MOD(AN53,1)=0,AN53&amp;".0",AN53),""))</f>
        <v/>
      </c>
      <c r="AH30" s="2145"/>
      <c r="AI30" s="2146"/>
      <c r="AJ30" s="233"/>
      <c r="AK30" s="1061" t="s">
        <v>147</v>
      </c>
      <c r="AL30" s="1062"/>
      <c r="AM30" s="1063"/>
      <c r="AN30" s="2172" t="str">
        <f>IFERROR(AVERAGE(AN27:AP29),"")</f>
        <v/>
      </c>
      <c r="AO30" s="2173"/>
      <c r="AP30" s="2174"/>
      <c r="AQ30" s="1233" t="str">
        <f>IFERROR(AVERAGE(AQ27:AS29),"")</f>
        <v/>
      </c>
      <c r="AR30" s="1234"/>
      <c r="AS30" s="2175"/>
      <c r="AT30" s="900"/>
      <c r="AU30" s="2170"/>
      <c r="AV30" s="2170"/>
      <c r="AW30" s="2170"/>
      <c r="AX30" s="2170"/>
      <c r="AY30" s="2171"/>
      <c r="AZ30" s="1135" t="s">
        <v>146</v>
      </c>
      <c r="BA30" s="1136"/>
      <c r="BB30" s="1136"/>
      <c r="BC30" s="1136"/>
      <c r="BD30" s="1136"/>
      <c r="BE30" s="1136"/>
      <c r="BF30" s="1136"/>
      <c r="BG30" s="1136"/>
      <c r="BH30" s="1136"/>
      <c r="BI30" s="1136"/>
      <c r="BJ30" s="1136"/>
      <c r="BK30" s="1136"/>
      <c r="BL30" s="1136"/>
      <c r="BM30" s="1136"/>
      <c r="BN30" s="1136"/>
      <c r="BO30" s="2156"/>
      <c r="BP30" s="47"/>
      <c r="BQ30" s="1135" t="s">
        <v>128</v>
      </c>
      <c r="BR30" s="1136"/>
      <c r="BS30" s="1136"/>
      <c r="BT30" s="1136"/>
      <c r="BU30" s="1136"/>
      <c r="BV30" s="1136"/>
      <c r="BW30" s="1136"/>
      <c r="BX30" s="1136"/>
      <c r="BY30" s="1136"/>
      <c r="BZ30" s="1136"/>
      <c r="CA30" s="1136"/>
      <c r="CB30" s="1136"/>
      <c r="CC30" s="1137"/>
      <c r="CD30" s="233"/>
      <c r="CE30" s="233"/>
      <c r="CF30" s="233"/>
    </row>
    <row r="31" spans="1:84" ht="12" customHeight="1" x14ac:dyDescent="0.2">
      <c r="A31" s="1189" t="s">
        <v>98</v>
      </c>
      <c r="B31" s="1190"/>
      <c r="C31" s="1190"/>
      <c r="D31" s="1190"/>
      <c r="E31" s="1190"/>
      <c r="F31" s="1190"/>
      <c r="G31" s="1190"/>
      <c r="H31" s="1191"/>
      <c r="I31" s="870"/>
      <c r="J31" s="870"/>
      <c r="K31" s="870"/>
      <c r="L31" s="2150" t="str">
        <f>IF(AT26="Single Phase",AQ21,IF(AT26="Three Phase",AQ21 &amp;", "&amp; AQ22 &amp; ", " &amp; AQ23,""))</f>
        <v/>
      </c>
      <c r="M31" s="2145"/>
      <c r="N31" s="2145"/>
      <c r="O31" s="242"/>
      <c r="P31" s="870"/>
      <c r="Q31" s="870"/>
      <c r="R31" s="870"/>
      <c r="S31" s="2150" t="str">
        <f>IF(AT36="Single Phase",AQ31,IF(AT36="Three Phase",AQ31 &amp;", "&amp; AQ32 &amp; ", " &amp; AQ33,""))</f>
        <v/>
      </c>
      <c r="T31" s="2145"/>
      <c r="U31" s="2145"/>
      <c r="V31" s="242"/>
      <c r="W31" s="870"/>
      <c r="X31" s="870"/>
      <c r="Y31" s="870"/>
      <c r="Z31" s="2150" t="str">
        <f>IF(AT46="Single Phase",AQ41,IF(AT46="Three Phase",AQ41 &amp;", "&amp; AQ42 &amp; ", " &amp; AQ43,""))</f>
        <v/>
      </c>
      <c r="AA31" s="2145"/>
      <c r="AB31" s="2145"/>
      <c r="AC31" s="242"/>
      <c r="AD31" s="870"/>
      <c r="AE31" s="870"/>
      <c r="AF31" s="870"/>
      <c r="AG31" s="2150" t="str">
        <f>IF(AT56="Single Phase",AQ51,IF(AT56="Three Phase",AQ51 &amp;", "&amp; AQ52 &amp; ", " &amp; AQ53,""))</f>
        <v/>
      </c>
      <c r="AH31" s="2145"/>
      <c r="AI31" s="2146"/>
      <c r="AJ31" s="233"/>
      <c r="AK31" s="1877"/>
      <c r="AL31" s="1878"/>
      <c r="AM31" s="1878"/>
      <c r="AN31" s="1878"/>
      <c r="AO31" s="1878"/>
      <c r="AP31" s="1878"/>
      <c r="AQ31" s="1878"/>
      <c r="AR31" s="1878"/>
      <c r="AS31" s="1879"/>
      <c r="AT31" s="1131" t="s">
        <v>144</v>
      </c>
      <c r="AU31" s="2162"/>
      <c r="AV31" s="2162"/>
      <c r="AW31" s="2162"/>
      <c r="AX31" s="2162"/>
      <c r="AY31" s="2163"/>
      <c r="AZ31" s="1138" t="s">
        <v>143</v>
      </c>
      <c r="BA31" s="1139"/>
      <c r="BB31" s="1139"/>
      <c r="BC31" s="1139"/>
      <c r="BD31" s="1139"/>
      <c r="BE31" s="1139"/>
      <c r="BF31" s="1139"/>
      <c r="BG31" s="1139"/>
      <c r="BH31" s="1139"/>
      <c r="BI31" s="1139"/>
      <c r="BJ31" s="1139"/>
      <c r="BK31" s="1139"/>
      <c r="BL31" s="1139"/>
      <c r="BM31" s="1139"/>
      <c r="BN31" s="1139"/>
      <c r="BO31" s="2154"/>
      <c r="BP31" s="47"/>
      <c r="BQ31" s="1138"/>
      <c r="BR31" s="1139"/>
      <c r="BS31" s="1139"/>
      <c r="BT31" s="1139"/>
      <c r="BU31" s="1139"/>
      <c r="BV31" s="1139"/>
      <c r="BW31" s="1139"/>
      <c r="BX31" s="1139"/>
      <c r="BY31" s="1139"/>
      <c r="BZ31" s="1139"/>
      <c r="CA31" s="1139"/>
      <c r="CB31" s="1139"/>
      <c r="CC31" s="1140"/>
      <c r="CD31" s="233"/>
      <c r="CE31" s="233"/>
      <c r="CF31" s="233"/>
    </row>
    <row r="32" spans="1:84" ht="12" customHeight="1" thickBot="1" x14ac:dyDescent="0.25">
      <c r="A32" s="41"/>
      <c r="B32" s="40"/>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103"/>
      <c r="AJ32" s="233"/>
      <c r="AK32" s="1880"/>
      <c r="AL32" s="1881"/>
      <c r="AM32" s="1881"/>
      <c r="AN32" s="1881"/>
      <c r="AO32" s="1881"/>
      <c r="AP32" s="1881"/>
      <c r="AQ32" s="1881"/>
      <c r="AR32" s="1881"/>
      <c r="AS32" s="1882"/>
      <c r="AT32" s="901"/>
      <c r="AU32" s="902"/>
      <c r="AV32" s="902"/>
      <c r="AW32" s="902"/>
      <c r="AX32" s="902"/>
      <c r="AY32" s="903"/>
      <c r="AZ32" s="1141"/>
      <c r="BA32" s="1142"/>
      <c r="BB32" s="1142"/>
      <c r="BC32" s="1142"/>
      <c r="BD32" s="1142"/>
      <c r="BE32" s="1142"/>
      <c r="BF32" s="1142"/>
      <c r="BG32" s="1142"/>
      <c r="BH32" s="1142"/>
      <c r="BI32" s="1142"/>
      <c r="BJ32" s="1142"/>
      <c r="BK32" s="1142"/>
      <c r="BL32" s="1142"/>
      <c r="BM32" s="1142"/>
      <c r="BN32" s="1142"/>
      <c r="BO32" s="2155"/>
      <c r="BP32" s="44"/>
      <c r="BQ32" s="1141"/>
      <c r="BR32" s="1142"/>
      <c r="BS32" s="1142"/>
      <c r="BT32" s="1142"/>
      <c r="BU32" s="1142"/>
      <c r="BV32" s="1142"/>
      <c r="BW32" s="1142"/>
      <c r="BX32" s="1142"/>
      <c r="BY32" s="1142"/>
      <c r="BZ32" s="1142"/>
      <c r="CA32" s="1142"/>
      <c r="CB32" s="1142"/>
      <c r="CC32" s="1143"/>
      <c r="CD32" s="233"/>
      <c r="CE32" s="233"/>
      <c r="CF32" s="233"/>
    </row>
    <row r="33" spans="1:84" ht="12" customHeight="1" thickBot="1" x14ac:dyDescent="0.25">
      <c r="A33" s="2147" t="s">
        <v>133</v>
      </c>
      <c r="B33" s="2148"/>
      <c r="C33" s="2148"/>
      <c r="D33" s="2148"/>
      <c r="E33" s="2148"/>
      <c r="F33" s="2148"/>
      <c r="G33" s="2148"/>
      <c r="H33" s="2148"/>
      <c r="I33" s="2148"/>
      <c r="J33" s="2148"/>
      <c r="K33" s="2148"/>
      <c r="L33" s="2148"/>
      <c r="M33" s="2148"/>
      <c r="N33" s="2148"/>
      <c r="O33" s="2148"/>
      <c r="P33" s="2148"/>
      <c r="Q33" s="2148"/>
      <c r="R33" s="2148"/>
      <c r="S33" s="2148"/>
      <c r="T33" s="2148"/>
      <c r="U33" s="2148"/>
      <c r="V33" s="2148"/>
      <c r="W33" s="2148"/>
      <c r="X33" s="2148"/>
      <c r="Y33" s="2148"/>
      <c r="Z33" s="2148"/>
      <c r="AA33" s="2148"/>
      <c r="AB33" s="2148"/>
      <c r="AC33" s="2148"/>
      <c r="AD33" s="2148"/>
      <c r="AE33" s="2148"/>
      <c r="AF33" s="2148"/>
      <c r="AG33" s="2148"/>
      <c r="AH33" s="2148"/>
      <c r="AI33" s="2149"/>
      <c r="AJ33" s="233"/>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233"/>
      <c r="BN33" s="233"/>
      <c r="BO33" s="233"/>
      <c r="BP33" s="233"/>
      <c r="BQ33" s="233"/>
      <c r="BR33" s="233"/>
      <c r="BS33" s="233"/>
      <c r="BT33" s="233"/>
      <c r="BU33" s="233"/>
      <c r="BV33" s="233"/>
      <c r="BW33" s="233"/>
      <c r="BX33" s="233"/>
      <c r="BY33" s="233"/>
      <c r="BZ33" s="233"/>
      <c r="CA33" s="233"/>
      <c r="CB33" s="233"/>
      <c r="CC33" s="233"/>
      <c r="CD33" s="233"/>
      <c r="CE33" s="233"/>
      <c r="CF33" s="233"/>
    </row>
    <row r="34" spans="1:84" ht="12" customHeight="1" thickTop="1" thickBot="1" x14ac:dyDescent="0.25">
      <c r="A34" s="1222" t="s">
        <v>129</v>
      </c>
      <c r="B34" s="1223"/>
      <c r="C34" s="1223"/>
      <c r="D34" s="1223"/>
      <c r="E34" s="1223"/>
      <c r="F34" s="1223"/>
      <c r="G34" s="1223"/>
      <c r="H34" s="1224"/>
      <c r="I34" s="1890"/>
      <c r="J34" s="1890"/>
      <c r="K34" s="1890"/>
      <c r="L34" s="1890"/>
      <c r="M34" s="1890"/>
      <c r="N34" s="1890"/>
      <c r="O34" s="235"/>
      <c r="P34" s="1890"/>
      <c r="Q34" s="1890"/>
      <c r="R34" s="1890"/>
      <c r="S34" s="1890"/>
      <c r="T34" s="1890"/>
      <c r="U34" s="1890"/>
      <c r="V34" s="244"/>
      <c r="W34" s="1890"/>
      <c r="X34" s="1890"/>
      <c r="Y34" s="1890"/>
      <c r="Z34" s="1890"/>
      <c r="AA34" s="1890"/>
      <c r="AB34" s="1890"/>
      <c r="AC34" s="244"/>
      <c r="AD34" s="1890"/>
      <c r="AE34" s="1890"/>
      <c r="AF34" s="1890"/>
      <c r="AG34" s="1890"/>
      <c r="AH34" s="1890"/>
      <c r="AI34" s="1891"/>
      <c r="AJ34" s="233"/>
      <c r="AK34" s="1538" t="s">
        <v>365</v>
      </c>
      <c r="AL34" s="1539"/>
      <c r="AM34" s="1539"/>
      <c r="AN34" s="1103">
        <f>P$26</f>
        <v>0</v>
      </c>
      <c r="AO34" s="1103"/>
      <c r="AP34" s="1103"/>
      <c r="AQ34" s="1103"/>
      <c r="AR34" s="1103"/>
      <c r="AS34" s="1103"/>
      <c r="AT34" s="1103"/>
      <c r="AU34" s="1103"/>
      <c r="AV34" s="1103"/>
      <c r="AW34" s="1103"/>
      <c r="AX34" s="1103"/>
      <c r="AY34" s="1103"/>
      <c r="AZ34" s="1103"/>
      <c r="BA34" s="1103"/>
      <c r="BB34" s="1103"/>
      <c r="BC34" s="1103"/>
      <c r="BD34" s="1103"/>
      <c r="BE34" s="1103"/>
      <c r="BF34" s="1103"/>
      <c r="BG34" s="1103"/>
      <c r="BH34" s="1103"/>
      <c r="BI34" s="1103"/>
      <c r="BJ34" s="1103"/>
      <c r="BK34" s="1103"/>
      <c r="BL34" s="1103"/>
      <c r="BM34" s="1103"/>
      <c r="BN34" s="1103"/>
      <c r="BO34" s="1103"/>
      <c r="BP34" s="1103"/>
      <c r="BQ34" s="1103"/>
      <c r="BR34" s="1103"/>
      <c r="BS34" s="1103"/>
      <c r="BT34" s="1103"/>
      <c r="BU34" s="1103"/>
      <c r="BV34" s="1103"/>
      <c r="BW34" s="1103"/>
      <c r="BX34" s="1103"/>
      <c r="BY34" s="1103"/>
      <c r="BZ34" s="1103"/>
      <c r="CA34" s="1103"/>
      <c r="CB34" s="1103"/>
      <c r="CC34" s="1104"/>
      <c r="CD34" s="233"/>
      <c r="CE34" s="233"/>
      <c r="CF34" s="233"/>
    </row>
    <row r="35" spans="1:84" ht="12" customHeight="1" thickTop="1" x14ac:dyDescent="0.2">
      <c r="A35" s="1222" t="s">
        <v>126</v>
      </c>
      <c r="B35" s="1223"/>
      <c r="C35" s="1223"/>
      <c r="D35" s="1223"/>
      <c r="E35" s="1223"/>
      <c r="F35" s="1223"/>
      <c r="G35" s="1223"/>
      <c r="H35" s="1224"/>
      <c r="I35" s="1890"/>
      <c r="J35" s="1890"/>
      <c r="K35" s="1890"/>
      <c r="L35" s="1890"/>
      <c r="M35" s="1890"/>
      <c r="N35" s="1890"/>
      <c r="O35" s="235"/>
      <c r="P35" s="1890"/>
      <c r="Q35" s="1890"/>
      <c r="R35" s="1890"/>
      <c r="S35" s="1890"/>
      <c r="T35" s="1890"/>
      <c r="U35" s="1890"/>
      <c r="V35" s="244"/>
      <c r="W35" s="1890"/>
      <c r="X35" s="1890"/>
      <c r="Y35" s="1890"/>
      <c r="Z35" s="1890"/>
      <c r="AA35" s="1890"/>
      <c r="AB35" s="1890"/>
      <c r="AC35" s="244"/>
      <c r="AD35" s="1890"/>
      <c r="AE35" s="1890"/>
      <c r="AF35" s="1890"/>
      <c r="AG35" s="1890"/>
      <c r="AH35" s="1890"/>
      <c r="AI35" s="1891"/>
      <c r="AJ35" s="233"/>
      <c r="AK35" s="2167" t="s">
        <v>160</v>
      </c>
      <c r="AL35" s="2168"/>
      <c r="AM35" s="2168"/>
      <c r="AN35" s="2168"/>
      <c r="AO35" s="2168"/>
      <c r="AP35" s="2168"/>
      <c r="AQ35" s="2168"/>
      <c r="AR35" s="2168"/>
      <c r="AS35" s="2168"/>
      <c r="AT35" s="2168"/>
      <c r="AU35" s="2168"/>
      <c r="AV35" s="2168"/>
      <c r="AW35" s="2168"/>
      <c r="AX35" s="2168"/>
      <c r="AY35" s="2168"/>
      <c r="AZ35" s="2168"/>
      <c r="BA35" s="2168"/>
      <c r="BB35" s="2168"/>
      <c r="BC35" s="2168"/>
      <c r="BD35" s="2168"/>
      <c r="BE35" s="2168"/>
      <c r="BF35" s="2168"/>
      <c r="BG35" s="2168"/>
      <c r="BH35" s="2168"/>
      <c r="BI35" s="2168"/>
      <c r="BJ35" s="2168"/>
      <c r="BK35" s="2168"/>
      <c r="BL35" s="2168"/>
      <c r="BM35" s="2168"/>
      <c r="BN35" s="2168"/>
      <c r="BO35" s="2169"/>
      <c r="BP35" s="47"/>
      <c r="BQ35" s="2157" t="s">
        <v>140</v>
      </c>
      <c r="BR35" s="2157"/>
      <c r="BS35" s="2157"/>
      <c r="BT35" s="2157"/>
      <c r="BU35" s="2157"/>
      <c r="BV35" s="2157"/>
      <c r="BW35" s="2157"/>
      <c r="BX35" s="2157"/>
      <c r="BY35" s="2157"/>
      <c r="BZ35" s="2157"/>
      <c r="CA35" s="2157"/>
      <c r="CB35" s="2157"/>
      <c r="CC35" s="2158"/>
      <c r="CD35" s="233"/>
      <c r="CE35" s="233"/>
      <c r="CF35" s="233"/>
    </row>
    <row r="36" spans="1:84" ht="12" customHeight="1" x14ac:dyDescent="0.2">
      <c r="A36" s="1771" t="s">
        <v>124</v>
      </c>
      <c r="B36" s="1772"/>
      <c r="C36" s="1772"/>
      <c r="D36" s="1772"/>
      <c r="E36" s="1772"/>
      <c r="F36" s="2139" t="s">
        <v>119</v>
      </c>
      <c r="G36" s="1190"/>
      <c r="H36" s="1191"/>
      <c r="I36" s="898"/>
      <c r="J36" s="898"/>
      <c r="K36" s="898"/>
      <c r="L36" s="898"/>
      <c r="M36" s="898"/>
      <c r="N36" s="898"/>
      <c r="O36" s="245"/>
      <c r="P36" s="898"/>
      <c r="Q36" s="898"/>
      <c r="R36" s="898"/>
      <c r="S36" s="898"/>
      <c r="T36" s="898"/>
      <c r="U36" s="898"/>
      <c r="V36" s="244"/>
      <c r="W36" s="898"/>
      <c r="X36" s="898"/>
      <c r="Y36" s="898"/>
      <c r="Z36" s="898"/>
      <c r="AA36" s="898"/>
      <c r="AB36" s="898"/>
      <c r="AC36" s="244"/>
      <c r="AD36" s="898"/>
      <c r="AE36" s="898"/>
      <c r="AF36" s="898"/>
      <c r="AG36" s="898"/>
      <c r="AH36" s="898"/>
      <c r="AI36" s="899"/>
      <c r="AJ36" s="233"/>
      <c r="AK36" s="1061"/>
      <c r="AL36" s="1062"/>
      <c r="AM36" s="1063"/>
      <c r="AN36" s="1105" t="s">
        <v>159</v>
      </c>
      <c r="AO36" s="1106"/>
      <c r="AP36" s="2159"/>
      <c r="AQ36" s="1105" t="s">
        <v>98</v>
      </c>
      <c r="AR36" s="1106"/>
      <c r="AS36" s="2159"/>
      <c r="AT36" s="1105"/>
      <c r="AU36" s="1106"/>
      <c r="AV36" s="1106"/>
      <c r="AW36" s="1106"/>
      <c r="AX36" s="1106"/>
      <c r="AY36" s="2159"/>
      <c r="AZ36" s="1105" t="s">
        <v>158</v>
      </c>
      <c r="BA36" s="1106"/>
      <c r="BB36" s="1106"/>
      <c r="BC36" s="1106"/>
      <c r="BD36" s="1106"/>
      <c r="BE36" s="1106"/>
      <c r="BF36" s="1106"/>
      <c r="BG36" s="2159"/>
      <c r="BH36" s="1105" t="s">
        <v>157</v>
      </c>
      <c r="BI36" s="1106"/>
      <c r="BJ36" s="1106"/>
      <c r="BK36" s="1106"/>
      <c r="BL36" s="1106"/>
      <c r="BM36" s="1106"/>
      <c r="BN36" s="1106"/>
      <c r="BO36" s="2159"/>
      <c r="BP36" s="47"/>
      <c r="BQ36" s="1101" t="s">
        <v>138</v>
      </c>
      <c r="BR36" s="1101"/>
      <c r="BS36" s="1101"/>
      <c r="BT36" s="1101"/>
      <c r="BU36" s="1101"/>
      <c r="BV36" s="1101"/>
      <c r="BW36" s="1101"/>
      <c r="BX36" s="1101"/>
      <c r="BY36" s="1101"/>
      <c r="BZ36" s="1201" t="str">
        <f>IFERROR(P$42/P$45,"")</f>
        <v/>
      </c>
      <c r="CA36" s="1201"/>
      <c r="CB36" s="1201"/>
      <c r="CC36" s="1202"/>
      <c r="CD36" s="233"/>
      <c r="CE36" s="233"/>
      <c r="CF36" s="233"/>
    </row>
    <row r="37" spans="1:84" ht="12" customHeight="1" x14ac:dyDescent="0.2">
      <c r="A37" s="1771"/>
      <c r="B37" s="1772"/>
      <c r="C37" s="1772"/>
      <c r="D37" s="1772"/>
      <c r="E37" s="1772"/>
      <c r="F37" s="2139" t="s">
        <v>118</v>
      </c>
      <c r="G37" s="1190"/>
      <c r="H37" s="1191"/>
      <c r="I37" s="898"/>
      <c r="J37" s="898"/>
      <c r="K37" s="898"/>
      <c r="L37" s="898"/>
      <c r="M37" s="898"/>
      <c r="N37" s="898"/>
      <c r="O37" s="244"/>
      <c r="P37" s="898"/>
      <c r="Q37" s="898"/>
      <c r="R37" s="898"/>
      <c r="S37" s="898"/>
      <c r="T37" s="898"/>
      <c r="U37" s="898"/>
      <c r="V37" s="244"/>
      <c r="W37" s="898"/>
      <c r="X37" s="898"/>
      <c r="Y37" s="898"/>
      <c r="Z37" s="898"/>
      <c r="AA37" s="898"/>
      <c r="AB37" s="898"/>
      <c r="AC37" s="244"/>
      <c r="AD37" s="898"/>
      <c r="AE37" s="898"/>
      <c r="AF37" s="898"/>
      <c r="AG37" s="898"/>
      <c r="AH37" s="898"/>
      <c r="AI37" s="899"/>
      <c r="AJ37" s="233"/>
      <c r="AK37" s="1061" t="s">
        <v>155</v>
      </c>
      <c r="AL37" s="1062"/>
      <c r="AM37" s="1063"/>
      <c r="AN37" s="2164"/>
      <c r="AO37" s="2165"/>
      <c r="AP37" s="2166"/>
      <c r="AQ37" s="900"/>
      <c r="AR37" s="2170"/>
      <c r="AS37" s="2171"/>
      <c r="AT37" s="1131" t="s">
        <v>154</v>
      </c>
      <c r="AU37" s="2162"/>
      <c r="AV37" s="2162"/>
      <c r="AW37" s="2162"/>
      <c r="AX37" s="2162"/>
      <c r="AY37" s="2163"/>
      <c r="AZ37" s="2160" t="str">
        <f>IF(AN37="","",IF(100*(ABS(AN37-$AN$30)/$AN$30)&gt;10,"T1 Exceeds 10% by "&amp;ROUND(100*(ABS(AN37-$AN$30)/$AN$30)-10,1)&amp;"%",""))</f>
        <v/>
      </c>
      <c r="BA37" s="2161"/>
      <c r="BB37" s="2161"/>
      <c r="BC37" s="2161"/>
      <c r="BD37" s="2161"/>
      <c r="BE37" s="2161"/>
      <c r="BF37" s="2161"/>
      <c r="BG37" s="1892"/>
      <c r="BH37" s="2160" t="str">
        <f>IF(AQ37="","",IF(100*(ABS(AQ37-$AQ$30)/$AQ$30)&gt;2,"T1 Exceeds 2% by "&amp;ROUND(100*(ABS(AQ37-$AQ$30)/$AQ$30)-2,1)&amp;"%",""))</f>
        <v/>
      </c>
      <c r="BI37" s="2161"/>
      <c r="BJ37" s="2161"/>
      <c r="BK37" s="2161"/>
      <c r="BL37" s="2161"/>
      <c r="BM37" s="2161"/>
      <c r="BN37" s="2161"/>
      <c r="BO37" s="1892"/>
      <c r="BP37" s="47"/>
      <c r="BQ37" s="1115" t="s">
        <v>137</v>
      </c>
      <c r="BR37" s="1115"/>
      <c r="BS37" s="1115"/>
      <c r="BT37" s="1115"/>
      <c r="BU37" s="1115"/>
      <c r="BV37" s="1115"/>
      <c r="BW37" s="1115"/>
      <c r="BX37" s="1115"/>
      <c r="BY37" s="1115"/>
      <c r="BZ37" s="1125" t="str">
        <f>IFERROR(IF((P$43*1.57)+(P$46*1.57)+(P$49*2)&lt;&gt;0,(P$43*1.57)+(P$46*1.57)+(P$49*2),""),"")</f>
        <v/>
      </c>
      <c r="CA37" s="1125"/>
      <c r="CB37" s="1126"/>
      <c r="CC37" s="52" t="s">
        <v>136</v>
      </c>
      <c r="CD37" s="233"/>
      <c r="CE37" s="233"/>
      <c r="CF37" s="233"/>
    </row>
    <row r="38" spans="1:84" ht="12" customHeight="1" x14ac:dyDescent="0.2">
      <c r="A38" s="1189" t="s">
        <v>121</v>
      </c>
      <c r="B38" s="1190"/>
      <c r="C38" s="1190"/>
      <c r="D38" s="1190"/>
      <c r="E38" s="1190"/>
      <c r="F38" s="1190"/>
      <c r="G38" s="1190"/>
      <c r="H38" s="1191"/>
      <c r="I38" s="898"/>
      <c r="J38" s="898"/>
      <c r="K38" s="898"/>
      <c r="L38" s="898"/>
      <c r="M38" s="898"/>
      <c r="N38" s="898"/>
      <c r="O38" s="235"/>
      <c r="P38" s="898"/>
      <c r="Q38" s="898"/>
      <c r="R38" s="898"/>
      <c r="S38" s="898"/>
      <c r="T38" s="898"/>
      <c r="U38" s="898"/>
      <c r="V38" s="244"/>
      <c r="W38" s="898"/>
      <c r="X38" s="898"/>
      <c r="Y38" s="898"/>
      <c r="Z38" s="898"/>
      <c r="AA38" s="898"/>
      <c r="AB38" s="898"/>
      <c r="AC38" s="244"/>
      <c r="AD38" s="898"/>
      <c r="AE38" s="898"/>
      <c r="AF38" s="898"/>
      <c r="AG38" s="898"/>
      <c r="AH38" s="898"/>
      <c r="AI38" s="899"/>
      <c r="AJ38" s="233"/>
      <c r="AK38" s="1061" t="s">
        <v>51</v>
      </c>
      <c r="AL38" s="1062"/>
      <c r="AM38" s="1063"/>
      <c r="AN38" s="2164"/>
      <c r="AO38" s="2165"/>
      <c r="AP38" s="2166"/>
      <c r="AQ38" s="900"/>
      <c r="AR38" s="2170"/>
      <c r="AS38" s="2171"/>
      <c r="AT38" s="900"/>
      <c r="AU38" s="2170"/>
      <c r="AV38" s="2170"/>
      <c r="AW38" s="2170"/>
      <c r="AX38" s="2170"/>
      <c r="AY38" s="2171"/>
      <c r="AZ38" s="2160" t="str">
        <f>IF(AN38="","",IF(100*(ABS(AN38-$AN$30)/$AN$30)&gt;10,"T2 Exceeds 10% by "&amp;ROUND(100*(ABS(AN38-$AN$30)/$AN$30)-10,1)&amp;"%",""))</f>
        <v/>
      </c>
      <c r="BA38" s="2161"/>
      <c r="BB38" s="2161"/>
      <c r="BC38" s="2161"/>
      <c r="BD38" s="2161"/>
      <c r="BE38" s="2161"/>
      <c r="BF38" s="2161"/>
      <c r="BG38" s="1892"/>
      <c r="BH38" s="2160" t="str">
        <f>IF(AQ38="","",IF(100*(ABS(AQ38-$AQ$30)/$AQ$30)&gt;2,"T2 Exceeds 2% by "&amp;ROUND(100*(ABS(AQ38-$AQ$30)/$AQ$30)-2,1)&amp;"%",""))</f>
        <v/>
      </c>
      <c r="BI38" s="2161"/>
      <c r="BJ38" s="2161"/>
      <c r="BK38" s="2161"/>
      <c r="BL38" s="2161"/>
      <c r="BM38" s="2161"/>
      <c r="BN38" s="2161"/>
      <c r="BO38" s="1892"/>
      <c r="BP38" s="47"/>
      <c r="BQ38" s="1115" t="s">
        <v>135</v>
      </c>
      <c r="BR38" s="1115"/>
      <c r="BS38" s="1115"/>
      <c r="BT38" s="1115"/>
      <c r="BU38" s="1115"/>
      <c r="BV38" s="1115"/>
      <c r="BW38" s="1115"/>
      <c r="BX38" s="1115"/>
      <c r="BY38" s="1115"/>
      <c r="BZ38" s="1233" t="str">
        <f>IFERROR(((P$52/60)*(P$32))*BZ36,"")</f>
        <v/>
      </c>
      <c r="CA38" s="1234"/>
      <c r="CB38" s="1234"/>
      <c r="CC38" s="1235"/>
      <c r="CD38" s="233"/>
      <c r="CE38" s="233"/>
      <c r="CF38" s="233"/>
    </row>
    <row r="39" spans="1:84" ht="12" customHeight="1" x14ac:dyDescent="0.2">
      <c r="A39" s="1492" t="s">
        <v>120</v>
      </c>
      <c r="B39" s="1493"/>
      <c r="C39" s="1493"/>
      <c r="D39" s="1493"/>
      <c r="E39" s="1493"/>
      <c r="F39" s="2139" t="s">
        <v>119</v>
      </c>
      <c r="G39" s="1190"/>
      <c r="H39" s="1191"/>
      <c r="I39" s="898"/>
      <c r="J39" s="898"/>
      <c r="K39" s="898"/>
      <c r="L39" s="898"/>
      <c r="M39" s="898"/>
      <c r="N39" s="898"/>
      <c r="O39" s="245"/>
      <c r="P39" s="898"/>
      <c r="Q39" s="898"/>
      <c r="R39" s="898"/>
      <c r="S39" s="898"/>
      <c r="T39" s="898"/>
      <c r="U39" s="898"/>
      <c r="V39" s="244"/>
      <c r="W39" s="898"/>
      <c r="X39" s="898"/>
      <c r="Y39" s="898"/>
      <c r="Z39" s="898"/>
      <c r="AA39" s="898"/>
      <c r="AB39" s="898"/>
      <c r="AC39" s="244"/>
      <c r="AD39" s="898"/>
      <c r="AE39" s="898"/>
      <c r="AF39" s="898"/>
      <c r="AG39" s="898"/>
      <c r="AH39" s="898"/>
      <c r="AI39" s="899"/>
      <c r="AJ39" s="233"/>
      <c r="AK39" s="1061" t="s">
        <v>50</v>
      </c>
      <c r="AL39" s="1062"/>
      <c r="AM39" s="1063"/>
      <c r="AN39" s="2164"/>
      <c r="AO39" s="2165"/>
      <c r="AP39" s="2166"/>
      <c r="AQ39" s="900"/>
      <c r="AR39" s="2170"/>
      <c r="AS39" s="2171"/>
      <c r="AT39" s="1131" t="s">
        <v>150</v>
      </c>
      <c r="AU39" s="2162"/>
      <c r="AV39" s="2162"/>
      <c r="AW39" s="2162"/>
      <c r="AX39" s="2162"/>
      <c r="AY39" s="2163"/>
      <c r="AZ39" s="2160" t="str">
        <f>IF(AN39="","",IF(100*(ABS(AN39-$AN$30)/$AN$30)&gt;10,"T3 Exceeds 10% by "&amp;ROUND(100*(ABS(AN39-$AN$30)/$AN$30)-10,1)&amp;"%",""))</f>
        <v/>
      </c>
      <c r="BA39" s="2161"/>
      <c r="BB39" s="2161"/>
      <c r="BC39" s="2161"/>
      <c r="BD39" s="2161"/>
      <c r="BE39" s="2161"/>
      <c r="BF39" s="2161"/>
      <c r="BG39" s="1892"/>
      <c r="BH39" s="2160" t="str">
        <f>IF(AQ39="","",IF(100*(ABS(AQ39-$AQ$30)/$AQ$30)&gt;2,"T3 Exceeds 2% by "&amp;ROUND(100*(ABS(AQ39-$AQ$30)/$AQ$30)-2,1)&amp;"%",""))</f>
        <v/>
      </c>
      <c r="BI39" s="2161"/>
      <c r="BJ39" s="2161"/>
      <c r="BK39" s="2161"/>
      <c r="BL39" s="2161"/>
      <c r="BM39" s="2161"/>
      <c r="BN39" s="2161"/>
      <c r="BO39" s="1892"/>
      <c r="BP39" s="47"/>
      <c r="BQ39" s="1115" t="s">
        <v>132</v>
      </c>
      <c r="BR39" s="1115"/>
      <c r="BS39" s="1115"/>
      <c r="BT39" s="1115"/>
      <c r="BU39" s="1115"/>
      <c r="BV39" s="1115"/>
      <c r="BW39" s="1115"/>
      <c r="BX39" s="1115"/>
      <c r="BY39" s="1115"/>
      <c r="BZ39" s="1110" t="str">
        <f>IFERROR(IF(((P$52/60)*(P$32))*((P$43-0.5))/((P$46-0.5))&lt;&gt;0,((P$52/60)*(P$32))*((P$43-0.5))/((P$46-0.5)),""),"")</f>
        <v/>
      </c>
      <c r="CA39" s="1110"/>
      <c r="CB39" s="1110"/>
      <c r="CC39" s="1111"/>
      <c r="CD39" s="233"/>
      <c r="CE39" s="233"/>
      <c r="CF39" s="233"/>
    </row>
    <row r="40" spans="1:84" ht="12.75" customHeight="1" x14ac:dyDescent="0.2">
      <c r="A40" s="1492"/>
      <c r="B40" s="1493"/>
      <c r="C40" s="1493"/>
      <c r="D40" s="1493"/>
      <c r="E40" s="1493"/>
      <c r="F40" s="2139" t="s">
        <v>118</v>
      </c>
      <c r="G40" s="1190"/>
      <c r="H40" s="1191"/>
      <c r="I40" s="898"/>
      <c r="J40" s="898"/>
      <c r="K40" s="898"/>
      <c r="L40" s="898"/>
      <c r="M40" s="898"/>
      <c r="N40" s="898"/>
      <c r="O40" s="244"/>
      <c r="P40" s="898"/>
      <c r="Q40" s="898"/>
      <c r="R40" s="898"/>
      <c r="S40" s="898"/>
      <c r="T40" s="898"/>
      <c r="U40" s="898"/>
      <c r="V40" s="244"/>
      <c r="W40" s="898"/>
      <c r="X40" s="898"/>
      <c r="Y40" s="898"/>
      <c r="Z40" s="898"/>
      <c r="AA40" s="898"/>
      <c r="AB40" s="898"/>
      <c r="AC40" s="244"/>
      <c r="AD40" s="898"/>
      <c r="AE40" s="898"/>
      <c r="AF40" s="898"/>
      <c r="AG40" s="898"/>
      <c r="AH40" s="898"/>
      <c r="AI40" s="899"/>
      <c r="AJ40" s="233"/>
      <c r="AK40" s="1061" t="s">
        <v>147</v>
      </c>
      <c r="AL40" s="1062"/>
      <c r="AM40" s="1063"/>
      <c r="AN40" s="2172" t="str">
        <f>IFERROR(AVERAGE(AN37:AP39),"")</f>
        <v/>
      </c>
      <c r="AO40" s="2173"/>
      <c r="AP40" s="2174"/>
      <c r="AQ40" s="1233" t="str">
        <f>IFERROR(AVERAGE(AQ37:AS39),"")</f>
        <v/>
      </c>
      <c r="AR40" s="1234"/>
      <c r="AS40" s="2175"/>
      <c r="AT40" s="900"/>
      <c r="AU40" s="2170"/>
      <c r="AV40" s="2170"/>
      <c r="AW40" s="2170"/>
      <c r="AX40" s="2170"/>
      <c r="AY40" s="2171"/>
      <c r="AZ40" s="1135" t="s">
        <v>146</v>
      </c>
      <c r="BA40" s="1136"/>
      <c r="BB40" s="1136"/>
      <c r="BC40" s="1136"/>
      <c r="BD40" s="1136"/>
      <c r="BE40" s="1136"/>
      <c r="BF40" s="1136"/>
      <c r="BG40" s="1136"/>
      <c r="BH40" s="1136"/>
      <c r="BI40" s="1136"/>
      <c r="BJ40" s="1136"/>
      <c r="BK40" s="1136"/>
      <c r="BL40" s="1136"/>
      <c r="BM40" s="1136"/>
      <c r="BN40" s="1136"/>
      <c r="BO40" s="2156"/>
      <c r="BP40" s="47"/>
      <c r="BQ40" s="1135" t="s">
        <v>128</v>
      </c>
      <c r="BR40" s="1136"/>
      <c r="BS40" s="1136"/>
      <c r="BT40" s="1136"/>
      <c r="BU40" s="1136"/>
      <c r="BV40" s="1136"/>
      <c r="BW40" s="1136"/>
      <c r="BX40" s="1136"/>
      <c r="BY40" s="1136"/>
      <c r="BZ40" s="1136"/>
      <c r="CA40" s="1136"/>
      <c r="CB40" s="1136"/>
      <c r="CC40" s="1137"/>
      <c r="CD40" s="233"/>
      <c r="CE40" s="233"/>
      <c r="CF40" s="233"/>
    </row>
    <row r="41" spans="1:84" ht="12" customHeight="1" x14ac:dyDescent="0.2">
      <c r="A41" s="1189" t="s">
        <v>115</v>
      </c>
      <c r="B41" s="1190"/>
      <c r="C41" s="1190"/>
      <c r="D41" s="1190"/>
      <c r="E41" s="1190"/>
      <c r="F41" s="1190"/>
      <c r="G41" s="1190"/>
      <c r="H41" s="1191"/>
      <c r="I41" s="898"/>
      <c r="J41" s="898"/>
      <c r="K41" s="898"/>
      <c r="L41" s="898"/>
      <c r="M41" s="898"/>
      <c r="N41" s="898"/>
      <c r="O41" s="235"/>
      <c r="P41" s="898"/>
      <c r="Q41" s="898"/>
      <c r="R41" s="898"/>
      <c r="S41" s="898"/>
      <c r="T41" s="898"/>
      <c r="U41" s="898"/>
      <c r="V41" s="244"/>
      <c r="W41" s="898"/>
      <c r="X41" s="898"/>
      <c r="Y41" s="898"/>
      <c r="Z41" s="898"/>
      <c r="AA41" s="898"/>
      <c r="AB41" s="898"/>
      <c r="AC41" s="244"/>
      <c r="AD41" s="898"/>
      <c r="AE41" s="898"/>
      <c r="AF41" s="898"/>
      <c r="AG41" s="898"/>
      <c r="AH41" s="898"/>
      <c r="AI41" s="899"/>
      <c r="AJ41" s="233"/>
      <c r="AK41" s="1877"/>
      <c r="AL41" s="1878"/>
      <c r="AM41" s="1878"/>
      <c r="AN41" s="1878"/>
      <c r="AO41" s="1878"/>
      <c r="AP41" s="1878"/>
      <c r="AQ41" s="1878"/>
      <c r="AR41" s="1878"/>
      <c r="AS41" s="1879"/>
      <c r="AT41" s="1131" t="s">
        <v>144</v>
      </c>
      <c r="AU41" s="2162"/>
      <c r="AV41" s="2162"/>
      <c r="AW41" s="2162"/>
      <c r="AX41" s="2162"/>
      <c r="AY41" s="2163"/>
      <c r="AZ41" s="1138" t="s">
        <v>143</v>
      </c>
      <c r="BA41" s="1139"/>
      <c r="BB41" s="1139"/>
      <c r="BC41" s="1139"/>
      <c r="BD41" s="1139"/>
      <c r="BE41" s="1139"/>
      <c r="BF41" s="1139"/>
      <c r="BG41" s="1139"/>
      <c r="BH41" s="1139"/>
      <c r="BI41" s="1139"/>
      <c r="BJ41" s="1139"/>
      <c r="BK41" s="1139"/>
      <c r="BL41" s="1139"/>
      <c r="BM41" s="1139"/>
      <c r="BN41" s="1139"/>
      <c r="BO41" s="2154"/>
      <c r="BP41" s="47"/>
      <c r="BQ41" s="1138"/>
      <c r="BR41" s="1139"/>
      <c r="BS41" s="1139"/>
      <c r="BT41" s="1139"/>
      <c r="BU41" s="1139"/>
      <c r="BV41" s="1139"/>
      <c r="BW41" s="1139"/>
      <c r="BX41" s="1139"/>
      <c r="BY41" s="1139"/>
      <c r="BZ41" s="1139"/>
      <c r="CA41" s="1139"/>
      <c r="CB41" s="1139"/>
      <c r="CC41" s="1140"/>
      <c r="CD41" s="233"/>
      <c r="CE41" s="233"/>
      <c r="CF41" s="233"/>
    </row>
    <row r="42" spans="1:84" ht="12" customHeight="1" thickBot="1" x14ac:dyDescent="0.25">
      <c r="A42" s="1189" t="s">
        <v>113</v>
      </c>
      <c r="B42" s="1190"/>
      <c r="C42" s="1190"/>
      <c r="D42" s="1190"/>
      <c r="E42" s="1190"/>
      <c r="F42" s="1190"/>
      <c r="G42" s="1190"/>
      <c r="H42" s="1191"/>
      <c r="I42" s="2140"/>
      <c r="J42" s="1172"/>
      <c r="K42" s="667" t="s">
        <v>112</v>
      </c>
      <c r="L42" s="2141"/>
      <c r="M42" s="2142"/>
      <c r="N42" s="2142"/>
      <c r="O42" s="244"/>
      <c r="P42" s="2140"/>
      <c r="Q42" s="1172"/>
      <c r="R42" s="667" t="s">
        <v>112</v>
      </c>
      <c r="S42" s="2141"/>
      <c r="T42" s="2142"/>
      <c r="U42" s="2142"/>
      <c r="V42" s="244"/>
      <c r="W42" s="2140"/>
      <c r="X42" s="1172"/>
      <c r="Y42" s="667" t="s">
        <v>112</v>
      </c>
      <c r="Z42" s="2141"/>
      <c r="AA42" s="2142"/>
      <c r="AB42" s="2142"/>
      <c r="AC42" s="244"/>
      <c r="AD42" s="2140"/>
      <c r="AE42" s="1172"/>
      <c r="AF42" s="667" t="s">
        <v>112</v>
      </c>
      <c r="AG42" s="2141"/>
      <c r="AH42" s="2142"/>
      <c r="AI42" s="2143"/>
      <c r="AJ42" s="233"/>
      <c r="AK42" s="1880"/>
      <c r="AL42" s="1881"/>
      <c r="AM42" s="1881"/>
      <c r="AN42" s="1881"/>
      <c r="AO42" s="1881"/>
      <c r="AP42" s="1881"/>
      <c r="AQ42" s="1881"/>
      <c r="AR42" s="1881"/>
      <c r="AS42" s="1882"/>
      <c r="AT42" s="901"/>
      <c r="AU42" s="902"/>
      <c r="AV42" s="902"/>
      <c r="AW42" s="902"/>
      <c r="AX42" s="902"/>
      <c r="AY42" s="903"/>
      <c r="AZ42" s="1141"/>
      <c r="BA42" s="1142"/>
      <c r="BB42" s="1142"/>
      <c r="BC42" s="1142"/>
      <c r="BD42" s="1142"/>
      <c r="BE42" s="1142"/>
      <c r="BF42" s="1142"/>
      <c r="BG42" s="1142"/>
      <c r="BH42" s="1142"/>
      <c r="BI42" s="1142"/>
      <c r="BJ42" s="1142"/>
      <c r="BK42" s="1142"/>
      <c r="BL42" s="1142"/>
      <c r="BM42" s="1142"/>
      <c r="BN42" s="1142"/>
      <c r="BO42" s="2155"/>
      <c r="BP42" s="44"/>
      <c r="BQ42" s="1141"/>
      <c r="BR42" s="1142"/>
      <c r="BS42" s="1142"/>
      <c r="BT42" s="1142"/>
      <c r="BU42" s="1142"/>
      <c r="BV42" s="1142"/>
      <c r="BW42" s="1142"/>
      <c r="BX42" s="1142"/>
      <c r="BY42" s="1142"/>
      <c r="BZ42" s="1142"/>
      <c r="CA42" s="1142"/>
      <c r="CB42" s="1142"/>
      <c r="CC42" s="1143"/>
      <c r="CD42" s="233"/>
      <c r="CE42" s="233"/>
      <c r="CF42" s="233"/>
    </row>
    <row r="43" spans="1:84" ht="12" customHeight="1" thickBot="1" x14ac:dyDescent="0.25">
      <c r="A43" s="1189" t="s">
        <v>110</v>
      </c>
      <c r="B43" s="1190"/>
      <c r="C43" s="1190"/>
      <c r="D43" s="1190"/>
      <c r="E43" s="1190"/>
      <c r="F43" s="1190"/>
      <c r="G43" s="1190"/>
      <c r="H43" s="1191"/>
      <c r="I43" s="1128"/>
      <c r="J43" s="1129"/>
      <c r="K43" s="1129"/>
      <c r="L43" s="2035" t="s">
        <v>109</v>
      </c>
      <c r="M43" s="2035"/>
      <c r="N43" s="2176"/>
      <c r="O43" s="243"/>
      <c r="P43" s="1128"/>
      <c r="Q43" s="1129"/>
      <c r="R43" s="1129"/>
      <c r="S43" s="2035" t="s">
        <v>109</v>
      </c>
      <c r="T43" s="2035"/>
      <c r="U43" s="2176"/>
      <c r="V43" s="242"/>
      <c r="W43" s="1128"/>
      <c r="X43" s="1129"/>
      <c r="Y43" s="1129"/>
      <c r="Z43" s="2035" t="s">
        <v>109</v>
      </c>
      <c r="AA43" s="2035"/>
      <c r="AB43" s="2176"/>
      <c r="AC43" s="242"/>
      <c r="AD43" s="1128"/>
      <c r="AE43" s="1129"/>
      <c r="AF43" s="1129"/>
      <c r="AG43" s="2035" t="s">
        <v>109</v>
      </c>
      <c r="AH43" s="2035"/>
      <c r="AI43" s="2177"/>
      <c r="AJ43" s="233"/>
      <c r="AK43" s="233"/>
      <c r="AL43" s="233"/>
      <c r="AM43" s="233"/>
      <c r="AN43" s="233"/>
      <c r="AO43" s="233"/>
      <c r="AP43" s="233"/>
      <c r="AQ43" s="233"/>
      <c r="AR43" s="233"/>
      <c r="AS43" s="233"/>
      <c r="AT43" s="233"/>
      <c r="AU43" s="233"/>
      <c r="AV43" s="233"/>
      <c r="AW43" s="233"/>
      <c r="AX43" s="233"/>
      <c r="AY43" s="233"/>
      <c r="AZ43" s="233"/>
      <c r="BA43" s="233"/>
      <c r="BB43" s="233"/>
      <c r="BC43" s="233"/>
      <c r="BD43" s="233"/>
      <c r="BE43" s="233"/>
      <c r="BF43" s="233"/>
      <c r="BG43" s="233"/>
      <c r="BH43" s="233"/>
      <c r="BI43" s="233"/>
      <c r="BJ43" s="233"/>
      <c r="BK43" s="233"/>
      <c r="BL43" s="233"/>
      <c r="BM43" s="233"/>
      <c r="BN43" s="233"/>
      <c r="BO43" s="233"/>
      <c r="BP43" s="233"/>
      <c r="BQ43" s="233"/>
      <c r="BR43" s="233"/>
      <c r="BS43" s="233"/>
      <c r="BT43" s="233"/>
      <c r="BU43" s="233"/>
      <c r="BV43" s="233"/>
      <c r="BW43" s="233"/>
      <c r="BX43" s="233"/>
      <c r="BY43" s="233"/>
      <c r="BZ43" s="233"/>
      <c r="CA43" s="233"/>
      <c r="CB43" s="233"/>
      <c r="CC43" s="233"/>
      <c r="CD43" s="233"/>
      <c r="CE43" s="233"/>
      <c r="CF43" s="233"/>
    </row>
    <row r="44" spans="1:84" ht="12" customHeight="1" thickBot="1" x14ac:dyDescent="0.25">
      <c r="A44" s="41"/>
      <c r="B44" s="40"/>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103"/>
      <c r="AJ44" s="233"/>
      <c r="AK44" s="1538" t="s">
        <v>365</v>
      </c>
      <c r="AL44" s="1539"/>
      <c r="AM44" s="1539"/>
      <c r="AN44" s="1103">
        <f>W$26</f>
        <v>0</v>
      </c>
      <c r="AO44" s="1103"/>
      <c r="AP44" s="1103"/>
      <c r="AQ44" s="1103"/>
      <c r="AR44" s="1103"/>
      <c r="AS44" s="1103"/>
      <c r="AT44" s="1103"/>
      <c r="AU44" s="1103"/>
      <c r="AV44" s="1103"/>
      <c r="AW44" s="1103"/>
      <c r="AX44" s="1103"/>
      <c r="AY44" s="1103"/>
      <c r="AZ44" s="1103"/>
      <c r="BA44" s="1103"/>
      <c r="BB44" s="1103"/>
      <c r="BC44" s="1103"/>
      <c r="BD44" s="1103"/>
      <c r="BE44" s="1103"/>
      <c r="BF44" s="1103"/>
      <c r="BG44" s="1103"/>
      <c r="BH44" s="1103"/>
      <c r="BI44" s="1103"/>
      <c r="BJ44" s="1103"/>
      <c r="BK44" s="1103"/>
      <c r="BL44" s="1103"/>
      <c r="BM44" s="1103"/>
      <c r="BN44" s="1103"/>
      <c r="BO44" s="1103"/>
      <c r="BP44" s="1103"/>
      <c r="BQ44" s="1103"/>
      <c r="BR44" s="1103"/>
      <c r="BS44" s="1103"/>
      <c r="BT44" s="1103"/>
      <c r="BU44" s="1103"/>
      <c r="BV44" s="1103"/>
      <c r="BW44" s="1103"/>
      <c r="BX44" s="1103"/>
      <c r="BY44" s="1103"/>
      <c r="BZ44" s="1103"/>
      <c r="CA44" s="1103"/>
      <c r="CB44" s="1103"/>
      <c r="CC44" s="1104"/>
      <c r="CD44" s="233"/>
      <c r="CE44" s="233"/>
      <c r="CF44" s="233"/>
    </row>
    <row r="45" spans="1:84" ht="12" customHeight="1" thickTop="1" thickBot="1" x14ac:dyDescent="0.25">
      <c r="A45" s="241" t="s">
        <v>164</v>
      </c>
      <c r="B45" s="240"/>
      <c r="C45" s="240"/>
      <c r="D45" s="240"/>
      <c r="E45" s="240"/>
      <c r="F45" s="240"/>
      <c r="G45" s="240"/>
      <c r="H45" s="240"/>
      <c r="I45" s="238"/>
      <c r="J45" s="238"/>
      <c r="K45" s="238"/>
      <c r="L45" s="238"/>
      <c r="M45" s="238"/>
      <c r="N45" s="238"/>
      <c r="O45" s="237"/>
      <c r="P45" s="238"/>
      <c r="Q45" s="238"/>
      <c r="R45" s="238"/>
      <c r="S45" s="238"/>
      <c r="T45" s="238"/>
      <c r="U45" s="238"/>
      <c r="V45" s="239"/>
      <c r="W45" s="238"/>
      <c r="X45" s="238"/>
      <c r="Y45" s="238"/>
      <c r="Z45" s="237"/>
      <c r="AA45" s="237"/>
      <c r="AB45" s="237"/>
      <c r="AC45" s="239"/>
      <c r="AD45" s="238"/>
      <c r="AE45" s="238"/>
      <c r="AF45" s="238"/>
      <c r="AG45" s="237"/>
      <c r="AH45" s="237"/>
      <c r="AI45" s="236"/>
      <c r="AJ45" s="233"/>
      <c r="AK45" s="2167" t="s">
        <v>160</v>
      </c>
      <c r="AL45" s="2168"/>
      <c r="AM45" s="2168"/>
      <c r="AN45" s="2168"/>
      <c r="AO45" s="2168"/>
      <c r="AP45" s="2168"/>
      <c r="AQ45" s="2168"/>
      <c r="AR45" s="2168"/>
      <c r="AS45" s="2168"/>
      <c r="AT45" s="2168"/>
      <c r="AU45" s="2168"/>
      <c r="AV45" s="2168"/>
      <c r="AW45" s="2168"/>
      <c r="AX45" s="2168"/>
      <c r="AY45" s="2168"/>
      <c r="AZ45" s="2168"/>
      <c r="BA45" s="2168"/>
      <c r="BB45" s="2168"/>
      <c r="BC45" s="2168"/>
      <c r="BD45" s="2168"/>
      <c r="BE45" s="2168"/>
      <c r="BF45" s="2168"/>
      <c r="BG45" s="2168"/>
      <c r="BH45" s="2168"/>
      <c r="BI45" s="2168"/>
      <c r="BJ45" s="2168"/>
      <c r="BK45" s="2168"/>
      <c r="BL45" s="2168"/>
      <c r="BM45" s="2168"/>
      <c r="BN45" s="2168"/>
      <c r="BO45" s="2169"/>
      <c r="BP45" s="47"/>
      <c r="BQ45" s="2157" t="s">
        <v>140</v>
      </c>
      <c r="BR45" s="2157"/>
      <c r="BS45" s="2157"/>
      <c r="BT45" s="2157"/>
      <c r="BU45" s="2157"/>
      <c r="BV45" s="2157"/>
      <c r="BW45" s="2157"/>
      <c r="BX45" s="2157"/>
      <c r="BY45" s="2157"/>
      <c r="BZ45" s="2157"/>
      <c r="CA45" s="2157"/>
      <c r="CB45" s="2157"/>
      <c r="CC45" s="2158"/>
      <c r="CD45" s="233"/>
      <c r="CE45" s="233"/>
      <c r="CF45" s="233"/>
    </row>
    <row r="46" spans="1:84" ht="12" customHeight="1" thickTop="1" thickBot="1" x14ac:dyDescent="0.25">
      <c r="A46" s="2178" t="s">
        <v>454</v>
      </c>
      <c r="B46" s="2179"/>
      <c r="C46" s="2179"/>
      <c r="D46" s="2179"/>
      <c r="E46" s="2179"/>
      <c r="F46" s="2179"/>
      <c r="G46" s="2179"/>
      <c r="H46" s="2180"/>
      <c r="I46" s="2181"/>
      <c r="J46" s="2182"/>
      <c r="K46" s="2182"/>
      <c r="L46" s="2183"/>
      <c r="M46" s="2183"/>
      <c r="N46" s="1095"/>
      <c r="O46" s="234"/>
      <c r="P46" s="2181"/>
      <c r="Q46" s="2182"/>
      <c r="R46" s="2182"/>
      <c r="S46" s="2183"/>
      <c r="T46" s="2183"/>
      <c r="U46" s="1095"/>
      <c r="V46" s="234"/>
      <c r="W46" s="2181"/>
      <c r="X46" s="2182"/>
      <c r="Y46" s="2182"/>
      <c r="Z46" s="2183"/>
      <c r="AA46" s="2183"/>
      <c r="AB46" s="1095"/>
      <c r="AC46" s="234"/>
      <c r="AD46" s="2181"/>
      <c r="AE46" s="2182"/>
      <c r="AF46" s="2182"/>
      <c r="AG46" s="2183"/>
      <c r="AH46" s="2183"/>
      <c r="AI46" s="2184"/>
      <c r="AJ46" s="233"/>
      <c r="AK46" s="1061"/>
      <c r="AL46" s="1062"/>
      <c r="AM46" s="1063"/>
      <c r="AN46" s="1105" t="s">
        <v>159</v>
      </c>
      <c r="AO46" s="1106"/>
      <c r="AP46" s="2159"/>
      <c r="AQ46" s="1105" t="s">
        <v>98</v>
      </c>
      <c r="AR46" s="1106"/>
      <c r="AS46" s="2159"/>
      <c r="AT46" s="1105"/>
      <c r="AU46" s="1106"/>
      <c r="AV46" s="1106"/>
      <c r="AW46" s="1106"/>
      <c r="AX46" s="1106"/>
      <c r="AY46" s="2159"/>
      <c r="AZ46" s="1105" t="s">
        <v>158</v>
      </c>
      <c r="BA46" s="1106"/>
      <c r="BB46" s="1106"/>
      <c r="BC46" s="1106"/>
      <c r="BD46" s="1106"/>
      <c r="BE46" s="1106"/>
      <c r="BF46" s="1106"/>
      <c r="BG46" s="2159"/>
      <c r="BH46" s="1105" t="s">
        <v>157</v>
      </c>
      <c r="BI46" s="1106"/>
      <c r="BJ46" s="1106"/>
      <c r="BK46" s="1106"/>
      <c r="BL46" s="1106"/>
      <c r="BM46" s="1106"/>
      <c r="BN46" s="1106"/>
      <c r="BO46" s="2159"/>
      <c r="BP46" s="47"/>
      <c r="BQ46" s="1101" t="s">
        <v>138</v>
      </c>
      <c r="BR46" s="1101"/>
      <c r="BS46" s="1101"/>
      <c r="BT46" s="1101"/>
      <c r="BU46" s="1101"/>
      <c r="BV46" s="1101"/>
      <c r="BW46" s="1101"/>
      <c r="BX46" s="1101"/>
      <c r="BY46" s="1101"/>
      <c r="BZ46" s="1201" t="str">
        <f>IFERROR(W$42/W$45,"")</f>
        <v/>
      </c>
      <c r="CA46" s="1201"/>
      <c r="CB46" s="1201"/>
      <c r="CC46" s="1202"/>
      <c r="CD46" s="233"/>
      <c r="CE46" s="233"/>
      <c r="CF46" s="233"/>
    </row>
    <row r="47" spans="1:84" ht="12" customHeight="1" x14ac:dyDescent="0.2">
      <c r="A47" s="40"/>
      <c r="B47" s="40"/>
      <c r="C47" s="40"/>
      <c r="D47" s="40"/>
      <c r="E47" s="40"/>
      <c r="F47" s="40"/>
      <c r="G47" s="40"/>
      <c r="H47" s="40"/>
      <c r="I47" s="669"/>
      <c r="J47" s="669"/>
      <c r="K47" s="669"/>
      <c r="L47" s="669"/>
      <c r="M47" s="669"/>
      <c r="N47" s="669"/>
      <c r="O47" s="37"/>
      <c r="P47" s="669"/>
      <c r="Q47" s="669"/>
      <c r="R47" s="669"/>
      <c r="S47" s="669"/>
      <c r="T47" s="669"/>
      <c r="U47" s="669"/>
      <c r="V47" s="40"/>
      <c r="W47" s="669"/>
      <c r="X47" s="669"/>
      <c r="Y47" s="669"/>
      <c r="Z47" s="669"/>
      <c r="AA47" s="669"/>
      <c r="AB47" s="669"/>
      <c r="AC47" s="40"/>
      <c r="AD47" s="669"/>
      <c r="AE47" s="669"/>
      <c r="AF47" s="669"/>
      <c r="AG47" s="669"/>
      <c r="AH47" s="669"/>
      <c r="AI47" s="669"/>
      <c r="AJ47" s="233"/>
      <c r="AK47" s="1061" t="s">
        <v>155</v>
      </c>
      <c r="AL47" s="1062"/>
      <c r="AM47" s="1063"/>
      <c r="AN47" s="2164"/>
      <c r="AO47" s="2165"/>
      <c r="AP47" s="2166"/>
      <c r="AQ47" s="900"/>
      <c r="AR47" s="2170"/>
      <c r="AS47" s="2171"/>
      <c r="AT47" s="1131" t="s">
        <v>154</v>
      </c>
      <c r="AU47" s="2162"/>
      <c r="AV47" s="2162"/>
      <c r="AW47" s="2162"/>
      <c r="AX47" s="2162"/>
      <c r="AY47" s="2163"/>
      <c r="AZ47" s="2160" t="str">
        <f>IF(AN47="","",IF(100*(ABS(AN47-$AN$30)/$AN$30)&gt;10,"T1 Exceeds 10% by "&amp;ROUND(100*(ABS(AN47-$AN$30)/$AN$30)-10,1)&amp;"%",""))</f>
        <v/>
      </c>
      <c r="BA47" s="2161"/>
      <c r="BB47" s="2161"/>
      <c r="BC47" s="2161"/>
      <c r="BD47" s="2161"/>
      <c r="BE47" s="2161"/>
      <c r="BF47" s="2161"/>
      <c r="BG47" s="1892"/>
      <c r="BH47" s="2160" t="str">
        <f>IF(AQ47="","",IF(100*(ABS(AQ47-$AQ$30)/$AQ$30)&gt;2,"T1 Exceeds 2% by "&amp;ROUND(100*(ABS(AQ47-$AQ$30)/$AQ$30)-2,1)&amp;"%",""))</f>
        <v/>
      </c>
      <c r="BI47" s="2161"/>
      <c r="BJ47" s="2161"/>
      <c r="BK47" s="2161"/>
      <c r="BL47" s="2161"/>
      <c r="BM47" s="2161"/>
      <c r="BN47" s="2161"/>
      <c r="BO47" s="1892"/>
      <c r="BP47" s="47"/>
      <c r="BQ47" s="1115" t="s">
        <v>137</v>
      </c>
      <c r="BR47" s="1115"/>
      <c r="BS47" s="1115"/>
      <c r="BT47" s="1115"/>
      <c r="BU47" s="1115"/>
      <c r="BV47" s="1115"/>
      <c r="BW47" s="1115"/>
      <c r="BX47" s="1115"/>
      <c r="BY47" s="1115"/>
      <c r="BZ47" s="1125" t="str">
        <f>IFERROR(IF((W$43*1.57)+(W$46*1.57)+(W$49*2)&lt;&gt;0,(W$43*1.57)+(W$46*1.57)+(W$49*2),""),"")</f>
        <v/>
      </c>
      <c r="CA47" s="1125"/>
      <c r="CB47" s="1126"/>
      <c r="CC47" s="52" t="s">
        <v>136</v>
      </c>
      <c r="CD47" s="233"/>
      <c r="CE47" s="233"/>
      <c r="CF47" s="233"/>
    </row>
    <row r="48" spans="1:84" ht="12" customHeight="1" x14ac:dyDescent="0.2">
      <c r="A48" s="40"/>
      <c r="B48" s="6" t="s">
        <v>39</v>
      </c>
      <c r="C48" s="40"/>
      <c r="D48" s="40"/>
      <c r="E48" s="40"/>
      <c r="F48" s="40"/>
      <c r="G48" s="40"/>
      <c r="H48" s="40"/>
      <c r="I48" s="309"/>
      <c r="J48" s="309"/>
      <c r="K48" s="670"/>
      <c r="L48" s="309"/>
      <c r="M48" s="309"/>
      <c r="N48" s="309"/>
      <c r="O48" s="40"/>
      <c r="P48" s="309"/>
      <c r="Q48" s="309"/>
      <c r="R48" s="670"/>
      <c r="S48" s="309"/>
      <c r="T48" s="309"/>
      <c r="U48" s="309"/>
      <c r="V48" s="40"/>
      <c r="W48" s="309"/>
      <c r="X48" s="309"/>
      <c r="Y48" s="670"/>
      <c r="Z48" s="309"/>
      <c r="AA48" s="309"/>
      <c r="AB48" s="309"/>
      <c r="AC48" s="40"/>
      <c r="AD48" s="309"/>
      <c r="AE48" s="309"/>
      <c r="AF48" s="670"/>
      <c r="AG48" s="309"/>
      <c r="AH48" s="309"/>
      <c r="AI48" s="309"/>
      <c r="AJ48" s="233"/>
      <c r="AK48" s="1061" t="s">
        <v>51</v>
      </c>
      <c r="AL48" s="1062"/>
      <c r="AM48" s="1063"/>
      <c r="AN48" s="2164"/>
      <c r="AO48" s="2165"/>
      <c r="AP48" s="2166"/>
      <c r="AQ48" s="900"/>
      <c r="AR48" s="2170"/>
      <c r="AS48" s="2171"/>
      <c r="AT48" s="900"/>
      <c r="AU48" s="2170"/>
      <c r="AV48" s="2170"/>
      <c r="AW48" s="2170"/>
      <c r="AX48" s="2170"/>
      <c r="AY48" s="2171"/>
      <c r="AZ48" s="2160" t="str">
        <f>IF(AN48="","",IF(100*(ABS(AN48-$AN$30)/$AN$30)&gt;10,"T2 Exceeds 10% by "&amp;ROUND(100*(ABS(AN48-$AN$30)/$AN$30)-10,1)&amp;"%",""))</f>
        <v/>
      </c>
      <c r="BA48" s="2161"/>
      <c r="BB48" s="2161"/>
      <c r="BC48" s="2161"/>
      <c r="BD48" s="2161"/>
      <c r="BE48" s="2161"/>
      <c r="BF48" s="2161"/>
      <c r="BG48" s="1892"/>
      <c r="BH48" s="2160" t="str">
        <f>IF(AQ48="","",IF(100*(ABS(AQ48-$AQ$30)/$AQ$30)&gt;2,"T2 Exceeds 2% by "&amp;ROUND(100*(ABS(AQ48-$AQ$30)/$AQ$30)-2,1)&amp;"%",""))</f>
        <v/>
      </c>
      <c r="BI48" s="2161"/>
      <c r="BJ48" s="2161"/>
      <c r="BK48" s="2161"/>
      <c r="BL48" s="2161"/>
      <c r="BM48" s="2161"/>
      <c r="BN48" s="2161"/>
      <c r="BO48" s="1892"/>
      <c r="BP48" s="47"/>
      <c r="BQ48" s="1115" t="s">
        <v>135</v>
      </c>
      <c r="BR48" s="1115"/>
      <c r="BS48" s="1115"/>
      <c r="BT48" s="1115"/>
      <c r="BU48" s="1115"/>
      <c r="BV48" s="1115"/>
      <c r="BW48" s="1115"/>
      <c r="BX48" s="1115"/>
      <c r="BY48" s="1115"/>
      <c r="BZ48" s="1110" t="str">
        <f>IFERROR(((W$52/60)*(W$32))*BZ46,"")</f>
        <v/>
      </c>
      <c r="CA48" s="1110"/>
      <c r="CB48" s="1110"/>
      <c r="CC48" s="1111"/>
      <c r="CD48" s="233"/>
      <c r="CE48" s="233"/>
      <c r="CF48" s="233"/>
    </row>
    <row r="49" spans="1:84" ht="12" customHeight="1" x14ac:dyDescent="0.2">
      <c r="A49" s="23"/>
      <c r="B49" s="987"/>
      <c r="C49" s="987"/>
      <c r="D49" s="987"/>
      <c r="E49" s="987"/>
      <c r="F49" s="987"/>
      <c r="G49" s="987"/>
      <c r="H49" s="987"/>
      <c r="I49" s="987"/>
      <c r="J49" s="987"/>
      <c r="K49" s="987"/>
      <c r="L49" s="987"/>
      <c r="M49" s="987"/>
      <c r="N49" s="987"/>
      <c r="O49" s="987"/>
      <c r="P49" s="987"/>
      <c r="Q49" s="987"/>
      <c r="R49" s="987"/>
      <c r="S49" s="987"/>
      <c r="T49" s="987"/>
      <c r="U49" s="987"/>
      <c r="V49" s="987"/>
      <c r="W49" s="987"/>
      <c r="X49" s="987"/>
      <c r="Y49" s="987"/>
      <c r="Z49" s="987"/>
      <c r="AA49" s="987"/>
      <c r="AB49" s="987"/>
      <c r="AC49" s="987"/>
      <c r="AD49" s="987"/>
      <c r="AE49" s="987"/>
      <c r="AF49" s="987"/>
      <c r="AG49" s="987"/>
      <c r="AH49" s="987"/>
      <c r="AI49" s="987"/>
      <c r="AJ49" s="233"/>
      <c r="AK49" s="1061" t="s">
        <v>50</v>
      </c>
      <c r="AL49" s="1062"/>
      <c r="AM49" s="1063"/>
      <c r="AN49" s="2164"/>
      <c r="AO49" s="2165"/>
      <c r="AP49" s="2166"/>
      <c r="AQ49" s="900"/>
      <c r="AR49" s="2170"/>
      <c r="AS49" s="2171"/>
      <c r="AT49" s="1131" t="s">
        <v>150</v>
      </c>
      <c r="AU49" s="2162"/>
      <c r="AV49" s="2162"/>
      <c r="AW49" s="2162"/>
      <c r="AX49" s="2162"/>
      <c r="AY49" s="2163"/>
      <c r="AZ49" s="2160" t="str">
        <f>IF(AN49="","",IF(100*(ABS(AN49-$AN$30)/$AN$30)&gt;10,"T3 Exceeds 10% by "&amp;ROUND(100*(ABS(AN49-$AN$30)/$AN$30)-10,1)&amp;"%",""))</f>
        <v/>
      </c>
      <c r="BA49" s="2161"/>
      <c r="BB49" s="2161"/>
      <c r="BC49" s="2161"/>
      <c r="BD49" s="2161"/>
      <c r="BE49" s="2161"/>
      <c r="BF49" s="2161"/>
      <c r="BG49" s="1892"/>
      <c r="BH49" s="2160" t="str">
        <f>IF(AQ49="","",IF(100*(ABS(AQ49-$AQ$30)/$AQ$30)&gt;2,"T3 Exceeds 2% by "&amp;ROUND(100*(ABS(AQ49-$AQ$30)/$AQ$30)-2,1)&amp;"%",""))</f>
        <v/>
      </c>
      <c r="BI49" s="2161"/>
      <c r="BJ49" s="2161"/>
      <c r="BK49" s="2161"/>
      <c r="BL49" s="2161"/>
      <c r="BM49" s="2161"/>
      <c r="BN49" s="2161"/>
      <c r="BO49" s="1892"/>
      <c r="BP49" s="47"/>
      <c r="BQ49" s="1115" t="s">
        <v>132</v>
      </c>
      <c r="BR49" s="1115"/>
      <c r="BS49" s="1115"/>
      <c r="BT49" s="1115"/>
      <c r="BU49" s="1115"/>
      <c r="BV49" s="1115"/>
      <c r="BW49" s="1115"/>
      <c r="BX49" s="1115"/>
      <c r="BY49" s="1115"/>
      <c r="BZ49" s="1110" t="str">
        <f>IFERROR(IF(((W$52/60)*(W$32))*((W$43-0.5))/((W$46-0.5))&lt;&gt;0,((W$52/60)*(W$32))*((W$43-0.5))/((W$46-0.5)),""),"")</f>
        <v/>
      </c>
      <c r="CA49" s="1110"/>
      <c r="CB49" s="1110"/>
      <c r="CC49" s="1111"/>
      <c r="CD49" s="233"/>
      <c r="CE49" s="233"/>
      <c r="CF49" s="233"/>
    </row>
    <row r="50" spans="1:84" ht="12" customHeight="1" x14ac:dyDescent="0.2">
      <c r="A50" s="23"/>
      <c r="B50" s="987"/>
      <c r="C50" s="987"/>
      <c r="D50" s="987"/>
      <c r="E50" s="987"/>
      <c r="F50" s="987"/>
      <c r="G50" s="987"/>
      <c r="H50" s="987"/>
      <c r="I50" s="987"/>
      <c r="J50" s="987"/>
      <c r="K50" s="987"/>
      <c r="L50" s="987"/>
      <c r="M50" s="987"/>
      <c r="N50" s="987"/>
      <c r="O50" s="987"/>
      <c r="P50" s="987"/>
      <c r="Q50" s="987"/>
      <c r="R50" s="987"/>
      <c r="S50" s="987"/>
      <c r="T50" s="987"/>
      <c r="U50" s="987"/>
      <c r="V50" s="987"/>
      <c r="W50" s="987"/>
      <c r="X50" s="987"/>
      <c r="Y50" s="987"/>
      <c r="Z50" s="987"/>
      <c r="AA50" s="987"/>
      <c r="AB50" s="987"/>
      <c r="AC50" s="987"/>
      <c r="AD50" s="987"/>
      <c r="AE50" s="987"/>
      <c r="AF50" s="987"/>
      <c r="AG50" s="987"/>
      <c r="AH50" s="987"/>
      <c r="AI50" s="987"/>
      <c r="AJ50" s="233"/>
      <c r="AK50" s="1061" t="s">
        <v>147</v>
      </c>
      <c r="AL50" s="1062"/>
      <c r="AM50" s="1063"/>
      <c r="AN50" s="2172" t="str">
        <f>IFERROR(AVERAGE(AN47:AP49),"")</f>
        <v/>
      </c>
      <c r="AO50" s="2173"/>
      <c r="AP50" s="2174"/>
      <c r="AQ50" s="1233" t="str">
        <f>IFERROR(AVERAGE(AQ47:AS49),"")</f>
        <v/>
      </c>
      <c r="AR50" s="1234"/>
      <c r="AS50" s="2175"/>
      <c r="AT50" s="900"/>
      <c r="AU50" s="2170"/>
      <c r="AV50" s="2170"/>
      <c r="AW50" s="2170"/>
      <c r="AX50" s="2170"/>
      <c r="AY50" s="2171"/>
      <c r="AZ50" s="1135" t="s">
        <v>146</v>
      </c>
      <c r="BA50" s="1136"/>
      <c r="BB50" s="1136"/>
      <c r="BC50" s="1136"/>
      <c r="BD50" s="1136"/>
      <c r="BE50" s="1136"/>
      <c r="BF50" s="1136"/>
      <c r="BG50" s="1136"/>
      <c r="BH50" s="1136"/>
      <c r="BI50" s="1136"/>
      <c r="BJ50" s="1136"/>
      <c r="BK50" s="1136"/>
      <c r="BL50" s="1136"/>
      <c r="BM50" s="1136"/>
      <c r="BN50" s="1136"/>
      <c r="BO50" s="2156"/>
      <c r="BP50" s="47"/>
      <c r="BQ50" s="1135" t="s">
        <v>128</v>
      </c>
      <c r="BR50" s="1136"/>
      <c r="BS50" s="1136"/>
      <c r="BT50" s="1136"/>
      <c r="BU50" s="1136"/>
      <c r="BV50" s="1136"/>
      <c r="BW50" s="1136"/>
      <c r="BX50" s="1136"/>
      <c r="BY50" s="1136"/>
      <c r="BZ50" s="1136"/>
      <c r="CA50" s="1136"/>
      <c r="CB50" s="1136"/>
      <c r="CC50" s="1137"/>
      <c r="CD50" s="233"/>
      <c r="CE50" s="233"/>
      <c r="CF50" s="233"/>
    </row>
    <row r="51" spans="1:84"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233"/>
      <c r="AK51" s="1877"/>
      <c r="AL51" s="1878"/>
      <c r="AM51" s="1878"/>
      <c r="AN51" s="1878"/>
      <c r="AO51" s="1878"/>
      <c r="AP51" s="1878"/>
      <c r="AQ51" s="1878"/>
      <c r="AR51" s="1878"/>
      <c r="AS51" s="1879"/>
      <c r="AT51" s="1131" t="s">
        <v>144</v>
      </c>
      <c r="AU51" s="2162"/>
      <c r="AV51" s="2162"/>
      <c r="AW51" s="2162"/>
      <c r="AX51" s="2162"/>
      <c r="AY51" s="2163"/>
      <c r="AZ51" s="1138" t="s">
        <v>143</v>
      </c>
      <c r="BA51" s="1139"/>
      <c r="BB51" s="1139"/>
      <c r="BC51" s="1139"/>
      <c r="BD51" s="1139"/>
      <c r="BE51" s="1139"/>
      <c r="BF51" s="1139"/>
      <c r="BG51" s="1139"/>
      <c r="BH51" s="1139"/>
      <c r="BI51" s="1139"/>
      <c r="BJ51" s="1139"/>
      <c r="BK51" s="1139"/>
      <c r="BL51" s="1139"/>
      <c r="BM51" s="1139"/>
      <c r="BN51" s="1139"/>
      <c r="BO51" s="2154"/>
      <c r="BP51" s="47"/>
      <c r="BQ51" s="1138"/>
      <c r="BR51" s="1139"/>
      <c r="BS51" s="1139"/>
      <c r="BT51" s="1139"/>
      <c r="BU51" s="1139"/>
      <c r="BV51" s="1139"/>
      <c r="BW51" s="1139"/>
      <c r="BX51" s="1139"/>
      <c r="BY51" s="1139"/>
      <c r="BZ51" s="1139"/>
      <c r="CA51" s="1139"/>
      <c r="CB51" s="1139"/>
      <c r="CC51" s="1140"/>
      <c r="CD51" s="233"/>
      <c r="CE51" s="233"/>
      <c r="CF51" s="233"/>
    </row>
    <row r="52" spans="1:84" ht="12.75" customHeight="1" thickBot="1" x14ac:dyDescent="0.25">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233"/>
      <c r="AK52" s="1880"/>
      <c r="AL52" s="1881"/>
      <c r="AM52" s="1881"/>
      <c r="AN52" s="1881"/>
      <c r="AO52" s="1881"/>
      <c r="AP52" s="1881"/>
      <c r="AQ52" s="1881"/>
      <c r="AR52" s="1881"/>
      <c r="AS52" s="1882"/>
      <c r="AT52" s="901"/>
      <c r="AU52" s="902"/>
      <c r="AV52" s="902"/>
      <c r="AW52" s="902"/>
      <c r="AX52" s="902"/>
      <c r="AY52" s="903"/>
      <c r="AZ52" s="1141"/>
      <c r="BA52" s="1142"/>
      <c r="BB52" s="1142"/>
      <c r="BC52" s="1142"/>
      <c r="BD52" s="1142"/>
      <c r="BE52" s="1142"/>
      <c r="BF52" s="1142"/>
      <c r="BG52" s="1142"/>
      <c r="BH52" s="1142"/>
      <c r="BI52" s="1142"/>
      <c r="BJ52" s="1142"/>
      <c r="BK52" s="1142"/>
      <c r="BL52" s="1142"/>
      <c r="BM52" s="1142"/>
      <c r="BN52" s="1142"/>
      <c r="BO52" s="2155"/>
      <c r="BP52" s="44"/>
      <c r="BQ52" s="1141"/>
      <c r="BR52" s="1142"/>
      <c r="BS52" s="1142"/>
      <c r="BT52" s="1142"/>
      <c r="BU52" s="1142"/>
      <c r="BV52" s="1142"/>
      <c r="BW52" s="1142"/>
      <c r="BX52" s="1142"/>
      <c r="BY52" s="1142"/>
      <c r="BZ52" s="1142"/>
      <c r="CA52" s="1142"/>
      <c r="CB52" s="1142"/>
      <c r="CC52" s="1143"/>
      <c r="CD52" s="233"/>
      <c r="CE52" s="233"/>
      <c r="CF52" s="233"/>
    </row>
    <row r="53" spans="1:84" ht="12" customHeight="1" thickBot="1" x14ac:dyDescent="0.25">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233"/>
      <c r="AK53" s="233"/>
      <c r="AL53" s="233"/>
      <c r="AM53" s="233"/>
      <c r="AN53" s="233"/>
      <c r="AO53" s="233"/>
      <c r="AP53" s="233"/>
      <c r="AQ53" s="233"/>
      <c r="AR53" s="233"/>
      <c r="AS53" s="233"/>
      <c r="AT53" s="233"/>
      <c r="AU53" s="233"/>
      <c r="AV53" s="233"/>
      <c r="AW53" s="233"/>
      <c r="AX53" s="233"/>
      <c r="AY53" s="233"/>
      <c r="AZ53" s="233"/>
      <c r="BA53" s="233"/>
      <c r="BB53" s="233"/>
      <c r="BC53" s="233"/>
      <c r="BD53" s="233"/>
      <c r="BE53" s="233"/>
      <c r="BF53" s="233"/>
      <c r="BG53" s="233"/>
      <c r="BH53" s="233"/>
      <c r="BI53" s="233"/>
      <c r="BJ53" s="233"/>
      <c r="BK53" s="233"/>
      <c r="BL53" s="233"/>
      <c r="BM53" s="233"/>
      <c r="BN53" s="233"/>
      <c r="BO53" s="233"/>
      <c r="BP53" s="233"/>
      <c r="BQ53" s="233"/>
      <c r="BR53" s="233"/>
      <c r="BS53" s="233"/>
      <c r="BT53" s="233"/>
      <c r="BU53" s="233"/>
      <c r="BV53" s="233"/>
      <c r="BW53" s="233"/>
      <c r="BX53" s="233"/>
      <c r="BY53" s="233"/>
      <c r="BZ53" s="233"/>
      <c r="CA53" s="233"/>
      <c r="CB53" s="233"/>
      <c r="CC53" s="233"/>
      <c r="CD53" s="233"/>
      <c r="CE53" s="233"/>
      <c r="CF53" s="233"/>
    </row>
    <row r="54" spans="1:84" ht="12" customHeight="1" thickBot="1" x14ac:dyDescent="0.25">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233"/>
      <c r="AK54" s="1538" t="s">
        <v>365</v>
      </c>
      <c r="AL54" s="1539"/>
      <c r="AM54" s="1539"/>
      <c r="AN54" s="1103">
        <f>AD$26</f>
        <v>0</v>
      </c>
      <c r="AO54" s="1103"/>
      <c r="AP54" s="1103"/>
      <c r="AQ54" s="1103"/>
      <c r="AR54" s="1103"/>
      <c r="AS54" s="1103"/>
      <c r="AT54" s="1103"/>
      <c r="AU54" s="1103"/>
      <c r="AV54" s="1103"/>
      <c r="AW54" s="1103"/>
      <c r="AX54" s="1103"/>
      <c r="AY54" s="1103"/>
      <c r="AZ54" s="1103"/>
      <c r="BA54" s="1103"/>
      <c r="BB54" s="1103"/>
      <c r="BC54" s="1103"/>
      <c r="BD54" s="1103"/>
      <c r="BE54" s="1103"/>
      <c r="BF54" s="1103"/>
      <c r="BG54" s="1103"/>
      <c r="BH54" s="1103"/>
      <c r="BI54" s="1103"/>
      <c r="BJ54" s="1103"/>
      <c r="BK54" s="1103"/>
      <c r="BL54" s="1103"/>
      <c r="BM54" s="1103"/>
      <c r="BN54" s="1103"/>
      <c r="BO54" s="1103"/>
      <c r="BP54" s="1103"/>
      <c r="BQ54" s="1103"/>
      <c r="BR54" s="1103"/>
      <c r="BS54" s="1103"/>
      <c r="BT54" s="1103"/>
      <c r="BU54" s="1103"/>
      <c r="BV54" s="1103"/>
      <c r="BW54" s="1103"/>
      <c r="BX54" s="1103"/>
      <c r="BY54" s="1103"/>
      <c r="BZ54" s="1103"/>
      <c r="CA54" s="1103"/>
      <c r="CB54" s="1103"/>
      <c r="CC54" s="1104"/>
      <c r="CD54" s="233"/>
      <c r="CE54" s="233"/>
      <c r="CF54" s="233"/>
    </row>
    <row r="55" spans="1:84" ht="12" customHeight="1" thickTop="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233"/>
      <c r="AK55" s="2167" t="s">
        <v>160</v>
      </c>
      <c r="AL55" s="2168"/>
      <c r="AM55" s="2168"/>
      <c r="AN55" s="2168"/>
      <c r="AO55" s="2168"/>
      <c r="AP55" s="2168"/>
      <c r="AQ55" s="2168"/>
      <c r="AR55" s="2168"/>
      <c r="AS55" s="2168"/>
      <c r="AT55" s="2168"/>
      <c r="AU55" s="2168"/>
      <c r="AV55" s="2168"/>
      <c r="AW55" s="2168"/>
      <c r="AX55" s="2168"/>
      <c r="AY55" s="2168"/>
      <c r="AZ55" s="2168"/>
      <c r="BA55" s="2168"/>
      <c r="BB55" s="2168"/>
      <c r="BC55" s="2168"/>
      <c r="BD55" s="2168"/>
      <c r="BE55" s="2168"/>
      <c r="BF55" s="2168"/>
      <c r="BG55" s="2168"/>
      <c r="BH55" s="2168"/>
      <c r="BI55" s="2168"/>
      <c r="BJ55" s="2168"/>
      <c r="BK55" s="2168"/>
      <c r="BL55" s="2168"/>
      <c r="BM55" s="2168"/>
      <c r="BN55" s="2168"/>
      <c r="BO55" s="2169"/>
      <c r="BP55" s="47"/>
      <c r="BQ55" s="2157" t="s">
        <v>140</v>
      </c>
      <c r="BR55" s="2157"/>
      <c r="BS55" s="2157"/>
      <c r="BT55" s="2157"/>
      <c r="BU55" s="2157"/>
      <c r="BV55" s="2157"/>
      <c r="BW55" s="2157"/>
      <c r="BX55" s="2157"/>
      <c r="BY55" s="2157"/>
      <c r="BZ55" s="2157"/>
      <c r="CA55" s="2157"/>
      <c r="CB55" s="2157"/>
      <c r="CC55" s="2158"/>
      <c r="CD55" s="233"/>
      <c r="CE55" s="233"/>
      <c r="CF55" s="233"/>
    </row>
    <row r="56" spans="1:84"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233"/>
      <c r="AK56" s="1061"/>
      <c r="AL56" s="1062"/>
      <c r="AM56" s="1063"/>
      <c r="AN56" s="1105" t="s">
        <v>159</v>
      </c>
      <c r="AO56" s="1106"/>
      <c r="AP56" s="2159"/>
      <c r="AQ56" s="1105" t="s">
        <v>98</v>
      </c>
      <c r="AR56" s="1106"/>
      <c r="AS56" s="2159"/>
      <c r="AT56" s="1105"/>
      <c r="AU56" s="1106"/>
      <c r="AV56" s="1106"/>
      <c r="AW56" s="1106"/>
      <c r="AX56" s="1106"/>
      <c r="AY56" s="2159"/>
      <c r="AZ56" s="1105" t="s">
        <v>158</v>
      </c>
      <c r="BA56" s="1106"/>
      <c r="BB56" s="1106"/>
      <c r="BC56" s="1106"/>
      <c r="BD56" s="1106"/>
      <c r="BE56" s="1106"/>
      <c r="BF56" s="1106"/>
      <c r="BG56" s="2159"/>
      <c r="BH56" s="1105" t="s">
        <v>157</v>
      </c>
      <c r="BI56" s="1106"/>
      <c r="BJ56" s="1106"/>
      <c r="BK56" s="1106"/>
      <c r="BL56" s="1106"/>
      <c r="BM56" s="1106"/>
      <c r="BN56" s="1106"/>
      <c r="BO56" s="2159"/>
      <c r="BP56" s="47"/>
      <c r="BQ56" s="1101" t="s">
        <v>138</v>
      </c>
      <c r="BR56" s="1101"/>
      <c r="BS56" s="1101"/>
      <c r="BT56" s="1101"/>
      <c r="BU56" s="1101"/>
      <c r="BV56" s="1101"/>
      <c r="BW56" s="1101"/>
      <c r="BX56" s="1101"/>
      <c r="BY56" s="1101"/>
      <c r="BZ56" s="1201" t="str">
        <f>IFERROR(AD$42/AD$45,"")</f>
        <v/>
      </c>
      <c r="CA56" s="1201"/>
      <c r="CB56" s="1201"/>
      <c r="CC56" s="1202"/>
      <c r="CD56" s="233"/>
      <c r="CE56" s="233"/>
      <c r="CF56" s="233"/>
    </row>
    <row r="57" spans="1:84"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233"/>
      <c r="AK57" s="1061" t="s">
        <v>155</v>
      </c>
      <c r="AL57" s="1062"/>
      <c r="AM57" s="1063"/>
      <c r="AN57" s="2164"/>
      <c r="AO57" s="2165"/>
      <c r="AP57" s="2166"/>
      <c r="AQ57" s="900"/>
      <c r="AR57" s="2170"/>
      <c r="AS57" s="2171"/>
      <c r="AT57" s="1131" t="s">
        <v>154</v>
      </c>
      <c r="AU57" s="2162"/>
      <c r="AV57" s="2162"/>
      <c r="AW57" s="2162"/>
      <c r="AX57" s="2162"/>
      <c r="AY57" s="2163"/>
      <c r="AZ57" s="2160" t="str">
        <f>IF(AN57="","",IF(100*(ABS(AN57-$AN$30)/$AN$30)&gt;10,"T1 Exceeds 10% by "&amp;ROUND(100*(ABS(AN57-$AN$30)/$AN$30)-10,1)&amp;"%",""))</f>
        <v/>
      </c>
      <c r="BA57" s="2161"/>
      <c r="BB57" s="2161"/>
      <c r="BC57" s="2161"/>
      <c r="BD57" s="2161"/>
      <c r="BE57" s="2161"/>
      <c r="BF57" s="2161"/>
      <c r="BG57" s="1892"/>
      <c r="BH57" s="2160" t="str">
        <f>IF(AQ57="","",IF(100*(ABS(AQ57-$AQ$30)/$AQ$30)&gt;2,"T1 Exceeds 2% by "&amp;ROUND(100*(ABS(AQ57-$AQ$30)/$AQ$30)-2,1)&amp;"%",""))</f>
        <v/>
      </c>
      <c r="BI57" s="2161"/>
      <c r="BJ57" s="2161"/>
      <c r="BK57" s="2161"/>
      <c r="BL57" s="2161"/>
      <c r="BM57" s="2161"/>
      <c r="BN57" s="2161"/>
      <c r="BO57" s="1892"/>
      <c r="BP57" s="47"/>
      <c r="BQ57" s="1115" t="s">
        <v>137</v>
      </c>
      <c r="BR57" s="1115"/>
      <c r="BS57" s="1115"/>
      <c r="BT57" s="1115"/>
      <c r="BU57" s="1115"/>
      <c r="BV57" s="1115"/>
      <c r="BW57" s="1115"/>
      <c r="BX57" s="1115"/>
      <c r="BY57" s="1115"/>
      <c r="BZ57" s="1125" t="str">
        <f>IFERROR(IF((AD$43*1.57)+(AD$46*1.57)+(AD$49*2)&lt;&gt;0,(AD$43*1.57)+(AD$46*1.57)+(AD$49*2),""),"")</f>
        <v/>
      </c>
      <c r="CA57" s="1125"/>
      <c r="CB57" s="1126"/>
      <c r="CC57" s="52" t="s">
        <v>136</v>
      </c>
      <c r="CD57" s="233"/>
      <c r="CE57" s="233"/>
      <c r="CF57" s="233"/>
    </row>
    <row r="58" spans="1:84"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233"/>
      <c r="AK58" s="1061" t="s">
        <v>51</v>
      </c>
      <c r="AL58" s="1062"/>
      <c r="AM58" s="1063"/>
      <c r="AN58" s="2164"/>
      <c r="AO58" s="2165"/>
      <c r="AP58" s="2166"/>
      <c r="AQ58" s="900"/>
      <c r="AR58" s="2170"/>
      <c r="AS58" s="2171"/>
      <c r="AT58" s="900"/>
      <c r="AU58" s="2170"/>
      <c r="AV58" s="2170"/>
      <c r="AW58" s="2170"/>
      <c r="AX58" s="2170"/>
      <c r="AY58" s="2171"/>
      <c r="AZ58" s="2160" t="str">
        <f>IF(AN58="","",IF(100*(ABS(AN58-$AN$30)/$AN$30)&gt;10,"T2 Exceeds 10% by "&amp;ROUND(100*(ABS(AN58-$AN$30)/$AN$30)-10,1)&amp;"%",""))</f>
        <v/>
      </c>
      <c r="BA58" s="2161"/>
      <c r="BB58" s="2161"/>
      <c r="BC58" s="2161"/>
      <c r="BD58" s="2161"/>
      <c r="BE58" s="2161"/>
      <c r="BF58" s="2161"/>
      <c r="BG58" s="1892"/>
      <c r="BH58" s="2160" t="str">
        <f>IF(AQ58="","",IF(100*(ABS(AQ58-$AQ$30)/$AQ$30)&gt;2,"T2 Exceeds 2% by "&amp;ROUND(100*(ABS(AQ58-$AQ$30)/$AQ$30)-2,1)&amp;"%",""))</f>
        <v/>
      </c>
      <c r="BI58" s="2161"/>
      <c r="BJ58" s="2161"/>
      <c r="BK58" s="2161"/>
      <c r="BL58" s="2161"/>
      <c r="BM58" s="2161"/>
      <c r="BN58" s="2161"/>
      <c r="BO58" s="1892"/>
      <c r="BP58" s="47"/>
      <c r="BQ58" s="1115" t="s">
        <v>135</v>
      </c>
      <c r="BR58" s="1115"/>
      <c r="BS58" s="1115"/>
      <c r="BT58" s="1115"/>
      <c r="BU58" s="1115"/>
      <c r="BV58" s="1115"/>
      <c r="BW58" s="1115"/>
      <c r="BX58" s="1115"/>
      <c r="BY58" s="1115"/>
      <c r="BZ58" s="1110" t="str">
        <f>IFERROR(((AD$52/60)*(AD$32))*BZ56,"")</f>
        <v/>
      </c>
      <c r="CA58" s="1110"/>
      <c r="CB58" s="1110"/>
      <c r="CC58" s="1111"/>
      <c r="CD58" s="233"/>
      <c r="CE58" s="233"/>
      <c r="CF58" s="233"/>
    </row>
    <row r="59" spans="1:84"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233"/>
      <c r="AK59" s="1061" t="s">
        <v>50</v>
      </c>
      <c r="AL59" s="1062"/>
      <c r="AM59" s="1063"/>
      <c r="AN59" s="2164"/>
      <c r="AO59" s="2165"/>
      <c r="AP59" s="2166"/>
      <c r="AQ59" s="900"/>
      <c r="AR59" s="2170"/>
      <c r="AS59" s="2171"/>
      <c r="AT59" s="1131" t="s">
        <v>150</v>
      </c>
      <c r="AU59" s="2162"/>
      <c r="AV59" s="2162"/>
      <c r="AW59" s="2162"/>
      <c r="AX59" s="2162"/>
      <c r="AY59" s="2163"/>
      <c r="AZ59" s="2160" t="str">
        <f>IF(AN59="","",IF(100*(ABS(AN59-$AN$30)/$AN$30)&gt;10,"T3 Exceeds 10% by "&amp;ROUND(100*(ABS(AN59-$AN$30)/$AN$30)-10,1)&amp;"%",""))</f>
        <v/>
      </c>
      <c r="BA59" s="2161"/>
      <c r="BB59" s="2161"/>
      <c r="BC59" s="2161"/>
      <c r="BD59" s="2161"/>
      <c r="BE59" s="2161"/>
      <c r="BF59" s="2161"/>
      <c r="BG59" s="1892"/>
      <c r="BH59" s="2160" t="str">
        <f>IF(AQ59="","",IF(100*(ABS(AQ59-$AQ$30)/$AQ$30)&gt;2,"T3 Exceeds 2% by "&amp;ROUND(100*(ABS(AQ59-$AQ$30)/$AQ$30)-2,1)&amp;"%",""))</f>
        <v/>
      </c>
      <c r="BI59" s="2161"/>
      <c r="BJ59" s="2161"/>
      <c r="BK59" s="2161"/>
      <c r="BL59" s="2161"/>
      <c r="BM59" s="2161"/>
      <c r="BN59" s="2161"/>
      <c r="BO59" s="1892"/>
      <c r="BP59" s="47"/>
      <c r="BQ59" s="1115" t="s">
        <v>132</v>
      </c>
      <c r="BR59" s="1115"/>
      <c r="BS59" s="1115"/>
      <c r="BT59" s="1115"/>
      <c r="BU59" s="1115"/>
      <c r="BV59" s="1115"/>
      <c r="BW59" s="1115"/>
      <c r="BX59" s="1115"/>
      <c r="BY59" s="1115"/>
      <c r="BZ59" s="1110" t="str">
        <f>IFERROR(IF(((AD$52/60)*(AD$32))*((AD$43-0.5))/((AD$46-0.5))&lt;&gt;0,((AD$52/60)*(AD$32))*((AD$43-0.5))/((AD$46-0.5)),""),"")</f>
        <v/>
      </c>
      <c r="CA59" s="1110"/>
      <c r="CB59" s="1110"/>
      <c r="CC59" s="1111"/>
      <c r="CD59" s="233"/>
      <c r="CE59" s="233"/>
      <c r="CF59" s="233"/>
    </row>
    <row r="60" spans="1:84"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233"/>
      <c r="AK60" s="1061" t="s">
        <v>147</v>
      </c>
      <c r="AL60" s="1062"/>
      <c r="AM60" s="1063"/>
      <c r="AN60" s="2172" t="str">
        <f>IFERROR(AVERAGE(AN57:AP59),"")</f>
        <v/>
      </c>
      <c r="AO60" s="2173"/>
      <c r="AP60" s="2174"/>
      <c r="AQ60" s="1233" t="str">
        <f>IFERROR(AVERAGE(AQ57:AS59),"")</f>
        <v/>
      </c>
      <c r="AR60" s="1234"/>
      <c r="AS60" s="2175"/>
      <c r="AT60" s="900"/>
      <c r="AU60" s="2170"/>
      <c r="AV60" s="2170"/>
      <c r="AW60" s="2170"/>
      <c r="AX60" s="2170"/>
      <c r="AY60" s="2171"/>
      <c r="AZ60" s="1135" t="s">
        <v>146</v>
      </c>
      <c r="BA60" s="1136"/>
      <c r="BB60" s="1136"/>
      <c r="BC60" s="1136"/>
      <c r="BD60" s="1136"/>
      <c r="BE60" s="1136"/>
      <c r="BF60" s="1136"/>
      <c r="BG60" s="1136"/>
      <c r="BH60" s="1136"/>
      <c r="BI60" s="1136"/>
      <c r="BJ60" s="1136"/>
      <c r="BK60" s="1136"/>
      <c r="BL60" s="1136"/>
      <c r="BM60" s="1136"/>
      <c r="BN60" s="1136"/>
      <c r="BO60" s="2156"/>
      <c r="BP60" s="47"/>
      <c r="BQ60" s="1135" t="s">
        <v>128</v>
      </c>
      <c r="BR60" s="1136"/>
      <c r="BS60" s="1136"/>
      <c r="BT60" s="1136"/>
      <c r="BU60" s="1136"/>
      <c r="BV60" s="1136"/>
      <c r="BW60" s="1136"/>
      <c r="BX60" s="1136"/>
      <c r="BY60" s="1136"/>
      <c r="BZ60" s="1136"/>
      <c r="CA60" s="1136"/>
      <c r="CB60" s="1136"/>
      <c r="CC60" s="1137"/>
      <c r="CD60" s="233"/>
      <c r="CE60" s="233"/>
      <c r="CF60" s="233"/>
    </row>
    <row r="61" spans="1:84"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33"/>
      <c r="AK61" s="1877"/>
      <c r="AL61" s="1878"/>
      <c r="AM61" s="1878"/>
      <c r="AN61" s="1878"/>
      <c r="AO61" s="1878"/>
      <c r="AP61" s="1878"/>
      <c r="AQ61" s="1878"/>
      <c r="AR61" s="1878"/>
      <c r="AS61" s="1879"/>
      <c r="AT61" s="1131" t="s">
        <v>144</v>
      </c>
      <c r="AU61" s="2162"/>
      <c r="AV61" s="2162"/>
      <c r="AW61" s="2162"/>
      <c r="AX61" s="2162"/>
      <c r="AY61" s="2163"/>
      <c r="AZ61" s="1138" t="s">
        <v>143</v>
      </c>
      <c r="BA61" s="1139"/>
      <c r="BB61" s="1139"/>
      <c r="BC61" s="1139"/>
      <c r="BD61" s="1139"/>
      <c r="BE61" s="1139"/>
      <c r="BF61" s="1139"/>
      <c r="BG61" s="1139"/>
      <c r="BH61" s="1139"/>
      <c r="BI61" s="1139"/>
      <c r="BJ61" s="1139"/>
      <c r="BK61" s="1139"/>
      <c r="BL61" s="1139"/>
      <c r="BM61" s="1139"/>
      <c r="BN61" s="1139"/>
      <c r="BO61" s="2154"/>
      <c r="BP61" s="47"/>
      <c r="BQ61" s="1138"/>
      <c r="BR61" s="1139"/>
      <c r="BS61" s="1139"/>
      <c r="BT61" s="1139"/>
      <c r="BU61" s="1139"/>
      <c r="BV61" s="1139"/>
      <c r="BW61" s="1139"/>
      <c r="BX61" s="1139"/>
      <c r="BY61" s="1139"/>
      <c r="BZ61" s="1139"/>
      <c r="CA61" s="1139"/>
      <c r="CB61" s="1139"/>
      <c r="CC61" s="1140"/>
      <c r="CD61" s="233"/>
      <c r="CE61" s="233"/>
      <c r="CF61" s="233"/>
    </row>
    <row r="62" spans="1:84" ht="12" customHeight="1" thickBot="1" x14ac:dyDescent="0.25">
      <c r="A62" s="6" t="s">
        <v>38</v>
      </c>
      <c r="B62" s="6"/>
      <c r="C62" s="6"/>
      <c r="D62" s="6"/>
      <c r="E62" s="994"/>
      <c r="F62" s="994"/>
      <c r="G62" s="994"/>
      <c r="H62" s="994"/>
      <c r="I62" s="994"/>
      <c r="J62" s="994"/>
      <c r="K62" s="994"/>
      <c r="L62" s="6"/>
      <c r="M62" s="6"/>
      <c r="N62" s="6"/>
      <c r="O62" s="6"/>
      <c r="P62" s="6"/>
      <c r="Q62" s="6" t="s">
        <v>37</v>
      </c>
      <c r="R62" s="6"/>
      <c r="S62" s="6"/>
      <c r="T62" s="6"/>
      <c r="U62" s="6"/>
      <c r="V62" s="995"/>
      <c r="W62" s="995"/>
      <c r="X62" s="995"/>
      <c r="Y62" s="995"/>
      <c r="Z62" s="995"/>
      <c r="AA62" s="995"/>
      <c r="AB62" s="995"/>
      <c r="AC62" s="995"/>
      <c r="AD62" s="995"/>
      <c r="AE62" s="995"/>
      <c r="AF62" s="995"/>
      <c r="AG62" s="995"/>
      <c r="AH62" s="995"/>
      <c r="AI62" s="995"/>
      <c r="AJ62" s="233"/>
      <c r="AK62" s="1880"/>
      <c r="AL62" s="1881"/>
      <c r="AM62" s="1881"/>
      <c r="AN62" s="1881"/>
      <c r="AO62" s="1881"/>
      <c r="AP62" s="1881"/>
      <c r="AQ62" s="1881"/>
      <c r="AR62" s="1881"/>
      <c r="AS62" s="1882"/>
      <c r="AT62" s="901"/>
      <c r="AU62" s="902"/>
      <c r="AV62" s="902"/>
      <c r="AW62" s="902"/>
      <c r="AX62" s="902"/>
      <c r="AY62" s="903"/>
      <c r="AZ62" s="1141"/>
      <c r="BA62" s="1142"/>
      <c r="BB62" s="1142"/>
      <c r="BC62" s="1142"/>
      <c r="BD62" s="1142"/>
      <c r="BE62" s="1142"/>
      <c r="BF62" s="1142"/>
      <c r="BG62" s="1142"/>
      <c r="BH62" s="1142"/>
      <c r="BI62" s="1142"/>
      <c r="BJ62" s="1142"/>
      <c r="BK62" s="1142"/>
      <c r="BL62" s="1142"/>
      <c r="BM62" s="1142"/>
      <c r="BN62" s="1142"/>
      <c r="BO62" s="2155"/>
      <c r="BP62" s="44"/>
      <c r="BQ62" s="1141"/>
      <c r="BR62" s="1142"/>
      <c r="BS62" s="1142"/>
      <c r="BT62" s="1142"/>
      <c r="BU62" s="1142"/>
      <c r="BV62" s="1142"/>
      <c r="BW62" s="1142"/>
      <c r="BX62" s="1142"/>
      <c r="BY62" s="1142"/>
      <c r="BZ62" s="1142"/>
      <c r="CA62" s="1142"/>
      <c r="CB62" s="1142"/>
      <c r="CC62" s="1143"/>
      <c r="CD62" s="233"/>
      <c r="CE62" s="233"/>
      <c r="CF62" s="233"/>
    </row>
    <row r="63" spans="1:84" ht="12" hidden="1" customHeight="1" x14ac:dyDescent="0.2"/>
  </sheetData>
  <sheetProtection algorithmName="SHA-512" hashValue="p/+ZIfWRSVKAL4Dsvefydz6CyJUFsoChZ2LpbaSps+a5Iyvyp1R8J1eqDnIfqyY8JQLdgZQ8GyWe4OBq6kLWNw==" saltValue="/gK1g6+WcMYdkiEiwN50BA==" spinCount="100000" sheet="1" objects="1" scenarios="1"/>
  <dataConsolidate/>
  <mergeCells count="419">
    <mergeCell ref="A21:H21"/>
    <mergeCell ref="AK12:AO12"/>
    <mergeCell ref="AP12:AT12"/>
    <mergeCell ref="AU12:AY12"/>
    <mergeCell ref="AK13:AO13"/>
    <mergeCell ref="AP13:AT13"/>
    <mergeCell ref="AU13:AY13"/>
    <mergeCell ref="AU8:AY8"/>
    <mergeCell ref="AK9:AO9"/>
    <mergeCell ref="AP9:AT9"/>
    <mergeCell ref="AU9:AY9"/>
    <mergeCell ref="AK10:AO10"/>
    <mergeCell ref="AP10:AT10"/>
    <mergeCell ref="AU10:AY10"/>
    <mergeCell ref="AK11:AO11"/>
    <mergeCell ref="AP11:AT11"/>
    <mergeCell ref="AU11:AY11"/>
    <mergeCell ref="A18:P18"/>
    <mergeCell ref="W14:Y14"/>
    <mergeCell ref="S17:Y17"/>
    <mergeCell ref="Z17:AD17"/>
    <mergeCell ref="AE17:AI17"/>
    <mergeCell ref="AE15:AI15"/>
    <mergeCell ref="A15:F15"/>
    <mergeCell ref="A19:AI19"/>
    <mergeCell ref="W20:AB20"/>
    <mergeCell ref="AD20:AI20"/>
    <mergeCell ref="S15:V16"/>
    <mergeCell ref="W13:Y13"/>
    <mergeCell ref="Z14:AD14"/>
    <mergeCell ref="AE14:AI14"/>
    <mergeCell ref="Z16:AD16"/>
    <mergeCell ref="AE16:AI16"/>
    <mergeCell ref="W15:Y15"/>
    <mergeCell ref="W16:Y16"/>
    <mergeCell ref="S13:V14"/>
    <mergeCell ref="I43:K43"/>
    <mergeCell ref="L43:N43"/>
    <mergeCell ref="P43:R43"/>
    <mergeCell ref="W46:Y46"/>
    <mergeCell ref="Z46:AB46"/>
    <mergeCell ref="AD46:AF46"/>
    <mergeCell ref="AG46:AI46"/>
    <mergeCell ref="A26:H26"/>
    <mergeCell ref="A30:H30"/>
    <mergeCell ref="I27:K27"/>
    <mergeCell ref="L27:N27"/>
    <mergeCell ref="P27:R27"/>
    <mergeCell ref="S27:U27"/>
    <mergeCell ref="W27:Y27"/>
    <mergeCell ref="Z27:AB27"/>
    <mergeCell ref="AD27:AF27"/>
    <mergeCell ref="AG27:AI27"/>
    <mergeCell ref="I28:K28"/>
    <mergeCell ref="L28:N28"/>
    <mergeCell ref="P28:R28"/>
    <mergeCell ref="S28:U28"/>
    <mergeCell ref="W28:Y28"/>
    <mergeCell ref="Z28:AB28"/>
    <mergeCell ref="AD28:AF28"/>
    <mergeCell ref="B56:AI56"/>
    <mergeCell ref="B57:AI57"/>
    <mergeCell ref="AD40:AI40"/>
    <mergeCell ref="W41:AB41"/>
    <mergeCell ref="AD41:AI41"/>
    <mergeCell ref="A41:H41"/>
    <mergeCell ref="I41:N41"/>
    <mergeCell ref="P41:U41"/>
    <mergeCell ref="AN48:AP48"/>
    <mergeCell ref="AK40:AM40"/>
    <mergeCell ref="S43:U43"/>
    <mergeCell ref="W43:Y43"/>
    <mergeCell ref="Z43:AB43"/>
    <mergeCell ref="AD43:AF43"/>
    <mergeCell ref="AG43:AI43"/>
    <mergeCell ref="B51:AI51"/>
    <mergeCell ref="B52:AI52"/>
    <mergeCell ref="B53:AI53"/>
    <mergeCell ref="B54:AI54"/>
    <mergeCell ref="A46:H46"/>
    <mergeCell ref="I46:K46"/>
    <mergeCell ref="L46:N46"/>
    <mergeCell ref="P46:R46"/>
    <mergeCell ref="S46:U46"/>
    <mergeCell ref="AT62:AY62"/>
    <mergeCell ref="AK59:AM59"/>
    <mergeCell ref="AN59:AP59"/>
    <mergeCell ref="AQ59:AS59"/>
    <mergeCell ref="AT59:AY59"/>
    <mergeCell ref="AT60:AY60"/>
    <mergeCell ref="AT61:AY61"/>
    <mergeCell ref="AK56:AM56"/>
    <mergeCell ref="AN56:AP56"/>
    <mergeCell ref="AQ56:AS56"/>
    <mergeCell ref="AT57:AY57"/>
    <mergeCell ref="AK58:AM58"/>
    <mergeCell ref="AN58:AP58"/>
    <mergeCell ref="AQ58:AS58"/>
    <mergeCell ref="AT58:AY58"/>
    <mergeCell ref="M5:AI5"/>
    <mergeCell ref="T7:X7"/>
    <mergeCell ref="T9:X9"/>
    <mergeCell ref="G12:P12"/>
    <mergeCell ref="G13:P13"/>
    <mergeCell ref="G14:P14"/>
    <mergeCell ref="S11:AI11"/>
    <mergeCell ref="A7:E7"/>
    <mergeCell ref="A9:E9"/>
    <mergeCell ref="F7:P7"/>
    <mergeCell ref="Y7:AI7"/>
    <mergeCell ref="Y9:AI9"/>
    <mergeCell ref="A12:F12"/>
    <mergeCell ref="A13:F13"/>
    <mergeCell ref="A14:F14"/>
    <mergeCell ref="S12:Y12"/>
    <mergeCell ref="Z12:AD12"/>
    <mergeCell ref="AE12:AI12"/>
    <mergeCell ref="A11:P11"/>
    <mergeCell ref="Z13:AD13"/>
    <mergeCell ref="AE13:AI13"/>
    <mergeCell ref="V62:AI62"/>
    <mergeCell ref="E62:K62"/>
    <mergeCell ref="P40:U40"/>
    <mergeCell ref="W40:AB40"/>
    <mergeCell ref="I40:N40"/>
    <mergeCell ref="Z15:AD15"/>
    <mergeCell ref="B55:AI55"/>
    <mergeCell ref="G15:P15"/>
    <mergeCell ref="G16:P16"/>
    <mergeCell ref="A16:F16"/>
    <mergeCell ref="L31:N31"/>
    <mergeCell ref="A31:H31"/>
    <mergeCell ref="A27:H27"/>
    <mergeCell ref="A28:H28"/>
    <mergeCell ref="A29:H29"/>
    <mergeCell ref="P31:R31"/>
    <mergeCell ref="S31:U31"/>
    <mergeCell ref="I31:K31"/>
    <mergeCell ref="B58:AI58"/>
    <mergeCell ref="B59:AI59"/>
    <mergeCell ref="B60:AI60"/>
    <mergeCell ref="A35:H35"/>
    <mergeCell ref="A20:H20"/>
    <mergeCell ref="I20:N20"/>
    <mergeCell ref="AZ60:BO60"/>
    <mergeCell ref="AK60:AM60"/>
    <mergeCell ref="AN60:AP60"/>
    <mergeCell ref="AQ60:AS60"/>
    <mergeCell ref="AK57:AM57"/>
    <mergeCell ref="AZ58:BG58"/>
    <mergeCell ref="BH58:BO58"/>
    <mergeCell ref="AZ57:BG57"/>
    <mergeCell ref="AZ59:BG59"/>
    <mergeCell ref="BH59:BO59"/>
    <mergeCell ref="BH57:BO57"/>
    <mergeCell ref="AN57:AP57"/>
    <mergeCell ref="AQ57:AS57"/>
    <mergeCell ref="BQ38:BY38"/>
    <mergeCell ref="BZ38:CC38"/>
    <mergeCell ref="AT38:AY38"/>
    <mergeCell ref="AZ46:BG46"/>
    <mergeCell ref="BH46:BO46"/>
    <mergeCell ref="BQ46:BY46"/>
    <mergeCell ref="BZ46:CC46"/>
    <mergeCell ref="AT41:AY41"/>
    <mergeCell ref="AZ49:BG49"/>
    <mergeCell ref="BH49:BO49"/>
    <mergeCell ref="AT47:AY47"/>
    <mergeCell ref="AT49:AY49"/>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7:BY37"/>
    <mergeCell ref="BZ37:CB37"/>
    <mergeCell ref="AJ1:CF1"/>
    <mergeCell ref="AK35:BO35"/>
    <mergeCell ref="BQ35:CC35"/>
    <mergeCell ref="BZ28:CC28"/>
    <mergeCell ref="BQ29:BY29"/>
    <mergeCell ref="BZ29:CC29"/>
    <mergeCell ref="AQ30:AS30"/>
    <mergeCell ref="AT29:AY29"/>
    <mergeCell ref="AT27:AY27"/>
    <mergeCell ref="BH26:BO26"/>
    <mergeCell ref="AZ27:BG27"/>
    <mergeCell ref="BH27:BO27"/>
    <mergeCell ref="AZ28:BG28"/>
    <mergeCell ref="BH28:BO28"/>
    <mergeCell ref="AZ29:BG29"/>
    <mergeCell ref="BH29:BO29"/>
    <mergeCell ref="AN26:AP26"/>
    <mergeCell ref="BQ30:CC32"/>
    <mergeCell ref="AQ28:AS28"/>
    <mergeCell ref="AK31:AS32"/>
    <mergeCell ref="AT31:AY31"/>
    <mergeCell ref="AK7:AY7"/>
    <mergeCell ref="AK8:AO8"/>
    <mergeCell ref="AP8:AT8"/>
    <mergeCell ref="AK25:BO25"/>
    <mergeCell ref="AZ31:BO32"/>
    <mergeCell ref="AZ30:BO30"/>
    <mergeCell ref="AZ26:BG26"/>
    <mergeCell ref="AN27:AP27"/>
    <mergeCell ref="AN28:AP28"/>
    <mergeCell ref="AN29:AP29"/>
    <mergeCell ref="AN30:AP30"/>
    <mergeCell ref="AQ27:AS27"/>
    <mergeCell ref="AK30:AM30"/>
    <mergeCell ref="AT30:AY30"/>
    <mergeCell ref="AT51:AY51"/>
    <mergeCell ref="BH36:BO36"/>
    <mergeCell ref="AT46:AY46"/>
    <mergeCell ref="AT42:AY42"/>
    <mergeCell ref="AT26:AY26"/>
    <mergeCell ref="AT28:AY28"/>
    <mergeCell ref="AQ26:AS26"/>
    <mergeCell ref="AK27:AM27"/>
    <mergeCell ref="AK28:AM28"/>
    <mergeCell ref="AK29:AM29"/>
    <mergeCell ref="AK26:AM26"/>
    <mergeCell ref="AT32:AY32"/>
    <mergeCell ref="AK36:AM36"/>
    <mergeCell ref="AN36:AP36"/>
    <mergeCell ref="AQ36:AS36"/>
    <mergeCell ref="AQ38:AS38"/>
    <mergeCell ref="AQ37:AS37"/>
    <mergeCell ref="AK38:AM38"/>
    <mergeCell ref="AN38:AP38"/>
    <mergeCell ref="AQ29:AS29"/>
    <mergeCell ref="AN39:AP39"/>
    <mergeCell ref="AQ39:AS39"/>
    <mergeCell ref="AZ38:BG38"/>
    <mergeCell ref="BH38:BO38"/>
    <mergeCell ref="AK50:AM50"/>
    <mergeCell ref="AN50:AP50"/>
    <mergeCell ref="AQ50:AS50"/>
    <mergeCell ref="AT50:AY50"/>
    <mergeCell ref="AZ36:BG36"/>
    <mergeCell ref="AK46:AM46"/>
    <mergeCell ref="AN46:AP46"/>
    <mergeCell ref="AK47:AM47"/>
    <mergeCell ref="AQ48:AS48"/>
    <mergeCell ref="AT48:AY48"/>
    <mergeCell ref="AK49:AM49"/>
    <mergeCell ref="AN49:AP49"/>
    <mergeCell ref="AQ49:AS49"/>
    <mergeCell ref="AT39:AY39"/>
    <mergeCell ref="AZ39:BG39"/>
    <mergeCell ref="AQ46:AS46"/>
    <mergeCell ref="BH39:BO39"/>
    <mergeCell ref="BH37:BO37"/>
    <mergeCell ref="AT37:AY37"/>
    <mergeCell ref="AN37:AP37"/>
    <mergeCell ref="AK37:AM37"/>
    <mergeCell ref="AZ37:BG37"/>
    <mergeCell ref="AT36:AY36"/>
    <mergeCell ref="BZ56:CC56"/>
    <mergeCell ref="AT56:AY56"/>
    <mergeCell ref="BQ49:BY49"/>
    <mergeCell ref="BZ49:CC49"/>
    <mergeCell ref="AZ47:BG47"/>
    <mergeCell ref="BH47:BO47"/>
    <mergeCell ref="BQ47:BY47"/>
    <mergeCell ref="BZ47:CB47"/>
    <mergeCell ref="AZ48:BG48"/>
    <mergeCell ref="BH48:BO48"/>
    <mergeCell ref="BQ48:BY48"/>
    <mergeCell ref="BZ48:CC48"/>
    <mergeCell ref="AZ51:BO52"/>
    <mergeCell ref="AK55:BO55"/>
    <mergeCell ref="AN47:AP47"/>
    <mergeCell ref="AQ47:AS47"/>
    <mergeCell ref="AK48:AM48"/>
    <mergeCell ref="AK51:AS52"/>
    <mergeCell ref="AT52:AY52"/>
    <mergeCell ref="BQ60:CC62"/>
    <mergeCell ref="AK61:AS62"/>
    <mergeCell ref="AZ61:BO62"/>
    <mergeCell ref="BM7:CC7"/>
    <mergeCell ref="AK24:AM24"/>
    <mergeCell ref="AN24:CC24"/>
    <mergeCell ref="AK34:AM34"/>
    <mergeCell ref="AN34:CC34"/>
    <mergeCell ref="AK44:AM44"/>
    <mergeCell ref="AN44:CC44"/>
    <mergeCell ref="BQ59:BY59"/>
    <mergeCell ref="BZ59:CC59"/>
    <mergeCell ref="AZ50:BO50"/>
    <mergeCell ref="BQ50:CC52"/>
    <mergeCell ref="BQ55:CC55"/>
    <mergeCell ref="AZ56:BG56"/>
    <mergeCell ref="BH56:BO56"/>
    <mergeCell ref="BQ56:BY56"/>
    <mergeCell ref="AK54:AM54"/>
    <mergeCell ref="AN54:CC54"/>
    <mergeCell ref="BQ57:BY57"/>
    <mergeCell ref="BZ57:CB57"/>
    <mergeCell ref="BQ58:BY58"/>
    <mergeCell ref="BZ58:CC58"/>
    <mergeCell ref="P20:U20"/>
    <mergeCell ref="A23:H23"/>
    <mergeCell ref="I23:N23"/>
    <mergeCell ref="P23:U23"/>
    <mergeCell ref="W23:AB23"/>
    <mergeCell ref="AD23:AI23"/>
    <mergeCell ref="A24:H24"/>
    <mergeCell ref="I24:N24"/>
    <mergeCell ref="P24:U24"/>
    <mergeCell ref="W24:AB24"/>
    <mergeCell ref="AD24:AI24"/>
    <mergeCell ref="I21:N21"/>
    <mergeCell ref="P21:U21"/>
    <mergeCell ref="W21:AB21"/>
    <mergeCell ref="AD21:AI21"/>
    <mergeCell ref="A22:H22"/>
    <mergeCell ref="I22:N22"/>
    <mergeCell ref="P22:U22"/>
    <mergeCell ref="W22:AB22"/>
    <mergeCell ref="AD22:AI22"/>
    <mergeCell ref="A25:H25"/>
    <mergeCell ref="I25:K25"/>
    <mergeCell ref="L25:N25"/>
    <mergeCell ref="P25:R25"/>
    <mergeCell ref="S25:U25"/>
    <mergeCell ref="W25:Y25"/>
    <mergeCell ref="Z25:AB25"/>
    <mergeCell ref="AD25:AF25"/>
    <mergeCell ref="AG25:AI25"/>
    <mergeCell ref="I26:K26"/>
    <mergeCell ref="L26:N26"/>
    <mergeCell ref="P26:R26"/>
    <mergeCell ref="S26:U26"/>
    <mergeCell ref="W26:Y26"/>
    <mergeCell ref="Z26:AB26"/>
    <mergeCell ref="AD26:AF26"/>
    <mergeCell ref="AG26:AI26"/>
    <mergeCell ref="AG28:AI28"/>
    <mergeCell ref="I29:K29"/>
    <mergeCell ref="L29:N29"/>
    <mergeCell ref="P29:R29"/>
    <mergeCell ref="S29:U29"/>
    <mergeCell ref="W29:Y29"/>
    <mergeCell ref="Z29:AB29"/>
    <mergeCell ref="AD29:AF29"/>
    <mergeCell ref="AG29:AI29"/>
    <mergeCell ref="I30:K30"/>
    <mergeCell ref="L30:N30"/>
    <mergeCell ref="P30:R30"/>
    <mergeCell ref="S30:U30"/>
    <mergeCell ref="W30:Y30"/>
    <mergeCell ref="Z30:AB30"/>
    <mergeCell ref="AD30:AF30"/>
    <mergeCell ref="AG30:AI30"/>
    <mergeCell ref="A33:AI33"/>
    <mergeCell ref="W31:Y31"/>
    <mergeCell ref="Z31:AB31"/>
    <mergeCell ref="AD31:AF31"/>
    <mergeCell ref="AG31:AI31"/>
    <mergeCell ref="I34:N34"/>
    <mergeCell ref="P34:U34"/>
    <mergeCell ref="W34:AB34"/>
    <mergeCell ref="AD34:AI34"/>
    <mergeCell ref="A34:H34"/>
    <mergeCell ref="I35:N35"/>
    <mergeCell ref="P35:U35"/>
    <mergeCell ref="W35:AB35"/>
    <mergeCell ref="AD35:AI35"/>
    <mergeCell ref="A36:E37"/>
    <mergeCell ref="F36:H36"/>
    <mergeCell ref="I36:N36"/>
    <mergeCell ref="P36:U36"/>
    <mergeCell ref="W36:AB36"/>
    <mergeCell ref="AD36:AI36"/>
    <mergeCell ref="F37:H37"/>
    <mergeCell ref="I37:N37"/>
    <mergeCell ref="P37:U37"/>
    <mergeCell ref="W37:AB37"/>
    <mergeCell ref="AD37:AI37"/>
    <mergeCell ref="B49:AI49"/>
    <mergeCell ref="B50:AI50"/>
    <mergeCell ref="A38:H38"/>
    <mergeCell ref="I38:N38"/>
    <mergeCell ref="P38:U38"/>
    <mergeCell ref="W38:AB38"/>
    <mergeCell ref="AD38:AI38"/>
    <mergeCell ref="A39:E40"/>
    <mergeCell ref="F39:H39"/>
    <mergeCell ref="I39:N39"/>
    <mergeCell ref="P39:U39"/>
    <mergeCell ref="W39:AB39"/>
    <mergeCell ref="AD39:AI39"/>
    <mergeCell ref="F40:H40"/>
    <mergeCell ref="A42:H42"/>
    <mergeCell ref="I42:J42"/>
    <mergeCell ref="L42:N42"/>
    <mergeCell ref="P42:Q42"/>
    <mergeCell ref="S42:U42"/>
    <mergeCell ref="W42:X42"/>
    <mergeCell ref="Z42:AB42"/>
    <mergeCell ref="AD42:AE42"/>
    <mergeCell ref="AG42:AI42"/>
    <mergeCell ref="A43:H43"/>
  </mergeCells>
  <conditionalFormatting sqref="AZ27:BO29">
    <cfRule type="notContainsBlanks" dxfId="1351" priority="148">
      <formula>LEN(TRIM(AZ27))&gt;0</formula>
    </cfRule>
  </conditionalFormatting>
  <conditionalFormatting sqref="BZ29:CC29">
    <cfRule type="expression" dxfId="1350" priority="144">
      <formula>IF($AT$24&lt;&gt;"CALC.",$M$36&lt;$AT$24)</formula>
    </cfRule>
  </conditionalFormatting>
  <conditionalFormatting sqref="BZ39:CC39">
    <cfRule type="expression" dxfId="1349" priority="143">
      <formula>IF($AT$24&lt;&gt;"CALC.",$M$36&lt;$AT$24)</formula>
    </cfRule>
  </conditionalFormatting>
  <conditionalFormatting sqref="BZ49:CC49">
    <cfRule type="expression" dxfId="1348" priority="142">
      <formula>IF($AT$24&lt;&gt;"CALC.",$M$36&lt;$AT$24)</formula>
    </cfRule>
  </conditionalFormatting>
  <conditionalFormatting sqref="BZ59:CC59">
    <cfRule type="expression" dxfId="1347" priority="141">
      <formula>IF($AT$24&lt;&gt;"CALC.",$M$36&lt;$AT$24)</formula>
    </cfRule>
  </conditionalFormatting>
  <conditionalFormatting sqref="BQ25:CC32">
    <cfRule type="expression" dxfId="1346" priority="138">
      <formula>$I$40="Direct Drive"</formula>
    </cfRule>
  </conditionalFormatting>
  <conditionalFormatting sqref="BQ25:CC29">
    <cfRule type="expression" dxfId="1345" priority="137">
      <formula>$I$40="Direct Drive"</formula>
    </cfRule>
  </conditionalFormatting>
  <conditionalFormatting sqref="BZ26:CC29">
    <cfRule type="expression" dxfId="1344" priority="136">
      <formula>$I$40="Direct Drive"</formula>
    </cfRule>
  </conditionalFormatting>
  <conditionalFormatting sqref="BQ35:CC42">
    <cfRule type="expression" dxfId="1343" priority="135">
      <formula>$P$40="Direct Drive"</formula>
    </cfRule>
  </conditionalFormatting>
  <conditionalFormatting sqref="BQ35:CC39">
    <cfRule type="expression" dxfId="1342" priority="134">
      <formula>$P$40="Direct Drive"</formula>
    </cfRule>
  </conditionalFormatting>
  <conditionalFormatting sqref="BZ36:CC39">
    <cfRule type="expression" dxfId="1341" priority="133">
      <formula>$P$40="Direct Drive"</formula>
    </cfRule>
  </conditionalFormatting>
  <conditionalFormatting sqref="BQ45:CC52">
    <cfRule type="expression" dxfId="1340" priority="132">
      <formula>$W$40="Direct Drive"</formula>
    </cfRule>
  </conditionalFormatting>
  <conditionalFormatting sqref="BQ45:CC49">
    <cfRule type="expression" dxfId="1339" priority="131">
      <formula>$W$40="Direct Drive"</formula>
    </cfRule>
  </conditionalFormatting>
  <conditionalFormatting sqref="BZ46:CC49">
    <cfRule type="expression" dxfId="1338" priority="130">
      <formula>$W$40="Direct Drive"</formula>
    </cfRule>
  </conditionalFormatting>
  <conditionalFormatting sqref="BQ55:CC62">
    <cfRule type="expression" dxfId="1337" priority="129">
      <formula>$AD$40="Direct Drive"</formula>
    </cfRule>
  </conditionalFormatting>
  <conditionalFormatting sqref="BQ55:CC59">
    <cfRule type="expression" dxfId="1336" priority="128">
      <formula>$AD$40="Direct Drive"</formula>
    </cfRule>
  </conditionalFormatting>
  <conditionalFormatting sqref="BZ56:CC59">
    <cfRule type="expression" dxfId="1335" priority="127">
      <formula>$AD$40="Direct Drive"</formula>
    </cfRule>
  </conditionalFormatting>
  <conditionalFormatting sqref="V62:AI62 E62:K62 AN27:AS29 AT32:AY32 AT30:AY30 AT28:AY28">
    <cfRule type="containsBlanks" dxfId="1334" priority="139">
      <formula>LEN(TRIM(E27))=0</formula>
    </cfRule>
  </conditionalFormatting>
  <conditionalFormatting sqref="BZ56:CC59 BZ46:CC49 BZ36:CC39 AN30:AS30 BZ26:BZ29">
    <cfRule type="containsText" dxfId="1333" priority="140" operator="containsText" text="CALC.">
      <formula>NOT(ISERROR(SEARCH("CALC.",AN26)))</formula>
    </cfRule>
  </conditionalFormatting>
  <conditionalFormatting sqref="AK24:CC32">
    <cfRule type="expression" dxfId="1332" priority="123">
      <formula>$I$26="N/A"</formula>
    </cfRule>
  </conditionalFormatting>
  <conditionalFormatting sqref="AK24:CC29 AK30:AY30 AT31:AY31">
    <cfRule type="expression" dxfId="1331" priority="122">
      <formula>$I$26="N/A"</formula>
    </cfRule>
  </conditionalFormatting>
  <conditionalFormatting sqref="AN26:AS30 AT26:BO32 BP25:CC32">
    <cfRule type="expression" dxfId="1330" priority="121">
      <formula>$I$26="N/A"</formula>
    </cfRule>
  </conditionalFormatting>
  <conditionalFormatting sqref="AK34:CC34 BP35:CC42">
    <cfRule type="expression" dxfId="1329" priority="120">
      <formula>$P$26="N/A"</formula>
    </cfRule>
  </conditionalFormatting>
  <conditionalFormatting sqref="AK34:CC34 BP35:CC39">
    <cfRule type="expression" dxfId="1328" priority="119">
      <formula>$P$26="N/A"</formula>
    </cfRule>
  </conditionalFormatting>
  <conditionalFormatting sqref="BP35:CC42">
    <cfRule type="expression" dxfId="1327" priority="118">
      <formula>$P$26="N/A"</formula>
    </cfRule>
  </conditionalFormatting>
  <conditionalFormatting sqref="AK44:CC44 BP45:CC52">
    <cfRule type="expression" dxfId="1326" priority="117">
      <formula>$W$26="N/A"</formula>
    </cfRule>
  </conditionalFormatting>
  <conditionalFormatting sqref="AK44:CC44 BP45:CC49">
    <cfRule type="expression" dxfId="1325" priority="116">
      <formula>$W$26="N/A"</formula>
    </cfRule>
  </conditionalFormatting>
  <conditionalFormatting sqref="BP45:CC52">
    <cfRule type="expression" dxfId="1324" priority="115">
      <formula>$W$26="N/A"</formula>
    </cfRule>
  </conditionalFormatting>
  <conditionalFormatting sqref="AK54:CC54 BP55:CC62">
    <cfRule type="expression" dxfId="1323" priority="114">
      <formula>$AD$26="N/A"</formula>
    </cfRule>
  </conditionalFormatting>
  <conditionalFormatting sqref="AK54:CC54 BP55:CC59">
    <cfRule type="expression" dxfId="1322" priority="113">
      <formula>$AD$26="N/A"</formula>
    </cfRule>
  </conditionalFormatting>
  <conditionalFormatting sqref="BP55:CC62">
    <cfRule type="expression" dxfId="1321" priority="112">
      <formula>$AD$26="N/A"</formula>
    </cfRule>
  </conditionalFormatting>
  <conditionalFormatting sqref="S28:U28">
    <cfRule type="expression" dxfId="1320" priority="28">
      <formula>$I$26="N/A"</formula>
    </cfRule>
  </conditionalFormatting>
  <conditionalFormatting sqref="S28:U28">
    <cfRule type="expression" dxfId="1319" priority="27">
      <formula>$I$26="N/A"</formula>
    </cfRule>
  </conditionalFormatting>
  <conditionalFormatting sqref="S28:U28">
    <cfRule type="expression" dxfId="1318" priority="26">
      <formula>$I$26="N/A"</formula>
    </cfRule>
  </conditionalFormatting>
  <conditionalFormatting sqref="Z28:AB28">
    <cfRule type="expression" dxfId="1317" priority="25">
      <formula>$I$26="N/A"</formula>
    </cfRule>
  </conditionalFormatting>
  <conditionalFormatting sqref="Z28:AB28">
    <cfRule type="expression" dxfId="1316" priority="24">
      <formula>$I$26="N/A"</formula>
    </cfRule>
  </conditionalFormatting>
  <conditionalFormatting sqref="Z28:AB28">
    <cfRule type="expression" dxfId="1315" priority="23">
      <formula>$I$26="N/A"</formula>
    </cfRule>
  </conditionalFormatting>
  <conditionalFormatting sqref="AK28:AS30 AT27:AY30 AZ26:BO32">
    <cfRule type="expression" dxfId="1314" priority="77">
      <formula>$AT$32="Single Phase"</formula>
    </cfRule>
  </conditionalFormatting>
  <conditionalFormatting sqref="AZ37:BO39">
    <cfRule type="notContainsBlanks" dxfId="1313" priority="76">
      <formula>LEN(TRIM(AZ37))&gt;0</formula>
    </cfRule>
  </conditionalFormatting>
  <conditionalFormatting sqref="AN37:AS39 AT42:AY42 AT40:AY40 AT38:AY38">
    <cfRule type="containsBlanks" dxfId="1312" priority="74">
      <formula>LEN(TRIM(AN37))=0</formula>
    </cfRule>
  </conditionalFormatting>
  <conditionalFormatting sqref="AN40:AS40">
    <cfRule type="containsText" dxfId="1311" priority="75" operator="containsText" text="CALC.">
      <formula>NOT(ISERROR(SEARCH("CALC.",AN40)))</formula>
    </cfRule>
  </conditionalFormatting>
  <conditionalFormatting sqref="AK35:BO42">
    <cfRule type="expression" dxfId="1310" priority="73">
      <formula>$I$26="N/A"</formula>
    </cfRule>
  </conditionalFormatting>
  <conditionalFormatting sqref="AK35:BO39 AK40:AY40 AT41:AY41">
    <cfRule type="expression" dxfId="1309" priority="72">
      <formula>$I$26="N/A"</formula>
    </cfRule>
  </conditionalFormatting>
  <conditionalFormatting sqref="AN36:AS40 AT36:BO42">
    <cfRule type="expression" dxfId="1308" priority="71">
      <formula>$I$26="N/A"</formula>
    </cfRule>
  </conditionalFormatting>
  <conditionalFormatting sqref="AK38:AS40 AT37:AY40 AZ36:BO42">
    <cfRule type="expression" dxfId="1307" priority="70">
      <formula>$AT$42="Single Phase"</formula>
    </cfRule>
  </conditionalFormatting>
  <conditionalFormatting sqref="AZ47:BO49">
    <cfRule type="notContainsBlanks" dxfId="1306" priority="69">
      <formula>LEN(TRIM(AZ47))&gt;0</formula>
    </cfRule>
  </conditionalFormatting>
  <conditionalFormatting sqref="AN47:AS49 AT52:AY52 AT50:AY50 AT48:AY48">
    <cfRule type="containsBlanks" dxfId="1305" priority="67">
      <formula>LEN(TRIM(AN47))=0</formula>
    </cfRule>
  </conditionalFormatting>
  <conditionalFormatting sqref="AN50:AS50">
    <cfRule type="containsText" dxfId="1304" priority="68" operator="containsText" text="CALC.">
      <formula>NOT(ISERROR(SEARCH("CALC.",AN50)))</formula>
    </cfRule>
  </conditionalFormatting>
  <conditionalFormatting sqref="AK45:BO52">
    <cfRule type="expression" dxfId="1303" priority="66">
      <formula>$I$26="N/A"</formula>
    </cfRule>
  </conditionalFormatting>
  <conditionalFormatting sqref="AK45:BO49 AK50:AY50 AT51:AY51">
    <cfRule type="expression" dxfId="1302" priority="65">
      <formula>$I$26="N/A"</formula>
    </cfRule>
  </conditionalFormatting>
  <conditionalFormatting sqref="AN46:AS50 AT46:BO52">
    <cfRule type="expression" dxfId="1301" priority="64">
      <formula>$I$26="N/A"</formula>
    </cfRule>
  </conditionalFormatting>
  <conditionalFormatting sqref="AK48:AS50 AT47:AY50 AZ46:BO52">
    <cfRule type="expression" dxfId="1300" priority="63">
      <formula>$AT$52="Single Phase"</formula>
    </cfRule>
  </conditionalFormatting>
  <conditionalFormatting sqref="AZ57:BO59">
    <cfRule type="notContainsBlanks" dxfId="1299" priority="62">
      <formula>LEN(TRIM(AZ57))&gt;0</formula>
    </cfRule>
  </conditionalFormatting>
  <conditionalFormatting sqref="AN57:AS59 AT62:AY62 AT60:AY60 AT58:AY58">
    <cfRule type="containsBlanks" dxfId="1298" priority="60">
      <formula>LEN(TRIM(AN57))=0</formula>
    </cfRule>
  </conditionalFormatting>
  <conditionalFormatting sqref="AN60:AS60">
    <cfRule type="containsText" dxfId="1297" priority="61" operator="containsText" text="CALC.">
      <formula>NOT(ISERROR(SEARCH("CALC.",AN60)))</formula>
    </cfRule>
  </conditionalFormatting>
  <conditionalFormatting sqref="AK55:BO62">
    <cfRule type="expression" dxfId="1296" priority="59">
      <formula>$I$26="N/A"</formula>
    </cfRule>
  </conditionalFormatting>
  <conditionalFormatting sqref="AK55:BO59 AK60:AY60 AT61:AY61">
    <cfRule type="expression" dxfId="1295" priority="58">
      <formula>$I$26="N/A"</formula>
    </cfRule>
  </conditionalFormatting>
  <conditionalFormatting sqref="AN56:AS60 AT56:BO62">
    <cfRule type="expression" dxfId="1294" priority="57">
      <formula>$I$26="N/A"</formula>
    </cfRule>
  </conditionalFormatting>
  <conditionalFormatting sqref="AK58:AS60 AT57:AY60 AZ56:BO62">
    <cfRule type="expression" dxfId="1293" priority="56">
      <formula>$AT$62="Single Phase"</formula>
    </cfRule>
  </conditionalFormatting>
  <conditionalFormatting sqref="G16:P16 G12:P14 F7:P7 Y9:AI9 Y7:AI7 Z13:AI16">
    <cfRule type="containsBlanks" dxfId="1292" priority="54">
      <formula>LEN(TRIM(F7))=0</formula>
    </cfRule>
  </conditionalFormatting>
  <conditionalFormatting sqref="Z17:AI17">
    <cfRule type="containsText" dxfId="1291" priority="55" operator="containsText" text="CALC.">
      <formula>NOT(ISERROR(SEARCH("CALC.",Z17)))</formula>
    </cfRule>
  </conditionalFormatting>
  <conditionalFormatting sqref="I35:N43">
    <cfRule type="expression" dxfId="1290" priority="51">
      <formula>$I$40="Direct Drive"</formula>
    </cfRule>
  </conditionalFormatting>
  <conditionalFormatting sqref="I35:N42">
    <cfRule type="expression" dxfId="1289" priority="50">
      <formula>$I$40="Direct Drive"</formula>
    </cfRule>
  </conditionalFormatting>
  <conditionalFormatting sqref="P35:U43">
    <cfRule type="expression" dxfId="1288" priority="49">
      <formula>$P$40="Direct Drive"</formula>
    </cfRule>
  </conditionalFormatting>
  <conditionalFormatting sqref="P35:U42">
    <cfRule type="expression" dxfId="1287" priority="48">
      <formula>$P$40="Direct Drive"</formula>
    </cfRule>
  </conditionalFormatting>
  <conditionalFormatting sqref="W35:AB43">
    <cfRule type="expression" dxfId="1286" priority="47">
      <formula>$W$40="Direct Drive"</formula>
    </cfRule>
  </conditionalFormatting>
  <conditionalFormatting sqref="W35:AB42">
    <cfRule type="expression" dxfId="1285" priority="46">
      <formula>$W$40="Direct Drive"</formula>
    </cfRule>
  </conditionalFormatting>
  <conditionalFormatting sqref="AD35:AI43">
    <cfRule type="expression" dxfId="1284" priority="45">
      <formula>$AD$40="Direct Drive"</formula>
    </cfRule>
  </conditionalFormatting>
  <conditionalFormatting sqref="AD35:AI42">
    <cfRule type="expression" dxfId="1283" priority="44">
      <formula>$AD$40="Direct Drive"</formula>
    </cfRule>
  </conditionalFormatting>
  <conditionalFormatting sqref="A35:H43">
    <cfRule type="expression" dxfId="1282" priority="43">
      <formula>AND($I$40="Direct Drive",$P$40="Direct Drive",$W$40="Direct Drive",$AD$40="Direct Drive")</formula>
    </cfRule>
  </conditionalFormatting>
  <conditionalFormatting sqref="A35:H42">
    <cfRule type="expression" dxfId="1281" priority="42">
      <formula>AND($I$40="Direct Drive",$P$40="Direct Drive",$W$40="Direct Drive",$AD$40="Direct Drive")</formula>
    </cfRule>
  </conditionalFormatting>
  <conditionalFormatting sqref="F36:H37 F39:H40">
    <cfRule type="expression" dxfId="1280" priority="41">
      <formula>AND($I$40="Direct Drive",$P$40="Direct Drive",$W$40="Direct Drive",$AD$40="Direct Drive")</formula>
    </cfRule>
  </conditionalFormatting>
  <conditionalFormatting sqref="I43:K43 I42:J42 L42:N42 I34:N41 P43:R43 P42:Q42 S42:U42 P34:U41 W43:Y43 W42:X42 Z42:AB42 W34:AB41 AD43:AF43 AD42:AE42 AG42:AI42 AD34:AI41 I31:K31 I29:K29 I27:K27 I26:N26 P31:R31 P29:R29 P27:R27 P26:U26 W31:Y31 W29:Y29 W27:Y27 W26:AB26 AD31:AF31 AD29:AF29 AD27:AF27 AD26:AI26 I20:N24 P20:U24 W20:AB24 AD20:AI24 I46:L46 P46:S46 W46:Z46 AD46:AG46">
    <cfRule type="containsBlanks" dxfId="1279" priority="52">
      <formula>LEN(TRIM(I20))=0</formula>
    </cfRule>
  </conditionalFormatting>
  <conditionalFormatting sqref="L27:N31 AG27:AI31 S27:U31 Z27:AB31">
    <cfRule type="containsText" dxfId="1278" priority="53" operator="containsText" text="CALC.">
      <formula>NOT(ISERROR(SEARCH("CALC.",L27)))</formula>
    </cfRule>
  </conditionalFormatting>
  <conditionalFormatting sqref="I21:N31 I34:N43 I46:N46">
    <cfRule type="expression" dxfId="1277" priority="40">
      <formula>$I$26="N/A"</formula>
    </cfRule>
  </conditionalFormatting>
  <conditionalFormatting sqref="I21:N30 I34:N42">
    <cfRule type="expression" dxfId="1276" priority="39">
      <formula>$I$26="N/A"</formula>
    </cfRule>
  </conditionalFormatting>
  <conditionalFormatting sqref="L25:N31">
    <cfRule type="expression" dxfId="1275" priority="38">
      <formula>$I$26="N/A"</formula>
    </cfRule>
  </conditionalFormatting>
  <conditionalFormatting sqref="P21:U31 P34:U43 P46:U46">
    <cfRule type="expression" dxfId="1274" priority="37">
      <formula>$P$26="N/A"</formula>
    </cfRule>
  </conditionalFormatting>
  <conditionalFormatting sqref="P21:U30 P34:U42">
    <cfRule type="expression" dxfId="1273" priority="36">
      <formula>$P$26="N/A"</formula>
    </cfRule>
  </conditionalFormatting>
  <conditionalFormatting sqref="S25:U31">
    <cfRule type="expression" dxfId="1272" priority="35">
      <formula>$P$26="N/A"</formula>
    </cfRule>
  </conditionalFormatting>
  <conditionalFormatting sqref="W21:AB31 W34:AB43 W46:AB46">
    <cfRule type="expression" dxfId="1271" priority="34">
      <formula>$W$26="N/A"</formula>
    </cfRule>
  </conditionalFormatting>
  <conditionalFormatting sqref="W21:AB30 W34:AB42">
    <cfRule type="expression" dxfId="1270" priority="33">
      <formula>$W$26="N/A"</formula>
    </cfRule>
  </conditionalFormatting>
  <conditionalFormatting sqref="Z25:AB31">
    <cfRule type="expression" dxfId="1269" priority="32">
      <formula>$W$26="N/A"</formula>
    </cfRule>
  </conditionalFormatting>
  <conditionalFormatting sqref="AD21:AI31 AD34:AI43 AD46:AI46">
    <cfRule type="expression" dxfId="1268" priority="31">
      <formula>$AD$26="N/A"</formula>
    </cfRule>
  </conditionalFormatting>
  <conditionalFormatting sqref="AD21:AI30 AD34:AI42">
    <cfRule type="expression" dxfId="1267" priority="30">
      <formula>$AD$26="N/A"</formula>
    </cfRule>
  </conditionalFormatting>
  <conditionalFormatting sqref="AG25:AI31">
    <cfRule type="expression" dxfId="1266" priority="29">
      <formula>$AD$26="N/A"</formula>
    </cfRule>
  </conditionalFormatting>
  <conditionalFormatting sqref="AG28:AI28">
    <cfRule type="expression" dxfId="1265" priority="22">
      <formula>$I$26="N/A"</formula>
    </cfRule>
  </conditionalFormatting>
  <conditionalFormatting sqref="AG28:AI28">
    <cfRule type="expression" dxfId="1264" priority="21">
      <formula>$I$26="N/A"</formula>
    </cfRule>
  </conditionalFormatting>
  <conditionalFormatting sqref="AG28:AI28">
    <cfRule type="expression" dxfId="1263" priority="20">
      <formula>$I$26="N/A"</formula>
    </cfRule>
  </conditionalFormatting>
  <conditionalFormatting sqref="L29:N29">
    <cfRule type="expression" dxfId="1262" priority="19">
      <formula>$L$35&gt;$I$29</formula>
    </cfRule>
  </conditionalFormatting>
  <conditionalFormatting sqref="S29:U29">
    <cfRule type="expression" dxfId="1261" priority="18">
      <formula>$S$35&gt;$P$29</formula>
    </cfRule>
  </conditionalFormatting>
  <conditionalFormatting sqref="Z29:AB29">
    <cfRule type="expression" dxfId="1260" priority="17">
      <formula>$Z$35&gt;$W$29</formula>
    </cfRule>
  </conditionalFormatting>
  <conditionalFormatting sqref="AG29:AI29">
    <cfRule type="expression" dxfId="1259" priority="16">
      <formula>$AG$35&gt;$AD$29</formula>
    </cfRule>
  </conditionalFormatting>
  <conditionalFormatting sqref="S30:U31">
    <cfRule type="expression" dxfId="1258" priority="15">
      <formula>$I$26="N/A"</formula>
    </cfRule>
  </conditionalFormatting>
  <conditionalFormatting sqref="S30:U30">
    <cfRule type="expression" dxfId="1257" priority="14">
      <formula>$I$26="N/A"</formula>
    </cfRule>
  </conditionalFormatting>
  <conditionalFormatting sqref="S30:U31">
    <cfRule type="expression" dxfId="1256" priority="13">
      <formula>$I$26="N/A"</formula>
    </cfRule>
  </conditionalFormatting>
  <conditionalFormatting sqref="Z30:AB31">
    <cfRule type="expression" dxfId="1255" priority="12">
      <formula>$I$26="N/A"</formula>
    </cfRule>
  </conditionalFormatting>
  <conditionalFormatting sqref="Z30:AB30">
    <cfRule type="expression" dxfId="1254" priority="11">
      <formula>$I$26="N/A"</formula>
    </cfRule>
  </conditionalFormatting>
  <conditionalFormatting sqref="Z30:AB31">
    <cfRule type="expression" dxfId="1253" priority="10">
      <formula>$I$26="N/A"</formula>
    </cfRule>
  </conditionalFormatting>
  <conditionalFormatting sqref="AG30:AI31">
    <cfRule type="expression" dxfId="1252" priority="9">
      <formula>$I$26="N/A"</formula>
    </cfRule>
  </conditionalFormatting>
  <conditionalFormatting sqref="AG30:AI30">
    <cfRule type="expression" dxfId="1251" priority="8">
      <formula>$I$26="N/A"</formula>
    </cfRule>
  </conditionalFormatting>
  <conditionalFormatting sqref="AG30:AI31">
    <cfRule type="expression" dxfId="1250" priority="7">
      <formula>$I$26="N/A"</formula>
    </cfRule>
  </conditionalFormatting>
  <conditionalFormatting sqref="S27:U27">
    <cfRule type="expression" dxfId="1249" priority="6">
      <formula>$I$26="N/A"</formula>
    </cfRule>
  </conditionalFormatting>
  <conditionalFormatting sqref="S27:U27">
    <cfRule type="expression" dxfId="1248" priority="5">
      <formula>$I$26="N/A"</formula>
    </cfRule>
  </conditionalFormatting>
  <conditionalFormatting sqref="S27:U27">
    <cfRule type="expression" dxfId="1247" priority="4">
      <formula>$I$26="N/A"</formula>
    </cfRule>
  </conditionalFormatting>
  <conditionalFormatting sqref="Z27:AB27">
    <cfRule type="expression" dxfId="1246" priority="3">
      <formula>$I$26="N/A"</formula>
    </cfRule>
  </conditionalFormatting>
  <conditionalFormatting sqref="Z27:AB27">
    <cfRule type="expression" dxfId="1245" priority="2">
      <formula>$I$26="N/A"</formula>
    </cfRule>
  </conditionalFormatting>
  <conditionalFormatting sqref="Z27:AB27">
    <cfRule type="expression" dxfId="1244" priority="1">
      <formula>$I$26="N/A"</formula>
    </cfRule>
  </conditionalFormatting>
  <dataValidations count="14">
    <dataValidation type="list" allowBlank="1" showInputMessage="1" showErrorMessage="1" sqref="I20:N20 P20:U20 W20:AB20 AD20:AI20" xr:uid="{131875F6-7C94-47FE-A1C7-CCEC82A2F9DE}">
      <formula1>"1,2,3,4,N/A"</formula1>
    </dataValidation>
    <dataValidation type="list" allowBlank="1" showInputMessage="1" sqref="I23:N23 P23:U23 W23:AB23 AD23:AI23" xr:uid="{B036F1C4-FC89-480C-A55E-615F98DACBA0}">
      <formula1>".17,.25,.33,.5,.75,1,2,3,5,7.5,10,15,20,25,30,40,50,60,75,100,125,150,200"</formula1>
    </dataValidation>
    <dataValidation allowBlank="1" showInputMessage="1" prompt="Typical Service Factor is 1.15. If unknown then use '---" sqref="I24:N24 P24:U24 W24:AB24 AD24:AI24" xr:uid="{EF564240-4D89-45E2-B159-CD965B9090CC}"/>
    <dataValidation allowBlank="1" showInputMessage="1" showErrorMessage="1" prompt="If EFF is unatainable use .90" sqref="AT28:AY28 AT48:AY48 AT38:AY38 AT58:AY58" xr:uid="{00000000-0002-0000-1700-000003000000}"/>
    <dataValidation allowBlank="1" showInputMessage="1" showErrorMessage="1" prompt="If PF is unattainable use .80" sqref="AT30:AY30 AT50:AY50 AT40:AY40 AT60:AY60" xr:uid="{00000000-0002-0000-1700-000004000000}"/>
    <dataValidation type="list" allowBlank="1" showInputMessage="1" showErrorMessage="1" sqref="AD34:AI34 W34:AB34 P34:U34 I34:N34" xr:uid="{6AA8AD83-E72D-4329-BC26-53FAB377AAF8}">
      <formula1>"Belt Drive, Direct Drive"</formula1>
    </dataValidation>
    <dataValidation type="list" allowBlank="1" showInputMessage="1" sqref="I38:N38 I35:N35 P35:U35 W35:AB35 AD38:AI38 W38:AB38 P38:U38 AD35:AI35" xr:uid="{F5B072F8-1393-41F2-89D4-D00D17E561B5}">
      <formula1>"Browning,Campbell,Congress,Dayton,Fenner Drives, TB Wood's"</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howErrorMessage="1" sqref="A61" xr:uid="{00000000-0002-0000-1700-000009000000}">
      <formula1>"GS"</formula1>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sqref="AG46:AI46 Z46:AB46 S46:U46 L46:N46" xr:uid="{F7FFA23A-93C0-4A5C-AE01-B7B741F58B9E}">
      <formula1>"Hz, %"</formula1>
    </dataValidation>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topLeftCell="E1" zoomScaleNormal="100" workbookViewId="0">
      <selection activeCell="J28" sqref="J28:O28"/>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99" t="s">
        <v>49</v>
      </c>
      <c r="AK1" s="1399"/>
      <c r="AL1" s="1399"/>
      <c r="AM1" s="1399"/>
      <c r="AN1" s="1399"/>
      <c r="AO1" s="1399"/>
      <c r="AP1" s="1399"/>
      <c r="AQ1" s="1399"/>
      <c r="AR1" s="1399"/>
      <c r="AS1" s="1399"/>
      <c r="AT1" s="1399"/>
      <c r="AU1" s="1399"/>
      <c r="AV1" s="1399"/>
      <c r="AW1" s="1399"/>
      <c r="AX1" s="1399"/>
      <c r="AY1" s="1399"/>
      <c r="AZ1" s="1399"/>
      <c r="BA1" s="1399"/>
      <c r="BB1" s="1399"/>
      <c r="BC1" s="1399"/>
      <c r="BD1" s="1399"/>
      <c r="BE1" s="1399"/>
      <c r="BF1" s="1399"/>
      <c r="BG1" s="1399"/>
      <c r="BH1" s="1399"/>
      <c r="BI1" s="1399"/>
      <c r="BJ1" s="1399"/>
      <c r="BK1" s="1399"/>
      <c r="BL1" s="1399"/>
      <c r="BM1" s="1399"/>
      <c r="BN1" s="1399"/>
      <c r="BO1" s="1399"/>
      <c r="BP1" s="1399"/>
      <c r="BQ1" s="1399"/>
      <c r="BR1" s="1399"/>
      <c r="BS1" s="139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52" t="s">
        <v>385</v>
      </c>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74" t="s">
        <v>48</v>
      </c>
      <c r="B7" s="1174"/>
      <c r="C7" s="1174"/>
      <c r="D7" s="1174"/>
      <c r="E7" s="1174"/>
      <c r="F7" s="855"/>
      <c r="G7" s="855"/>
      <c r="H7" s="855"/>
      <c r="I7" s="855"/>
      <c r="J7" s="855"/>
      <c r="K7" s="855"/>
      <c r="L7" s="855"/>
      <c r="M7" s="855"/>
      <c r="N7" s="855"/>
      <c r="O7" s="855"/>
      <c r="P7" s="855"/>
      <c r="Q7" s="6"/>
      <c r="R7" s="6"/>
      <c r="S7" s="6"/>
      <c r="T7" s="1174" t="s">
        <v>47</v>
      </c>
      <c r="U7" s="1174"/>
      <c r="V7" s="1174"/>
      <c r="W7" s="1174"/>
      <c r="X7" s="1174"/>
      <c r="Y7" s="855"/>
      <c r="Z7" s="855"/>
      <c r="AA7" s="855"/>
      <c r="AB7" s="855"/>
      <c r="AC7" s="855"/>
      <c r="AD7" s="855"/>
      <c r="AE7" s="855"/>
      <c r="AF7" s="855"/>
      <c r="AG7" s="855"/>
      <c r="AH7" s="855"/>
      <c r="AI7" s="855"/>
      <c r="AJ7" s="4"/>
      <c r="AK7" s="1102" t="s">
        <v>709</v>
      </c>
      <c r="AL7" s="1103"/>
      <c r="AM7" s="1103"/>
      <c r="AN7" s="1103"/>
      <c r="AO7" s="1103"/>
      <c r="AP7" s="1103"/>
      <c r="AQ7" s="1103"/>
      <c r="AR7" s="1103"/>
      <c r="AS7" s="1103"/>
      <c r="AT7" s="1103"/>
      <c r="AU7" s="1103"/>
      <c r="AV7" s="1103"/>
      <c r="AW7" s="1103"/>
      <c r="AX7" s="1103"/>
      <c r="AY7" s="1104"/>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48"/>
      <c r="AL8" s="949"/>
      <c r="AM8" s="949"/>
      <c r="AN8" s="949"/>
      <c r="AO8" s="950"/>
      <c r="AP8" s="956"/>
      <c r="AQ8" s="949"/>
      <c r="AR8" s="949"/>
      <c r="AS8" s="949"/>
      <c r="AT8" s="950"/>
      <c r="AU8" s="956"/>
      <c r="AV8" s="949"/>
      <c r="AW8" s="949"/>
      <c r="AX8" s="949"/>
      <c r="AY8" s="957"/>
      <c r="AZ8" s="4"/>
      <c r="BA8" s="4"/>
      <c r="BB8" s="4"/>
      <c r="BC8" s="4"/>
      <c r="BD8" s="4"/>
      <c r="BE8" s="4"/>
      <c r="BF8" s="4"/>
      <c r="BG8" s="4"/>
      <c r="BH8" s="4"/>
      <c r="BI8" s="4"/>
      <c r="BJ8" s="4"/>
      <c r="BK8" s="4"/>
      <c r="BL8" s="4"/>
      <c r="BM8" s="4"/>
      <c r="BN8" s="4"/>
      <c r="BO8" s="4"/>
      <c r="BP8" s="4"/>
      <c r="BQ8" s="4"/>
      <c r="BR8" s="4"/>
      <c r="BS8" s="4"/>
    </row>
    <row r="9" spans="1:71" ht="12" customHeight="1" x14ac:dyDescent="0.2">
      <c r="A9" s="1174"/>
      <c r="B9" s="1174"/>
      <c r="C9" s="1174"/>
      <c r="D9" s="1174"/>
      <c r="E9" s="1174"/>
      <c r="F9" s="309"/>
      <c r="G9" s="309"/>
      <c r="H9" s="309"/>
      <c r="I9" s="309"/>
      <c r="J9" s="309"/>
      <c r="K9" s="309"/>
      <c r="L9" s="309"/>
      <c r="M9" s="309"/>
      <c r="N9" s="309"/>
      <c r="O9" s="309"/>
      <c r="P9" s="309"/>
      <c r="Q9" s="6"/>
      <c r="R9" s="6"/>
      <c r="S9" s="6"/>
      <c r="T9" s="1174" t="s">
        <v>46</v>
      </c>
      <c r="U9" s="1174"/>
      <c r="V9" s="1174"/>
      <c r="W9" s="1174"/>
      <c r="X9" s="1174"/>
      <c r="Y9" s="855"/>
      <c r="Z9" s="855"/>
      <c r="AA9" s="855"/>
      <c r="AB9" s="855"/>
      <c r="AC9" s="855"/>
      <c r="AD9" s="855"/>
      <c r="AE9" s="855"/>
      <c r="AF9" s="855"/>
      <c r="AG9" s="855"/>
      <c r="AH9" s="855"/>
      <c r="AI9" s="855"/>
      <c r="AJ9" s="4"/>
      <c r="AK9" s="958"/>
      <c r="AL9" s="959"/>
      <c r="AM9" s="959"/>
      <c r="AN9" s="959"/>
      <c r="AO9" s="960"/>
      <c r="AP9" s="961"/>
      <c r="AQ9" s="959"/>
      <c r="AR9" s="959"/>
      <c r="AS9" s="959"/>
      <c r="AT9" s="960"/>
      <c r="AU9" s="961"/>
      <c r="AV9" s="959"/>
      <c r="AW9" s="959"/>
      <c r="AX9" s="959"/>
      <c r="AY9" s="962"/>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58"/>
      <c r="AL10" s="959"/>
      <c r="AM10" s="959"/>
      <c r="AN10" s="959"/>
      <c r="AO10" s="960"/>
      <c r="AP10" s="961"/>
      <c r="AQ10" s="959"/>
      <c r="AR10" s="959"/>
      <c r="AS10" s="959"/>
      <c r="AT10" s="960"/>
      <c r="AU10" s="961"/>
      <c r="AV10" s="959"/>
      <c r="AW10" s="959"/>
      <c r="AX10" s="959"/>
      <c r="AY10" s="962"/>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084" t="s">
        <v>162</v>
      </c>
      <c r="K11" s="1085"/>
      <c r="L11" s="1085"/>
      <c r="M11" s="1085"/>
      <c r="N11" s="1085"/>
      <c r="O11" s="1085"/>
      <c r="P11" s="1085"/>
      <c r="Q11" s="1085"/>
      <c r="R11" s="1085"/>
      <c r="S11" s="1085"/>
      <c r="T11" s="1085"/>
      <c r="U11" s="1085"/>
      <c r="V11" s="1085"/>
      <c r="W11" s="1085"/>
      <c r="X11" s="1085"/>
      <c r="Y11" s="1086"/>
      <c r="Z11" s="6"/>
      <c r="AA11" s="6"/>
      <c r="AB11" s="6"/>
      <c r="AC11" s="6"/>
      <c r="AD11" s="6"/>
      <c r="AE11" s="6"/>
      <c r="AF11" s="6"/>
      <c r="AG11" s="6"/>
      <c r="AH11" s="6"/>
      <c r="AI11" s="6"/>
      <c r="AJ11" s="4"/>
      <c r="AK11" s="958"/>
      <c r="AL11" s="959"/>
      <c r="AM11" s="959"/>
      <c r="AN11" s="959"/>
      <c r="AO11" s="960"/>
      <c r="AP11" s="961"/>
      <c r="AQ11" s="959"/>
      <c r="AR11" s="959"/>
      <c r="AS11" s="959"/>
      <c r="AT11" s="960"/>
      <c r="AU11" s="961"/>
      <c r="AV11" s="959"/>
      <c r="AW11" s="959"/>
      <c r="AX11" s="959"/>
      <c r="AY11" s="962"/>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183" t="s">
        <v>114</v>
      </c>
      <c r="K12" s="1184"/>
      <c r="L12" s="1184"/>
      <c r="M12" s="1184"/>
      <c r="N12" s="1184"/>
      <c r="O12" s="1185"/>
      <c r="P12" s="885"/>
      <c r="Q12" s="885"/>
      <c r="R12" s="885"/>
      <c r="S12" s="885"/>
      <c r="T12" s="885"/>
      <c r="U12" s="885"/>
      <c r="V12" s="885"/>
      <c r="W12" s="885"/>
      <c r="X12" s="885"/>
      <c r="Y12" s="886"/>
      <c r="Z12" s="6"/>
      <c r="AA12" s="6"/>
      <c r="AB12" s="6"/>
      <c r="AC12" s="6"/>
      <c r="AD12" s="6"/>
      <c r="AE12" s="6"/>
      <c r="AF12" s="6"/>
      <c r="AG12" s="6"/>
      <c r="AH12" s="6"/>
      <c r="AI12" s="6"/>
      <c r="AJ12" s="4"/>
      <c r="AK12" s="958"/>
      <c r="AL12" s="959"/>
      <c r="AM12" s="959"/>
      <c r="AN12" s="959"/>
      <c r="AO12" s="960"/>
      <c r="AP12" s="961"/>
      <c r="AQ12" s="959"/>
      <c r="AR12" s="959"/>
      <c r="AS12" s="959"/>
      <c r="AT12" s="960"/>
      <c r="AU12" s="961"/>
      <c r="AV12" s="959"/>
      <c r="AW12" s="959"/>
      <c r="AX12" s="959"/>
      <c r="AY12" s="962"/>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189" t="s">
        <v>54</v>
      </c>
      <c r="K13" s="1190"/>
      <c r="L13" s="1190"/>
      <c r="M13" s="1190"/>
      <c r="N13" s="1190"/>
      <c r="O13" s="1191"/>
      <c r="P13" s="870"/>
      <c r="Q13" s="870"/>
      <c r="R13" s="870"/>
      <c r="S13" s="870"/>
      <c r="T13" s="870"/>
      <c r="U13" s="870"/>
      <c r="V13" s="870"/>
      <c r="W13" s="870"/>
      <c r="X13" s="870"/>
      <c r="Y13" s="871"/>
      <c r="Z13" s="6"/>
      <c r="AA13" s="6"/>
      <c r="AB13" s="6"/>
      <c r="AC13" s="6"/>
      <c r="AD13" s="6"/>
      <c r="AE13" s="6"/>
      <c r="AF13" s="6"/>
      <c r="AG13" s="6"/>
      <c r="AH13" s="6"/>
      <c r="AI13" s="6"/>
      <c r="AJ13" s="4"/>
      <c r="AK13" s="977"/>
      <c r="AL13" s="978"/>
      <c r="AM13" s="978"/>
      <c r="AN13" s="978"/>
      <c r="AO13" s="979"/>
      <c r="AP13" s="980"/>
      <c r="AQ13" s="978"/>
      <c r="AR13" s="978"/>
      <c r="AS13" s="978"/>
      <c r="AT13" s="979"/>
      <c r="AU13" s="980"/>
      <c r="AV13" s="978"/>
      <c r="AW13" s="978"/>
      <c r="AX13" s="978"/>
      <c r="AY13" s="981"/>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189" t="s">
        <v>153</v>
      </c>
      <c r="K14" s="1190"/>
      <c r="L14" s="1190"/>
      <c r="M14" s="1190"/>
      <c r="N14" s="1190"/>
      <c r="O14" s="1191"/>
      <c r="P14" s="870"/>
      <c r="Q14" s="870"/>
      <c r="R14" s="870"/>
      <c r="S14" s="870"/>
      <c r="T14" s="870"/>
      <c r="U14" s="870"/>
      <c r="V14" s="870"/>
      <c r="W14" s="870"/>
      <c r="X14" s="870"/>
      <c r="Y14" s="871"/>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189" t="s">
        <v>152</v>
      </c>
      <c r="K15" s="1190"/>
      <c r="L15" s="1190"/>
      <c r="M15" s="1190"/>
      <c r="N15" s="1190"/>
      <c r="O15" s="1191"/>
      <c r="P15" s="1166" t="s">
        <v>708</v>
      </c>
      <c r="Q15" s="1166"/>
      <c r="R15" s="1166"/>
      <c r="S15" s="1166"/>
      <c r="T15" s="1166"/>
      <c r="U15" s="1166"/>
      <c r="V15" s="1166"/>
      <c r="W15" s="1166"/>
      <c r="X15" s="1166"/>
      <c r="Y15" s="1167"/>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206" t="s">
        <v>149</v>
      </c>
      <c r="K16" s="1207"/>
      <c r="L16" s="1207"/>
      <c r="M16" s="1207"/>
      <c r="N16" s="1207"/>
      <c r="O16" s="1208"/>
      <c r="P16" s="944"/>
      <c r="Q16" s="944"/>
      <c r="R16" s="944"/>
      <c r="S16" s="944"/>
      <c r="T16" s="944"/>
      <c r="U16" s="944"/>
      <c r="V16" s="944"/>
      <c r="W16" s="944"/>
      <c r="X16" s="944"/>
      <c r="Y16" s="1193"/>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084" t="s">
        <v>384</v>
      </c>
      <c r="K18" s="1085"/>
      <c r="L18" s="1085"/>
      <c r="M18" s="1085"/>
      <c r="N18" s="1085"/>
      <c r="O18" s="1085"/>
      <c r="P18" s="1085"/>
      <c r="Q18" s="1085"/>
      <c r="R18" s="1085"/>
      <c r="S18" s="1085"/>
      <c r="T18" s="1085"/>
      <c r="U18" s="1085"/>
      <c r="V18" s="1085"/>
      <c r="W18" s="1085"/>
      <c r="X18" s="1085"/>
      <c r="Y18" s="1086"/>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189" t="s">
        <v>383</v>
      </c>
      <c r="K19" s="1190"/>
      <c r="L19" s="1190"/>
      <c r="M19" s="1190"/>
      <c r="N19" s="1190"/>
      <c r="O19" s="1191"/>
      <c r="P19" s="1990"/>
      <c r="Q19" s="1991"/>
      <c r="R19" s="1991"/>
      <c r="S19" s="1991"/>
      <c r="T19" s="1991"/>
      <c r="U19" s="1991"/>
      <c r="V19" s="1991"/>
      <c r="W19" s="1991"/>
      <c r="X19" s="1991"/>
      <c r="Y19" s="1992"/>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189" t="s">
        <v>382</v>
      </c>
      <c r="K20" s="1190"/>
      <c r="L20" s="1190"/>
      <c r="M20" s="1190"/>
      <c r="N20" s="1190"/>
      <c r="O20" s="1191"/>
      <c r="P20" s="1071"/>
      <c r="Q20" s="1072"/>
      <c r="R20" s="1072"/>
      <c r="S20" s="1072"/>
      <c r="T20" s="1072"/>
      <c r="U20" s="1072"/>
      <c r="V20" s="1072"/>
      <c r="W20" s="1072"/>
      <c r="X20" s="1072"/>
      <c r="Y20" s="1073"/>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206" t="s">
        <v>381</v>
      </c>
      <c r="K21" s="1207"/>
      <c r="L21" s="1207"/>
      <c r="M21" s="1207"/>
      <c r="N21" s="1207"/>
      <c r="O21" s="1208"/>
      <c r="P21" s="1792" t="str">
        <f>IFERROR((500*U29*(U25-U26))/1000,"")</f>
        <v/>
      </c>
      <c r="Q21" s="1516"/>
      <c r="R21" s="1516"/>
      <c r="S21" s="1516"/>
      <c r="T21" s="1516"/>
      <c r="U21" s="1516"/>
      <c r="V21" s="1516"/>
      <c r="W21" s="1516"/>
      <c r="X21" s="1516"/>
      <c r="Y21" s="1541"/>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084" t="s">
        <v>380</v>
      </c>
      <c r="K23" s="1085"/>
      <c r="L23" s="1085"/>
      <c r="M23" s="1085"/>
      <c r="N23" s="1085"/>
      <c r="O23" s="1085"/>
      <c r="P23" s="1085"/>
      <c r="Q23" s="1085"/>
      <c r="R23" s="1085"/>
      <c r="S23" s="1085"/>
      <c r="T23" s="1085"/>
      <c r="U23" s="1085"/>
      <c r="V23" s="1085"/>
      <c r="W23" s="1085"/>
      <c r="X23" s="1085"/>
      <c r="Y23" s="108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497" t="s">
        <v>104</v>
      </c>
      <c r="Q24" s="1497"/>
      <c r="R24" s="1497"/>
      <c r="S24" s="1497"/>
      <c r="T24" s="1497"/>
      <c r="U24" s="1497" t="s">
        <v>103</v>
      </c>
      <c r="V24" s="1497"/>
      <c r="W24" s="1497"/>
      <c r="X24" s="1497"/>
      <c r="Y24" s="1510"/>
      <c r="Z24" s="6"/>
      <c r="AA24" s="6"/>
      <c r="AB24" s="6"/>
      <c r="AC24" s="6"/>
      <c r="AD24" s="6"/>
      <c r="AE24" s="6"/>
      <c r="AF24" s="6"/>
      <c r="AG24" s="6"/>
      <c r="AH24" s="6"/>
      <c r="AI24" s="6"/>
      <c r="AJ24" s="4"/>
      <c r="AK24" s="1411" t="s">
        <v>849</v>
      </c>
      <c r="AL24" s="1412"/>
      <c r="AM24" s="1412"/>
      <c r="AN24" s="1412"/>
      <c r="AO24" s="1412"/>
      <c r="AP24" s="1412"/>
      <c r="AQ24" s="1412"/>
      <c r="AR24" s="1412"/>
      <c r="AS24" s="1412"/>
      <c r="AT24" s="1412"/>
      <c r="AU24" s="1412"/>
      <c r="AV24" s="1412"/>
      <c r="AW24" s="1412"/>
      <c r="AX24" s="1413"/>
      <c r="AY24" s="4"/>
      <c r="AZ24" s="4"/>
      <c r="BA24" s="4"/>
      <c r="BB24" s="4"/>
      <c r="BC24" s="4"/>
      <c r="BD24" s="4"/>
      <c r="BE24" s="4"/>
      <c r="BF24" s="4"/>
      <c r="BG24" s="4"/>
      <c r="BH24" s="4"/>
      <c r="BI24" s="4"/>
      <c r="BJ24" s="4"/>
      <c r="BK24" s="4"/>
      <c r="BL24" s="4"/>
      <c r="BM24" s="4"/>
      <c r="BN24" s="4"/>
      <c r="BO24" s="4"/>
      <c r="BP24" s="4"/>
      <c r="BQ24" s="4"/>
      <c r="BR24" s="4"/>
      <c r="BS24" s="4"/>
      <c r="BT24" s="224"/>
      <c r="BU24" s="223"/>
    </row>
    <row r="25" spans="1:73" ht="12" customHeight="1" thickTop="1" x14ac:dyDescent="0.2">
      <c r="A25" s="6"/>
      <c r="B25" s="6"/>
      <c r="C25" s="6"/>
      <c r="D25" s="6"/>
      <c r="E25" s="6"/>
      <c r="F25" s="6"/>
      <c r="G25" s="6"/>
      <c r="H25" s="6"/>
      <c r="I25" s="6"/>
      <c r="J25" s="1189" t="s">
        <v>329</v>
      </c>
      <c r="K25" s="1190"/>
      <c r="L25" s="1190"/>
      <c r="M25" s="1190"/>
      <c r="N25" s="1190"/>
      <c r="O25" s="1191"/>
      <c r="P25" s="938"/>
      <c r="Q25" s="938"/>
      <c r="R25" s="938"/>
      <c r="S25" s="938"/>
      <c r="T25" s="938"/>
      <c r="U25" s="938"/>
      <c r="V25" s="938"/>
      <c r="W25" s="938"/>
      <c r="X25" s="938"/>
      <c r="Y25" s="2047"/>
      <c r="Z25" s="6"/>
      <c r="AA25" s="6"/>
      <c r="AB25" s="6"/>
      <c r="AC25" s="6"/>
      <c r="AD25" s="6"/>
      <c r="AE25" s="6"/>
      <c r="AF25" s="6"/>
      <c r="AG25" s="6"/>
      <c r="AH25" s="6"/>
      <c r="AI25" s="6"/>
      <c r="AJ25" s="4"/>
      <c r="AK25" s="2199"/>
      <c r="AL25" s="2200"/>
      <c r="AM25" s="2200"/>
      <c r="AN25" s="2201"/>
      <c r="AO25" s="1424" t="s">
        <v>333</v>
      </c>
      <c r="AP25" s="1424"/>
      <c r="AQ25" s="1424"/>
      <c r="AR25" s="1424"/>
      <c r="AS25" s="1424"/>
      <c r="AT25" s="1424" t="s">
        <v>332</v>
      </c>
      <c r="AU25" s="1424"/>
      <c r="AV25" s="1424"/>
      <c r="AW25" s="1424"/>
      <c r="AX25" s="1425"/>
      <c r="AY25" s="4"/>
      <c r="AZ25" s="4"/>
      <c r="BA25" s="4"/>
      <c r="BB25" s="4"/>
      <c r="BC25" s="4"/>
      <c r="BD25" s="4"/>
      <c r="BE25" s="4"/>
      <c r="BF25" s="4"/>
      <c r="BG25" s="4"/>
      <c r="BH25" s="4"/>
      <c r="BI25" s="4"/>
      <c r="BJ25" s="4"/>
      <c r="BK25" s="4"/>
      <c r="BL25" s="4"/>
      <c r="BM25" s="4"/>
      <c r="BN25" s="4"/>
      <c r="BO25" s="4"/>
      <c r="BP25" s="4"/>
      <c r="BQ25" s="4"/>
      <c r="BR25" s="4"/>
      <c r="BS25" s="4"/>
      <c r="BT25" s="229"/>
      <c r="BU25" s="228"/>
    </row>
    <row r="26" spans="1:73" ht="12" customHeight="1" thickBot="1" x14ac:dyDescent="0.25">
      <c r="A26" s="6"/>
      <c r="B26" s="6"/>
      <c r="C26" s="6"/>
      <c r="D26" s="6"/>
      <c r="E26" s="6"/>
      <c r="F26" s="6"/>
      <c r="G26" s="6"/>
      <c r="H26" s="6"/>
      <c r="I26" s="6"/>
      <c r="J26" s="1092" t="s">
        <v>331</v>
      </c>
      <c r="K26" s="1093"/>
      <c r="L26" s="1093"/>
      <c r="M26" s="1093"/>
      <c r="N26" s="1093"/>
      <c r="O26" s="1093"/>
      <c r="P26" s="938"/>
      <c r="Q26" s="938"/>
      <c r="R26" s="938"/>
      <c r="S26" s="938"/>
      <c r="T26" s="938"/>
      <c r="U26" s="938"/>
      <c r="V26" s="938"/>
      <c r="W26" s="938"/>
      <c r="X26" s="938"/>
      <c r="Y26" s="2047"/>
      <c r="Z26" s="6"/>
      <c r="AA26" s="6"/>
      <c r="AB26" s="6"/>
      <c r="AC26" s="6"/>
      <c r="AD26" s="6"/>
      <c r="AE26" s="6"/>
      <c r="AF26" s="6"/>
      <c r="AG26" s="6"/>
      <c r="AH26" s="6"/>
      <c r="AI26" s="6"/>
      <c r="AJ26" s="4"/>
      <c r="AK26" s="2202" t="s">
        <v>104</v>
      </c>
      <c r="AL26" s="2203"/>
      <c r="AM26" s="2203"/>
      <c r="AN26" s="2204"/>
      <c r="AO26" s="2194" t="str">
        <f>IF(500*P29*(P25-P26)/1000&lt;&gt;0,500*P29*(P25-P26)/1000,"")</f>
        <v/>
      </c>
      <c r="AP26" s="2194"/>
      <c r="AQ26" s="2194"/>
      <c r="AR26" s="2194"/>
      <c r="AS26" s="2194"/>
      <c r="AT26" s="2194" t="str">
        <f>IFERROR(AO26/12000,"")</f>
        <v/>
      </c>
      <c r="AU26" s="2194"/>
      <c r="AV26" s="2194"/>
      <c r="AW26" s="2194"/>
      <c r="AX26" s="2196"/>
      <c r="AY26" s="4"/>
      <c r="AZ26" s="4"/>
      <c r="BA26" s="4"/>
      <c r="BB26" s="4"/>
      <c r="BC26" s="4"/>
      <c r="BD26" s="4"/>
      <c r="BE26" s="4"/>
      <c r="BF26" s="4"/>
      <c r="BG26" s="4"/>
      <c r="BH26" s="4"/>
      <c r="BI26" s="4"/>
      <c r="BJ26" s="4"/>
      <c r="BK26" s="4"/>
      <c r="BL26" s="4"/>
      <c r="BM26" s="4"/>
      <c r="BN26" s="4"/>
      <c r="BO26" s="4"/>
      <c r="BP26" s="4"/>
      <c r="BQ26" s="4"/>
      <c r="BR26" s="4"/>
      <c r="BS26" s="4"/>
      <c r="BT26" s="226"/>
      <c r="BU26" s="225"/>
    </row>
    <row r="27" spans="1:73" ht="12" customHeight="1" thickBot="1" x14ac:dyDescent="0.25">
      <c r="A27" s="6"/>
      <c r="B27" s="6"/>
      <c r="C27" s="6"/>
      <c r="D27" s="6"/>
      <c r="E27" s="6"/>
      <c r="F27" s="6"/>
      <c r="G27" s="6"/>
      <c r="H27" s="6"/>
      <c r="I27" s="6"/>
      <c r="J27" s="1189" t="s">
        <v>367</v>
      </c>
      <c r="K27" s="1190"/>
      <c r="L27" s="1190"/>
      <c r="M27" s="1190"/>
      <c r="N27" s="1190"/>
      <c r="O27" s="1191"/>
      <c r="P27" s="1088" t="str">
        <f>IF(P25-P26&lt;&gt;0,P25-P26,"")</f>
        <v/>
      </c>
      <c r="Q27" s="1088"/>
      <c r="R27" s="1088"/>
      <c r="S27" s="1088"/>
      <c r="T27" s="1088"/>
      <c r="U27" s="1088" t="str">
        <f>IF(U25-U26&lt;&gt;0,U25-U26,"")</f>
        <v/>
      </c>
      <c r="V27" s="1088"/>
      <c r="W27" s="1088"/>
      <c r="X27" s="1088"/>
      <c r="Y27" s="1089"/>
      <c r="Z27" s="6"/>
      <c r="AA27" s="6"/>
      <c r="AB27" s="6"/>
      <c r="AC27" s="6"/>
      <c r="AD27" s="6"/>
      <c r="AE27" s="6"/>
      <c r="AF27" s="6"/>
      <c r="AG27" s="6"/>
      <c r="AH27" s="6"/>
      <c r="AI27" s="6"/>
      <c r="AJ27" s="4"/>
      <c r="AK27" s="2205" t="s">
        <v>103</v>
      </c>
      <c r="AL27" s="2206"/>
      <c r="AM27" s="2206"/>
      <c r="AN27" s="2207"/>
      <c r="AO27" s="2195" t="str">
        <f>IFERROR(500*U29*(U25-U26)/1000,"")</f>
        <v/>
      </c>
      <c r="AP27" s="2195"/>
      <c r="AQ27" s="2195"/>
      <c r="AR27" s="2195"/>
      <c r="AS27" s="2195"/>
      <c r="AT27" s="2197" t="e">
        <f>AO27/12</f>
        <v>#VALUE!</v>
      </c>
      <c r="AU27" s="2197"/>
      <c r="AV27" s="2197"/>
      <c r="AW27" s="2197"/>
      <c r="AX27" s="2198"/>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092" t="s">
        <v>379</v>
      </c>
      <c r="K28" s="1093"/>
      <c r="L28" s="1093"/>
      <c r="M28" s="1093"/>
      <c r="N28" s="1093"/>
      <c r="O28" s="1093"/>
      <c r="P28" s="1998" t="s">
        <v>966</v>
      </c>
      <c r="Q28" s="1999"/>
      <c r="R28" s="1999"/>
      <c r="S28" s="1999"/>
      <c r="T28" s="2151"/>
      <c r="U28" s="1998" t="s">
        <v>966</v>
      </c>
      <c r="V28" s="1999"/>
      <c r="W28" s="1999"/>
      <c r="X28" s="1999"/>
      <c r="Y28" s="2000"/>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090" t="s">
        <v>294</v>
      </c>
      <c r="K29" s="1091"/>
      <c r="L29" s="1091"/>
      <c r="M29" s="1091"/>
      <c r="N29" s="1091"/>
      <c r="O29" s="1091"/>
      <c r="P29" s="2133"/>
      <c r="Q29" s="2133"/>
      <c r="R29" s="2133"/>
      <c r="S29" s="2133"/>
      <c r="T29" s="2133"/>
      <c r="U29" s="2187" t="str">
        <f>IFERROR(SQRT(U28/P28)*P29,"")</f>
        <v/>
      </c>
      <c r="V29" s="2187"/>
      <c r="W29" s="2187"/>
      <c r="X29" s="2187"/>
      <c r="Y29" s="2188"/>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4"/>
      <c r="BU29" s="223"/>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9"/>
      <c r="BU30" s="228"/>
    </row>
    <row r="31" spans="1:73" ht="12" customHeight="1" thickBot="1" x14ac:dyDescent="0.25">
      <c r="A31" s="6"/>
      <c r="B31" s="6"/>
      <c r="C31" s="6"/>
      <c r="D31" s="6"/>
      <c r="E31" s="6"/>
      <c r="F31" s="6"/>
      <c r="G31" s="6"/>
      <c r="H31" s="6"/>
      <c r="I31" s="6"/>
      <c r="J31" s="1236" t="s">
        <v>378</v>
      </c>
      <c r="K31" s="1237"/>
      <c r="L31" s="1237"/>
      <c r="M31" s="1237"/>
      <c r="N31" s="1237"/>
      <c r="O31" s="1237"/>
      <c r="P31" s="1237"/>
      <c r="Q31" s="1237"/>
      <c r="R31" s="1237"/>
      <c r="S31" s="1237"/>
      <c r="T31" s="1237"/>
      <c r="U31" s="1237"/>
      <c r="V31" s="1237"/>
      <c r="W31" s="1237"/>
      <c r="X31" s="1237"/>
      <c r="Y31" s="1238"/>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6"/>
      <c r="BU31" s="225"/>
    </row>
    <row r="32" spans="1:73" ht="12" customHeight="1" thickTop="1" x14ac:dyDescent="0.2">
      <c r="A32" s="6"/>
      <c r="B32" s="6"/>
      <c r="C32" s="6"/>
      <c r="D32" s="6"/>
      <c r="E32" s="6"/>
      <c r="F32" s="6"/>
      <c r="G32" s="6"/>
      <c r="H32" s="6"/>
      <c r="I32" s="6"/>
      <c r="J32" s="1154" t="s">
        <v>910</v>
      </c>
      <c r="K32" s="1155"/>
      <c r="L32" s="1155"/>
      <c r="M32" s="1155"/>
      <c r="N32" s="1155"/>
      <c r="O32" s="1155"/>
      <c r="P32" s="1155"/>
      <c r="Q32" s="1155"/>
      <c r="R32" s="1155"/>
      <c r="S32" s="1155"/>
      <c r="T32" s="1155"/>
      <c r="U32" s="2192"/>
      <c r="V32" s="2193"/>
      <c r="W32" s="2189" t="s">
        <v>320</v>
      </c>
      <c r="X32" s="2190"/>
      <c r="Y32" s="2191"/>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090" t="s">
        <v>906</v>
      </c>
      <c r="K33" s="1091"/>
      <c r="L33" s="1091"/>
      <c r="M33" s="1091"/>
      <c r="N33" s="1091"/>
      <c r="O33" s="1091"/>
      <c r="P33" s="1091"/>
      <c r="Q33" s="1091"/>
      <c r="R33" s="1091"/>
      <c r="S33" s="1091"/>
      <c r="T33" s="1091"/>
      <c r="U33" s="2133"/>
      <c r="V33" s="2133"/>
      <c r="W33" s="2133"/>
      <c r="X33" s="2133"/>
      <c r="Y33" s="2134"/>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2"/>
      <c r="I37" s="120"/>
      <c r="J37" s="120"/>
      <c r="K37" s="120"/>
      <c r="L37" s="120"/>
      <c r="M37" s="120"/>
      <c r="N37" s="120"/>
      <c r="O37" s="120"/>
      <c r="P37" s="120"/>
      <c r="Q37" s="120"/>
      <c r="R37" s="120"/>
      <c r="S37" s="120"/>
      <c r="T37" s="120"/>
      <c r="U37" s="120"/>
      <c r="V37" s="120"/>
      <c r="W37" s="120"/>
      <c r="X37" s="120"/>
      <c r="Y37" s="120"/>
      <c r="Z37" s="120"/>
      <c r="AA37" s="221"/>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4"/>
      <c r="BU39" s="223"/>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48"/>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20"/>
      <c r="BU40" s="219"/>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8"/>
      <c r="BU41" s="217"/>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6"/>
      <c r="BU42" s="215"/>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6"/>
      <c r="BU43" s="215"/>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6"/>
      <c r="BU44" s="215"/>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4"/>
      <c r="BU45" s="213"/>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2"/>
      <c r="BU46" s="212"/>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94"/>
      <c r="F62" s="994"/>
      <c r="G62" s="994"/>
      <c r="H62" s="994"/>
      <c r="I62" s="994"/>
      <c r="J62" s="994"/>
      <c r="K62" s="994"/>
      <c r="L62" s="6"/>
      <c r="M62" s="6"/>
      <c r="N62" s="6"/>
      <c r="O62" s="6"/>
      <c r="P62" s="6"/>
      <c r="Q62" s="6" t="s">
        <v>37</v>
      </c>
      <c r="R62" s="6"/>
      <c r="S62" s="6"/>
      <c r="T62" s="6"/>
      <c r="U62" s="6"/>
      <c r="V62" s="995"/>
      <c r="W62" s="995"/>
      <c r="X62" s="995"/>
      <c r="Y62" s="995"/>
      <c r="Z62" s="995"/>
      <c r="AA62" s="995"/>
      <c r="AB62" s="995"/>
      <c r="AC62" s="995"/>
      <c r="AD62" s="995"/>
      <c r="AE62" s="995"/>
      <c r="AF62" s="995"/>
      <c r="AG62" s="995"/>
      <c r="AH62" s="995"/>
      <c r="AI62" s="99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243" priority="8" operator="containsText" text="CALC.">
      <formula>NOT(ISERROR(SEARCH("CALC.",P21)))</formula>
    </cfRule>
  </conditionalFormatting>
  <conditionalFormatting sqref="F7:P7 Y7:AI7 Y9:AI9 P12:Y14 P16:Y16 P19:Y20 P25:Y26 P29:T29 U32:V32 U33:Y33 E62:K62 V62:AI62">
    <cfRule type="containsBlanks" dxfId="1242"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G15" sqref="BG15:BI15"/>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2" t="s">
        <v>49</v>
      </c>
      <c r="AX1" s="1042"/>
      <c r="AY1" s="1042"/>
      <c r="AZ1" s="1042"/>
      <c r="BA1" s="1042"/>
      <c r="BB1" s="1042"/>
      <c r="BC1" s="1042"/>
      <c r="BD1" s="1042"/>
      <c r="BE1" s="1042"/>
      <c r="BF1" s="1042"/>
      <c r="BG1" s="1042"/>
      <c r="BH1" s="1042"/>
      <c r="BI1" s="1042"/>
      <c r="BJ1" s="1042"/>
      <c r="BK1" s="1042"/>
      <c r="BL1" s="1042"/>
      <c r="BM1" s="1042"/>
      <c r="BN1" s="1042"/>
      <c r="BO1" s="1042"/>
      <c r="BP1" s="1042"/>
      <c r="BQ1" s="1042"/>
      <c r="BR1" s="1042"/>
      <c r="BS1" s="1042"/>
      <c r="BT1" s="1042"/>
      <c r="BU1" s="1042"/>
      <c r="BV1" s="1042"/>
      <c r="BW1" s="1042"/>
      <c r="BX1" s="1042"/>
      <c r="BY1" s="1042"/>
      <c r="BZ1" s="1042"/>
      <c r="CA1" s="1042"/>
      <c r="CB1" s="1042"/>
      <c r="CC1" s="1042"/>
      <c r="CD1" s="1042"/>
      <c r="CE1" s="1042"/>
      <c r="CF1" s="1042"/>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52" t="s">
        <v>447</v>
      </c>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74" t="s">
        <v>48</v>
      </c>
      <c r="B7" s="1174"/>
      <c r="C7" s="1174"/>
      <c r="D7" s="1174"/>
      <c r="E7" s="1174"/>
      <c r="F7" s="995"/>
      <c r="G7" s="995"/>
      <c r="H7" s="995"/>
      <c r="I7" s="995"/>
      <c r="J7" s="995"/>
      <c r="K7" s="995"/>
      <c r="L7" s="995"/>
      <c r="M7" s="995"/>
      <c r="N7" s="995"/>
      <c r="O7" s="995"/>
      <c r="P7" s="995"/>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84" t="s">
        <v>446</v>
      </c>
      <c r="B9" s="1085"/>
      <c r="C9" s="1085"/>
      <c r="D9" s="1085"/>
      <c r="E9" s="1085"/>
      <c r="F9" s="1085"/>
      <c r="G9" s="1085"/>
      <c r="H9" s="1085"/>
      <c r="I9" s="1085"/>
      <c r="J9" s="1085"/>
      <c r="K9" s="1085"/>
      <c r="L9" s="1085"/>
      <c r="M9" s="1085"/>
      <c r="N9" s="1085"/>
      <c r="O9" s="1085"/>
      <c r="P9" s="1085"/>
      <c r="Q9" s="1085"/>
      <c r="R9" s="1085"/>
      <c r="S9" s="1085"/>
      <c r="T9" s="1085"/>
      <c r="U9" s="1085"/>
      <c r="V9" s="1085"/>
      <c r="W9" s="1085"/>
      <c r="X9" s="1085"/>
      <c r="Y9" s="1085"/>
      <c r="Z9" s="1085"/>
      <c r="AA9" s="1085"/>
      <c r="AB9" s="1085"/>
      <c r="AC9" s="1085"/>
      <c r="AD9" s="1085"/>
      <c r="AE9" s="1085"/>
      <c r="AF9" s="1085"/>
      <c r="AG9" s="1085"/>
      <c r="AH9" s="1085"/>
      <c r="AI9" s="1085"/>
      <c r="AJ9" s="1085"/>
      <c r="AK9" s="1085"/>
      <c r="AL9" s="1085"/>
      <c r="AM9" s="1085"/>
      <c r="AN9" s="1085"/>
      <c r="AO9" s="1085"/>
      <c r="AP9" s="1085"/>
      <c r="AQ9" s="1085"/>
      <c r="AR9" s="1085"/>
      <c r="AS9" s="1085"/>
      <c r="AT9" s="1085"/>
      <c r="AU9" s="1085"/>
      <c r="AV9" s="1086"/>
      <c r="AW9" s="96"/>
      <c r="AX9" s="2227" t="s">
        <v>445</v>
      </c>
      <c r="AY9" s="2213"/>
      <c r="AZ9" s="2213"/>
      <c r="BA9" s="2213" t="s">
        <v>444</v>
      </c>
      <c r="BB9" s="2213"/>
      <c r="BC9" s="2213"/>
      <c r="BD9" s="2213" t="s">
        <v>443</v>
      </c>
      <c r="BE9" s="2213"/>
      <c r="BF9" s="2213"/>
      <c r="BG9" s="2213" t="s">
        <v>442</v>
      </c>
      <c r="BH9" s="2213"/>
      <c r="BI9" s="2213"/>
      <c r="BJ9" s="2213" t="s">
        <v>441</v>
      </c>
      <c r="BK9" s="2213"/>
      <c r="BL9" s="2213"/>
      <c r="BM9" s="2213" t="s">
        <v>440</v>
      </c>
      <c r="BN9" s="2213"/>
      <c r="BO9" s="2230"/>
      <c r="BP9" s="2213" t="s">
        <v>911</v>
      </c>
      <c r="BQ9" s="2213"/>
      <c r="BR9" s="2214"/>
      <c r="BS9" s="5"/>
      <c r="BT9" s="5"/>
      <c r="BU9" s="5"/>
      <c r="BV9" s="5"/>
      <c r="BW9" s="5"/>
      <c r="BX9" s="5"/>
      <c r="BY9" s="5"/>
      <c r="BZ9" s="5"/>
      <c r="CA9" s="5"/>
      <c r="CB9" s="5"/>
      <c r="CC9" s="5"/>
      <c r="CD9" s="5"/>
      <c r="CE9" s="5"/>
      <c r="CF9" s="5"/>
    </row>
    <row r="10" spans="1:84" ht="12.75" customHeight="1" thickTop="1" x14ac:dyDescent="0.25">
      <c r="A10" s="2281" t="s">
        <v>439</v>
      </c>
      <c r="B10" s="2269"/>
      <c r="C10" s="2269"/>
      <c r="D10" s="2269"/>
      <c r="E10" s="2269"/>
      <c r="F10" s="2269"/>
      <c r="G10" s="2270"/>
      <c r="H10" s="2268" t="s">
        <v>438</v>
      </c>
      <c r="I10" s="2269"/>
      <c r="J10" s="2269"/>
      <c r="K10" s="2269"/>
      <c r="L10" s="2269"/>
      <c r="M10" s="2270"/>
      <c r="N10" s="2271" t="s">
        <v>437</v>
      </c>
      <c r="O10" s="2272"/>
      <c r="P10" s="2273"/>
      <c r="Q10" s="1776" t="s">
        <v>436</v>
      </c>
      <c r="R10" s="1776"/>
      <c r="S10" s="1776"/>
      <c r="T10" s="1776"/>
      <c r="U10" s="1776"/>
      <c r="V10" s="1776"/>
      <c r="W10" s="1776" t="s">
        <v>435</v>
      </c>
      <c r="X10" s="1776"/>
      <c r="Y10" s="1776"/>
      <c r="Z10" s="1776"/>
      <c r="AA10" s="1776"/>
      <c r="AB10" s="1776"/>
      <c r="AC10" s="2268" t="s">
        <v>434</v>
      </c>
      <c r="AD10" s="2269"/>
      <c r="AE10" s="2270"/>
      <c r="AF10" s="2268" t="s">
        <v>433</v>
      </c>
      <c r="AG10" s="2269"/>
      <c r="AH10" s="2270"/>
      <c r="AI10" s="2268" t="s">
        <v>432</v>
      </c>
      <c r="AJ10" s="2269"/>
      <c r="AK10" s="2270"/>
      <c r="AL10" s="2271" t="s">
        <v>431</v>
      </c>
      <c r="AM10" s="2272"/>
      <c r="AN10" s="2273"/>
      <c r="AO10" s="2268" t="s">
        <v>430</v>
      </c>
      <c r="AP10" s="2269"/>
      <c r="AQ10" s="2270"/>
      <c r="AR10" s="2268" t="s">
        <v>429</v>
      </c>
      <c r="AS10" s="2269"/>
      <c r="AT10" s="2269"/>
      <c r="AU10" s="2269"/>
      <c r="AV10" s="2277"/>
      <c r="AW10" s="96"/>
      <c r="AX10" s="2228"/>
      <c r="AY10" s="2215"/>
      <c r="AZ10" s="2215"/>
      <c r="BA10" s="2215"/>
      <c r="BB10" s="2215"/>
      <c r="BC10" s="2215"/>
      <c r="BD10" s="2215"/>
      <c r="BE10" s="2215"/>
      <c r="BF10" s="2215"/>
      <c r="BG10" s="2215"/>
      <c r="BH10" s="2215"/>
      <c r="BI10" s="2215"/>
      <c r="BJ10" s="2215"/>
      <c r="BK10" s="2215"/>
      <c r="BL10" s="2215"/>
      <c r="BM10" s="2215"/>
      <c r="BN10" s="2215"/>
      <c r="BO10" s="2231"/>
      <c r="BP10" s="2215"/>
      <c r="BQ10" s="2215"/>
      <c r="BR10" s="2216"/>
      <c r="BS10" s="5"/>
      <c r="BT10" s="5"/>
      <c r="BU10" s="5"/>
      <c r="BV10" s="5"/>
      <c r="BW10" s="5"/>
      <c r="BX10" s="5"/>
      <c r="BY10" s="5"/>
      <c r="BZ10" s="5"/>
      <c r="CA10" s="5"/>
      <c r="CB10" s="5"/>
      <c r="CC10" s="5"/>
      <c r="CD10" s="5"/>
      <c r="CE10" s="5"/>
      <c r="CF10" s="5"/>
    </row>
    <row r="11" spans="1:84" ht="12" customHeight="1" thickBot="1" x14ac:dyDescent="0.3">
      <c r="A11" s="2281"/>
      <c r="B11" s="2269"/>
      <c r="C11" s="2269"/>
      <c r="D11" s="2269"/>
      <c r="E11" s="2269"/>
      <c r="F11" s="2269"/>
      <c r="G11" s="2270"/>
      <c r="H11" s="2268"/>
      <c r="I11" s="2269"/>
      <c r="J11" s="2269"/>
      <c r="K11" s="2269"/>
      <c r="L11" s="2269"/>
      <c r="M11" s="2270"/>
      <c r="N11" s="2271"/>
      <c r="O11" s="2272"/>
      <c r="P11" s="2273"/>
      <c r="Q11" s="2274" t="s">
        <v>288</v>
      </c>
      <c r="R11" s="2275"/>
      <c r="S11" s="2276"/>
      <c r="T11" s="2274" t="s">
        <v>289</v>
      </c>
      <c r="U11" s="2275"/>
      <c r="V11" s="2276"/>
      <c r="W11" s="2274" t="s">
        <v>288</v>
      </c>
      <c r="X11" s="2275"/>
      <c r="Y11" s="2276"/>
      <c r="Z11" s="2274" t="s">
        <v>289</v>
      </c>
      <c r="AA11" s="2275"/>
      <c r="AB11" s="2276"/>
      <c r="AC11" s="2268"/>
      <c r="AD11" s="2269"/>
      <c r="AE11" s="2270"/>
      <c r="AF11" s="2268"/>
      <c r="AG11" s="2269"/>
      <c r="AH11" s="2270"/>
      <c r="AI11" s="2268"/>
      <c r="AJ11" s="2269"/>
      <c r="AK11" s="2270"/>
      <c r="AL11" s="2271"/>
      <c r="AM11" s="2272"/>
      <c r="AN11" s="2273"/>
      <c r="AO11" s="2268"/>
      <c r="AP11" s="2269"/>
      <c r="AQ11" s="2270"/>
      <c r="AR11" s="2278"/>
      <c r="AS11" s="2279"/>
      <c r="AT11" s="2279"/>
      <c r="AU11" s="2279"/>
      <c r="AV11" s="2280"/>
      <c r="AW11" s="96"/>
      <c r="AX11" s="2229"/>
      <c r="AY11" s="2217"/>
      <c r="AZ11" s="2217"/>
      <c r="BA11" s="2217"/>
      <c r="BB11" s="2217"/>
      <c r="BC11" s="2217"/>
      <c r="BD11" s="2217"/>
      <c r="BE11" s="2217"/>
      <c r="BF11" s="2217"/>
      <c r="BG11" s="2217"/>
      <c r="BH11" s="2217"/>
      <c r="BI11" s="2217"/>
      <c r="BJ11" s="2217"/>
      <c r="BK11" s="2217"/>
      <c r="BL11" s="2217"/>
      <c r="BM11" s="2217"/>
      <c r="BN11" s="2217"/>
      <c r="BO11" s="2232"/>
      <c r="BP11" s="2217"/>
      <c r="BQ11" s="2217"/>
      <c r="BR11" s="2218"/>
      <c r="BS11" s="5"/>
      <c r="BT11" s="5"/>
      <c r="BU11" s="5"/>
      <c r="BV11" s="5"/>
      <c r="BW11" s="5"/>
      <c r="BX11" s="5"/>
      <c r="BY11" s="5"/>
      <c r="BZ11" s="5"/>
      <c r="CA11" s="5"/>
      <c r="CB11" s="5"/>
      <c r="CC11" s="5"/>
      <c r="CD11" s="5"/>
      <c r="CE11" s="5"/>
      <c r="CF11" s="5"/>
    </row>
    <row r="12" spans="1:84" ht="12.75" customHeight="1" thickTop="1" x14ac:dyDescent="0.25">
      <c r="A12" s="2256"/>
      <c r="B12" s="2257"/>
      <c r="C12" s="2257"/>
      <c r="D12" s="2257"/>
      <c r="E12" s="2257"/>
      <c r="F12" s="2257"/>
      <c r="G12" s="2258"/>
      <c r="H12" s="2253" t="s">
        <v>104</v>
      </c>
      <c r="I12" s="2254"/>
      <c r="J12" s="2254"/>
      <c r="K12" s="2254"/>
      <c r="L12" s="2254"/>
      <c r="M12" s="2255"/>
      <c r="N12" s="2252"/>
      <c r="O12" s="2252"/>
      <c r="P12" s="2252"/>
      <c r="Q12" s="2238"/>
      <c r="R12" s="2238"/>
      <c r="S12" s="2238"/>
      <c r="T12" s="2238"/>
      <c r="U12" s="2238"/>
      <c r="V12" s="2238"/>
      <c r="W12" s="2238"/>
      <c r="X12" s="2238"/>
      <c r="Y12" s="2238"/>
      <c r="Z12" s="2238"/>
      <c r="AA12" s="2238"/>
      <c r="AB12" s="2238"/>
      <c r="AC12" s="2238"/>
      <c r="AD12" s="2238"/>
      <c r="AE12" s="2238"/>
      <c r="AF12" s="2238"/>
      <c r="AG12" s="2238"/>
      <c r="AH12" s="2238"/>
      <c r="AI12" s="2238"/>
      <c r="AJ12" s="2238"/>
      <c r="AK12" s="2238"/>
      <c r="AL12" s="2238"/>
      <c r="AM12" s="2238"/>
      <c r="AN12" s="2238"/>
      <c r="AO12" s="2238"/>
      <c r="AP12" s="2238"/>
      <c r="AQ12" s="2238"/>
      <c r="AR12" s="2245" t="s">
        <v>99</v>
      </c>
      <c r="AS12" s="2246"/>
      <c r="AT12" s="2246"/>
      <c r="AU12" s="2246"/>
      <c r="AV12" s="2247"/>
      <c r="AW12" s="96"/>
      <c r="AX12" s="2220"/>
      <c r="AY12" s="2221"/>
      <c r="AZ12" s="2221"/>
      <c r="BA12" s="2222" t="str">
        <f t="shared" ref="BA12:BA33" si="0">IF(1.08*N12*(Q12-W12)/1000&lt;&gt;0,1.08*N12*(Q12-W12)/1000,"")</f>
        <v/>
      </c>
      <c r="BB12" s="2222"/>
      <c r="BC12" s="2222"/>
      <c r="BD12" s="2222" t="str">
        <f t="shared" ref="BD12:BD33" si="1">IF(4.5*N12*AX12/1000&lt;&gt;0,4.5*N12*AX12/1000,"")</f>
        <v/>
      </c>
      <c r="BE12" s="2222"/>
      <c r="BF12" s="2222"/>
      <c r="BG12" s="2222" t="str">
        <f t="shared" ref="BG12:BG33" si="2">IF(AO12*500*(AF12-AC12)/1000&lt;&gt;0,AO12*500*(AF12-AC12)/1000,"")</f>
        <v/>
      </c>
      <c r="BH12" s="2222"/>
      <c r="BI12" s="2222"/>
      <c r="BJ12" s="2222" t="str">
        <f t="shared" ref="BJ12:BJ33" si="3">IFERROR((BD12*1000)/(500*(AF12-AC12)),"")</f>
        <v/>
      </c>
      <c r="BK12" s="2222"/>
      <c r="BL12" s="2222"/>
      <c r="BM12" s="2209" t="s">
        <v>99</v>
      </c>
      <c r="BN12" s="2210"/>
      <c r="BO12" s="2223"/>
      <c r="BP12" s="2209" t="s">
        <v>99</v>
      </c>
      <c r="BQ12" s="2210"/>
      <c r="BR12" s="2211"/>
      <c r="BS12" s="5"/>
      <c r="BT12" s="5"/>
      <c r="BU12" s="5"/>
      <c r="BV12" s="5"/>
      <c r="BW12" s="5"/>
      <c r="BX12" s="5"/>
      <c r="BY12" s="5"/>
      <c r="BZ12" s="5"/>
      <c r="CA12" s="5"/>
      <c r="CB12" s="5"/>
      <c r="CC12" s="5"/>
      <c r="CD12" s="5"/>
      <c r="CE12" s="5"/>
      <c r="CF12" s="5"/>
    </row>
    <row r="13" spans="1:84" ht="12" customHeight="1" x14ac:dyDescent="0.25">
      <c r="A13" s="2259"/>
      <c r="B13" s="2260"/>
      <c r="C13" s="2260"/>
      <c r="D13" s="2260"/>
      <c r="E13" s="2260"/>
      <c r="F13" s="2260"/>
      <c r="G13" s="2261"/>
      <c r="H13" s="2265" t="s">
        <v>103</v>
      </c>
      <c r="I13" s="2266"/>
      <c r="J13" s="2266"/>
      <c r="K13" s="2266"/>
      <c r="L13" s="2266"/>
      <c r="M13" s="2267"/>
      <c r="N13" s="951"/>
      <c r="O13" s="951"/>
      <c r="P13" s="951"/>
      <c r="Q13" s="938"/>
      <c r="R13" s="938"/>
      <c r="S13" s="938"/>
      <c r="T13" s="938"/>
      <c r="U13" s="938"/>
      <c r="V13" s="938"/>
      <c r="W13" s="938"/>
      <c r="X13" s="938"/>
      <c r="Y13" s="938"/>
      <c r="Z13" s="938"/>
      <c r="AA13" s="938"/>
      <c r="AB13" s="938"/>
      <c r="AC13" s="938"/>
      <c r="AD13" s="938"/>
      <c r="AE13" s="938"/>
      <c r="AF13" s="938"/>
      <c r="AG13" s="938"/>
      <c r="AH13" s="938"/>
      <c r="AI13" s="938"/>
      <c r="AJ13" s="938"/>
      <c r="AK13" s="938"/>
      <c r="AL13" s="938"/>
      <c r="AM13" s="938"/>
      <c r="AN13" s="938"/>
      <c r="AO13" s="938"/>
      <c r="AP13" s="938"/>
      <c r="AQ13" s="938"/>
      <c r="AR13" s="2248"/>
      <c r="AS13" s="2249"/>
      <c r="AT13" s="2249"/>
      <c r="AU13" s="2233" t="s">
        <v>122</v>
      </c>
      <c r="AV13" s="2234"/>
      <c r="AW13" s="96"/>
      <c r="AX13" s="2224"/>
      <c r="AY13" s="938"/>
      <c r="AZ13" s="938"/>
      <c r="BA13" s="2225" t="str">
        <f t="shared" si="0"/>
        <v/>
      </c>
      <c r="BB13" s="2225"/>
      <c r="BC13" s="2225"/>
      <c r="BD13" s="2225" t="str">
        <f t="shared" si="1"/>
        <v/>
      </c>
      <c r="BE13" s="2225"/>
      <c r="BF13" s="2225"/>
      <c r="BG13" s="2225" t="str">
        <f t="shared" si="2"/>
        <v/>
      </c>
      <c r="BH13" s="2225"/>
      <c r="BI13" s="2225"/>
      <c r="BJ13" s="2225" t="str">
        <f t="shared" si="3"/>
        <v/>
      </c>
      <c r="BK13" s="2225"/>
      <c r="BL13" s="2225"/>
      <c r="BM13" s="1494" t="str">
        <f>IFERROR(SQRT(AL13/AL12)*AO12,"")</f>
        <v/>
      </c>
      <c r="BN13" s="1494"/>
      <c r="BO13" s="2226"/>
      <c r="BP13" s="1494" t="e">
        <f>BD13/BG13</f>
        <v>#VALUE!</v>
      </c>
      <c r="BQ13" s="1494"/>
      <c r="BR13" s="2208"/>
      <c r="BS13" s="5"/>
      <c r="BT13" s="5"/>
      <c r="BU13" s="5"/>
      <c r="BV13" s="5"/>
      <c r="BW13" s="5"/>
      <c r="BX13" s="5"/>
      <c r="BY13" s="5"/>
      <c r="BZ13" s="5"/>
      <c r="CA13" s="5"/>
      <c r="CB13" s="5"/>
      <c r="CC13" s="5"/>
      <c r="CD13" s="5"/>
      <c r="CE13" s="5"/>
      <c r="CF13" s="5"/>
    </row>
    <row r="14" spans="1:84" ht="12" customHeight="1" x14ac:dyDescent="0.25">
      <c r="A14" s="2256"/>
      <c r="B14" s="2257"/>
      <c r="C14" s="2257"/>
      <c r="D14" s="2257"/>
      <c r="E14" s="2257"/>
      <c r="F14" s="2257"/>
      <c r="G14" s="2258"/>
      <c r="H14" s="2253" t="s">
        <v>104</v>
      </c>
      <c r="I14" s="2254"/>
      <c r="J14" s="2254"/>
      <c r="K14" s="2254"/>
      <c r="L14" s="2254"/>
      <c r="M14" s="2255"/>
      <c r="N14" s="2252"/>
      <c r="O14" s="2252"/>
      <c r="P14" s="2252"/>
      <c r="Q14" s="2238"/>
      <c r="R14" s="2238"/>
      <c r="S14" s="2238"/>
      <c r="T14" s="2238"/>
      <c r="U14" s="2238"/>
      <c r="V14" s="2238"/>
      <c r="W14" s="2238"/>
      <c r="X14" s="2238"/>
      <c r="Y14" s="2238"/>
      <c r="Z14" s="2238"/>
      <c r="AA14" s="2238"/>
      <c r="AB14" s="2238"/>
      <c r="AC14" s="2238"/>
      <c r="AD14" s="2238"/>
      <c r="AE14" s="2238"/>
      <c r="AF14" s="2238"/>
      <c r="AG14" s="2238"/>
      <c r="AH14" s="2238"/>
      <c r="AI14" s="2238"/>
      <c r="AJ14" s="2238"/>
      <c r="AK14" s="2238"/>
      <c r="AL14" s="2238"/>
      <c r="AM14" s="2238"/>
      <c r="AN14" s="2238"/>
      <c r="AO14" s="2238"/>
      <c r="AP14" s="2238"/>
      <c r="AQ14" s="2238"/>
      <c r="AR14" s="2245" t="s">
        <v>99</v>
      </c>
      <c r="AS14" s="2246"/>
      <c r="AT14" s="2246"/>
      <c r="AU14" s="2246"/>
      <c r="AV14" s="2247"/>
      <c r="AW14" s="96"/>
      <c r="AX14" s="2220"/>
      <c r="AY14" s="2221"/>
      <c r="AZ14" s="2221"/>
      <c r="BA14" s="2222" t="str">
        <f t="shared" si="0"/>
        <v/>
      </c>
      <c r="BB14" s="2222"/>
      <c r="BC14" s="2222"/>
      <c r="BD14" s="2222" t="str">
        <f t="shared" si="1"/>
        <v/>
      </c>
      <c r="BE14" s="2222"/>
      <c r="BF14" s="2222"/>
      <c r="BG14" s="2222" t="str">
        <f t="shared" si="2"/>
        <v/>
      </c>
      <c r="BH14" s="2222"/>
      <c r="BI14" s="2222"/>
      <c r="BJ14" s="2222" t="str">
        <f t="shared" si="3"/>
        <v/>
      </c>
      <c r="BK14" s="2222"/>
      <c r="BL14" s="2222"/>
      <c r="BM14" s="2209" t="s">
        <v>99</v>
      </c>
      <c r="BN14" s="2210"/>
      <c r="BO14" s="2223"/>
      <c r="BP14" s="2209" t="s">
        <v>99</v>
      </c>
      <c r="BQ14" s="2210"/>
      <c r="BR14" s="2211"/>
      <c r="BS14" s="5"/>
      <c r="BT14" s="5"/>
      <c r="BU14" s="5"/>
      <c r="BV14" s="5"/>
      <c r="BW14" s="5"/>
      <c r="BX14" s="5"/>
      <c r="BY14" s="5"/>
      <c r="BZ14" s="5"/>
      <c r="CA14" s="5"/>
      <c r="CB14" s="5"/>
      <c r="CC14" s="5"/>
      <c r="CD14" s="5"/>
      <c r="CE14" s="5"/>
      <c r="CF14" s="5"/>
    </row>
    <row r="15" spans="1:84" s="10" customFormat="1" ht="12" customHeight="1" x14ac:dyDescent="0.25">
      <c r="A15" s="2259"/>
      <c r="B15" s="2260"/>
      <c r="C15" s="2260"/>
      <c r="D15" s="2260"/>
      <c r="E15" s="2260"/>
      <c r="F15" s="2260"/>
      <c r="G15" s="2261"/>
      <c r="H15" s="2265" t="s">
        <v>103</v>
      </c>
      <c r="I15" s="2266"/>
      <c r="J15" s="2266"/>
      <c r="K15" s="2266"/>
      <c r="L15" s="2266"/>
      <c r="M15" s="2267"/>
      <c r="N15" s="2282"/>
      <c r="O15" s="2282"/>
      <c r="P15" s="2282"/>
      <c r="Q15" s="938"/>
      <c r="R15" s="938"/>
      <c r="S15" s="938"/>
      <c r="T15" s="938"/>
      <c r="U15" s="938"/>
      <c r="V15" s="938"/>
      <c r="W15" s="938"/>
      <c r="X15" s="938"/>
      <c r="Y15" s="938"/>
      <c r="Z15" s="938"/>
      <c r="AA15" s="938"/>
      <c r="AB15" s="938"/>
      <c r="AC15" s="938"/>
      <c r="AD15" s="938"/>
      <c r="AE15" s="938"/>
      <c r="AF15" s="938"/>
      <c r="AG15" s="938"/>
      <c r="AH15" s="938"/>
      <c r="AI15" s="938"/>
      <c r="AJ15" s="938"/>
      <c r="AK15" s="938"/>
      <c r="AL15" s="938"/>
      <c r="AM15" s="938"/>
      <c r="AN15" s="938"/>
      <c r="AO15" s="938"/>
      <c r="AP15" s="938"/>
      <c r="AQ15" s="938"/>
      <c r="AR15" s="2248"/>
      <c r="AS15" s="2249"/>
      <c r="AT15" s="2249"/>
      <c r="AU15" s="2233" t="s">
        <v>122</v>
      </c>
      <c r="AV15" s="2234"/>
      <c r="AW15" s="96"/>
      <c r="AX15" s="2224"/>
      <c r="AY15" s="938"/>
      <c r="AZ15" s="938"/>
      <c r="BA15" s="2225" t="str">
        <f t="shared" si="0"/>
        <v/>
      </c>
      <c r="BB15" s="2225"/>
      <c r="BC15" s="2225"/>
      <c r="BD15" s="2225" t="str">
        <f t="shared" si="1"/>
        <v/>
      </c>
      <c r="BE15" s="2225"/>
      <c r="BF15" s="2225"/>
      <c r="BG15" s="2225" t="str">
        <f t="shared" si="2"/>
        <v/>
      </c>
      <c r="BH15" s="2225"/>
      <c r="BI15" s="2225"/>
      <c r="BJ15" s="2225" t="str">
        <f t="shared" si="3"/>
        <v/>
      </c>
      <c r="BK15" s="2225"/>
      <c r="BL15" s="2225"/>
      <c r="BM15" s="1494" t="str">
        <f>IFERROR(SQRT(AL15/AL14)*AO14,"")</f>
        <v/>
      </c>
      <c r="BN15" s="1494"/>
      <c r="BO15" s="2226"/>
      <c r="BP15" s="1494" t="e">
        <f>BD15/BG15</f>
        <v>#VALUE!</v>
      </c>
      <c r="BQ15" s="1494"/>
      <c r="BR15" s="2208"/>
      <c r="BS15" s="5"/>
      <c r="BT15" s="5"/>
      <c r="BU15" s="5"/>
      <c r="BV15" s="5"/>
      <c r="BW15" s="5"/>
      <c r="BX15" s="5"/>
      <c r="BY15" s="5"/>
      <c r="BZ15" s="5"/>
      <c r="CA15" s="5"/>
      <c r="CB15" s="5"/>
      <c r="CC15" s="5"/>
      <c r="CD15" s="5"/>
      <c r="CE15" s="5"/>
      <c r="CF15" s="5"/>
    </row>
    <row r="16" spans="1:84" ht="12" customHeight="1" x14ac:dyDescent="0.25">
      <c r="A16" s="2256"/>
      <c r="B16" s="2257"/>
      <c r="C16" s="2257"/>
      <c r="D16" s="2257"/>
      <c r="E16" s="2257"/>
      <c r="F16" s="2257"/>
      <c r="G16" s="2258"/>
      <c r="H16" s="2253" t="s">
        <v>104</v>
      </c>
      <c r="I16" s="2254"/>
      <c r="J16" s="2254"/>
      <c r="K16" s="2254"/>
      <c r="L16" s="2254"/>
      <c r="M16" s="2255"/>
      <c r="N16" s="2252"/>
      <c r="O16" s="2252"/>
      <c r="P16" s="2252"/>
      <c r="Q16" s="2238"/>
      <c r="R16" s="2238"/>
      <c r="S16" s="2238"/>
      <c r="T16" s="2238"/>
      <c r="U16" s="2238"/>
      <c r="V16" s="2238"/>
      <c r="W16" s="2238"/>
      <c r="X16" s="2238"/>
      <c r="Y16" s="2238"/>
      <c r="Z16" s="2238"/>
      <c r="AA16" s="2238"/>
      <c r="AB16" s="2238"/>
      <c r="AC16" s="2238"/>
      <c r="AD16" s="2238"/>
      <c r="AE16" s="2238"/>
      <c r="AF16" s="2238"/>
      <c r="AG16" s="2238"/>
      <c r="AH16" s="2238"/>
      <c r="AI16" s="2238"/>
      <c r="AJ16" s="2238"/>
      <c r="AK16" s="2238"/>
      <c r="AL16" s="2238"/>
      <c r="AM16" s="2238"/>
      <c r="AN16" s="2238"/>
      <c r="AO16" s="2238"/>
      <c r="AP16" s="2238"/>
      <c r="AQ16" s="2238"/>
      <c r="AR16" s="2245" t="s">
        <v>99</v>
      </c>
      <c r="AS16" s="2246"/>
      <c r="AT16" s="2246"/>
      <c r="AU16" s="2246"/>
      <c r="AV16" s="2247"/>
      <c r="AW16" s="96"/>
      <c r="AX16" s="2220"/>
      <c r="AY16" s="2221"/>
      <c r="AZ16" s="2221"/>
      <c r="BA16" s="2222" t="str">
        <f t="shared" si="0"/>
        <v/>
      </c>
      <c r="BB16" s="2222"/>
      <c r="BC16" s="2222"/>
      <c r="BD16" s="2222" t="str">
        <f t="shared" si="1"/>
        <v/>
      </c>
      <c r="BE16" s="2222"/>
      <c r="BF16" s="2222"/>
      <c r="BG16" s="2222" t="str">
        <f t="shared" si="2"/>
        <v/>
      </c>
      <c r="BH16" s="2222"/>
      <c r="BI16" s="2222"/>
      <c r="BJ16" s="2222" t="str">
        <f t="shared" si="3"/>
        <v/>
      </c>
      <c r="BK16" s="2222"/>
      <c r="BL16" s="2222"/>
      <c r="BM16" s="2209" t="s">
        <v>99</v>
      </c>
      <c r="BN16" s="2210"/>
      <c r="BO16" s="2223"/>
      <c r="BP16" s="2209" t="s">
        <v>99</v>
      </c>
      <c r="BQ16" s="2210"/>
      <c r="BR16" s="2211"/>
      <c r="BS16" s="5"/>
      <c r="BT16" s="5"/>
      <c r="BU16" s="5"/>
      <c r="BV16" s="5"/>
      <c r="BW16" s="5"/>
      <c r="BX16" s="5"/>
      <c r="BY16" s="5"/>
      <c r="BZ16" s="5"/>
      <c r="CA16" s="5"/>
      <c r="CB16" s="5"/>
      <c r="CC16" s="5"/>
      <c r="CD16" s="5"/>
      <c r="CE16" s="5"/>
      <c r="CF16" s="5"/>
    </row>
    <row r="17" spans="1:84" ht="12" customHeight="1" x14ac:dyDescent="0.25">
      <c r="A17" s="2259"/>
      <c r="B17" s="2260"/>
      <c r="C17" s="2260"/>
      <c r="D17" s="2260"/>
      <c r="E17" s="2260"/>
      <c r="F17" s="2260"/>
      <c r="G17" s="2261"/>
      <c r="H17" s="2265" t="s">
        <v>103</v>
      </c>
      <c r="I17" s="2266"/>
      <c r="J17" s="2266"/>
      <c r="K17" s="2266"/>
      <c r="L17" s="2266"/>
      <c r="M17" s="2267"/>
      <c r="N17" s="951"/>
      <c r="O17" s="951"/>
      <c r="P17" s="951"/>
      <c r="Q17" s="938"/>
      <c r="R17" s="938"/>
      <c r="S17" s="938"/>
      <c r="T17" s="938"/>
      <c r="U17" s="938"/>
      <c r="V17" s="938"/>
      <c r="W17" s="938"/>
      <c r="X17" s="938"/>
      <c r="Y17" s="938"/>
      <c r="Z17" s="938"/>
      <c r="AA17" s="938"/>
      <c r="AB17" s="938"/>
      <c r="AC17" s="938"/>
      <c r="AD17" s="938"/>
      <c r="AE17" s="938"/>
      <c r="AF17" s="938"/>
      <c r="AG17" s="938"/>
      <c r="AH17" s="938"/>
      <c r="AI17" s="938"/>
      <c r="AJ17" s="938"/>
      <c r="AK17" s="938"/>
      <c r="AL17" s="938"/>
      <c r="AM17" s="938"/>
      <c r="AN17" s="938"/>
      <c r="AO17" s="938"/>
      <c r="AP17" s="938"/>
      <c r="AQ17" s="938"/>
      <c r="AR17" s="2248"/>
      <c r="AS17" s="2249"/>
      <c r="AT17" s="2249"/>
      <c r="AU17" s="2233" t="s">
        <v>122</v>
      </c>
      <c r="AV17" s="2234"/>
      <c r="AW17" s="96"/>
      <c r="AX17" s="2224"/>
      <c r="AY17" s="938"/>
      <c r="AZ17" s="938"/>
      <c r="BA17" s="2225" t="str">
        <f t="shared" si="0"/>
        <v/>
      </c>
      <c r="BB17" s="2225"/>
      <c r="BC17" s="2225"/>
      <c r="BD17" s="2225" t="str">
        <f t="shared" si="1"/>
        <v/>
      </c>
      <c r="BE17" s="2225"/>
      <c r="BF17" s="2225"/>
      <c r="BG17" s="2225" t="str">
        <f t="shared" si="2"/>
        <v/>
      </c>
      <c r="BH17" s="2225"/>
      <c r="BI17" s="2225"/>
      <c r="BJ17" s="2225" t="str">
        <f t="shared" si="3"/>
        <v/>
      </c>
      <c r="BK17" s="2225"/>
      <c r="BL17" s="2225"/>
      <c r="BM17" s="1494" t="str">
        <f>IFERROR(SQRT(AL17/AL16)*AO16,"")</f>
        <v/>
      </c>
      <c r="BN17" s="1494"/>
      <c r="BO17" s="2226"/>
      <c r="BP17" s="1494" t="e">
        <f>BD17/BG17</f>
        <v>#VALUE!</v>
      </c>
      <c r="BQ17" s="1494"/>
      <c r="BR17" s="2208"/>
      <c r="BS17" s="5"/>
      <c r="BT17" s="5"/>
      <c r="BU17" s="5"/>
      <c r="BV17" s="5"/>
      <c r="BW17" s="5"/>
      <c r="BX17" s="5"/>
      <c r="BY17" s="5"/>
      <c r="BZ17" s="5"/>
      <c r="CA17" s="5"/>
      <c r="CB17" s="5"/>
      <c r="CC17" s="5"/>
      <c r="CD17" s="5"/>
      <c r="CE17" s="5"/>
      <c r="CF17" s="5"/>
    </row>
    <row r="18" spans="1:84" ht="12" customHeight="1" x14ac:dyDescent="0.25">
      <c r="A18" s="2256"/>
      <c r="B18" s="2257"/>
      <c r="C18" s="2257"/>
      <c r="D18" s="2257"/>
      <c r="E18" s="2257"/>
      <c r="F18" s="2257"/>
      <c r="G18" s="2258"/>
      <c r="H18" s="2253" t="s">
        <v>104</v>
      </c>
      <c r="I18" s="2254"/>
      <c r="J18" s="2254"/>
      <c r="K18" s="2254"/>
      <c r="L18" s="2254"/>
      <c r="M18" s="2255"/>
      <c r="N18" s="2252"/>
      <c r="O18" s="2252"/>
      <c r="P18" s="2252"/>
      <c r="Q18" s="2238"/>
      <c r="R18" s="2238"/>
      <c r="S18" s="2238"/>
      <c r="T18" s="2238"/>
      <c r="U18" s="2238"/>
      <c r="V18" s="2238"/>
      <c r="W18" s="2238"/>
      <c r="X18" s="2238"/>
      <c r="Y18" s="2238"/>
      <c r="Z18" s="2238"/>
      <c r="AA18" s="2238"/>
      <c r="AB18" s="2238"/>
      <c r="AC18" s="2238"/>
      <c r="AD18" s="2238"/>
      <c r="AE18" s="2238"/>
      <c r="AF18" s="2238"/>
      <c r="AG18" s="2238"/>
      <c r="AH18" s="2238"/>
      <c r="AI18" s="2238"/>
      <c r="AJ18" s="2238"/>
      <c r="AK18" s="2238"/>
      <c r="AL18" s="2238"/>
      <c r="AM18" s="2238"/>
      <c r="AN18" s="2238"/>
      <c r="AO18" s="2238"/>
      <c r="AP18" s="2238"/>
      <c r="AQ18" s="2238"/>
      <c r="AR18" s="2245" t="s">
        <v>99</v>
      </c>
      <c r="AS18" s="2246"/>
      <c r="AT18" s="2246"/>
      <c r="AU18" s="2246"/>
      <c r="AV18" s="2247"/>
      <c r="AW18" s="96"/>
      <c r="AX18" s="2220"/>
      <c r="AY18" s="2221"/>
      <c r="AZ18" s="2221"/>
      <c r="BA18" s="2222" t="str">
        <f t="shared" si="0"/>
        <v/>
      </c>
      <c r="BB18" s="2222"/>
      <c r="BC18" s="2222"/>
      <c r="BD18" s="2222" t="str">
        <f t="shared" si="1"/>
        <v/>
      </c>
      <c r="BE18" s="2222"/>
      <c r="BF18" s="2222"/>
      <c r="BG18" s="2222" t="str">
        <f t="shared" si="2"/>
        <v/>
      </c>
      <c r="BH18" s="2222"/>
      <c r="BI18" s="2222"/>
      <c r="BJ18" s="2222" t="str">
        <f t="shared" si="3"/>
        <v/>
      </c>
      <c r="BK18" s="2222"/>
      <c r="BL18" s="2222"/>
      <c r="BM18" s="2209" t="s">
        <v>99</v>
      </c>
      <c r="BN18" s="2210"/>
      <c r="BO18" s="2223"/>
      <c r="BP18" s="2209" t="s">
        <v>99</v>
      </c>
      <c r="BQ18" s="2210"/>
      <c r="BR18" s="2211"/>
      <c r="BS18" s="5"/>
      <c r="BT18" s="5"/>
      <c r="BU18" s="5"/>
      <c r="BV18" s="5"/>
      <c r="BW18" s="5"/>
      <c r="BX18" s="5"/>
      <c r="BY18" s="5"/>
      <c r="BZ18" s="5"/>
      <c r="CA18" s="5"/>
      <c r="CB18" s="5"/>
      <c r="CC18" s="5"/>
      <c r="CD18" s="5"/>
      <c r="CE18" s="5"/>
      <c r="CF18" s="5"/>
    </row>
    <row r="19" spans="1:84" ht="12" customHeight="1" x14ac:dyDescent="0.25">
      <c r="A19" s="2259"/>
      <c r="B19" s="2260"/>
      <c r="C19" s="2260"/>
      <c r="D19" s="2260"/>
      <c r="E19" s="2260"/>
      <c r="F19" s="2260"/>
      <c r="G19" s="2261"/>
      <c r="H19" s="2265" t="s">
        <v>103</v>
      </c>
      <c r="I19" s="2266"/>
      <c r="J19" s="2266"/>
      <c r="K19" s="2266"/>
      <c r="L19" s="2266"/>
      <c r="M19" s="2267"/>
      <c r="N19" s="951"/>
      <c r="O19" s="951"/>
      <c r="P19" s="951"/>
      <c r="Q19" s="938"/>
      <c r="R19" s="938"/>
      <c r="S19" s="938"/>
      <c r="T19" s="938"/>
      <c r="U19" s="938"/>
      <c r="V19" s="938"/>
      <c r="W19" s="938"/>
      <c r="X19" s="938"/>
      <c r="Y19" s="938"/>
      <c r="Z19" s="938"/>
      <c r="AA19" s="938"/>
      <c r="AB19" s="938"/>
      <c r="AC19" s="938"/>
      <c r="AD19" s="938"/>
      <c r="AE19" s="938"/>
      <c r="AF19" s="938"/>
      <c r="AG19" s="938"/>
      <c r="AH19" s="938"/>
      <c r="AI19" s="938"/>
      <c r="AJ19" s="938"/>
      <c r="AK19" s="938"/>
      <c r="AL19" s="938"/>
      <c r="AM19" s="938"/>
      <c r="AN19" s="938"/>
      <c r="AO19" s="938"/>
      <c r="AP19" s="938"/>
      <c r="AQ19" s="938"/>
      <c r="AR19" s="2248"/>
      <c r="AS19" s="2249"/>
      <c r="AT19" s="2249"/>
      <c r="AU19" s="2233" t="s">
        <v>122</v>
      </c>
      <c r="AV19" s="2234"/>
      <c r="AW19" s="96"/>
      <c r="AX19" s="2224"/>
      <c r="AY19" s="938"/>
      <c r="AZ19" s="938"/>
      <c r="BA19" s="2225" t="str">
        <f t="shared" si="0"/>
        <v/>
      </c>
      <c r="BB19" s="2225"/>
      <c r="BC19" s="2225"/>
      <c r="BD19" s="2225" t="str">
        <f t="shared" si="1"/>
        <v/>
      </c>
      <c r="BE19" s="2225"/>
      <c r="BF19" s="2225"/>
      <c r="BG19" s="2225" t="str">
        <f t="shared" si="2"/>
        <v/>
      </c>
      <c r="BH19" s="2225"/>
      <c r="BI19" s="2225"/>
      <c r="BJ19" s="2225" t="str">
        <f t="shared" si="3"/>
        <v/>
      </c>
      <c r="BK19" s="2225"/>
      <c r="BL19" s="2225"/>
      <c r="BM19" s="1494" t="str">
        <f>IFERROR(SQRT(AL19/AL18)*AO18,"")</f>
        <v/>
      </c>
      <c r="BN19" s="1494"/>
      <c r="BO19" s="2226"/>
      <c r="BP19" s="1494" t="e">
        <f>BD19/BG19</f>
        <v>#VALUE!</v>
      </c>
      <c r="BQ19" s="1494"/>
      <c r="BR19" s="2208"/>
      <c r="BS19" s="5"/>
      <c r="BT19" s="5"/>
      <c r="BU19" s="5"/>
      <c r="BV19" s="5"/>
      <c r="BW19" s="5"/>
      <c r="BX19" s="5"/>
      <c r="BY19" s="5"/>
      <c r="BZ19" s="5"/>
      <c r="CA19" s="5"/>
      <c r="CB19" s="5"/>
      <c r="CC19" s="5"/>
      <c r="CD19" s="5"/>
      <c r="CE19" s="5"/>
      <c r="CF19" s="5"/>
    </row>
    <row r="20" spans="1:84" ht="12" customHeight="1" x14ac:dyDescent="0.25">
      <c r="A20" s="2256"/>
      <c r="B20" s="2257"/>
      <c r="C20" s="2257"/>
      <c r="D20" s="2257"/>
      <c r="E20" s="2257"/>
      <c r="F20" s="2257"/>
      <c r="G20" s="2258"/>
      <c r="H20" s="2253" t="s">
        <v>104</v>
      </c>
      <c r="I20" s="2254"/>
      <c r="J20" s="2254"/>
      <c r="K20" s="2254"/>
      <c r="L20" s="2254"/>
      <c r="M20" s="2255"/>
      <c r="N20" s="2252"/>
      <c r="O20" s="2252"/>
      <c r="P20" s="2252"/>
      <c r="Q20" s="2238"/>
      <c r="R20" s="2238"/>
      <c r="S20" s="2238"/>
      <c r="T20" s="2238"/>
      <c r="U20" s="2238"/>
      <c r="V20" s="2238"/>
      <c r="W20" s="2238"/>
      <c r="X20" s="2238"/>
      <c r="Y20" s="2238"/>
      <c r="Z20" s="2238"/>
      <c r="AA20" s="2238"/>
      <c r="AB20" s="2238"/>
      <c r="AC20" s="2238"/>
      <c r="AD20" s="2238"/>
      <c r="AE20" s="2238"/>
      <c r="AF20" s="2238"/>
      <c r="AG20" s="2238"/>
      <c r="AH20" s="2238"/>
      <c r="AI20" s="2238"/>
      <c r="AJ20" s="2238"/>
      <c r="AK20" s="2238"/>
      <c r="AL20" s="2238"/>
      <c r="AM20" s="2238"/>
      <c r="AN20" s="2238"/>
      <c r="AO20" s="2238"/>
      <c r="AP20" s="2238"/>
      <c r="AQ20" s="2238"/>
      <c r="AR20" s="2245" t="s">
        <v>99</v>
      </c>
      <c r="AS20" s="2246"/>
      <c r="AT20" s="2246"/>
      <c r="AU20" s="2246"/>
      <c r="AV20" s="2247"/>
      <c r="AW20" s="96"/>
      <c r="AX20" s="2220"/>
      <c r="AY20" s="2221"/>
      <c r="AZ20" s="2221"/>
      <c r="BA20" s="2222" t="str">
        <f t="shared" si="0"/>
        <v/>
      </c>
      <c r="BB20" s="2222"/>
      <c r="BC20" s="2222"/>
      <c r="BD20" s="2222" t="str">
        <f t="shared" si="1"/>
        <v/>
      </c>
      <c r="BE20" s="2222"/>
      <c r="BF20" s="2222"/>
      <c r="BG20" s="2222" t="str">
        <f t="shared" si="2"/>
        <v/>
      </c>
      <c r="BH20" s="2222"/>
      <c r="BI20" s="2222"/>
      <c r="BJ20" s="2222" t="str">
        <f t="shared" si="3"/>
        <v/>
      </c>
      <c r="BK20" s="2222"/>
      <c r="BL20" s="2222"/>
      <c r="BM20" s="2209" t="s">
        <v>99</v>
      </c>
      <c r="BN20" s="2210"/>
      <c r="BO20" s="2223"/>
      <c r="BP20" s="2209" t="s">
        <v>99</v>
      </c>
      <c r="BQ20" s="2210"/>
      <c r="BR20" s="2211"/>
      <c r="BS20" s="5"/>
      <c r="BT20" s="5"/>
      <c r="BU20" s="5"/>
      <c r="BV20" s="5"/>
      <c r="BW20" s="5"/>
      <c r="BX20" s="5"/>
      <c r="BY20" s="5"/>
      <c r="BZ20" s="5"/>
      <c r="CA20" s="5"/>
      <c r="CB20" s="5"/>
      <c r="CC20" s="5"/>
      <c r="CD20" s="5"/>
      <c r="CE20" s="5"/>
      <c r="CF20" s="5"/>
    </row>
    <row r="21" spans="1:84" ht="12" customHeight="1" x14ac:dyDescent="0.25">
      <c r="A21" s="2259"/>
      <c r="B21" s="2260"/>
      <c r="C21" s="2260"/>
      <c r="D21" s="2260"/>
      <c r="E21" s="2260"/>
      <c r="F21" s="2260"/>
      <c r="G21" s="2261"/>
      <c r="H21" s="2265" t="s">
        <v>103</v>
      </c>
      <c r="I21" s="2266"/>
      <c r="J21" s="2266"/>
      <c r="K21" s="2266"/>
      <c r="L21" s="2266"/>
      <c r="M21" s="2267"/>
      <c r="N21" s="951"/>
      <c r="O21" s="951"/>
      <c r="P21" s="951"/>
      <c r="Q21" s="938"/>
      <c r="R21" s="938"/>
      <c r="S21" s="938"/>
      <c r="T21" s="938"/>
      <c r="U21" s="938"/>
      <c r="V21" s="938"/>
      <c r="W21" s="938"/>
      <c r="X21" s="938"/>
      <c r="Y21" s="938"/>
      <c r="Z21" s="938"/>
      <c r="AA21" s="938"/>
      <c r="AB21" s="938"/>
      <c r="AC21" s="938"/>
      <c r="AD21" s="938"/>
      <c r="AE21" s="938"/>
      <c r="AF21" s="938"/>
      <c r="AG21" s="938"/>
      <c r="AH21" s="938"/>
      <c r="AI21" s="938"/>
      <c r="AJ21" s="938"/>
      <c r="AK21" s="938"/>
      <c r="AL21" s="938"/>
      <c r="AM21" s="938"/>
      <c r="AN21" s="938"/>
      <c r="AO21" s="938"/>
      <c r="AP21" s="938"/>
      <c r="AQ21" s="938"/>
      <c r="AR21" s="2248"/>
      <c r="AS21" s="2249"/>
      <c r="AT21" s="2249"/>
      <c r="AU21" s="2233" t="s">
        <v>122</v>
      </c>
      <c r="AV21" s="2234"/>
      <c r="AW21" s="96"/>
      <c r="AX21" s="2224"/>
      <c r="AY21" s="938"/>
      <c r="AZ21" s="938"/>
      <c r="BA21" s="2225" t="str">
        <f t="shared" si="0"/>
        <v/>
      </c>
      <c r="BB21" s="2225"/>
      <c r="BC21" s="2225"/>
      <c r="BD21" s="2225" t="str">
        <f t="shared" si="1"/>
        <v/>
      </c>
      <c r="BE21" s="2225"/>
      <c r="BF21" s="2225"/>
      <c r="BG21" s="2225" t="str">
        <f t="shared" si="2"/>
        <v/>
      </c>
      <c r="BH21" s="2225"/>
      <c r="BI21" s="2225"/>
      <c r="BJ21" s="2225" t="str">
        <f t="shared" si="3"/>
        <v/>
      </c>
      <c r="BK21" s="2225"/>
      <c r="BL21" s="2225"/>
      <c r="BM21" s="1494" t="str">
        <f>IFERROR(SQRT(AL21/AL20)*AO20,"")</f>
        <v/>
      </c>
      <c r="BN21" s="1494"/>
      <c r="BO21" s="2226"/>
      <c r="BP21" s="1494" t="e">
        <f>BD21/BG21</f>
        <v>#VALUE!</v>
      </c>
      <c r="BQ21" s="1494"/>
      <c r="BR21" s="2208"/>
      <c r="BS21" s="5"/>
      <c r="BT21" s="5"/>
      <c r="BU21" s="5"/>
      <c r="BV21" s="5"/>
      <c r="BW21" s="5"/>
      <c r="BX21" s="5"/>
      <c r="BY21" s="5"/>
      <c r="BZ21" s="5"/>
      <c r="CA21" s="5"/>
      <c r="CB21" s="5"/>
      <c r="CC21" s="5"/>
      <c r="CD21" s="5"/>
      <c r="CE21" s="5"/>
      <c r="CF21" s="5"/>
    </row>
    <row r="22" spans="1:84" ht="12" customHeight="1" x14ac:dyDescent="0.25">
      <c r="A22" s="2256"/>
      <c r="B22" s="2257"/>
      <c r="C22" s="2257"/>
      <c r="D22" s="2257"/>
      <c r="E22" s="2257"/>
      <c r="F22" s="2257"/>
      <c r="G22" s="2258"/>
      <c r="H22" s="2253" t="s">
        <v>104</v>
      </c>
      <c r="I22" s="2254"/>
      <c r="J22" s="2254"/>
      <c r="K22" s="2254"/>
      <c r="L22" s="2254"/>
      <c r="M22" s="2255"/>
      <c r="N22" s="2252"/>
      <c r="O22" s="2252"/>
      <c r="P22" s="2252"/>
      <c r="Q22" s="2238"/>
      <c r="R22" s="2238"/>
      <c r="S22" s="2238"/>
      <c r="T22" s="2238"/>
      <c r="U22" s="2238"/>
      <c r="V22" s="2238"/>
      <c r="W22" s="2238"/>
      <c r="X22" s="2238"/>
      <c r="Y22" s="2238"/>
      <c r="Z22" s="2238"/>
      <c r="AA22" s="2238"/>
      <c r="AB22" s="2238"/>
      <c r="AC22" s="2238"/>
      <c r="AD22" s="2238"/>
      <c r="AE22" s="2238"/>
      <c r="AF22" s="2238"/>
      <c r="AG22" s="2238"/>
      <c r="AH22" s="2238"/>
      <c r="AI22" s="2238"/>
      <c r="AJ22" s="2238"/>
      <c r="AK22" s="2238"/>
      <c r="AL22" s="2238"/>
      <c r="AM22" s="2238"/>
      <c r="AN22" s="2238"/>
      <c r="AO22" s="2238"/>
      <c r="AP22" s="2238"/>
      <c r="AQ22" s="2238"/>
      <c r="AR22" s="2245" t="s">
        <v>99</v>
      </c>
      <c r="AS22" s="2246"/>
      <c r="AT22" s="2246"/>
      <c r="AU22" s="2246"/>
      <c r="AV22" s="2247"/>
      <c r="AW22" s="96"/>
      <c r="AX22" s="2220"/>
      <c r="AY22" s="2221"/>
      <c r="AZ22" s="2221"/>
      <c r="BA22" s="2222" t="str">
        <f t="shared" si="0"/>
        <v/>
      </c>
      <c r="BB22" s="2222"/>
      <c r="BC22" s="2222"/>
      <c r="BD22" s="2222" t="str">
        <f t="shared" si="1"/>
        <v/>
      </c>
      <c r="BE22" s="2222"/>
      <c r="BF22" s="2222"/>
      <c r="BG22" s="2222" t="str">
        <f t="shared" si="2"/>
        <v/>
      </c>
      <c r="BH22" s="2222"/>
      <c r="BI22" s="2222"/>
      <c r="BJ22" s="2222" t="str">
        <f t="shared" si="3"/>
        <v/>
      </c>
      <c r="BK22" s="2222"/>
      <c r="BL22" s="2222"/>
      <c r="BM22" s="2209" t="s">
        <v>99</v>
      </c>
      <c r="BN22" s="2210"/>
      <c r="BO22" s="2223"/>
      <c r="BP22" s="2209" t="s">
        <v>99</v>
      </c>
      <c r="BQ22" s="2210"/>
      <c r="BR22" s="2211"/>
      <c r="BS22" s="5"/>
      <c r="BT22" s="5"/>
      <c r="BU22" s="5"/>
      <c r="BV22" s="5"/>
      <c r="BW22" s="5"/>
      <c r="BX22" s="5"/>
      <c r="BY22" s="5"/>
      <c r="BZ22" s="5"/>
      <c r="CA22" s="5"/>
      <c r="CB22" s="5"/>
      <c r="CC22" s="5"/>
      <c r="CD22" s="5"/>
      <c r="CE22" s="5"/>
      <c r="CF22" s="5"/>
    </row>
    <row r="23" spans="1:84" ht="12" customHeight="1" x14ac:dyDescent="0.25">
      <c r="A23" s="2259"/>
      <c r="B23" s="2260"/>
      <c r="C23" s="2260"/>
      <c r="D23" s="2260"/>
      <c r="E23" s="2260"/>
      <c r="F23" s="2260"/>
      <c r="G23" s="2261"/>
      <c r="H23" s="2265" t="s">
        <v>103</v>
      </c>
      <c r="I23" s="2266"/>
      <c r="J23" s="2266"/>
      <c r="K23" s="2266"/>
      <c r="L23" s="2266"/>
      <c r="M23" s="2267"/>
      <c r="N23" s="951"/>
      <c r="O23" s="951"/>
      <c r="P23" s="951"/>
      <c r="Q23" s="938"/>
      <c r="R23" s="938"/>
      <c r="S23" s="938"/>
      <c r="T23" s="938"/>
      <c r="U23" s="938"/>
      <c r="V23" s="938"/>
      <c r="W23" s="938"/>
      <c r="X23" s="938"/>
      <c r="Y23" s="938"/>
      <c r="Z23" s="938"/>
      <c r="AA23" s="938"/>
      <c r="AB23" s="938"/>
      <c r="AC23" s="938"/>
      <c r="AD23" s="938"/>
      <c r="AE23" s="938"/>
      <c r="AF23" s="938"/>
      <c r="AG23" s="938"/>
      <c r="AH23" s="938"/>
      <c r="AI23" s="938"/>
      <c r="AJ23" s="938"/>
      <c r="AK23" s="938"/>
      <c r="AL23" s="938"/>
      <c r="AM23" s="938"/>
      <c r="AN23" s="938"/>
      <c r="AO23" s="938"/>
      <c r="AP23" s="938"/>
      <c r="AQ23" s="938"/>
      <c r="AR23" s="2248"/>
      <c r="AS23" s="2249"/>
      <c r="AT23" s="2249"/>
      <c r="AU23" s="2233" t="s">
        <v>122</v>
      </c>
      <c r="AV23" s="2234"/>
      <c r="AW23" s="96"/>
      <c r="AX23" s="2224"/>
      <c r="AY23" s="938"/>
      <c r="AZ23" s="938"/>
      <c r="BA23" s="2225" t="str">
        <f t="shared" si="0"/>
        <v/>
      </c>
      <c r="BB23" s="2225"/>
      <c r="BC23" s="2225"/>
      <c r="BD23" s="2225" t="str">
        <f t="shared" si="1"/>
        <v/>
      </c>
      <c r="BE23" s="2225"/>
      <c r="BF23" s="2225"/>
      <c r="BG23" s="2225" t="str">
        <f t="shared" si="2"/>
        <v/>
      </c>
      <c r="BH23" s="2225"/>
      <c r="BI23" s="2225"/>
      <c r="BJ23" s="2225" t="str">
        <f t="shared" si="3"/>
        <v/>
      </c>
      <c r="BK23" s="2225"/>
      <c r="BL23" s="2225"/>
      <c r="BM23" s="1494" t="str">
        <f>IFERROR(SQRT(AL23/AL22)*AO22,"")</f>
        <v/>
      </c>
      <c r="BN23" s="1494"/>
      <c r="BO23" s="2226"/>
      <c r="BP23" s="1494" t="e">
        <f>BD23/BG23</f>
        <v>#VALUE!</v>
      </c>
      <c r="BQ23" s="1494"/>
      <c r="BR23" s="2208"/>
      <c r="BS23" s="5"/>
      <c r="BT23" s="5"/>
      <c r="BU23" s="5"/>
      <c r="BV23" s="5"/>
      <c r="BW23" s="5"/>
      <c r="BX23" s="5"/>
      <c r="BY23" s="5"/>
      <c r="BZ23" s="5"/>
      <c r="CA23" s="5"/>
      <c r="CB23" s="5"/>
      <c r="CC23" s="5"/>
      <c r="CD23" s="5"/>
      <c r="CE23" s="5"/>
      <c r="CF23" s="5"/>
    </row>
    <row r="24" spans="1:84" ht="12" customHeight="1" x14ac:dyDescent="0.25">
      <c r="A24" s="2256"/>
      <c r="B24" s="2257"/>
      <c r="C24" s="2257"/>
      <c r="D24" s="2257"/>
      <c r="E24" s="2257"/>
      <c r="F24" s="2257"/>
      <c r="G24" s="2258"/>
      <c r="H24" s="2253" t="s">
        <v>104</v>
      </c>
      <c r="I24" s="2254"/>
      <c r="J24" s="2254"/>
      <c r="K24" s="2254"/>
      <c r="L24" s="2254"/>
      <c r="M24" s="2255"/>
      <c r="N24" s="2252"/>
      <c r="O24" s="2252"/>
      <c r="P24" s="2252"/>
      <c r="Q24" s="2238"/>
      <c r="R24" s="2238"/>
      <c r="S24" s="2238"/>
      <c r="T24" s="2238"/>
      <c r="U24" s="2238"/>
      <c r="V24" s="2238"/>
      <c r="W24" s="2238"/>
      <c r="X24" s="2238"/>
      <c r="Y24" s="2238"/>
      <c r="Z24" s="2238"/>
      <c r="AA24" s="2238"/>
      <c r="AB24" s="2238"/>
      <c r="AC24" s="2238"/>
      <c r="AD24" s="2238"/>
      <c r="AE24" s="2238"/>
      <c r="AF24" s="2238"/>
      <c r="AG24" s="2238"/>
      <c r="AH24" s="2238"/>
      <c r="AI24" s="2238"/>
      <c r="AJ24" s="2238"/>
      <c r="AK24" s="2238"/>
      <c r="AL24" s="2238"/>
      <c r="AM24" s="2238"/>
      <c r="AN24" s="2238"/>
      <c r="AO24" s="2238"/>
      <c r="AP24" s="2238"/>
      <c r="AQ24" s="2238"/>
      <c r="AR24" s="2245" t="s">
        <v>99</v>
      </c>
      <c r="AS24" s="2246"/>
      <c r="AT24" s="2246"/>
      <c r="AU24" s="2246"/>
      <c r="AV24" s="2247"/>
      <c r="AW24" s="96"/>
      <c r="AX24" s="2220"/>
      <c r="AY24" s="2221"/>
      <c r="AZ24" s="2221"/>
      <c r="BA24" s="2222" t="str">
        <f t="shared" si="0"/>
        <v/>
      </c>
      <c r="BB24" s="2222"/>
      <c r="BC24" s="2222"/>
      <c r="BD24" s="2222" t="str">
        <f t="shared" si="1"/>
        <v/>
      </c>
      <c r="BE24" s="2222"/>
      <c r="BF24" s="2222"/>
      <c r="BG24" s="2222" t="str">
        <f t="shared" si="2"/>
        <v/>
      </c>
      <c r="BH24" s="2222"/>
      <c r="BI24" s="2222"/>
      <c r="BJ24" s="2222" t="str">
        <f t="shared" si="3"/>
        <v/>
      </c>
      <c r="BK24" s="2222"/>
      <c r="BL24" s="2222"/>
      <c r="BM24" s="2209" t="s">
        <v>99</v>
      </c>
      <c r="BN24" s="2210"/>
      <c r="BO24" s="2223"/>
      <c r="BP24" s="2209" t="s">
        <v>99</v>
      </c>
      <c r="BQ24" s="2210"/>
      <c r="BR24" s="2211"/>
      <c r="BS24" s="5"/>
      <c r="BT24" s="5"/>
      <c r="BU24" s="5"/>
      <c r="BV24" s="5"/>
      <c r="BW24" s="5"/>
      <c r="BX24" s="5"/>
      <c r="BY24" s="5"/>
      <c r="BZ24" s="5"/>
      <c r="CA24" s="5"/>
      <c r="CB24" s="5"/>
      <c r="CC24" s="5"/>
      <c r="CD24" s="5"/>
      <c r="CE24" s="5"/>
      <c r="CF24" s="5"/>
    </row>
    <row r="25" spans="1:84" ht="12" customHeight="1" x14ac:dyDescent="0.25">
      <c r="A25" s="2259"/>
      <c r="B25" s="2260"/>
      <c r="C25" s="2260"/>
      <c r="D25" s="2260"/>
      <c r="E25" s="2260"/>
      <c r="F25" s="2260"/>
      <c r="G25" s="2261"/>
      <c r="H25" s="2265" t="s">
        <v>103</v>
      </c>
      <c r="I25" s="2266"/>
      <c r="J25" s="2266"/>
      <c r="K25" s="2266"/>
      <c r="L25" s="2266"/>
      <c r="M25" s="2267"/>
      <c r="N25" s="951"/>
      <c r="O25" s="951"/>
      <c r="P25" s="951"/>
      <c r="Q25" s="938"/>
      <c r="R25" s="938"/>
      <c r="S25" s="938"/>
      <c r="T25" s="938"/>
      <c r="U25" s="938"/>
      <c r="V25" s="938"/>
      <c r="W25" s="938"/>
      <c r="X25" s="938"/>
      <c r="Y25" s="938"/>
      <c r="Z25" s="938"/>
      <c r="AA25" s="938"/>
      <c r="AB25" s="938"/>
      <c r="AC25" s="938"/>
      <c r="AD25" s="938"/>
      <c r="AE25" s="938"/>
      <c r="AF25" s="938"/>
      <c r="AG25" s="938"/>
      <c r="AH25" s="938"/>
      <c r="AI25" s="938"/>
      <c r="AJ25" s="938"/>
      <c r="AK25" s="938"/>
      <c r="AL25" s="938"/>
      <c r="AM25" s="938"/>
      <c r="AN25" s="938"/>
      <c r="AO25" s="938"/>
      <c r="AP25" s="938"/>
      <c r="AQ25" s="938"/>
      <c r="AR25" s="2248"/>
      <c r="AS25" s="2249"/>
      <c r="AT25" s="2249"/>
      <c r="AU25" s="2233" t="s">
        <v>122</v>
      </c>
      <c r="AV25" s="2234"/>
      <c r="AW25" s="96"/>
      <c r="AX25" s="2224"/>
      <c r="AY25" s="938"/>
      <c r="AZ25" s="938"/>
      <c r="BA25" s="2225" t="str">
        <f t="shared" si="0"/>
        <v/>
      </c>
      <c r="BB25" s="2225"/>
      <c r="BC25" s="2225"/>
      <c r="BD25" s="2225" t="str">
        <f t="shared" si="1"/>
        <v/>
      </c>
      <c r="BE25" s="2225"/>
      <c r="BF25" s="2225"/>
      <c r="BG25" s="2225" t="str">
        <f t="shared" si="2"/>
        <v/>
      </c>
      <c r="BH25" s="2225"/>
      <c r="BI25" s="2225"/>
      <c r="BJ25" s="2225" t="str">
        <f t="shared" si="3"/>
        <v/>
      </c>
      <c r="BK25" s="2225"/>
      <c r="BL25" s="2225"/>
      <c r="BM25" s="1494" t="str">
        <f>IFERROR(SQRT(AL25/AL24)*AO24,"")</f>
        <v/>
      </c>
      <c r="BN25" s="1494"/>
      <c r="BO25" s="2226"/>
      <c r="BP25" s="1494" t="e">
        <f>BD25/BG25</f>
        <v>#VALUE!</v>
      </c>
      <c r="BQ25" s="1494"/>
      <c r="BR25" s="2208"/>
      <c r="BS25" s="5"/>
      <c r="BT25" s="5"/>
      <c r="BU25" s="5"/>
      <c r="BV25" s="5"/>
      <c r="BW25" s="5"/>
      <c r="BX25" s="5"/>
      <c r="BY25" s="5"/>
      <c r="BZ25" s="5"/>
      <c r="CA25" s="5"/>
      <c r="CB25" s="5"/>
      <c r="CC25" s="5"/>
      <c r="CD25" s="5"/>
      <c r="CE25" s="5"/>
      <c r="CF25" s="5"/>
    </row>
    <row r="26" spans="1:84" ht="12" customHeight="1" x14ac:dyDescent="0.25">
      <c r="A26" s="2256"/>
      <c r="B26" s="2257"/>
      <c r="C26" s="2257"/>
      <c r="D26" s="2257"/>
      <c r="E26" s="2257"/>
      <c r="F26" s="2257"/>
      <c r="G26" s="2258"/>
      <c r="H26" s="2253" t="s">
        <v>104</v>
      </c>
      <c r="I26" s="2254"/>
      <c r="J26" s="2254"/>
      <c r="K26" s="2254"/>
      <c r="L26" s="2254"/>
      <c r="M26" s="2255"/>
      <c r="N26" s="2252"/>
      <c r="O26" s="2252"/>
      <c r="P26" s="2252"/>
      <c r="Q26" s="2238"/>
      <c r="R26" s="2238"/>
      <c r="S26" s="2238"/>
      <c r="T26" s="2238"/>
      <c r="U26" s="2238"/>
      <c r="V26" s="2238"/>
      <c r="W26" s="2238"/>
      <c r="X26" s="2238"/>
      <c r="Y26" s="2238"/>
      <c r="Z26" s="2238"/>
      <c r="AA26" s="2238"/>
      <c r="AB26" s="2238"/>
      <c r="AC26" s="2238"/>
      <c r="AD26" s="2238"/>
      <c r="AE26" s="2238"/>
      <c r="AF26" s="2238"/>
      <c r="AG26" s="2238"/>
      <c r="AH26" s="2238"/>
      <c r="AI26" s="2238"/>
      <c r="AJ26" s="2238"/>
      <c r="AK26" s="2238"/>
      <c r="AL26" s="2238"/>
      <c r="AM26" s="2238"/>
      <c r="AN26" s="2238"/>
      <c r="AO26" s="2238"/>
      <c r="AP26" s="2238"/>
      <c r="AQ26" s="2238"/>
      <c r="AR26" s="2245" t="s">
        <v>99</v>
      </c>
      <c r="AS26" s="2246"/>
      <c r="AT26" s="2246"/>
      <c r="AU26" s="2246"/>
      <c r="AV26" s="2247"/>
      <c r="AW26" s="96"/>
      <c r="AX26" s="2220"/>
      <c r="AY26" s="2221"/>
      <c r="AZ26" s="2221"/>
      <c r="BA26" s="2222" t="str">
        <f t="shared" si="0"/>
        <v/>
      </c>
      <c r="BB26" s="2222"/>
      <c r="BC26" s="2222"/>
      <c r="BD26" s="2222" t="str">
        <f t="shared" si="1"/>
        <v/>
      </c>
      <c r="BE26" s="2222"/>
      <c r="BF26" s="2222"/>
      <c r="BG26" s="2222" t="str">
        <f t="shared" si="2"/>
        <v/>
      </c>
      <c r="BH26" s="2222"/>
      <c r="BI26" s="2222"/>
      <c r="BJ26" s="2222" t="str">
        <f t="shared" si="3"/>
        <v/>
      </c>
      <c r="BK26" s="2222"/>
      <c r="BL26" s="2222"/>
      <c r="BM26" s="2209" t="s">
        <v>99</v>
      </c>
      <c r="BN26" s="2210"/>
      <c r="BO26" s="2223"/>
      <c r="BP26" s="2209" t="s">
        <v>99</v>
      </c>
      <c r="BQ26" s="2210"/>
      <c r="BR26" s="2211"/>
      <c r="BS26" s="5"/>
      <c r="BT26" s="5"/>
      <c r="BU26" s="5"/>
      <c r="BV26" s="5"/>
      <c r="BW26" s="5"/>
      <c r="BX26" s="5"/>
      <c r="BY26" s="5"/>
      <c r="BZ26" s="5"/>
      <c r="CA26" s="5"/>
      <c r="CB26" s="5"/>
      <c r="CC26" s="5"/>
      <c r="CD26" s="5"/>
      <c r="CE26" s="5"/>
      <c r="CF26" s="5"/>
    </row>
    <row r="27" spans="1:84" ht="12" customHeight="1" x14ac:dyDescent="0.25">
      <c r="A27" s="2259"/>
      <c r="B27" s="2260"/>
      <c r="C27" s="2260"/>
      <c r="D27" s="2260"/>
      <c r="E27" s="2260"/>
      <c r="F27" s="2260"/>
      <c r="G27" s="2261"/>
      <c r="H27" s="2265" t="s">
        <v>103</v>
      </c>
      <c r="I27" s="2266"/>
      <c r="J27" s="2266"/>
      <c r="K27" s="2266"/>
      <c r="L27" s="2266"/>
      <c r="M27" s="2267"/>
      <c r="N27" s="951"/>
      <c r="O27" s="951"/>
      <c r="P27" s="951"/>
      <c r="Q27" s="938"/>
      <c r="R27" s="938"/>
      <c r="S27" s="938"/>
      <c r="T27" s="938"/>
      <c r="U27" s="938"/>
      <c r="V27" s="938"/>
      <c r="W27" s="938"/>
      <c r="X27" s="938"/>
      <c r="Y27" s="938"/>
      <c r="Z27" s="938"/>
      <c r="AA27" s="938"/>
      <c r="AB27" s="938"/>
      <c r="AC27" s="1888"/>
      <c r="AD27" s="938"/>
      <c r="AE27" s="938"/>
      <c r="AF27" s="1888"/>
      <c r="AG27" s="938"/>
      <c r="AH27" s="938"/>
      <c r="AI27" s="1888"/>
      <c r="AJ27" s="938"/>
      <c r="AK27" s="938"/>
      <c r="AL27" s="1888"/>
      <c r="AM27" s="938"/>
      <c r="AN27" s="938"/>
      <c r="AO27" s="1888"/>
      <c r="AP27" s="938"/>
      <c r="AQ27" s="938"/>
      <c r="AR27" s="2248"/>
      <c r="AS27" s="2249"/>
      <c r="AT27" s="2249"/>
      <c r="AU27" s="2233" t="s">
        <v>122</v>
      </c>
      <c r="AV27" s="2234"/>
      <c r="AW27" s="96"/>
      <c r="AX27" s="2224"/>
      <c r="AY27" s="938"/>
      <c r="AZ27" s="938"/>
      <c r="BA27" s="2225" t="str">
        <f t="shared" si="0"/>
        <v/>
      </c>
      <c r="BB27" s="2225"/>
      <c r="BC27" s="2225"/>
      <c r="BD27" s="2225" t="str">
        <f t="shared" si="1"/>
        <v/>
      </c>
      <c r="BE27" s="2225"/>
      <c r="BF27" s="2225"/>
      <c r="BG27" s="2225" t="str">
        <f t="shared" si="2"/>
        <v/>
      </c>
      <c r="BH27" s="2225"/>
      <c r="BI27" s="2225"/>
      <c r="BJ27" s="2225" t="str">
        <f t="shared" si="3"/>
        <v/>
      </c>
      <c r="BK27" s="2225"/>
      <c r="BL27" s="2225"/>
      <c r="BM27" s="1494" t="str">
        <f>IFERROR(SQRT(AL27/AL26)*AO26,"")</f>
        <v/>
      </c>
      <c r="BN27" s="1494"/>
      <c r="BO27" s="2226"/>
      <c r="BP27" s="1494" t="e">
        <f>BD27/BG27</f>
        <v>#VALUE!</v>
      </c>
      <c r="BQ27" s="1494"/>
      <c r="BR27" s="2208"/>
      <c r="BS27" s="5"/>
      <c r="BT27" s="5"/>
      <c r="BU27" s="5"/>
      <c r="BV27" s="5"/>
      <c r="BW27" s="5"/>
      <c r="BX27" s="5"/>
      <c r="BY27" s="5"/>
      <c r="BZ27" s="5"/>
      <c r="CA27" s="5"/>
      <c r="CB27" s="5"/>
      <c r="CC27" s="5"/>
      <c r="CD27" s="5"/>
      <c r="CE27" s="5"/>
      <c r="CF27" s="5"/>
    </row>
    <row r="28" spans="1:84" ht="12" customHeight="1" x14ac:dyDescent="0.25">
      <c r="A28" s="2256"/>
      <c r="B28" s="2257"/>
      <c r="C28" s="2257"/>
      <c r="D28" s="2257"/>
      <c r="E28" s="2257"/>
      <c r="F28" s="2257"/>
      <c r="G28" s="2258"/>
      <c r="H28" s="2253" t="s">
        <v>104</v>
      </c>
      <c r="I28" s="2254"/>
      <c r="J28" s="2254"/>
      <c r="K28" s="2254"/>
      <c r="L28" s="2254"/>
      <c r="M28" s="2255"/>
      <c r="N28" s="2252"/>
      <c r="O28" s="2252"/>
      <c r="P28" s="2252"/>
      <c r="Q28" s="2238"/>
      <c r="R28" s="2238"/>
      <c r="S28" s="2238"/>
      <c r="T28" s="2238"/>
      <c r="U28" s="2238"/>
      <c r="V28" s="2238"/>
      <c r="W28" s="2238"/>
      <c r="X28" s="2238"/>
      <c r="Y28" s="2238"/>
      <c r="Z28" s="2238"/>
      <c r="AA28" s="2238"/>
      <c r="AB28" s="2238"/>
      <c r="AC28" s="2238"/>
      <c r="AD28" s="2238"/>
      <c r="AE28" s="2238"/>
      <c r="AF28" s="2238"/>
      <c r="AG28" s="2238"/>
      <c r="AH28" s="2238"/>
      <c r="AI28" s="2238"/>
      <c r="AJ28" s="2238"/>
      <c r="AK28" s="2238"/>
      <c r="AL28" s="2238"/>
      <c r="AM28" s="2238"/>
      <c r="AN28" s="2238"/>
      <c r="AO28" s="2238"/>
      <c r="AP28" s="2238"/>
      <c r="AQ28" s="2238"/>
      <c r="AR28" s="2245" t="s">
        <v>99</v>
      </c>
      <c r="AS28" s="2246"/>
      <c r="AT28" s="2246"/>
      <c r="AU28" s="2246"/>
      <c r="AV28" s="2247"/>
      <c r="AW28" s="96"/>
      <c r="AX28" s="2220"/>
      <c r="AY28" s="2221"/>
      <c r="AZ28" s="2221"/>
      <c r="BA28" s="2222" t="str">
        <f t="shared" si="0"/>
        <v/>
      </c>
      <c r="BB28" s="2222"/>
      <c r="BC28" s="2222"/>
      <c r="BD28" s="2222" t="str">
        <f t="shared" si="1"/>
        <v/>
      </c>
      <c r="BE28" s="2222"/>
      <c r="BF28" s="2222"/>
      <c r="BG28" s="2222" t="str">
        <f t="shared" si="2"/>
        <v/>
      </c>
      <c r="BH28" s="2222"/>
      <c r="BI28" s="2222"/>
      <c r="BJ28" s="2222" t="str">
        <f t="shared" si="3"/>
        <v/>
      </c>
      <c r="BK28" s="2222"/>
      <c r="BL28" s="2222"/>
      <c r="BM28" s="2209" t="s">
        <v>99</v>
      </c>
      <c r="BN28" s="2210"/>
      <c r="BO28" s="2223"/>
      <c r="BP28" s="2209" t="s">
        <v>99</v>
      </c>
      <c r="BQ28" s="2210"/>
      <c r="BR28" s="2211"/>
      <c r="BS28" s="5"/>
      <c r="BT28" s="5"/>
      <c r="BU28" s="5"/>
      <c r="BV28" s="5"/>
      <c r="BW28" s="5"/>
      <c r="BX28" s="5"/>
      <c r="BY28" s="5"/>
      <c r="BZ28" s="5"/>
      <c r="CA28" s="5"/>
      <c r="CB28" s="5"/>
      <c r="CC28" s="5"/>
      <c r="CD28" s="5"/>
      <c r="CE28" s="5"/>
      <c r="CF28" s="5"/>
    </row>
    <row r="29" spans="1:84" ht="12" customHeight="1" x14ac:dyDescent="0.25">
      <c r="A29" s="2259"/>
      <c r="B29" s="2260"/>
      <c r="C29" s="2260"/>
      <c r="D29" s="2260"/>
      <c r="E29" s="2260"/>
      <c r="F29" s="2260"/>
      <c r="G29" s="2261"/>
      <c r="H29" s="2265" t="s">
        <v>103</v>
      </c>
      <c r="I29" s="2266"/>
      <c r="J29" s="2266"/>
      <c r="K29" s="2266"/>
      <c r="L29" s="2266"/>
      <c r="M29" s="2267"/>
      <c r="N29" s="951"/>
      <c r="O29" s="951"/>
      <c r="P29" s="951"/>
      <c r="Q29" s="938"/>
      <c r="R29" s="938"/>
      <c r="S29" s="938"/>
      <c r="T29" s="938"/>
      <c r="U29" s="938"/>
      <c r="V29" s="938"/>
      <c r="W29" s="938"/>
      <c r="X29" s="938"/>
      <c r="Y29" s="938"/>
      <c r="Z29" s="938"/>
      <c r="AA29" s="938"/>
      <c r="AB29" s="938"/>
      <c r="AC29" s="938"/>
      <c r="AD29" s="938"/>
      <c r="AE29" s="938"/>
      <c r="AF29" s="938"/>
      <c r="AG29" s="938"/>
      <c r="AH29" s="938"/>
      <c r="AI29" s="938"/>
      <c r="AJ29" s="938"/>
      <c r="AK29" s="938"/>
      <c r="AL29" s="938"/>
      <c r="AM29" s="938"/>
      <c r="AN29" s="938"/>
      <c r="AO29" s="938"/>
      <c r="AP29" s="938"/>
      <c r="AQ29" s="938"/>
      <c r="AR29" s="2248"/>
      <c r="AS29" s="2249"/>
      <c r="AT29" s="2249"/>
      <c r="AU29" s="2233" t="s">
        <v>122</v>
      </c>
      <c r="AV29" s="2234"/>
      <c r="AW29" s="96"/>
      <c r="AX29" s="2224"/>
      <c r="AY29" s="938"/>
      <c r="AZ29" s="938"/>
      <c r="BA29" s="2225" t="str">
        <f t="shared" si="0"/>
        <v/>
      </c>
      <c r="BB29" s="2225"/>
      <c r="BC29" s="2225"/>
      <c r="BD29" s="2225" t="str">
        <f t="shared" si="1"/>
        <v/>
      </c>
      <c r="BE29" s="2225"/>
      <c r="BF29" s="2225"/>
      <c r="BG29" s="2225" t="str">
        <f t="shared" si="2"/>
        <v/>
      </c>
      <c r="BH29" s="2225"/>
      <c r="BI29" s="2225"/>
      <c r="BJ29" s="2225" t="str">
        <f t="shared" si="3"/>
        <v/>
      </c>
      <c r="BK29" s="2225"/>
      <c r="BL29" s="2225"/>
      <c r="BM29" s="1494" t="str">
        <f>IFERROR(SQRT(AL29/AL28)*AO28,"")</f>
        <v/>
      </c>
      <c r="BN29" s="1494"/>
      <c r="BO29" s="2226"/>
      <c r="BP29" s="1494" t="e">
        <f>BD29/BG29</f>
        <v>#VALUE!</v>
      </c>
      <c r="BQ29" s="1494"/>
      <c r="BR29" s="2208"/>
      <c r="BS29" s="5"/>
      <c r="BT29" s="5"/>
      <c r="BU29" s="5"/>
      <c r="BV29" s="5"/>
      <c r="BW29" s="5"/>
      <c r="BX29" s="5"/>
      <c r="BY29" s="5"/>
      <c r="BZ29" s="5"/>
      <c r="CA29" s="5"/>
      <c r="CB29" s="5"/>
      <c r="CC29" s="5"/>
      <c r="CD29" s="5"/>
      <c r="CE29" s="5"/>
      <c r="CF29" s="5"/>
    </row>
    <row r="30" spans="1:84" ht="12" customHeight="1" x14ac:dyDescent="0.25">
      <c r="A30" s="2256"/>
      <c r="B30" s="2257"/>
      <c r="C30" s="2257"/>
      <c r="D30" s="2257"/>
      <c r="E30" s="2257"/>
      <c r="F30" s="2257"/>
      <c r="G30" s="2258"/>
      <c r="H30" s="2253" t="s">
        <v>104</v>
      </c>
      <c r="I30" s="2254"/>
      <c r="J30" s="2254"/>
      <c r="K30" s="2254"/>
      <c r="L30" s="2254"/>
      <c r="M30" s="2255"/>
      <c r="N30" s="2252"/>
      <c r="O30" s="2252"/>
      <c r="P30" s="2252"/>
      <c r="Q30" s="2238"/>
      <c r="R30" s="2238"/>
      <c r="S30" s="2238"/>
      <c r="T30" s="2238"/>
      <c r="U30" s="2238"/>
      <c r="V30" s="2238"/>
      <c r="W30" s="2238"/>
      <c r="X30" s="2238"/>
      <c r="Y30" s="2238"/>
      <c r="Z30" s="2238"/>
      <c r="AA30" s="2238"/>
      <c r="AB30" s="2238"/>
      <c r="AC30" s="2238"/>
      <c r="AD30" s="2238"/>
      <c r="AE30" s="2238"/>
      <c r="AF30" s="2238"/>
      <c r="AG30" s="2238"/>
      <c r="AH30" s="2238"/>
      <c r="AI30" s="2238"/>
      <c r="AJ30" s="2238"/>
      <c r="AK30" s="2238"/>
      <c r="AL30" s="2238"/>
      <c r="AM30" s="2238"/>
      <c r="AN30" s="2238"/>
      <c r="AO30" s="2238"/>
      <c r="AP30" s="2238"/>
      <c r="AQ30" s="2238"/>
      <c r="AR30" s="2245" t="s">
        <v>99</v>
      </c>
      <c r="AS30" s="2246"/>
      <c r="AT30" s="2246"/>
      <c r="AU30" s="2246"/>
      <c r="AV30" s="2247"/>
      <c r="AW30" s="96"/>
      <c r="AX30" s="2220"/>
      <c r="AY30" s="2221"/>
      <c r="AZ30" s="2221"/>
      <c r="BA30" s="2222" t="str">
        <f t="shared" si="0"/>
        <v/>
      </c>
      <c r="BB30" s="2222"/>
      <c r="BC30" s="2222"/>
      <c r="BD30" s="2222" t="str">
        <f t="shared" si="1"/>
        <v/>
      </c>
      <c r="BE30" s="2222"/>
      <c r="BF30" s="2222"/>
      <c r="BG30" s="2222" t="str">
        <f t="shared" si="2"/>
        <v/>
      </c>
      <c r="BH30" s="2222"/>
      <c r="BI30" s="2222"/>
      <c r="BJ30" s="2222" t="str">
        <f t="shared" si="3"/>
        <v/>
      </c>
      <c r="BK30" s="2222"/>
      <c r="BL30" s="2222"/>
      <c r="BM30" s="2209" t="s">
        <v>99</v>
      </c>
      <c r="BN30" s="2210"/>
      <c r="BO30" s="2223"/>
      <c r="BP30" s="2209" t="s">
        <v>99</v>
      </c>
      <c r="BQ30" s="2210"/>
      <c r="BR30" s="2211"/>
      <c r="BS30" s="5"/>
      <c r="BT30" s="5"/>
      <c r="BU30" s="5"/>
      <c r="BV30" s="5"/>
      <c r="BW30" s="5"/>
      <c r="BX30" s="5"/>
      <c r="BY30" s="5"/>
      <c r="BZ30" s="5"/>
      <c r="CA30" s="5"/>
      <c r="CB30" s="5"/>
      <c r="CC30" s="5"/>
      <c r="CD30" s="5"/>
      <c r="CE30" s="5"/>
      <c r="CF30" s="5"/>
    </row>
    <row r="31" spans="1:84" ht="12" customHeight="1" x14ac:dyDescent="0.25">
      <c r="A31" s="2259"/>
      <c r="B31" s="2260"/>
      <c r="C31" s="2260"/>
      <c r="D31" s="2260"/>
      <c r="E31" s="2260"/>
      <c r="F31" s="2260"/>
      <c r="G31" s="2261"/>
      <c r="H31" s="2265" t="s">
        <v>103</v>
      </c>
      <c r="I31" s="2266"/>
      <c r="J31" s="2266"/>
      <c r="K31" s="2266"/>
      <c r="L31" s="2266"/>
      <c r="M31" s="2267"/>
      <c r="N31" s="951"/>
      <c r="O31" s="951"/>
      <c r="P31" s="951"/>
      <c r="Q31" s="938"/>
      <c r="R31" s="938"/>
      <c r="S31" s="938"/>
      <c r="T31" s="938"/>
      <c r="U31" s="938"/>
      <c r="V31" s="938"/>
      <c r="W31" s="938"/>
      <c r="X31" s="938"/>
      <c r="Y31" s="938"/>
      <c r="Z31" s="938"/>
      <c r="AA31" s="938"/>
      <c r="AB31" s="938"/>
      <c r="AC31" s="938"/>
      <c r="AD31" s="938"/>
      <c r="AE31" s="938"/>
      <c r="AF31" s="938"/>
      <c r="AG31" s="938"/>
      <c r="AH31" s="938"/>
      <c r="AI31" s="938"/>
      <c r="AJ31" s="938"/>
      <c r="AK31" s="938"/>
      <c r="AL31" s="938"/>
      <c r="AM31" s="938"/>
      <c r="AN31" s="938"/>
      <c r="AO31" s="938"/>
      <c r="AP31" s="938"/>
      <c r="AQ31" s="938"/>
      <c r="AR31" s="2248"/>
      <c r="AS31" s="2249"/>
      <c r="AT31" s="2249"/>
      <c r="AU31" s="2233" t="s">
        <v>122</v>
      </c>
      <c r="AV31" s="2234"/>
      <c r="AW31" s="96"/>
      <c r="AX31" s="2224"/>
      <c r="AY31" s="938"/>
      <c r="AZ31" s="938"/>
      <c r="BA31" s="2225" t="str">
        <f t="shared" si="0"/>
        <v/>
      </c>
      <c r="BB31" s="2225"/>
      <c r="BC31" s="2225"/>
      <c r="BD31" s="2225" t="str">
        <f t="shared" si="1"/>
        <v/>
      </c>
      <c r="BE31" s="2225"/>
      <c r="BF31" s="2225"/>
      <c r="BG31" s="2225" t="str">
        <f t="shared" si="2"/>
        <v/>
      </c>
      <c r="BH31" s="2225"/>
      <c r="BI31" s="2225"/>
      <c r="BJ31" s="2225" t="str">
        <f t="shared" si="3"/>
        <v/>
      </c>
      <c r="BK31" s="2225"/>
      <c r="BL31" s="2225"/>
      <c r="BM31" s="1494" t="str">
        <f>IFERROR(SQRT(AL31/AL30)*AO30,"")</f>
        <v/>
      </c>
      <c r="BN31" s="1494"/>
      <c r="BO31" s="2226"/>
      <c r="BP31" s="1494" t="e">
        <f>BD31/BG31</f>
        <v>#VALUE!</v>
      </c>
      <c r="BQ31" s="1494"/>
      <c r="BR31" s="2208"/>
      <c r="BS31" s="5"/>
      <c r="BT31" s="5"/>
      <c r="BU31" s="5"/>
      <c r="BV31" s="5"/>
      <c r="BW31" s="5"/>
      <c r="BX31" s="5"/>
      <c r="BY31" s="5"/>
      <c r="BZ31" s="5"/>
      <c r="CA31" s="5"/>
      <c r="CB31" s="5"/>
      <c r="CC31" s="5"/>
      <c r="CD31" s="5"/>
      <c r="CE31" s="5"/>
      <c r="CF31" s="5"/>
    </row>
    <row r="32" spans="1:84" ht="12" customHeight="1" x14ac:dyDescent="0.25">
      <c r="A32" s="2256"/>
      <c r="B32" s="2257"/>
      <c r="C32" s="2257"/>
      <c r="D32" s="2257"/>
      <c r="E32" s="2257"/>
      <c r="F32" s="2257"/>
      <c r="G32" s="2258"/>
      <c r="H32" s="2253" t="s">
        <v>104</v>
      </c>
      <c r="I32" s="2254"/>
      <c r="J32" s="2254"/>
      <c r="K32" s="2254"/>
      <c r="L32" s="2254"/>
      <c r="M32" s="2255"/>
      <c r="N32" s="2252"/>
      <c r="O32" s="2252"/>
      <c r="P32" s="2252"/>
      <c r="Q32" s="2238"/>
      <c r="R32" s="2238"/>
      <c r="S32" s="2238"/>
      <c r="T32" s="2238"/>
      <c r="U32" s="2238"/>
      <c r="V32" s="2238"/>
      <c r="W32" s="2238"/>
      <c r="X32" s="2238"/>
      <c r="Y32" s="2238"/>
      <c r="Z32" s="2238"/>
      <c r="AA32" s="2238"/>
      <c r="AB32" s="2238"/>
      <c r="AC32" s="2238"/>
      <c r="AD32" s="2238"/>
      <c r="AE32" s="2238"/>
      <c r="AF32" s="2238"/>
      <c r="AG32" s="2238"/>
      <c r="AH32" s="2238"/>
      <c r="AI32" s="2238"/>
      <c r="AJ32" s="2238"/>
      <c r="AK32" s="2238"/>
      <c r="AL32" s="2238"/>
      <c r="AM32" s="2238"/>
      <c r="AN32" s="2238"/>
      <c r="AO32" s="2238"/>
      <c r="AP32" s="2238"/>
      <c r="AQ32" s="2238"/>
      <c r="AR32" s="2245" t="s">
        <v>99</v>
      </c>
      <c r="AS32" s="2246"/>
      <c r="AT32" s="2246"/>
      <c r="AU32" s="2246"/>
      <c r="AV32" s="2247"/>
      <c r="AW32" s="96"/>
      <c r="AX32" s="2220"/>
      <c r="AY32" s="2221"/>
      <c r="AZ32" s="2221"/>
      <c r="BA32" s="2222" t="str">
        <f t="shared" si="0"/>
        <v/>
      </c>
      <c r="BB32" s="2222"/>
      <c r="BC32" s="2222"/>
      <c r="BD32" s="2222" t="str">
        <f t="shared" si="1"/>
        <v/>
      </c>
      <c r="BE32" s="2222"/>
      <c r="BF32" s="2222"/>
      <c r="BG32" s="2222" t="str">
        <f t="shared" si="2"/>
        <v/>
      </c>
      <c r="BH32" s="2222"/>
      <c r="BI32" s="2222"/>
      <c r="BJ32" s="2222" t="str">
        <f t="shared" si="3"/>
        <v/>
      </c>
      <c r="BK32" s="2222"/>
      <c r="BL32" s="2222"/>
      <c r="BM32" s="2209" t="s">
        <v>99</v>
      </c>
      <c r="BN32" s="2210"/>
      <c r="BO32" s="2223"/>
      <c r="BP32" s="2209" t="s">
        <v>99</v>
      </c>
      <c r="BQ32" s="2210"/>
      <c r="BR32" s="2211"/>
      <c r="BS32" s="5"/>
      <c r="BT32" s="5"/>
      <c r="BU32" s="5"/>
      <c r="BV32" s="5"/>
      <c r="BW32" s="5"/>
      <c r="BX32" s="5"/>
      <c r="BY32" s="5"/>
      <c r="BZ32" s="5"/>
      <c r="CA32" s="5"/>
      <c r="CB32" s="5"/>
      <c r="CC32" s="5"/>
      <c r="CD32" s="5"/>
      <c r="CE32" s="5"/>
      <c r="CF32" s="5"/>
    </row>
    <row r="33" spans="1:84" ht="12" customHeight="1" thickBot="1" x14ac:dyDescent="0.3">
      <c r="A33" s="2262"/>
      <c r="B33" s="2263"/>
      <c r="C33" s="2263"/>
      <c r="D33" s="2263"/>
      <c r="E33" s="2263"/>
      <c r="F33" s="2263"/>
      <c r="G33" s="2264"/>
      <c r="H33" s="2283" t="s">
        <v>103</v>
      </c>
      <c r="I33" s="2284"/>
      <c r="J33" s="2284"/>
      <c r="K33" s="2284"/>
      <c r="L33" s="2284"/>
      <c r="M33" s="2285"/>
      <c r="N33" s="1347"/>
      <c r="O33" s="1347"/>
      <c r="P33" s="1347"/>
      <c r="Q33" s="2133"/>
      <c r="R33" s="2133"/>
      <c r="S33" s="2133"/>
      <c r="T33" s="2133"/>
      <c r="U33" s="2133"/>
      <c r="V33" s="2133"/>
      <c r="W33" s="2133"/>
      <c r="X33" s="2133"/>
      <c r="Y33" s="2133"/>
      <c r="Z33" s="2133"/>
      <c r="AA33" s="2133"/>
      <c r="AB33" s="2133"/>
      <c r="AC33" s="2133"/>
      <c r="AD33" s="2133"/>
      <c r="AE33" s="2133"/>
      <c r="AF33" s="2133"/>
      <c r="AG33" s="2133"/>
      <c r="AH33" s="2133"/>
      <c r="AI33" s="2133"/>
      <c r="AJ33" s="2133"/>
      <c r="AK33" s="2133"/>
      <c r="AL33" s="2133"/>
      <c r="AM33" s="2133"/>
      <c r="AN33" s="2133"/>
      <c r="AO33" s="2133"/>
      <c r="AP33" s="2133"/>
      <c r="AQ33" s="2133"/>
      <c r="AR33" s="2236"/>
      <c r="AS33" s="2237"/>
      <c r="AT33" s="2237"/>
      <c r="AU33" s="2250" t="s">
        <v>122</v>
      </c>
      <c r="AV33" s="2251"/>
      <c r="AW33" s="96"/>
      <c r="AX33" s="2235"/>
      <c r="AY33" s="2133"/>
      <c r="AZ33" s="2133"/>
      <c r="BA33" s="2219" t="str">
        <f t="shared" si="0"/>
        <v/>
      </c>
      <c r="BB33" s="2219"/>
      <c r="BC33" s="2219"/>
      <c r="BD33" s="2219" t="str">
        <f t="shared" si="1"/>
        <v/>
      </c>
      <c r="BE33" s="2219"/>
      <c r="BF33" s="2219"/>
      <c r="BG33" s="2219" t="str">
        <f t="shared" si="2"/>
        <v/>
      </c>
      <c r="BH33" s="2219"/>
      <c r="BI33" s="2219"/>
      <c r="BJ33" s="2219" t="str">
        <f t="shared" si="3"/>
        <v/>
      </c>
      <c r="BK33" s="2219"/>
      <c r="BL33" s="2219"/>
      <c r="BM33" s="1213" t="str">
        <f>IFERROR(SQRT(AL33/AL32)*AO32,"")</f>
        <v/>
      </c>
      <c r="BN33" s="1213"/>
      <c r="BO33" s="1214"/>
      <c r="BP33" s="1213" t="e">
        <f>BD33/BG33</f>
        <v>#VALUE!</v>
      </c>
      <c r="BQ33" s="1213"/>
      <c r="BR33" s="2212"/>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239" t="s">
        <v>428</v>
      </c>
      <c r="AD34" s="2240"/>
      <c r="AE34" s="2240"/>
      <c r="AF34" s="2240"/>
      <c r="AG34" s="2240"/>
      <c r="AH34" s="2240"/>
      <c r="AI34" s="2240"/>
      <c r="AJ34" s="2240"/>
      <c r="AK34" s="2240"/>
      <c r="AL34" s="2240"/>
      <c r="AM34" s="2240"/>
      <c r="AN34" s="2241"/>
      <c r="AO34" s="2222">
        <f>AR34</f>
        <v>0</v>
      </c>
      <c r="AP34" s="2222"/>
      <c r="AQ34" s="2222"/>
      <c r="AR34" s="297">
        <f>SUM(AO12,AO14,AO16,AO18,AO20,AO22,AO24,AO26,AO28,AO30,AO32)</f>
        <v>0</v>
      </c>
      <c r="AS34" s="293"/>
      <c r="AT34" s="293"/>
      <c r="AU34" s="293"/>
      <c r="AV34" s="294"/>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42" t="s">
        <v>427</v>
      </c>
      <c r="AD35" s="2243"/>
      <c r="AE35" s="2243"/>
      <c r="AF35" s="2243"/>
      <c r="AG35" s="2243"/>
      <c r="AH35" s="2243"/>
      <c r="AI35" s="2243"/>
      <c r="AJ35" s="2243"/>
      <c r="AK35" s="2243"/>
      <c r="AL35" s="2243"/>
      <c r="AM35" s="2243"/>
      <c r="AN35" s="2244"/>
      <c r="AO35" s="2187">
        <f>AR35</f>
        <v>0</v>
      </c>
      <c r="AP35" s="2187"/>
      <c r="AQ35" s="2187"/>
      <c r="AR35" s="298">
        <f>SUM(AO13,AO15,AO17,AO19,AO21,AO23,AO25,AO27,AO29,AO31,AO33)</f>
        <v>0</v>
      </c>
      <c r="AS35" s="295"/>
      <c r="AT35" s="295"/>
      <c r="AU35" s="295"/>
      <c r="AV35" s="296"/>
      <c r="AW35" s="96"/>
      <c r="AX35" s="1102" t="s">
        <v>709</v>
      </c>
      <c r="AY35" s="1103"/>
      <c r="AZ35" s="1103"/>
      <c r="BA35" s="1103"/>
      <c r="BB35" s="1103"/>
      <c r="BC35" s="1103"/>
      <c r="BD35" s="1103"/>
      <c r="BE35" s="1103"/>
      <c r="BF35" s="1103"/>
      <c r="BG35" s="1103"/>
      <c r="BH35" s="1103"/>
      <c r="BI35" s="1103"/>
      <c r="BJ35" s="1103"/>
      <c r="BK35" s="1103"/>
      <c r="BL35" s="1104"/>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86"/>
      <c r="C36" s="1786"/>
      <c r="D36" s="1786"/>
      <c r="E36" s="1786"/>
      <c r="F36" s="1786"/>
      <c r="G36" s="1786"/>
      <c r="H36" s="1786"/>
      <c r="I36" s="1786"/>
      <c r="J36" s="1786"/>
      <c r="K36" s="1786"/>
      <c r="L36" s="1786"/>
      <c r="M36" s="1786"/>
      <c r="N36" s="1786"/>
      <c r="O36" s="1786"/>
      <c r="P36" s="1786"/>
      <c r="Q36" s="1786"/>
      <c r="R36" s="1786"/>
      <c r="S36" s="1786"/>
      <c r="T36" s="1786"/>
      <c r="U36" s="1786"/>
      <c r="V36" s="1786"/>
      <c r="W36" s="1786"/>
      <c r="X36" s="1786"/>
      <c r="Y36" s="1786"/>
      <c r="Z36" s="1786"/>
      <c r="AA36" s="1786"/>
      <c r="AB36" s="1786"/>
      <c r="AC36" s="1786"/>
      <c r="AD36" s="1786"/>
      <c r="AE36" s="1786"/>
      <c r="AF36" s="1786"/>
      <c r="AG36" s="1786"/>
      <c r="AH36" s="1786"/>
      <c r="AI36" s="1786"/>
      <c r="AJ36" s="1786"/>
      <c r="AK36" s="1786"/>
      <c r="AL36" s="1786"/>
      <c r="AM36" s="1786"/>
      <c r="AN36" s="1786"/>
      <c r="AO36" s="1786"/>
      <c r="AP36" s="1786"/>
      <c r="AQ36" s="1786"/>
      <c r="AR36" s="1786"/>
      <c r="AS36" s="1786"/>
      <c r="AT36" s="1786"/>
      <c r="AU36" s="1786"/>
      <c r="AV36" s="1786"/>
      <c r="AW36" s="96"/>
      <c r="AX36" s="948"/>
      <c r="AY36" s="949"/>
      <c r="AZ36" s="949"/>
      <c r="BA36" s="949"/>
      <c r="BB36" s="950"/>
      <c r="BC36" s="956"/>
      <c r="BD36" s="949"/>
      <c r="BE36" s="949"/>
      <c r="BF36" s="949"/>
      <c r="BG36" s="950"/>
      <c r="BH36" s="956"/>
      <c r="BI36" s="949"/>
      <c r="BJ36" s="949"/>
      <c r="BK36" s="949"/>
      <c r="BL36" s="95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86"/>
      <c r="C37" s="1786"/>
      <c r="D37" s="1786"/>
      <c r="E37" s="1786"/>
      <c r="F37" s="1786"/>
      <c r="G37" s="1786"/>
      <c r="H37" s="1786"/>
      <c r="I37" s="1786"/>
      <c r="J37" s="1786"/>
      <c r="K37" s="1786"/>
      <c r="L37" s="1786"/>
      <c r="M37" s="1786"/>
      <c r="N37" s="1786"/>
      <c r="O37" s="1786"/>
      <c r="P37" s="1786"/>
      <c r="Q37" s="1786"/>
      <c r="R37" s="1786"/>
      <c r="S37" s="1786"/>
      <c r="T37" s="1786"/>
      <c r="U37" s="1786"/>
      <c r="V37" s="1786"/>
      <c r="W37" s="1786"/>
      <c r="X37" s="1786"/>
      <c r="Y37" s="1786"/>
      <c r="Z37" s="1786"/>
      <c r="AA37" s="1786"/>
      <c r="AB37" s="1786"/>
      <c r="AC37" s="1786"/>
      <c r="AD37" s="1786"/>
      <c r="AE37" s="1786"/>
      <c r="AF37" s="1786"/>
      <c r="AG37" s="1786"/>
      <c r="AH37" s="1786"/>
      <c r="AI37" s="1786"/>
      <c r="AJ37" s="1786"/>
      <c r="AK37" s="1786"/>
      <c r="AL37" s="1786"/>
      <c r="AM37" s="1786"/>
      <c r="AN37" s="1786"/>
      <c r="AO37" s="1786"/>
      <c r="AP37" s="1786"/>
      <c r="AQ37" s="1786"/>
      <c r="AR37" s="1786"/>
      <c r="AS37" s="1786"/>
      <c r="AT37" s="1786"/>
      <c r="AU37" s="1786"/>
      <c r="AV37" s="1786"/>
      <c r="AW37" s="96"/>
      <c r="AX37" s="958"/>
      <c r="AY37" s="959"/>
      <c r="AZ37" s="959"/>
      <c r="BA37" s="959"/>
      <c r="BB37" s="960"/>
      <c r="BC37" s="961"/>
      <c r="BD37" s="959"/>
      <c r="BE37" s="959"/>
      <c r="BF37" s="959"/>
      <c r="BG37" s="960"/>
      <c r="BH37" s="961"/>
      <c r="BI37" s="959"/>
      <c r="BJ37" s="959"/>
      <c r="BK37" s="959"/>
      <c r="BL37" s="96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86"/>
      <c r="C38" s="1786"/>
      <c r="D38" s="1786"/>
      <c r="E38" s="1786"/>
      <c r="F38" s="1786"/>
      <c r="G38" s="1786"/>
      <c r="H38" s="1786"/>
      <c r="I38" s="1786"/>
      <c r="J38" s="1786"/>
      <c r="K38" s="1786"/>
      <c r="L38" s="1786"/>
      <c r="M38" s="1786"/>
      <c r="N38" s="1786"/>
      <c r="O38" s="1786"/>
      <c r="P38" s="1786"/>
      <c r="Q38" s="1786"/>
      <c r="R38" s="1786"/>
      <c r="S38" s="1786"/>
      <c r="T38" s="1786"/>
      <c r="U38" s="1786"/>
      <c r="V38" s="1786"/>
      <c r="W38" s="1786"/>
      <c r="X38" s="1786"/>
      <c r="Y38" s="1786"/>
      <c r="Z38" s="1786"/>
      <c r="AA38" s="1786"/>
      <c r="AB38" s="1786"/>
      <c r="AC38" s="1786"/>
      <c r="AD38" s="1786"/>
      <c r="AE38" s="1786"/>
      <c r="AF38" s="1786"/>
      <c r="AG38" s="1786"/>
      <c r="AH38" s="1786"/>
      <c r="AI38" s="1786"/>
      <c r="AJ38" s="1786"/>
      <c r="AK38" s="1786"/>
      <c r="AL38" s="1786"/>
      <c r="AM38" s="1786"/>
      <c r="AN38" s="1786"/>
      <c r="AO38" s="1786"/>
      <c r="AP38" s="1786"/>
      <c r="AQ38" s="1786"/>
      <c r="AR38" s="1786"/>
      <c r="AS38" s="1786"/>
      <c r="AT38" s="1786"/>
      <c r="AU38" s="1786"/>
      <c r="AV38" s="1786"/>
      <c r="AW38" s="5"/>
      <c r="AX38" s="958"/>
      <c r="AY38" s="959"/>
      <c r="AZ38" s="959"/>
      <c r="BA38" s="959"/>
      <c r="BB38" s="960"/>
      <c r="BC38" s="961"/>
      <c r="BD38" s="959"/>
      <c r="BE38" s="959"/>
      <c r="BF38" s="959"/>
      <c r="BG38" s="960"/>
      <c r="BH38" s="961"/>
      <c r="BI38" s="959"/>
      <c r="BJ38" s="959"/>
      <c r="BK38" s="959"/>
      <c r="BL38" s="96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86"/>
      <c r="C39" s="1786"/>
      <c r="D39" s="1786"/>
      <c r="E39" s="1786"/>
      <c r="F39" s="1786"/>
      <c r="G39" s="1786"/>
      <c r="H39" s="1786"/>
      <c r="I39" s="1786"/>
      <c r="J39" s="1786"/>
      <c r="K39" s="1786"/>
      <c r="L39" s="1786"/>
      <c r="M39" s="1786"/>
      <c r="N39" s="1786"/>
      <c r="O39" s="1786"/>
      <c r="P39" s="1786"/>
      <c r="Q39" s="1786"/>
      <c r="R39" s="1786"/>
      <c r="S39" s="1786"/>
      <c r="T39" s="1786"/>
      <c r="U39" s="1786"/>
      <c r="V39" s="1786"/>
      <c r="W39" s="1786"/>
      <c r="X39" s="1786"/>
      <c r="Y39" s="1786"/>
      <c r="Z39" s="1786"/>
      <c r="AA39" s="1786"/>
      <c r="AB39" s="1786"/>
      <c r="AC39" s="1786"/>
      <c r="AD39" s="1786"/>
      <c r="AE39" s="1786"/>
      <c r="AF39" s="1786"/>
      <c r="AG39" s="1786"/>
      <c r="AH39" s="1786"/>
      <c r="AI39" s="1786"/>
      <c r="AJ39" s="1786"/>
      <c r="AK39" s="1786"/>
      <c r="AL39" s="1786"/>
      <c r="AM39" s="1786"/>
      <c r="AN39" s="1786"/>
      <c r="AO39" s="1786"/>
      <c r="AP39" s="1786"/>
      <c r="AQ39" s="1786"/>
      <c r="AR39" s="1786"/>
      <c r="AS39" s="1786"/>
      <c r="AT39" s="1786"/>
      <c r="AU39" s="1786"/>
      <c r="AV39" s="1786"/>
      <c r="AW39" s="5"/>
      <c r="AX39" s="958"/>
      <c r="AY39" s="959"/>
      <c r="AZ39" s="959"/>
      <c r="BA39" s="959"/>
      <c r="BB39" s="960"/>
      <c r="BC39" s="961"/>
      <c r="BD39" s="959"/>
      <c r="BE39" s="959"/>
      <c r="BF39" s="959"/>
      <c r="BG39" s="960"/>
      <c r="BH39" s="961"/>
      <c r="BI39" s="959"/>
      <c r="BJ39" s="959"/>
      <c r="BK39" s="959"/>
      <c r="BL39" s="96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86"/>
      <c r="C40" s="1786"/>
      <c r="D40" s="1786"/>
      <c r="E40" s="1786"/>
      <c r="F40" s="1786"/>
      <c r="G40" s="1786"/>
      <c r="H40" s="1786"/>
      <c r="I40" s="1786"/>
      <c r="J40" s="1786"/>
      <c r="K40" s="1786"/>
      <c r="L40" s="1786"/>
      <c r="M40" s="1786"/>
      <c r="N40" s="1786"/>
      <c r="O40" s="1786"/>
      <c r="P40" s="1786"/>
      <c r="Q40" s="1786"/>
      <c r="R40" s="1786"/>
      <c r="S40" s="1786"/>
      <c r="T40" s="1786"/>
      <c r="U40" s="1786"/>
      <c r="V40" s="1786"/>
      <c r="W40" s="1786"/>
      <c r="X40" s="1786"/>
      <c r="Y40" s="1786"/>
      <c r="Z40" s="1786"/>
      <c r="AA40" s="1786"/>
      <c r="AB40" s="1786"/>
      <c r="AC40" s="1786"/>
      <c r="AD40" s="1786"/>
      <c r="AE40" s="1786"/>
      <c r="AF40" s="1786"/>
      <c r="AG40" s="1786"/>
      <c r="AH40" s="1786"/>
      <c r="AI40" s="1786"/>
      <c r="AJ40" s="1786"/>
      <c r="AK40" s="1786"/>
      <c r="AL40" s="1786"/>
      <c r="AM40" s="1786"/>
      <c r="AN40" s="1786"/>
      <c r="AO40" s="1786"/>
      <c r="AP40" s="1786"/>
      <c r="AQ40" s="1786"/>
      <c r="AR40" s="1786"/>
      <c r="AS40" s="1786"/>
      <c r="AT40" s="1786"/>
      <c r="AU40" s="1786"/>
      <c r="AV40" s="1786"/>
      <c r="AW40" s="5"/>
      <c r="AX40" s="958"/>
      <c r="AY40" s="959"/>
      <c r="AZ40" s="959"/>
      <c r="BA40" s="959"/>
      <c r="BB40" s="960"/>
      <c r="BC40" s="961"/>
      <c r="BD40" s="959"/>
      <c r="BE40" s="959"/>
      <c r="BF40" s="959"/>
      <c r="BG40" s="960"/>
      <c r="BH40" s="961"/>
      <c r="BI40" s="959"/>
      <c r="BJ40" s="959"/>
      <c r="BK40" s="959"/>
      <c r="BL40" s="96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77"/>
      <c r="AY41" s="978"/>
      <c r="AZ41" s="978"/>
      <c r="BA41" s="978"/>
      <c r="BB41" s="979"/>
      <c r="BC41" s="980"/>
      <c r="BD41" s="978"/>
      <c r="BE41" s="978"/>
      <c r="BF41" s="978"/>
      <c r="BG41" s="979"/>
      <c r="BH41" s="980"/>
      <c r="BI41" s="978"/>
      <c r="BJ41" s="978"/>
      <c r="BK41" s="978"/>
      <c r="BL41" s="98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32" t="s">
        <v>38</v>
      </c>
      <c r="B42" s="1532"/>
      <c r="C42" s="1532"/>
      <c r="D42" s="1532"/>
      <c r="E42" s="994"/>
      <c r="F42" s="994"/>
      <c r="G42" s="994"/>
      <c r="H42" s="994"/>
      <c r="I42" s="994"/>
      <c r="J42" s="994"/>
      <c r="K42" s="994"/>
      <c r="L42" s="6"/>
      <c r="M42" s="6"/>
      <c r="N42" s="6"/>
      <c r="O42" s="6"/>
      <c r="P42" s="6"/>
      <c r="Q42" s="6"/>
      <c r="R42" s="6"/>
      <c r="S42" s="6"/>
      <c r="T42" s="6"/>
      <c r="U42" s="6"/>
      <c r="V42" s="6"/>
      <c r="W42" s="6"/>
      <c r="X42" s="6"/>
      <c r="Y42" s="6"/>
      <c r="Z42" s="6"/>
      <c r="AA42" s="6"/>
      <c r="AB42" s="6"/>
      <c r="AC42" s="6"/>
      <c r="AD42" s="1532" t="s">
        <v>37</v>
      </c>
      <c r="AE42" s="1532"/>
      <c r="AF42" s="1532"/>
      <c r="AG42" s="1532"/>
      <c r="AH42" s="1532"/>
      <c r="AI42" s="995"/>
      <c r="AJ42" s="995"/>
      <c r="AK42" s="995"/>
      <c r="AL42" s="995"/>
      <c r="AM42" s="995"/>
      <c r="AN42" s="995"/>
      <c r="AO42" s="995"/>
      <c r="AP42" s="995"/>
      <c r="AQ42" s="995"/>
      <c r="AR42" s="995"/>
      <c r="AS42" s="995"/>
      <c r="AT42" s="995"/>
      <c r="AU42" s="995"/>
      <c r="AV42" s="9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JUY98M90iq2v2YAT7sl8Lrigwpoc3i+cZ0ovusQzxgVuJT5Z5Eaj0XWbBsba7Mpfvb6bNf3/mF6RpKTH8yQaDQ==" saltValue="eSwS+Q4nH5gq9R4rpo4KCw==" spinCount="100000"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241"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0" priority="12">
      <formula>LEN(TRIM(N13))&gt;0</formula>
    </cfRule>
  </conditionalFormatting>
  <conditionalFormatting sqref="N13:AT13 N15:AT15 N17:AT17 N19:AT19 N21:AT21 N23:AT23 N25:AT25 N27:AT27 N29:AT29 N31:AT31 N33:AT33 AX13 AX15 AX17 AX19 AX21 AX23 AX25 AX27 AX29 AX31 AX33">
    <cfRule type="expression" dxfId="1239"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38" priority="18">
      <formula>NOT(ISBLANK($A12))</formula>
    </cfRule>
  </conditionalFormatting>
  <conditionalFormatting sqref="H12 H14 H16 H18 H20 H22 H24 H26 H28 H30 H32">
    <cfRule type="expression" dxfId="1237" priority="14">
      <formula>ISBLANK($A12)</formula>
    </cfRule>
  </conditionalFormatting>
  <conditionalFormatting sqref="AU13 H13 H15 AU15 H17 AU17 H19 AU19 H21 AU21 H23 AU23 H25 AU25 H27 AU27 H29 AU29 H31 AU31 H33 AU33">
    <cfRule type="expression" dxfId="1236" priority="10">
      <formula>ISBLANK($A12)</formula>
    </cfRule>
  </conditionalFormatting>
  <conditionalFormatting sqref="F7:P7 E42:K42 AI42:AV42">
    <cfRule type="containsBlanks" dxfId="1235" priority="7">
      <formula>LEN(TRIM(E7))=0</formula>
    </cfRule>
  </conditionalFormatting>
  <conditionalFormatting sqref="Q12:AQ12 Q14:AQ14 Q16:AQ16 Q18:AQ18 Q20:AQ20 Q22:AQ22 Q24:AQ24 Q26:AQ26 Q28:AQ28 Q30:AQ30 Q32:AQ32 AX12 AX14 AX16 AX18 AX20 AX22 AX24 AX26 AX28 AX30 AX32">
    <cfRule type="notContainsBlanks" dxfId="1234"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2" t="s">
        <v>49</v>
      </c>
      <c r="AX1" s="1042"/>
      <c r="AY1" s="1042"/>
      <c r="AZ1" s="1042"/>
      <c r="BA1" s="1042"/>
      <c r="BB1" s="1042"/>
      <c r="BC1" s="1042"/>
      <c r="BD1" s="1042"/>
      <c r="BE1" s="1042"/>
      <c r="BF1" s="1042"/>
      <c r="BG1" s="1042"/>
      <c r="BH1" s="1042"/>
      <c r="BI1" s="1042"/>
      <c r="BJ1" s="1042"/>
      <c r="BK1" s="1042"/>
      <c r="BL1" s="1042"/>
      <c r="BM1" s="1042"/>
      <c r="BN1" s="1042"/>
      <c r="BO1" s="1042"/>
      <c r="BP1" s="1042"/>
      <c r="BQ1" s="1042"/>
      <c r="BR1" s="1042"/>
      <c r="BS1" s="1042"/>
      <c r="BT1" s="1042"/>
      <c r="BU1" s="1042"/>
      <c r="BV1" s="1042"/>
      <c r="BW1" s="1042"/>
      <c r="BX1" s="1042"/>
      <c r="BY1" s="1042"/>
      <c r="BZ1" s="1042"/>
      <c r="CA1" s="1042"/>
      <c r="CB1" s="1042"/>
      <c r="CC1" s="1042"/>
      <c r="CD1" s="1042"/>
      <c r="CE1" s="1042"/>
      <c r="CF1" s="1042"/>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52" t="s">
        <v>653</v>
      </c>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74" t="s">
        <v>48</v>
      </c>
      <c r="B7" s="1174"/>
      <c r="C7" s="1174"/>
      <c r="D7" s="1174"/>
      <c r="E7" s="1174"/>
      <c r="F7" s="995"/>
      <c r="G7" s="995"/>
      <c r="H7" s="995"/>
      <c r="I7" s="995"/>
      <c r="J7" s="995"/>
      <c r="K7" s="995"/>
      <c r="L7" s="995"/>
      <c r="M7" s="995"/>
      <c r="N7" s="995"/>
      <c r="O7" s="995"/>
      <c r="P7" s="995"/>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7"/>
      <c r="AZ7" s="227"/>
      <c r="BA7" s="227"/>
      <c r="BB7" s="227"/>
      <c r="BC7" s="227"/>
      <c r="BD7" s="227"/>
      <c r="BE7" s="227"/>
      <c r="BF7" s="227"/>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84" t="s">
        <v>446</v>
      </c>
      <c r="B9" s="1085"/>
      <c r="C9" s="1085"/>
      <c r="D9" s="1085"/>
      <c r="E9" s="1085"/>
      <c r="F9" s="1085"/>
      <c r="G9" s="1085"/>
      <c r="H9" s="1085"/>
      <c r="I9" s="1085"/>
      <c r="J9" s="1085"/>
      <c r="K9" s="1085"/>
      <c r="L9" s="1085"/>
      <c r="M9" s="1085"/>
      <c r="N9" s="1085"/>
      <c r="O9" s="1085"/>
      <c r="P9" s="1085"/>
      <c r="Q9" s="1085"/>
      <c r="R9" s="1085"/>
      <c r="S9" s="1085"/>
      <c r="T9" s="1085"/>
      <c r="U9" s="1085"/>
      <c r="V9" s="1085"/>
      <c r="W9" s="1085"/>
      <c r="X9" s="1085"/>
      <c r="Y9" s="1085"/>
      <c r="Z9" s="1085"/>
      <c r="AA9" s="1085"/>
      <c r="AB9" s="1085"/>
      <c r="AC9" s="1085"/>
      <c r="AD9" s="1085"/>
      <c r="AE9" s="1085"/>
      <c r="AF9" s="1085"/>
      <c r="AG9" s="1085"/>
      <c r="AH9" s="1085"/>
      <c r="AI9" s="1085"/>
      <c r="AJ9" s="1085"/>
      <c r="AK9" s="1085"/>
      <c r="AL9" s="1085"/>
      <c r="AM9" s="1086"/>
      <c r="AN9" s="37"/>
      <c r="AO9" s="37"/>
      <c r="AP9" s="37"/>
      <c r="AQ9" s="37"/>
      <c r="AR9" s="37"/>
      <c r="AS9" s="37"/>
      <c r="AT9" s="37"/>
      <c r="AU9" s="37"/>
      <c r="AV9" s="37"/>
      <c r="AW9" s="96"/>
      <c r="AX9" s="2227" t="s">
        <v>445</v>
      </c>
      <c r="AY9" s="2213"/>
      <c r="AZ9" s="2213"/>
      <c r="BA9" s="2213" t="s">
        <v>444</v>
      </c>
      <c r="BB9" s="2213"/>
      <c r="BC9" s="2213"/>
      <c r="BD9" s="2213" t="s">
        <v>443</v>
      </c>
      <c r="BE9" s="2213"/>
      <c r="BF9" s="2214"/>
      <c r="BG9" s="96"/>
      <c r="BH9" s="5"/>
      <c r="BI9" s="5"/>
      <c r="BJ9" s="5"/>
      <c r="BK9" s="5"/>
      <c r="BL9" s="5"/>
      <c r="BM9" s="5"/>
      <c r="BN9" s="5"/>
      <c r="BO9" s="5"/>
      <c r="BP9" s="291"/>
      <c r="BQ9" s="291"/>
      <c r="BR9" s="291"/>
      <c r="BS9" s="291"/>
      <c r="BT9" s="291"/>
      <c r="BU9" s="291"/>
      <c r="BV9" s="5"/>
      <c r="BW9" s="5"/>
      <c r="BX9" s="5"/>
      <c r="BY9" s="5"/>
      <c r="BZ9" s="5"/>
      <c r="CA9" s="5"/>
      <c r="CB9" s="5"/>
      <c r="CC9" s="5"/>
      <c r="CD9" s="5"/>
      <c r="CE9" s="5"/>
      <c r="CF9" s="5"/>
    </row>
    <row r="10" spans="1:84" ht="12.75" customHeight="1" thickTop="1" x14ac:dyDescent="0.25">
      <c r="A10" s="2281" t="s">
        <v>439</v>
      </c>
      <c r="B10" s="2269"/>
      <c r="C10" s="2269"/>
      <c r="D10" s="2269"/>
      <c r="E10" s="2269"/>
      <c r="F10" s="2269"/>
      <c r="G10" s="2270"/>
      <c r="H10" s="2268" t="s">
        <v>438</v>
      </c>
      <c r="I10" s="2269"/>
      <c r="J10" s="2269"/>
      <c r="K10" s="2269"/>
      <c r="L10" s="2269"/>
      <c r="M10" s="2270"/>
      <c r="N10" s="2271" t="s">
        <v>437</v>
      </c>
      <c r="O10" s="2272"/>
      <c r="P10" s="2273"/>
      <c r="Q10" s="1776" t="s">
        <v>436</v>
      </c>
      <c r="R10" s="1776"/>
      <c r="S10" s="1776"/>
      <c r="T10" s="1776"/>
      <c r="U10" s="1776"/>
      <c r="V10" s="1776"/>
      <c r="W10" s="1776" t="s">
        <v>435</v>
      </c>
      <c r="X10" s="1776"/>
      <c r="Y10" s="1776"/>
      <c r="Z10" s="1776"/>
      <c r="AA10" s="1776"/>
      <c r="AB10" s="1776"/>
      <c r="AC10" s="2268" t="s">
        <v>432</v>
      </c>
      <c r="AD10" s="2269"/>
      <c r="AE10" s="2270"/>
      <c r="AF10" s="2305" t="s">
        <v>444</v>
      </c>
      <c r="AG10" s="2306"/>
      <c r="AH10" s="2307"/>
      <c r="AI10" s="2268" t="s">
        <v>39</v>
      </c>
      <c r="AJ10" s="2269"/>
      <c r="AK10" s="2269"/>
      <c r="AL10" s="2269"/>
      <c r="AM10" s="2277"/>
      <c r="AN10" s="37"/>
      <c r="AO10" s="37"/>
      <c r="AP10" s="37"/>
      <c r="AQ10" s="37"/>
      <c r="AR10" s="37"/>
      <c r="AS10" s="37"/>
      <c r="AT10" s="37"/>
      <c r="AU10" s="37"/>
      <c r="AV10" s="37"/>
      <c r="AW10" s="96"/>
      <c r="AX10" s="2228"/>
      <c r="AY10" s="2215"/>
      <c r="AZ10" s="2215"/>
      <c r="BA10" s="2215"/>
      <c r="BB10" s="2215"/>
      <c r="BC10" s="2215"/>
      <c r="BD10" s="2215"/>
      <c r="BE10" s="2215"/>
      <c r="BF10" s="2216"/>
      <c r="BG10" s="96"/>
      <c r="BH10" s="5"/>
      <c r="BI10" s="5"/>
      <c r="BJ10" s="5"/>
      <c r="BK10" s="5"/>
      <c r="BL10" s="5"/>
      <c r="BM10" s="5"/>
      <c r="BN10" s="5"/>
      <c r="BO10" s="5"/>
      <c r="BP10" s="291"/>
      <c r="BQ10" s="291"/>
      <c r="BR10" s="291"/>
      <c r="BS10" s="291"/>
      <c r="BT10" s="291"/>
      <c r="BU10" s="291"/>
      <c r="BV10" s="5"/>
      <c r="BW10" s="5"/>
      <c r="BX10" s="5"/>
      <c r="BY10" s="5"/>
      <c r="BZ10" s="5"/>
      <c r="CA10" s="5"/>
      <c r="CB10" s="5"/>
      <c r="CC10" s="5"/>
      <c r="CD10" s="5"/>
      <c r="CE10" s="5"/>
      <c r="CF10" s="5"/>
    </row>
    <row r="11" spans="1:84" ht="12" customHeight="1" thickBot="1" x14ac:dyDescent="0.3">
      <c r="A11" s="2281"/>
      <c r="B11" s="2269"/>
      <c r="C11" s="2269"/>
      <c r="D11" s="2269"/>
      <c r="E11" s="2269"/>
      <c r="F11" s="2269"/>
      <c r="G11" s="2270"/>
      <c r="H11" s="2268"/>
      <c r="I11" s="2269"/>
      <c r="J11" s="2269"/>
      <c r="K11" s="2269"/>
      <c r="L11" s="2269"/>
      <c r="M11" s="2270"/>
      <c r="N11" s="2271"/>
      <c r="O11" s="2272"/>
      <c r="P11" s="2273"/>
      <c r="Q11" s="2274" t="s">
        <v>288</v>
      </c>
      <c r="R11" s="2275"/>
      <c r="S11" s="2276"/>
      <c r="T11" s="2274" t="s">
        <v>289</v>
      </c>
      <c r="U11" s="2275"/>
      <c r="V11" s="2276"/>
      <c r="W11" s="2274" t="s">
        <v>288</v>
      </c>
      <c r="X11" s="2275"/>
      <c r="Y11" s="2276"/>
      <c r="Z11" s="2274" t="s">
        <v>289</v>
      </c>
      <c r="AA11" s="2275"/>
      <c r="AB11" s="2276"/>
      <c r="AC11" s="2268"/>
      <c r="AD11" s="2269"/>
      <c r="AE11" s="2270"/>
      <c r="AF11" s="2268"/>
      <c r="AG11" s="2269"/>
      <c r="AH11" s="2270"/>
      <c r="AI11" s="2278"/>
      <c r="AJ11" s="2279"/>
      <c r="AK11" s="2279"/>
      <c r="AL11" s="2279"/>
      <c r="AM11" s="2280"/>
      <c r="AN11" s="37"/>
      <c r="AO11" s="37"/>
      <c r="AP11" s="37"/>
      <c r="AQ11" s="37"/>
      <c r="AR11" s="37"/>
      <c r="AS11" s="37"/>
      <c r="AT11" s="37"/>
      <c r="AU11" s="37"/>
      <c r="AV11" s="37"/>
      <c r="AW11" s="96"/>
      <c r="AX11" s="2229"/>
      <c r="AY11" s="2217"/>
      <c r="AZ11" s="2217"/>
      <c r="BA11" s="2217"/>
      <c r="BB11" s="2217"/>
      <c r="BC11" s="2217"/>
      <c r="BD11" s="2217"/>
      <c r="BE11" s="2217"/>
      <c r="BF11" s="2218"/>
      <c r="BG11" s="96"/>
      <c r="BH11" s="5"/>
      <c r="BI11" s="5"/>
      <c r="BJ11" s="5"/>
      <c r="BK11" s="5"/>
      <c r="BL11" s="5"/>
      <c r="BM11" s="5"/>
      <c r="BN11" s="5"/>
      <c r="BO11" s="5"/>
      <c r="BP11" s="291"/>
      <c r="BQ11" s="291"/>
      <c r="BR11" s="291"/>
      <c r="BS11" s="291"/>
      <c r="BT11" s="291"/>
      <c r="BU11" s="291"/>
      <c r="BV11" s="5"/>
      <c r="BW11" s="5"/>
      <c r="BX11" s="5"/>
      <c r="BY11" s="5"/>
      <c r="BZ11" s="5"/>
      <c r="CA11" s="5"/>
      <c r="CB11" s="5"/>
      <c r="CC11" s="5"/>
      <c r="CD11" s="5"/>
      <c r="CE11" s="5"/>
      <c r="CF11" s="5"/>
    </row>
    <row r="12" spans="1:84" ht="12.75" customHeight="1" thickTop="1" x14ac:dyDescent="0.25">
      <c r="A12" s="2256"/>
      <c r="B12" s="2257"/>
      <c r="C12" s="2257"/>
      <c r="D12" s="2257"/>
      <c r="E12" s="2257"/>
      <c r="F12" s="2257"/>
      <c r="G12" s="2258"/>
      <c r="H12" s="2253" t="s">
        <v>104</v>
      </c>
      <c r="I12" s="2254"/>
      <c r="J12" s="2254"/>
      <c r="K12" s="2254"/>
      <c r="L12" s="2254"/>
      <c r="M12" s="2255"/>
      <c r="N12" s="2252"/>
      <c r="O12" s="2252"/>
      <c r="P12" s="2252"/>
      <c r="Q12" s="2238"/>
      <c r="R12" s="2238"/>
      <c r="S12" s="2238"/>
      <c r="T12" s="2238"/>
      <c r="U12" s="2238"/>
      <c r="V12" s="2238"/>
      <c r="W12" s="2238"/>
      <c r="X12" s="2238"/>
      <c r="Y12" s="2238"/>
      <c r="Z12" s="2238"/>
      <c r="AA12" s="2238"/>
      <c r="AB12" s="2238"/>
      <c r="AC12" s="2304"/>
      <c r="AD12" s="2304"/>
      <c r="AE12" s="2304"/>
      <c r="AF12" s="2304"/>
      <c r="AG12" s="2304"/>
      <c r="AH12" s="2304"/>
      <c r="AI12" s="2245"/>
      <c r="AJ12" s="2246"/>
      <c r="AK12" s="2246"/>
      <c r="AL12" s="2246"/>
      <c r="AM12" s="2247"/>
      <c r="AN12" s="37"/>
      <c r="AO12" s="37"/>
      <c r="AP12" s="37"/>
      <c r="AQ12" s="37"/>
      <c r="AR12" s="37"/>
      <c r="AS12" s="37"/>
      <c r="AT12" s="37"/>
      <c r="AU12" s="37"/>
      <c r="AV12" s="37"/>
      <c r="AW12" s="96"/>
      <c r="AX12" s="2220"/>
      <c r="AY12" s="2221"/>
      <c r="AZ12" s="2221"/>
      <c r="BA12" s="2222" t="str">
        <f t="shared" ref="BA12:BA33" si="0">IF(1.08*N12*(Q12-W12)/1000&lt;&gt;0,1.08*N12*(Q12-W12)/1000,"")</f>
        <v/>
      </c>
      <c r="BB12" s="2222"/>
      <c r="BC12" s="2222"/>
      <c r="BD12" s="2222" t="str">
        <f t="shared" ref="BD12:BD33" si="1">IF(4.5*N12*AX12/1000&lt;&gt;0,4.5*N12*AX12/1000,"")</f>
        <v/>
      </c>
      <c r="BE12" s="2222"/>
      <c r="BF12" s="2288"/>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259"/>
      <c r="B13" s="2260"/>
      <c r="C13" s="2260"/>
      <c r="D13" s="2260"/>
      <c r="E13" s="2260"/>
      <c r="F13" s="2260"/>
      <c r="G13" s="2261"/>
      <c r="H13" s="2265" t="s">
        <v>103</v>
      </c>
      <c r="I13" s="2266"/>
      <c r="J13" s="2266"/>
      <c r="K13" s="2266"/>
      <c r="L13" s="2266"/>
      <c r="M13" s="2267"/>
      <c r="N13" s="951"/>
      <c r="O13" s="951"/>
      <c r="P13" s="951"/>
      <c r="Q13" s="938"/>
      <c r="R13" s="938"/>
      <c r="S13" s="938"/>
      <c r="T13" s="938"/>
      <c r="U13" s="938"/>
      <c r="V13" s="938"/>
      <c r="W13" s="938"/>
      <c r="X13" s="938"/>
      <c r="Y13" s="938"/>
      <c r="Z13" s="938"/>
      <c r="AA13" s="938"/>
      <c r="AB13" s="938"/>
      <c r="AC13" s="1494" t="str">
        <f>BD13</f>
        <v/>
      </c>
      <c r="AD13" s="1494"/>
      <c r="AE13" s="1494"/>
      <c r="AF13" s="1494" t="str">
        <f>BA13</f>
        <v/>
      </c>
      <c r="AG13" s="1494"/>
      <c r="AH13" s="1494"/>
      <c r="AI13" s="2289"/>
      <c r="AJ13" s="2290"/>
      <c r="AK13" s="2290"/>
      <c r="AL13" s="2290"/>
      <c r="AM13" s="2291"/>
      <c r="AN13" s="37"/>
      <c r="AO13" s="37"/>
      <c r="AP13" s="37"/>
      <c r="AQ13" s="37"/>
      <c r="AR13" s="37"/>
      <c r="AS13" s="37"/>
      <c r="AT13" s="37"/>
      <c r="AU13" s="37"/>
      <c r="AV13" s="37"/>
      <c r="AW13" s="96"/>
      <c r="AX13" s="2224"/>
      <c r="AY13" s="938"/>
      <c r="AZ13" s="938"/>
      <c r="BA13" s="2225" t="str">
        <f>IF(1.08*N13*(Q13-W13)/1000&lt;&gt;0,1.08*N13*(Q13-W13)/1000,"")</f>
        <v/>
      </c>
      <c r="BB13" s="2225"/>
      <c r="BC13" s="2225"/>
      <c r="BD13" s="2225" t="str">
        <f>IF(4.5*N13*AX13/1000&lt;&gt;0,4.5*N13*AX13/1000,"")</f>
        <v/>
      </c>
      <c r="BE13" s="2225"/>
      <c r="BF13" s="2287"/>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56"/>
      <c r="B14" s="2257"/>
      <c r="C14" s="2257"/>
      <c r="D14" s="2257"/>
      <c r="E14" s="2257"/>
      <c r="F14" s="2257"/>
      <c r="G14" s="2258"/>
      <c r="H14" s="2253" t="s">
        <v>104</v>
      </c>
      <c r="I14" s="2254"/>
      <c r="J14" s="2254"/>
      <c r="K14" s="2254"/>
      <c r="L14" s="2254"/>
      <c r="M14" s="2255"/>
      <c r="N14" s="2252"/>
      <c r="O14" s="2252"/>
      <c r="P14" s="2252"/>
      <c r="Q14" s="2238"/>
      <c r="R14" s="2238"/>
      <c r="S14" s="2238"/>
      <c r="T14" s="2238"/>
      <c r="U14" s="2238"/>
      <c r="V14" s="2238"/>
      <c r="W14" s="2238"/>
      <c r="X14" s="2238"/>
      <c r="Y14" s="2238"/>
      <c r="Z14" s="2238"/>
      <c r="AA14" s="2238"/>
      <c r="AB14" s="2238"/>
      <c r="AC14" s="2304"/>
      <c r="AD14" s="2304"/>
      <c r="AE14" s="2304"/>
      <c r="AF14" s="2304"/>
      <c r="AG14" s="2304"/>
      <c r="AH14" s="2304"/>
      <c r="AI14" s="2245"/>
      <c r="AJ14" s="2246"/>
      <c r="AK14" s="2246"/>
      <c r="AL14" s="2246"/>
      <c r="AM14" s="2247"/>
      <c r="AN14" s="37"/>
      <c r="AO14" s="37"/>
      <c r="AP14" s="37"/>
      <c r="AQ14" s="37"/>
      <c r="AR14" s="37"/>
      <c r="AS14" s="37"/>
      <c r="AT14" s="37"/>
      <c r="AU14" s="37"/>
      <c r="AV14" s="37"/>
      <c r="AW14" s="96"/>
      <c r="AX14" s="2220"/>
      <c r="AY14" s="2221"/>
      <c r="AZ14" s="2221"/>
      <c r="BA14" s="2222" t="str">
        <f t="shared" si="0"/>
        <v/>
      </c>
      <c r="BB14" s="2222"/>
      <c r="BC14" s="2222"/>
      <c r="BD14" s="2222" t="str">
        <f t="shared" si="1"/>
        <v/>
      </c>
      <c r="BE14" s="2222"/>
      <c r="BF14" s="2288"/>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59"/>
      <c r="B15" s="2260"/>
      <c r="C15" s="2260"/>
      <c r="D15" s="2260"/>
      <c r="E15" s="2260"/>
      <c r="F15" s="2260"/>
      <c r="G15" s="2261"/>
      <c r="H15" s="2265" t="s">
        <v>103</v>
      </c>
      <c r="I15" s="2266"/>
      <c r="J15" s="2266"/>
      <c r="K15" s="2266"/>
      <c r="L15" s="2266"/>
      <c r="M15" s="2267"/>
      <c r="N15" s="2282"/>
      <c r="O15" s="2282"/>
      <c r="P15" s="2282"/>
      <c r="Q15" s="938"/>
      <c r="R15" s="938"/>
      <c r="S15" s="938"/>
      <c r="T15" s="938"/>
      <c r="U15" s="938"/>
      <c r="V15" s="938"/>
      <c r="W15" s="938"/>
      <c r="X15" s="938"/>
      <c r="Y15" s="938"/>
      <c r="Z15" s="938"/>
      <c r="AA15" s="938"/>
      <c r="AB15" s="938"/>
      <c r="AC15" s="1494" t="str">
        <f>BD15</f>
        <v/>
      </c>
      <c r="AD15" s="1494"/>
      <c r="AE15" s="1494"/>
      <c r="AF15" s="1494" t="str">
        <f>BA15</f>
        <v/>
      </c>
      <c r="AG15" s="1494"/>
      <c r="AH15" s="1494"/>
      <c r="AI15" s="2289"/>
      <c r="AJ15" s="2290"/>
      <c r="AK15" s="2290"/>
      <c r="AL15" s="2290"/>
      <c r="AM15" s="2291"/>
      <c r="AN15" s="37"/>
      <c r="AO15" s="37"/>
      <c r="AP15" s="37"/>
      <c r="AQ15" s="37"/>
      <c r="AR15" s="37"/>
      <c r="AS15" s="37"/>
      <c r="AT15" s="37"/>
      <c r="AU15" s="37"/>
      <c r="AV15" s="37"/>
      <c r="AW15" s="96"/>
      <c r="AX15" s="2224"/>
      <c r="AY15" s="938"/>
      <c r="AZ15" s="938"/>
      <c r="BA15" s="2225" t="str">
        <f t="shared" si="0"/>
        <v/>
      </c>
      <c r="BB15" s="2225"/>
      <c r="BC15" s="2225"/>
      <c r="BD15" s="2225" t="str">
        <f t="shared" si="1"/>
        <v/>
      </c>
      <c r="BE15" s="2225"/>
      <c r="BF15" s="228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56"/>
      <c r="B16" s="2257"/>
      <c r="C16" s="2257"/>
      <c r="D16" s="2257"/>
      <c r="E16" s="2257"/>
      <c r="F16" s="2257"/>
      <c r="G16" s="2258"/>
      <c r="H16" s="2253" t="s">
        <v>104</v>
      </c>
      <c r="I16" s="2254"/>
      <c r="J16" s="2254"/>
      <c r="K16" s="2254"/>
      <c r="L16" s="2254"/>
      <c r="M16" s="2255"/>
      <c r="N16" s="2252"/>
      <c r="O16" s="2252"/>
      <c r="P16" s="2252"/>
      <c r="Q16" s="2238"/>
      <c r="R16" s="2238"/>
      <c r="S16" s="2238"/>
      <c r="T16" s="2238"/>
      <c r="U16" s="2238"/>
      <c r="V16" s="2238"/>
      <c r="W16" s="2238"/>
      <c r="X16" s="2238"/>
      <c r="Y16" s="2238"/>
      <c r="Z16" s="2238"/>
      <c r="AA16" s="2238"/>
      <c r="AB16" s="2238"/>
      <c r="AC16" s="2304"/>
      <c r="AD16" s="2304"/>
      <c r="AE16" s="2304"/>
      <c r="AF16" s="2304"/>
      <c r="AG16" s="2304"/>
      <c r="AH16" s="2304"/>
      <c r="AI16" s="2245"/>
      <c r="AJ16" s="2246"/>
      <c r="AK16" s="2246"/>
      <c r="AL16" s="2246"/>
      <c r="AM16" s="2247"/>
      <c r="AN16" s="37"/>
      <c r="AO16" s="37"/>
      <c r="AP16" s="37"/>
      <c r="AQ16" s="37"/>
      <c r="AR16" s="37"/>
      <c r="AS16" s="37"/>
      <c r="AT16" s="37"/>
      <c r="AU16" s="37"/>
      <c r="AV16" s="37"/>
      <c r="AW16" s="96"/>
      <c r="AX16" s="2220"/>
      <c r="AY16" s="2221"/>
      <c r="AZ16" s="2221"/>
      <c r="BA16" s="2222" t="str">
        <f t="shared" si="0"/>
        <v/>
      </c>
      <c r="BB16" s="2222"/>
      <c r="BC16" s="2222"/>
      <c r="BD16" s="2222" t="str">
        <f t="shared" si="1"/>
        <v/>
      </c>
      <c r="BE16" s="2222"/>
      <c r="BF16" s="2288"/>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59"/>
      <c r="B17" s="2260"/>
      <c r="C17" s="2260"/>
      <c r="D17" s="2260"/>
      <c r="E17" s="2260"/>
      <c r="F17" s="2260"/>
      <c r="G17" s="2261"/>
      <c r="H17" s="2265" t="s">
        <v>103</v>
      </c>
      <c r="I17" s="2266"/>
      <c r="J17" s="2266"/>
      <c r="K17" s="2266"/>
      <c r="L17" s="2266"/>
      <c r="M17" s="2267"/>
      <c r="N17" s="2282"/>
      <c r="O17" s="2282"/>
      <c r="P17" s="2282"/>
      <c r="Q17" s="938"/>
      <c r="R17" s="938"/>
      <c r="S17" s="938"/>
      <c r="T17" s="938"/>
      <c r="U17" s="938"/>
      <c r="V17" s="938"/>
      <c r="W17" s="938"/>
      <c r="X17" s="938"/>
      <c r="Y17" s="938"/>
      <c r="Z17" s="938"/>
      <c r="AA17" s="938"/>
      <c r="AB17" s="938"/>
      <c r="AC17" s="1494" t="str">
        <f>BD17</f>
        <v/>
      </c>
      <c r="AD17" s="1494"/>
      <c r="AE17" s="1494"/>
      <c r="AF17" s="1494" t="str">
        <f>BA17</f>
        <v/>
      </c>
      <c r="AG17" s="1494"/>
      <c r="AH17" s="1494"/>
      <c r="AI17" s="2289"/>
      <c r="AJ17" s="2290"/>
      <c r="AK17" s="2290"/>
      <c r="AL17" s="2290"/>
      <c r="AM17" s="2291"/>
      <c r="AN17" s="37"/>
      <c r="AO17" s="37"/>
      <c r="AP17" s="37"/>
      <c r="AQ17" s="37"/>
      <c r="AR17" s="37"/>
      <c r="AS17" s="37"/>
      <c r="AT17" s="37"/>
      <c r="AU17" s="37"/>
      <c r="AV17" s="37"/>
      <c r="AW17" s="96"/>
      <c r="AX17" s="2224"/>
      <c r="AY17" s="938"/>
      <c r="AZ17" s="938"/>
      <c r="BA17" s="2225" t="str">
        <f t="shared" si="0"/>
        <v/>
      </c>
      <c r="BB17" s="2225"/>
      <c r="BC17" s="2225"/>
      <c r="BD17" s="2225" t="str">
        <f t="shared" si="1"/>
        <v/>
      </c>
      <c r="BE17" s="2225"/>
      <c r="BF17" s="228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56"/>
      <c r="B18" s="2257"/>
      <c r="C18" s="2257"/>
      <c r="D18" s="2257"/>
      <c r="E18" s="2257"/>
      <c r="F18" s="2257"/>
      <c r="G18" s="2258"/>
      <c r="H18" s="2253" t="s">
        <v>104</v>
      </c>
      <c r="I18" s="2254"/>
      <c r="J18" s="2254"/>
      <c r="K18" s="2254"/>
      <c r="L18" s="2254"/>
      <c r="M18" s="2255"/>
      <c r="N18" s="2252"/>
      <c r="O18" s="2252"/>
      <c r="P18" s="2252"/>
      <c r="Q18" s="2238"/>
      <c r="R18" s="2238"/>
      <c r="S18" s="2238"/>
      <c r="T18" s="2238"/>
      <c r="U18" s="2238"/>
      <c r="V18" s="2238"/>
      <c r="W18" s="2238"/>
      <c r="X18" s="2238"/>
      <c r="Y18" s="2238"/>
      <c r="Z18" s="2238"/>
      <c r="AA18" s="2238"/>
      <c r="AB18" s="2238"/>
      <c r="AC18" s="2304"/>
      <c r="AD18" s="2304"/>
      <c r="AE18" s="2304"/>
      <c r="AF18" s="2304"/>
      <c r="AG18" s="2304"/>
      <c r="AH18" s="2304"/>
      <c r="AI18" s="2245"/>
      <c r="AJ18" s="2246"/>
      <c r="AK18" s="2246"/>
      <c r="AL18" s="2246"/>
      <c r="AM18" s="2247"/>
      <c r="AN18" s="37"/>
      <c r="AO18" s="37"/>
      <c r="AP18" s="37"/>
      <c r="AQ18" s="37"/>
      <c r="AR18" s="37"/>
      <c r="AS18" s="37"/>
      <c r="AT18" s="37"/>
      <c r="AU18" s="37"/>
      <c r="AV18" s="37"/>
      <c r="AW18" s="96"/>
      <c r="AX18" s="2220"/>
      <c r="AY18" s="2221"/>
      <c r="AZ18" s="2221"/>
      <c r="BA18" s="2222" t="str">
        <f t="shared" si="0"/>
        <v/>
      </c>
      <c r="BB18" s="2222"/>
      <c r="BC18" s="2222"/>
      <c r="BD18" s="2222" t="str">
        <f t="shared" si="1"/>
        <v/>
      </c>
      <c r="BE18" s="2222"/>
      <c r="BF18" s="2288"/>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59"/>
      <c r="B19" s="2260"/>
      <c r="C19" s="2260"/>
      <c r="D19" s="2260"/>
      <c r="E19" s="2260"/>
      <c r="F19" s="2260"/>
      <c r="G19" s="2261"/>
      <c r="H19" s="2265" t="s">
        <v>103</v>
      </c>
      <c r="I19" s="2266"/>
      <c r="J19" s="2266"/>
      <c r="K19" s="2266"/>
      <c r="L19" s="2266"/>
      <c r="M19" s="2267"/>
      <c r="N19" s="2282"/>
      <c r="O19" s="2282"/>
      <c r="P19" s="2282"/>
      <c r="Q19" s="938"/>
      <c r="R19" s="938"/>
      <c r="S19" s="938"/>
      <c r="T19" s="938"/>
      <c r="U19" s="938"/>
      <c r="V19" s="938"/>
      <c r="W19" s="938"/>
      <c r="X19" s="938"/>
      <c r="Y19" s="938"/>
      <c r="Z19" s="938"/>
      <c r="AA19" s="938"/>
      <c r="AB19" s="938"/>
      <c r="AC19" s="1494" t="str">
        <f>BD19</f>
        <v/>
      </c>
      <c r="AD19" s="1494"/>
      <c r="AE19" s="1494"/>
      <c r="AF19" s="1494" t="str">
        <f>BA19</f>
        <v/>
      </c>
      <c r="AG19" s="1494"/>
      <c r="AH19" s="1494"/>
      <c r="AI19" s="2289"/>
      <c r="AJ19" s="2290"/>
      <c r="AK19" s="2290"/>
      <c r="AL19" s="2290"/>
      <c r="AM19" s="2291"/>
      <c r="AN19" s="37"/>
      <c r="AO19" s="37"/>
      <c r="AP19" s="37"/>
      <c r="AQ19" s="37"/>
      <c r="AR19" s="37"/>
      <c r="AS19" s="37"/>
      <c r="AT19" s="37"/>
      <c r="AU19" s="37"/>
      <c r="AV19" s="37"/>
      <c r="AW19" s="96"/>
      <c r="AX19" s="2224"/>
      <c r="AY19" s="938"/>
      <c r="AZ19" s="938"/>
      <c r="BA19" s="2225" t="str">
        <f t="shared" si="0"/>
        <v/>
      </c>
      <c r="BB19" s="2225"/>
      <c r="BC19" s="2225"/>
      <c r="BD19" s="2225" t="str">
        <f t="shared" si="1"/>
        <v/>
      </c>
      <c r="BE19" s="2225"/>
      <c r="BF19" s="228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56"/>
      <c r="B20" s="2257"/>
      <c r="C20" s="2257"/>
      <c r="D20" s="2257"/>
      <c r="E20" s="2257"/>
      <c r="F20" s="2257"/>
      <c r="G20" s="2258"/>
      <c r="H20" s="2253" t="s">
        <v>104</v>
      </c>
      <c r="I20" s="2254"/>
      <c r="J20" s="2254"/>
      <c r="K20" s="2254"/>
      <c r="L20" s="2254"/>
      <c r="M20" s="2255"/>
      <c r="N20" s="2252"/>
      <c r="O20" s="2252"/>
      <c r="P20" s="2252"/>
      <c r="Q20" s="2238"/>
      <c r="R20" s="2238"/>
      <c r="S20" s="2238"/>
      <c r="T20" s="2238"/>
      <c r="U20" s="2238"/>
      <c r="V20" s="2238"/>
      <c r="W20" s="2238"/>
      <c r="X20" s="2238"/>
      <c r="Y20" s="2238"/>
      <c r="Z20" s="2238"/>
      <c r="AA20" s="2238"/>
      <c r="AB20" s="2238"/>
      <c r="AC20" s="2304"/>
      <c r="AD20" s="2304"/>
      <c r="AE20" s="2304"/>
      <c r="AF20" s="2304"/>
      <c r="AG20" s="2304"/>
      <c r="AH20" s="2304"/>
      <c r="AI20" s="2245"/>
      <c r="AJ20" s="2246"/>
      <c r="AK20" s="2246"/>
      <c r="AL20" s="2246"/>
      <c r="AM20" s="2247"/>
      <c r="AN20" s="37"/>
      <c r="AO20" s="37"/>
      <c r="AP20" s="37"/>
      <c r="AQ20" s="37"/>
      <c r="AR20" s="37"/>
      <c r="AS20" s="37"/>
      <c r="AT20" s="37"/>
      <c r="AU20" s="37"/>
      <c r="AV20" s="37"/>
      <c r="AW20" s="96"/>
      <c r="AX20" s="2220"/>
      <c r="AY20" s="2221"/>
      <c r="AZ20" s="2221"/>
      <c r="BA20" s="2222" t="str">
        <f t="shared" si="0"/>
        <v/>
      </c>
      <c r="BB20" s="2222"/>
      <c r="BC20" s="2222"/>
      <c r="BD20" s="2222" t="str">
        <f t="shared" si="1"/>
        <v/>
      </c>
      <c r="BE20" s="2222"/>
      <c r="BF20" s="2288"/>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59"/>
      <c r="B21" s="2260"/>
      <c r="C21" s="2260"/>
      <c r="D21" s="2260"/>
      <c r="E21" s="2260"/>
      <c r="F21" s="2260"/>
      <c r="G21" s="2261"/>
      <c r="H21" s="2265" t="s">
        <v>103</v>
      </c>
      <c r="I21" s="2266"/>
      <c r="J21" s="2266"/>
      <c r="K21" s="2266"/>
      <c r="L21" s="2266"/>
      <c r="M21" s="2267"/>
      <c r="N21" s="2282"/>
      <c r="O21" s="2282"/>
      <c r="P21" s="2282"/>
      <c r="Q21" s="938"/>
      <c r="R21" s="938"/>
      <c r="S21" s="938"/>
      <c r="T21" s="938"/>
      <c r="U21" s="938"/>
      <c r="V21" s="938"/>
      <c r="W21" s="938"/>
      <c r="X21" s="938"/>
      <c r="Y21" s="938"/>
      <c r="Z21" s="938"/>
      <c r="AA21" s="938"/>
      <c r="AB21" s="938"/>
      <c r="AC21" s="1494" t="str">
        <f>BD21</f>
        <v/>
      </c>
      <c r="AD21" s="1494"/>
      <c r="AE21" s="1494"/>
      <c r="AF21" s="1494" t="str">
        <f>BA21</f>
        <v/>
      </c>
      <c r="AG21" s="1494"/>
      <c r="AH21" s="1494"/>
      <c r="AI21" s="2289"/>
      <c r="AJ21" s="2290"/>
      <c r="AK21" s="2290"/>
      <c r="AL21" s="2290"/>
      <c r="AM21" s="2291"/>
      <c r="AN21" s="37"/>
      <c r="AO21" s="37"/>
      <c r="AP21" s="37"/>
      <c r="AQ21" s="37"/>
      <c r="AR21" s="37"/>
      <c r="AS21" s="37"/>
      <c r="AT21" s="37"/>
      <c r="AU21" s="37"/>
      <c r="AV21" s="37"/>
      <c r="AW21" s="96"/>
      <c r="AX21" s="2224"/>
      <c r="AY21" s="938"/>
      <c r="AZ21" s="938"/>
      <c r="BA21" s="2225" t="str">
        <f t="shared" si="0"/>
        <v/>
      </c>
      <c r="BB21" s="2225"/>
      <c r="BC21" s="2225"/>
      <c r="BD21" s="2225" t="str">
        <f t="shared" si="1"/>
        <v/>
      </c>
      <c r="BE21" s="2225"/>
      <c r="BF21" s="228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56"/>
      <c r="B22" s="2257"/>
      <c r="C22" s="2257"/>
      <c r="D22" s="2257"/>
      <c r="E22" s="2257"/>
      <c r="F22" s="2257"/>
      <c r="G22" s="2258"/>
      <c r="H22" s="2253" t="s">
        <v>104</v>
      </c>
      <c r="I22" s="2254"/>
      <c r="J22" s="2254"/>
      <c r="K22" s="2254"/>
      <c r="L22" s="2254"/>
      <c r="M22" s="2255"/>
      <c r="N22" s="2252"/>
      <c r="O22" s="2252"/>
      <c r="P22" s="2252"/>
      <c r="Q22" s="2238"/>
      <c r="R22" s="2238"/>
      <c r="S22" s="2238"/>
      <c r="T22" s="2238"/>
      <c r="U22" s="2238"/>
      <c r="V22" s="2238"/>
      <c r="W22" s="2238"/>
      <c r="X22" s="2238"/>
      <c r="Y22" s="2238"/>
      <c r="Z22" s="2238"/>
      <c r="AA22" s="2238"/>
      <c r="AB22" s="2238"/>
      <c r="AC22" s="2304"/>
      <c r="AD22" s="2304"/>
      <c r="AE22" s="2304"/>
      <c r="AF22" s="2304"/>
      <c r="AG22" s="2304"/>
      <c r="AH22" s="2304"/>
      <c r="AI22" s="2245"/>
      <c r="AJ22" s="2246"/>
      <c r="AK22" s="2246"/>
      <c r="AL22" s="2246"/>
      <c r="AM22" s="2247"/>
      <c r="AN22" s="37"/>
      <c r="AO22" s="37"/>
      <c r="AP22" s="37"/>
      <c r="AQ22" s="37"/>
      <c r="AR22" s="37"/>
      <c r="AS22" s="37"/>
      <c r="AT22" s="37"/>
      <c r="AU22" s="37"/>
      <c r="AV22" s="37"/>
      <c r="AW22" s="96"/>
      <c r="AX22" s="2220"/>
      <c r="AY22" s="2221"/>
      <c r="AZ22" s="2221"/>
      <c r="BA22" s="2222" t="str">
        <f t="shared" si="0"/>
        <v/>
      </c>
      <c r="BB22" s="2222"/>
      <c r="BC22" s="2222"/>
      <c r="BD22" s="2222" t="str">
        <f t="shared" si="1"/>
        <v/>
      </c>
      <c r="BE22" s="2222"/>
      <c r="BF22" s="228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59"/>
      <c r="B23" s="2260"/>
      <c r="C23" s="2260"/>
      <c r="D23" s="2260"/>
      <c r="E23" s="2260"/>
      <c r="F23" s="2260"/>
      <c r="G23" s="2261"/>
      <c r="H23" s="2265" t="s">
        <v>103</v>
      </c>
      <c r="I23" s="2266"/>
      <c r="J23" s="2266"/>
      <c r="K23" s="2266"/>
      <c r="L23" s="2266"/>
      <c r="M23" s="2267"/>
      <c r="N23" s="2282"/>
      <c r="O23" s="2282"/>
      <c r="P23" s="2282"/>
      <c r="Q23" s="938"/>
      <c r="R23" s="938"/>
      <c r="S23" s="938"/>
      <c r="T23" s="938"/>
      <c r="U23" s="938"/>
      <c r="V23" s="938"/>
      <c r="W23" s="938"/>
      <c r="X23" s="938"/>
      <c r="Y23" s="938"/>
      <c r="Z23" s="938"/>
      <c r="AA23" s="938"/>
      <c r="AB23" s="938"/>
      <c r="AC23" s="1494" t="str">
        <f>BD23</f>
        <v/>
      </c>
      <c r="AD23" s="1494"/>
      <c r="AE23" s="1494"/>
      <c r="AF23" s="1494" t="str">
        <f>BA23</f>
        <v/>
      </c>
      <c r="AG23" s="1494"/>
      <c r="AH23" s="1494"/>
      <c r="AI23" s="2289"/>
      <c r="AJ23" s="2290"/>
      <c r="AK23" s="2290"/>
      <c r="AL23" s="2290"/>
      <c r="AM23" s="2291"/>
      <c r="AN23" s="37"/>
      <c r="AO23" s="37"/>
      <c r="AP23" s="37"/>
      <c r="AQ23" s="37"/>
      <c r="AR23" s="37"/>
      <c r="AS23" s="37"/>
      <c r="AT23" s="37"/>
      <c r="AU23" s="37"/>
      <c r="AV23" s="37"/>
      <c r="AW23" s="96"/>
      <c r="AX23" s="2224"/>
      <c r="AY23" s="938"/>
      <c r="AZ23" s="938"/>
      <c r="BA23" s="2225" t="str">
        <f t="shared" si="0"/>
        <v/>
      </c>
      <c r="BB23" s="2225"/>
      <c r="BC23" s="2225"/>
      <c r="BD23" s="2225" t="str">
        <f t="shared" si="1"/>
        <v/>
      </c>
      <c r="BE23" s="2225"/>
      <c r="BF23" s="228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56"/>
      <c r="B24" s="2257"/>
      <c r="C24" s="2257"/>
      <c r="D24" s="2257"/>
      <c r="E24" s="2257"/>
      <c r="F24" s="2257"/>
      <c r="G24" s="2258"/>
      <c r="H24" s="2253" t="s">
        <v>104</v>
      </c>
      <c r="I24" s="2254"/>
      <c r="J24" s="2254"/>
      <c r="K24" s="2254"/>
      <c r="L24" s="2254"/>
      <c r="M24" s="2255"/>
      <c r="N24" s="2252"/>
      <c r="O24" s="2252"/>
      <c r="P24" s="2252"/>
      <c r="Q24" s="2238"/>
      <c r="R24" s="2238"/>
      <c r="S24" s="2238"/>
      <c r="T24" s="2238"/>
      <c r="U24" s="2238"/>
      <c r="V24" s="2238"/>
      <c r="W24" s="2238"/>
      <c r="X24" s="2238"/>
      <c r="Y24" s="2238"/>
      <c r="Z24" s="2238"/>
      <c r="AA24" s="2238"/>
      <c r="AB24" s="2238"/>
      <c r="AC24" s="2304"/>
      <c r="AD24" s="2304"/>
      <c r="AE24" s="2304"/>
      <c r="AF24" s="2304"/>
      <c r="AG24" s="2304"/>
      <c r="AH24" s="2304"/>
      <c r="AI24" s="2245"/>
      <c r="AJ24" s="2246"/>
      <c r="AK24" s="2246"/>
      <c r="AL24" s="2246"/>
      <c r="AM24" s="2247"/>
      <c r="AN24" s="37"/>
      <c r="AO24" s="37"/>
      <c r="AP24" s="37"/>
      <c r="AQ24" s="37"/>
      <c r="AR24" s="37"/>
      <c r="AS24" s="37"/>
      <c r="AT24" s="37"/>
      <c r="AU24" s="37"/>
      <c r="AV24" s="37"/>
      <c r="AW24" s="96"/>
      <c r="AX24" s="2220"/>
      <c r="AY24" s="2221"/>
      <c r="AZ24" s="2221"/>
      <c r="BA24" s="2222" t="str">
        <f t="shared" si="0"/>
        <v/>
      </c>
      <c r="BB24" s="2222"/>
      <c r="BC24" s="2222"/>
      <c r="BD24" s="2222" t="str">
        <f t="shared" si="1"/>
        <v/>
      </c>
      <c r="BE24" s="2222"/>
      <c r="BF24" s="2288"/>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59"/>
      <c r="B25" s="2260"/>
      <c r="C25" s="2260"/>
      <c r="D25" s="2260"/>
      <c r="E25" s="2260"/>
      <c r="F25" s="2260"/>
      <c r="G25" s="2261"/>
      <c r="H25" s="2265" t="s">
        <v>103</v>
      </c>
      <c r="I25" s="2266"/>
      <c r="J25" s="2266"/>
      <c r="K25" s="2266"/>
      <c r="L25" s="2266"/>
      <c r="M25" s="2267"/>
      <c r="N25" s="2282"/>
      <c r="O25" s="2282"/>
      <c r="P25" s="2282"/>
      <c r="Q25" s="938"/>
      <c r="R25" s="938"/>
      <c r="S25" s="938"/>
      <c r="T25" s="938"/>
      <c r="U25" s="938"/>
      <c r="V25" s="938"/>
      <c r="W25" s="938"/>
      <c r="X25" s="938"/>
      <c r="Y25" s="938"/>
      <c r="Z25" s="938"/>
      <c r="AA25" s="938"/>
      <c r="AB25" s="938"/>
      <c r="AC25" s="1494" t="str">
        <f>BD25</f>
        <v/>
      </c>
      <c r="AD25" s="1494"/>
      <c r="AE25" s="1494"/>
      <c r="AF25" s="1494" t="str">
        <f>BA25</f>
        <v/>
      </c>
      <c r="AG25" s="1494"/>
      <c r="AH25" s="1494"/>
      <c r="AI25" s="2289"/>
      <c r="AJ25" s="2290"/>
      <c r="AK25" s="2290"/>
      <c r="AL25" s="2290"/>
      <c r="AM25" s="2291"/>
      <c r="AN25" s="37"/>
      <c r="AO25" s="37"/>
      <c r="AP25" s="37"/>
      <c r="AQ25" s="37"/>
      <c r="AR25" s="37"/>
      <c r="AS25" s="37"/>
      <c r="AT25" s="37"/>
      <c r="AU25" s="37"/>
      <c r="AV25" s="37"/>
      <c r="AW25" s="96"/>
      <c r="AX25" s="2224"/>
      <c r="AY25" s="938"/>
      <c r="AZ25" s="938"/>
      <c r="BA25" s="2225" t="str">
        <f t="shared" si="0"/>
        <v/>
      </c>
      <c r="BB25" s="2225"/>
      <c r="BC25" s="2225"/>
      <c r="BD25" s="2225" t="str">
        <f t="shared" si="1"/>
        <v/>
      </c>
      <c r="BE25" s="2225"/>
      <c r="BF25" s="228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56"/>
      <c r="B26" s="2257"/>
      <c r="C26" s="2257"/>
      <c r="D26" s="2257"/>
      <c r="E26" s="2257"/>
      <c r="F26" s="2257"/>
      <c r="G26" s="2258"/>
      <c r="H26" s="2253" t="s">
        <v>104</v>
      </c>
      <c r="I26" s="2254"/>
      <c r="J26" s="2254"/>
      <c r="K26" s="2254"/>
      <c r="L26" s="2254"/>
      <c r="M26" s="2255"/>
      <c r="N26" s="2252"/>
      <c r="O26" s="2252"/>
      <c r="P26" s="2252"/>
      <c r="Q26" s="2238"/>
      <c r="R26" s="2238"/>
      <c r="S26" s="2238"/>
      <c r="T26" s="2238"/>
      <c r="U26" s="2238"/>
      <c r="V26" s="2238"/>
      <c r="W26" s="2238"/>
      <c r="X26" s="2238"/>
      <c r="Y26" s="2238"/>
      <c r="Z26" s="2238"/>
      <c r="AA26" s="2238"/>
      <c r="AB26" s="2238"/>
      <c r="AC26" s="2304"/>
      <c r="AD26" s="2304"/>
      <c r="AE26" s="2304"/>
      <c r="AF26" s="2304"/>
      <c r="AG26" s="2304"/>
      <c r="AH26" s="2304"/>
      <c r="AI26" s="2245"/>
      <c r="AJ26" s="2246"/>
      <c r="AK26" s="2246"/>
      <c r="AL26" s="2246"/>
      <c r="AM26" s="2247"/>
      <c r="AN26" s="37"/>
      <c r="AO26" s="37"/>
      <c r="AP26" s="37"/>
      <c r="AQ26" s="37"/>
      <c r="AR26" s="37"/>
      <c r="AS26" s="37"/>
      <c r="AT26" s="37"/>
      <c r="AU26" s="37"/>
      <c r="AV26" s="37"/>
      <c r="AW26" s="96"/>
      <c r="AX26" s="2220"/>
      <c r="AY26" s="2221"/>
      <c r="AZ26" s="2221"/>
      <c r="BA26" s="2222" t="str">
        <f t="shared" si="0"/>
        <v/>
      </c>
      <c r="BB26" s="2222"/>
      <c r="BC26" s="2222"/>
      <c r="BD26" s="2222" t="str">
        <f t="shared" si="1"/>
        <v/>
      </c>
      <c r="BE26" s="2222"/>
      <c r="BF26" s="2288"/>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59"/>
      <c r="B27" s="2260"/>
      <c r="C27" s="2260"/>
      <c r="D27" s="2260"/>
      <c r="E27" s="2260"/>
      <c r="F27" s="2260"/>
      <c r="G27" s="2261"/>
      <c r="H27" s="2265" t="s">
        <v>103</v>
      </c>
      <c r="I27" s="2266"/>
      <c r="J27" s="2266"/>
      <c r="K27" s="2266"/>
      <c r="L27" s="2266"/>
      <c r="M27" s="2267"/>
      <c r="N27" s="2282"/>
      <c r="O27" s="2282"/>
      <c r="P27" s="2282"/>
      <c r="Q27" s="938"/>
      <c r="R27" s="938"/>
      <c r="S27" s="938"/>
      <c r="T27" s="938"/>
      <c r="U27" s="938"/>
      <c r="V27" s="938"/>
      <c r="W27" s="938"/>
      <c r="X27" s="938"/>
      <c r="Y27" s="938"/>
      <c r="Z27" s="938"/>
      <c r="AA27" s="938"/>
      <c r="AB27" s="938"/>
      <c r="AC27" s="1494" t="str">
        <f>BD27</f>
        <v/>
      </c>
      <c r="AD27" s="1494"/>
      <c r="AE27" s="1494"/>
      <c r="AF27" s="1494" t="str">
        <f>BA27</f>
        <v/>
      </c>
      <c r="AG27" s="1494"/>
      <c r="AH27" s="1494"/>
      <c r="AI27" s="2289"/>
      <c r="AJ27" s="2290"/>
      <c r="AK27" s="2290"/>
      <c r="AL27" s="2290"/>
      <c r="AM27" s="2291"/>
      <c r="AN27" s="37"/>
      <c r="AO27" s="37"/>
      <c r="AP27" s="37"/>
      <c r="AQ27" s="37"/>
      <c r="AR27" s="37"/>
      <c r="AS27" s="37"/>
      <c r="AT27" s="37"/>
      <c r="AU27" s="37"/>
      <c r="AV27" s="37"/>
      <c r="AW27" s="96"/>
      <c r="AX27" s="2224"/>
      <c r="AY27" s="938"/>
      <c r="AZ27" s="938"/>
      <c r="BA27" s="2225" t="str">
        <f t="shared" si="0"/>
        <v/>
      </c>
      <c r="BB27" s="2225"/>
      <c r="BC27" s="2225"/>
      <c r="BD27" s="2225" t="str">
        <f t="shared" si="1"/>
        <v/>
      </c>
      <c r="BE27" s="2225"/>
      <c r="BF27" s="228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56"/>
      <c r="B28" s="2257"/>
      <c r="C28" s="2257"/>
      <c r="D28" s="2257"/>
      <c r="E28" s="2257"/>
      <c r="F28" s="2257"/>
      <c r="G28" s="2258"/>
      <c r="H28" s="2253" t="s">
        <v>104</v>
      </c>
      <c r="I28" s="2254"/>
      <c r="J28" s="2254"/>
      <c r="K28" s="2254"/>
      <c r="L28" s="2254"/>
      <c r="M28" s="2255"/>
      <c r="N28" s="2298"/>
      <c r="O28" s="2299"/>
      <c r="P28" s="2300"/>
      <c r="Q28" s="2295"/>
      <c r="R28" s="2296"/>
      <c r="S28" s="2297"/>
      <c r="T28" s="2295"/>
      <c r="U28" s="2296"/>
      <c r="V28" s="2297"/>
      <c r="W28" s="2295"/>
      <c r="X28" s="2296"/>
      <c r="Y28" s="2297"/>
      <c r="Z28" s="2295"/>
      <c r="AA28" s="2296"/>
      <c r="AB28" s="2297"/>
      <c r="AC28" s="2301"/>
      <c r="AD28" s="2302"/>
      <c r="AE28" s="2303"/>
      <c r="AF28" s="2301"/>
      <c r="AG28" s="2302"/>
      <c r="AH28" s="2303"/>
      <c r="AI28" s="2245"/>
      <c r="AJ28" s="2246"/>
      <c r="AK28" s="2246"/>
      <c r="AL28" s="2246"/>
      <c r="AM28" s="2247"/>
      <c r="AN28" s="37"/>
      <c r="AO28" s="37"/>
      <c r="AP28" s="37"/>
      <c r="AQ28" s="37"/>
      <c r="AR28" s="37"/>
      <c r="AS28" s="37"/>
      <c r="AT28" s="37"/>
      <c r="AU28" s="37"/>
      <c r="AV28" s="37"/>
      <c r="AW28" s="96"/>
      <c r="AX28" s="2220"/>
      <c r="AY28" s="2221"/>
      <c r="AZ28" s="2221"/>
      <c r="BA28" s="2222" t="str">
        <f t="shared" si="0"/>
        <v/>
      </c>
      <c r="BB28" s="2222"/>
      <c r="BC28" s="2222"/>
      <c r="BD28" s="2222" t="str">
        <f t="shared" si="1"/>
        <v/>
      </c>
      <c r="BE28" s="2222"/>
      <c r="BF28" s="228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59"/>
      <c r="B29" s="2260"/>
      <c r="C29" s="2260"/>
      <c r="D29" s="2260"/>
      <c r="E29" s="2260"/>
      <c r="F29" s="2260"/>
      <c r="G29" s="2261"/>
      <c r="H29" s="2265" t="s">
        <v>103</v>
      </c>
      <c r="I29" s="2266"/>
      <c r="J29" s="2266"/>
      <c r="K29" s="2266"/>
      <c r="L29" s="2266"/>
      <c r="M29" s="2267"/>
      <c r="N29" s="1283"/>
      <c r="O29" s="1284"/>
      <c r="P29" s="1285"/>
      <c r="Q29" s="2074"/>
      <c r="R29" s="2075"/>
      <c r="S29" s="2076"/>
      <c r="T29" s="2074"/>
      <c r="U29" s="2075"/>
      <c r="V29" s="2076"/>
      <c r="W29" s="2074"/>
      <c r="X29" s="2075"/>
      <c r="Y29" s="2076"/>
      <c r="Z29" s="2074"/>
      <c r="AA29" s="2075"/>
      <c r="AB29" s="2076"/>
      <c r="AC29" s="1494" t="str">
        <f>BD29</f>
        <v/>
      </c>
      <c r="AD29" s="1494"/>
      <c r="AE29" s="1494"/>
      <c r="AF29" s="1494" t="str">
        <f>BA29</f>
        <v/>
      </c>
      <c r="AG29" s="1494"/>
      <c r="AH29" s="1494"/>
      <c r="AI29" s="2289"/>
      <c r="AJ29" s="2290"/>
      <c r="AK29" s="2290"/>
      <c r="AL29" s="2290"/>
      <c r="AM29" s="2291"/>
      <c r="AN29" s="37"/>
      <c r="AO29" s="37"/>
      <c r="AP29" s="37"/>
      <c r="AQ29" s="37"/>
      <c r="AR29" s="37"/>
      <c r="AS29" s="37"/>
      <c r="AT29" s="37"/>
      <c r="AU29" s="37"/>
      <c r="AV29" s="37"/>
      <c r="AW29" s="96"/>
      <c r="AX29" s="2224"/>
      <c r="AY29" s="938"/>
      <c r="AZ29" s="938"/>
      <c r="BA29" s="2225" t="str">
        <f t="shared" si="0"/>
        <v/>
      </c>
      <c r="BB29" s="2225"/>
      <c r="BC29" s="2225"/>
      <c r="BD29" s="2225" t="str">
        <f t="shared" si="1"/>
        <v/>
      </c>
      <c r="BE29" s="2225"/>
      <c r="BF29" s="228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56"/>
      <c r="B30" s="2257"/>
      <c r="C30" s="2257"/>
      <c r="D30" s="2257"/>
      <c r="E30" s="2257"/>
      <c r="F30" s="2257"/>
      <c r="G30" s="2258"/>
      <c r="H30" s="2253" t="s">
        <v>104</v>
      </c>
      <c r="I30" s="2254"/>
      <c r="J30" s="2254"/>
      <c r="K30" s="2254"/>
      <c r="L30" s="2254"/>
      <c r="M30" s="2255"/>
      <c r="N30" s="2298"/>
      <c r="O30" s="2299"/>
      <c r="P30" s="2300"/>
      <c r="Q30" s="2295"/>
      <c r="R30" s="2296"/>
      <c r="S30" s="2297"/>
      <c r="T30" s="2295"/>
      <c r="U30" s="2296"/>
      <c r="V30" s="2297"/>
      <c r="W30" s="2295"/>
      <c r="X30" s="2296"/>
      <c r="Y30" s="2297"/>
      <c r="Z30" s="2295"/>
      <c r="AA30" s="2296"/>
      <c r="AB30" s="2297"/>
      <c r="AC30" s="2301"/>
      <c r="AD30" s="2302"/>
      <c r="AE30" s="2303"/>
      <c r="AF30" s="2301"/>
      <c r="AG30" s="2302"/>
      <c r="AH30" s="2303"/>
      <c r="AI30" s="2245"/>
      <c r="AJ30" s="2246"/>
      <c r="AK30" s="2246"/>
      <c r="AL30" s="2246"/>
      <c r="AM30" s="2247"/>
      <c r="AN30" s="37"/>
      <c r="AO30" s="37"/>
      <c r="AP30" s="37"/>
      <c r="AQ30" s="37"/>
      <c r="AR30" s="37"/>
      <c r="AS30" s="37"/>
      <c r="AT30" s="37"/>
      <c r="AU30" s="37"/>
      <c r="AV30" s="37"/>
      <c r="AW30" s="96"/>
      <c r="AX30" s="2220"/>
      <c r="AY30" s="2221"/>
      <c r="AZ30" s="2221"/>
      <c r="BA30" s="2222" t="str">
        <f t="shared" si="0"/>
        <v/>
      </c>
      <c r="BB30" s="2222"/>
      <c r="BC30" s="2222"/>
      <c r="BD30" s="2222" t="str">
        <f t="shared" si="1"/>
        <v/>
      </c>
      <c r="BE30" s="2222"/>
      <c r="BF30" s="2288"/>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59"/>
      <c r="B31" s="2260"/>
      <c r="C31" s="2260"/>
      <c r="D31" s="2260"/>
      <c r="E31" s="2260"/>
      <c r="F31" s="2260"/>
      <c r="G31" s="2261"/>
      <c r="H31" s="2265" t="s">
        <v>103</v>
      </c>
      <c r="I31" s="2266"/>
      <c r="J31" s="2266"/>
      <c r="K31" s="2266"/>
      <c r="L31" s="2266"/>
      <c r="M31" s="2267"/>
      <c r="N31" s="1283"/>
      <c r="O31" s="1284"/>
      <c r="P31" s="1285"/>
      <c r="Q31" s="2074"/>
      <c r="R31" s="2075"/>
      <c r="S31" s="2076"/>
      <c r="T31" s="2074"/>
      <c r="U31" s="2075"/>
      <c r="V31" s="2076"/>
      <c r="W31" s="2074"/>
      <c r="X31" s="2075"/>
      <c r="Y31" s="2076"/>
      <c r="Z31" s="2074"/>
      <c r="AA31" s="2075"/>
      <c r="AB31" s="2076"/>
      <c r="AC31" s="1494" t="str">
        <f>BD31</f>
        <v/>
      </c>
      <c r="AD31" s="1494"/>
      <c r="AE31" s="1494"/>
      <c r="AF31" s="1494" t="str">
        <f>BA31</f>
        <v/>
      </c>
      <c r="AG31" s="1494"/>
      <c r="AH31" s="1494"/>
      <c r="AI31" s="2289"/>
      <c r="AJ31" s="2290"/>
      <c r="AK31" s="2290"/>
      <c r="AL31" s="2290"/>
      <c r="AM31" s="2291"/>
      <c r="AN31" s="37"/>
      <c r="AO31" s="37"/>
      <c r="AP31" s="37"/>
      <c r="AQ31" s="37"/>
      <c r="AR31" s="37"/>
      <c r="AS31" s="37"/>
      <c r="AT31" s="37"/>
      <c r="AU31" s="37"/>
      <c r="AV31" s="37"/>
      <c r="AW31" s="96"/>
      <c r="AX31" s="2224"/>
      <c r="AY31" s="938"/>
      <c r="AZ31" s="938"/>
      <c r="BA31" s="2225" t="str">
        <f t="shared" si="0"/>
        <v/>
      </c>
      <c r="BB31" s="2225"/>
      <c r="BC31" s="2225"/>
      <c r="BD31" s="2225" t="str">
        <f t="shared" si="1"/>
        <v/>
      </c>
      <c r="BE31" s="2225"/>
      <c r="BF31" s="228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56"/>
      <c r="B32" s="2257"/>
      <c r="C32" s="2257"/>
      <c r="D32" s="2257"/>
      <c r="E32" s="2257"/>
      <c r="F32" s="2257"/>
      <c r="G32" s="2258"/>
      <c r="H32" s="2253" t="s">
        <v>104</v>
      </c>
      <c r="I32" s="2254"/>
      <c r="J32" s="2254"/>
      <c r="K32" s="2254"/>
      <c r="L32" s="2254"/>
      <c r="M32" s="2255"/>
      <c r="N32" s="2298"/>
      <c r="O32" s="2299"/>
      <c r="P32" s="2300"/>
      <c r="Q32" s="2295"/>
      <c r="R32" s="2296"/>
      <c r="S32" s="2297"/>
      <c r="T32" s="2295"/>
      <c r="U32" s="2296"/>
      <c r="V32" s="2297"/>
      <c r="W32" s="2295"/>
      <c r="X32" s="2296"/>
      <c r="Y32" s="2297"/>
      <c r="Z32" s="2295"/>
      <c r="AA32" s="2296"/>
      <c r="AB32" s="2297"/>
      <c r="AC32" s="2301"/>
      <c r="AD32" s="2302"/>
      <c r="AE32" s="2303"/>
      <c r="AF32" s="2301"/>
      <c r="AG32" s="2302"/>
      <c r="AH32" s="2303"/>
      <c r="AI32" s="2245"/>
      <c r="AJ32" s="2246"/>
      <c r="AK32" s="2246"/>
      <c r="AL32" s="2246"/>
      <c r="AM32" s="2247"/>
      <c r="AN32" s="37"/>
      <c r="AO32" s="37"/>
      <c r="AP32" s="37"/>
      <c r="AQ32" s="37"/>
      <c r="AR32" s="37"/>
      <c r="AS32" s="37"/>
      <c r="AT32" s="37"/>
      <c r="AU32" s="37"/>
      <c r="AV32" s="37"/>
      <c r="AW32" s="96"/>
      <c r="AX32" s="2220"/>
      <c r="AY32" s="2221"/>
      <c r="AZ32" s="2221"/>
      <c r="BA32" s="2222" t="str">
        <f t="shared" si="0"/>
        <v/>
      </c>
      <c r="BB32" s="2222"/>
      <c r="BC32" s="2222"/>
      <c r="BD32" s="2222" t="str">
        <f t="shared" si="1"/>
        <v/>
      </c>
      <c r="BE32" s="2222"/>
      <c r="BF32" s="2288"/>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62"/>
      <c r="B33" s="2263"/>
      <c r="C33" s="2263"/>
      <c r="D33" s="2263"/>
      <c r="E33" s="2263"/>
      <c r="F33" s="2263"/>
      <c r="G33" s="2264"/>
      <c r="H33" s="2283" t="s">
        <v>103</v>
      </c>
      <c r="I33" s="2284"/>
      <c r="J33" s="2284"/>
      <c r="K33" s="2284"/>
      <c r="L33" s="2284"/>
      <c r="M33" s="2285"/>
      <c r="N33" s="2073"/>
      <c r="O33" s="1514"/>
      <c r="P33" s="1515"/>
      <c r="Q33" s="2038"/>
      <c r="R33" s="2039"/>
      <c r="S33" s="2040"/>
      <c r="T33" s="2038"/>
      <c r="U33" s="2039"/>
      <c r="V33" s="2040"/>
      <c r="W33" s="2038"/>
      <c r="X33" s="2039"/>
      <c r="Y33" s="2040"/>
      <c r="Z33" s="2038"/>
      <c r="AA33" s="2039"/>
      <c r="AB33" s="2040"/>
      <c r="AC33" s="1213" t="str">
        <f>BD33</f>
        <v/>
      </c>
      <c r="AD33" s="1213"/>
      <c r="AE33" s="1213"/>
      <c r="AF33" s="1213" t="str">
        <f>BA33</f>
        <v/>
      </c>
      <c r="AG33" s="1213"/>
      <c r="AH33" s="1213"/>
      <c r="AI33" s="2292"/>
      <c r="AJ33" s="2293"/>
      <c r="AK33" s="2293"/>
      <c r="AL33" s="2293"/>
      <c r="AM33" s="2294"/>
      <c r="AN33" s="37"/>
      <c r="AO33" s="37"/>
      <c r="AP33" s="37"/>
      <c r="AQ33" s="37"/>
      <c r="AR33" s="37"/>
      <c r="AS33" s="37"/>
      <c r="AT33" s="37"/>
      <c r="AU33" s="37"/>
      <c r="AV33" s="37"/>
      <c r="AW33" s="96"/>
      <c r="AX33" s="2235"/>
      <c r="AY33" s="2133"/>
      <c r="AZ33" s="2133"/>
      <c r="BA33" s="2219" t="str">
        <f t="shared" si="0"/>
        <v/>
      </c>
      <c r="BB33" s="2219"/>
      <c r="BC33" s="2219"/>
      <c r="BD33" s="2219" t="str">
        <f t="shared" si="1"/>
        <v/>
      </c>
      <c r="BE33" s="2219"/>
      <c r="BF33" s="228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102" t="s">
        <v>709</v>
      </c>
      <c r="AZ35" s="1103"/>
      <c r="BA35" s="1103"/>
      <c r="BB35" s="1103"/>
      <c r="BC35" s="1103"/>
      <c r="BD35" s="1103"/>
      <c r="BE35" s="1103"/>
      <c r="BF35" s="1103"/>
      <c r="BG35" s="1103"/>
      <c r="BH35" s="1103"/>
      <c r="BI35" s="1103"/>
      <c r="BJ35" s="1103"/>
      <c r="BK35" s="1103"/>
      <c r="BL35" s="1103"/>
      <c r="BM35" s="1104"/>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86"/>
      <c r="C36" s="1786"/>
      <c r="D36" s="1786"/>
      <c r="E36" s="1786"/>
      <c r="F36" s="1786"/>
      <c r="G36" s="1786"/>
      <c r="H36" s="1786"/>
      <c r="I36" s="1786"/>
      <c r="J36" s="1786"/>
      <c r="K36" s="1786"/>
      <c r="L36" s="1786"/>
      <c r="M36" s="1786"/>
      <c r="N36" s="1786"/>
      <c r="O36" s="1786"/>
      <c r="P36" s="1786"/>
      <c r="Q36" s="1786"/>
      <c r="R36" s="1786"/>
      <c r="S36" s="1786"/>
      <c r="T36" s="1786"/>
      <c r="U36" s="1786"/>
      <c r="V36" s="1786"/>
      <c r="W36" s="1786"/>
      <c r="X36" s="1786"/>
      <c r="Y36" s="1786"/>
      <c r="Z36" s="1786"/>
      <c r="AA36" s="1786"/>
      <c r="AB36" s="1786"/>
      <c r="AC36" s="1786"/>
      <c r="AD36" s="1786"/>
      <c r="AE36" s="1786"/>
      <c r="AF36" s="1786"/>
      <c r="AG36" s="1786"/>
      <c r="AH36" s="1786"/>
      <c r="AI36" s="1786"/>
      <c r="AJ36" s="1786"/>
      <c r="AK36" s="1786"/>
      <c r="AL36" s="1786"/>
      <c r="AM36" s="1786"/>
      <c r="AN36" s="1786"/>
      <c r="AO36" s="1786"/>
      <c r="AP36" s="1786"/>
      <c r="AQ36" s="1786"/>
      <c r="AR36" s="1786"/>
      <c r="AS36" s="1786"/>
      <c r="AT36" s="1786"/>
      <c r="AU36" s="1786"/>
      <c r="AV36" s="1786"/>
      <c r="AW36" s="96"/>
      <c r="AX36" s="96"/>
      <c r="AY36" s="948"/>
      <c r="AZ36" s="949"/>
      <c r="BA36" s="949"/>
      <c r="BB36" s="949"/>
      <c r="BC36" s="950"/>
      <c r="BD36" s="956"/>
      <c r="BE36" s="949"/>
      <c r="BF36" s="949"/>
      <c r="BG36" s="949"/>
      <c r="BH36" s="950"/>
      <c r="BI36" s="956"/>
      <c r="BJ36" s="949"/>
      <c r="BK36" s="949"/>
      <c r="BL36" s="949"/>
      <c r="BM36" s="957"/>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86"/>
      <c r="C37" s="1786"/>
      <c r="D37" s="1786"/>
      <c r="E37" s="1786"/>
      <c r="F37" s="1786"/>
      <c r="G37" s="1786"/>
      <c r="H37" s="1786"/>
      <c r="I37" s="1786"/>
      <c r="J37" s="1786"/>
      <c r="K37" s="1786"/>
      <c r="L37" s="1786"/>
      <c r="M37" s="1786"/>
      <c r="N37" s="1786"/>
      <c r="O37" s="1786"/>
      <c r="P37" s="1786"/>
      <c r="Q37" s="1786"/>
      <c r="R37" s="1786"/>
      <c r="S37" s="1786"/>
      <c r="T37" s="1786"/>
      <c r="U37" s="1786"/>
      <c r="V37" s="1786"/>
      <c r="W37" s="1786"/>
      <c r="X37" s="1786"/>
      <c r="Y37" s="1786"/>
      <c r="Z37" s="1786"/>
      <c r="AA37" s="1786"/>
      <c r="AB37" s="1786"/>
      <c r="AC37" s="1786"/>
      <c r="AD37" s="1786"/>
      <c r="AE37" s="1786"/>
      <c r="AF37" s="1786"/>
      <c r="AG37" s="1786"/>
      <c r="AH37" s="1786"/>
      <c r="AI37" s="1786"/>
      <c r="AJ37" s="1786"/>
      <c r="AK37" s="1786"/>
      <c r="AL37" s="1786"/>
      <c r="AM37" s="1786"/>
      <c r="AN37" s="1786"/>
      <c r="AO37" s="1786"/>
      <c r="AP37" s="1786"/>
      <c r="AQ37" s="1786"/>
      <c r="AR37" s="1786"/>
      <c r="AS37" s="1786"/>
      <c r="AT37" s="1786"/>
      <c r="AU37" s="1786"/>
      <c r="AV37" s="1786"/>
      <c r="AW37" s="96"/>
      <c r="AX37" s="96"/>
      <c r="AY37" s="958"/>
      <c r="AZ37" s="959"/>
      <c r="BA37" s="959"/>
      <c r="BB37" s="959"/>
      <c r="BC37" s="960"/>
      <c r="BD37" s="961"/>
      <c r="BE37" s="959"/>
      <c r="BF37" s="959"/>
      <c r="BG37" s="959"/>
      <c r="BH37" s="960"/>
      <c r="BI37" s="961"/>
      <c r="BJ37" s="959"/>
      <c r="BK37" s="959"/>
      <c r="BL37" s="959"/>
      <c r="BM37" s="962"/>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86"/>
      <c r="C38" s="1786"/>
      <c r="D38" s="1786"/>
      <c r="E38" s="1786"/>
      <c r="F38" s="1786"/>
      <c r="G38" s="1786"/>
      <c r="H38" s="1786"/>
      <c r="I38" s="1786"/>
      <c r="J38" s="1786"/>
      <c r="K38" s="1786"/>
      <c r="L38" s="1786"/>
      <c r="M38" s="1786"/>
      <c r="N38" s="1786"/>
      <c r="O38" s="1786"/>
      <c r="P38" s="1786"/>
      <c r="Q38" s="1786"/>
      <c r="R38" s="1786"/>
      <c r="S38" s="1786"/>
      <c r="T38" s="1786"/>
      <c r="U38" s="1786"/>
      <c r="V38" s="1786"/>
      <c r="W38" s="1786"/>
      <c r="X38" s="1786"/>
      <c r="Y38" s="1786"/>
      <c r="Z38" s="1786"/>
      <c r="AA38" s="1786"/>
      <c r="AB38" s="1786"/>
      <c r="AC38" s="1786"/>
      <c r="AD38" s="1786"/>
      <c r="AE38" s="1786"/>
      <c r="AF38" s="1786"/>
      <c r="AG38" s="1786"/>
      <c r="AH38" s="1786"/>
      <c r="AI38" s="1786"/>
      <c r="AJ38" s="1786"/>
      <c r="AK38" s="1786"/>
      <c r="AL38" s="1786"/>
      <c r="AM38" s="1786"/>
      <c r="AN38" s="1786"/>
      <c r="AO38" s="1786"/>
      <c r="AP38" s="1786"/>
      <c r="AQ38" s="1786"/>
      <c r="AR38" s="1786"/>
      <c r="AS38" s="1786"/>
      <c r="AT38" s="1786"/>
      <c r="AU38" s="1786"/>
      <c r="AV38" s="1786"/>
      <c r="AW38" s="5"/>
      <c r="AX38" s="5"/>
      <c r="AY38" s="958"/>
      <c r="AZ38" s="959"/>
      <c r="BA38" s="959"/>
      <c r="BB38" s="959"/>
      <c r="BC38" s="960"/>
      <c r="BD38" s="961"/>
      <c r="BE38" s="959"/>
      <c r="BF38" s="959"/>
      <c r="BG38" s="959"/>
      <c r="BH38" s="960"/>
      <c r="BI38" s="961"/>
      <c r="BJ38" s="959"/>
      <c r="BK38" s="959"/>
      <c r="BL38" s="959"/>
      <c r="BM38" s="962"/>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86"/>
      <c r="C39" s="1786"/>
      <c r="D39" s="1786"/>
      <c r="E39" s="1786"/>
      <c r="F39" s="1786"/>
      <c r="G39" s="1786"/>
      <c r="H39" s="1786"/>
      <c r="I39" s="1786"/>
      <c r="J39" s="1786"/>
      <c r="K39" s="1786"/>
      <c r="L39" s="1786"/>
      <c r="M39" s="1786"/>
      <c r="N39" s="1786"/>
      <c r="O39" s="1786"/>
      <c r="P39" s="1786"/>
      <c r="Q39" s="1786"/>
      <c r="R39" s="1786"/>
      <c r="S39" s="1786"/>
      <c r="T39" s="1786"/>
      <c r="U39" s="1786"/>
      <c r="V39" s="1786"/>
      <c r="W39" s="1786"/>
      <c r="X39" s="1786"/>
      <c r="Y39" s="1786"/>
      <c r="Z39" s="1786"/>
      <c r="AA39" s="1786"/>
      <c r="AB39" s="1786"/>
      <c r="AC39" s="1786"/>
      <c r="AD39" s="1786"/>
      <c r="AE39" s="1786"/>
      <c r="AF39" s="1786"/>
      <c r="AG39" s="1786"/>
      <c r="AH39" s="1786"/>
      <c r="AI39" s="1786"/>
      <c r="AJ39" s="1786"/>
      <c r="AK39" s="1786"/>
      <c r="AL39" s="1786"/>
      <c r="AM39" s="1786"/>
      <c r="AN39" s="1786"/>
      <c r="AO39" s="1786"/>
      <c r="AP39" s="1786"/>
      <c r="AQ39" s="1786"/>
      <c r="AR39" s="1786"/>
      <c r="AS39" s="1786"/>
      <c r="AT39" s="1786"/>
      <c r="AU39" s="1786"/>
      <c r="AV39" s="1786"/>
      <c r="AW39" s="5"/>
      <c r="AX39" s="5"/>
      <c r="AY39" s="958"/>
      <c r="AZ39" s="959"/>
      <c r="BA39" s="959"/>
      <c r="BB39" s="959"/>
      <c r="BC39" s="960"/>
      <c r="BD39" s="961"/>
      <c r="BE39" s="959"/>
      <c r="BF39" s="959"/>
      <c r="BG39" s="959"/>
      <c r="BH39" s="960"/>
      <c r="BI39" s="961"/>
      <c r="BJ39" s="959"/>
      <c r="BK39" s="959"/>
      <c r="BL39" s="959"/>
      <c r="BM39" s="962"/>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86"/>
      <c r="C40" s="1786"/>
      <c r="D40" s="1786"/>
      <c r="E40" s="1786"/>
      <c r="F40" s="1786"/>
      <c r="G40" s="1786"/>
      <c r="H40" s="1786"/>
      <c r="I40" s="1786"/>
      <c r="J40" s="1786"/>
      <c r="K40" s="1786"/>
      <c r="L40" s="1786"/>
      <c r="M40" s="1786"/>
      <c r="N40" s="1786"/>
      <c r="O40" s="1786"/>
      <c r="P40" s="1786"/>
      <c r="Q40" s="1786"/>
      <c r="R40" s="1786"/>
      <c r="S40" s="1786"/>
      <c r="T40" s="1786"/>
      <c r="U40" s="1786"/>
      <c r="V40" s="1786"/>
      <c r="W40" s="1786"/>
      <c r="X40" s="1786"/>
      <c r="Y40" s="1786"/>
      <c r="Z40" s="1786"/>
      <c r="AA40" s="1786"/>
      <c r="AB40" s="1786"/>
      <c r="AC40" s="1786"/>
      <c r="AD40" s="1786"/>
      <c r="AE40" s="1786"/>
      <c r="AF40" s="1786"/>
      <c r="AG40" s="1786"/>
      <c r="AH40" s="1786"/>
      <c r="AI40" s="1786"/>
      <c r="AJ40" s="1786"/>
      <c r="AK40" s="1786"/>
      <c r="AL40" s="1786"/>
      <c r="AM40" s="1786"/>
      <c r="AN40" s="1786"/>
      <c r="AO40" s="1786"/>
      <c r="AP40" s="1786"/>
      <c r="AQ40" s="1786"/>
      <c r="AR40" s="1786"/>
      <c r="AS40" s="1786"/>
      <c r="AT40" s="1786"/>
      <c r="AU40" s="1786"/>
      <c r="AV40" s="1786"/>
      <c r="AW40" s="5"/>
      <c r="AX40" s="5"/>
      <c r="AY40" s="958"/>
      <c r="AZ40" s="959"/>
      <c r="BA40" s="959"/>
      <c r="BB40" s="959"/>
      <c r="BC40" s="960"/>
      <c r="BD40" s="961"/>
      <c r="BE40" s="959"/>
      <c r="BF40" s="959"/>
      <c r="BG40" s="959"/>
      <c r="BH40" s="960"/>
      <c r="BI40" s="961"/>
      <c r="BJ40" s="959"/>
      <c r="BK40" s="959"/>
      <c r="BL40" s="959"/>
      <c r="BM40" s="962"/>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77"/>
      <c r="AZ41" s="978"/>
      <c r="BA41" s="978"/>
      <c r="BB41" s="978"/>
      <c r="BC41" s="979"/>
      <c r="BD41" s="980"/>
      <c r="BE41" s="978"/>
      <c r="BF41" s="978"/>
      <c r="BG41" s="978"/>
      <c r="BH41" s="979"/>
      <c r="BI41" s="980"/>
      <c r="BJ41" s="978"/>
      <c r="BK41" s="978"/>
      <c r="BL41" s="978"/>
      <c r="BM41" s="981"/>
      <c r="BN41" s="5"/>
      <c r="BO41" s="5"/>
      <c r="BP41" s="5"/>
      <c r="BQ41" s="5"/>
      <c r="BR41" s="5"/>
      <c r="BS41" s="5"/>
      <c r="BT41" s="5"/>
      <c r="BU41" s="5"/>
      <c r="BV41" s="5"/>
      <c r="BW41" s="5"/>
      <c r="BX41" s="5"/>
      <c r="BY41" s="5"/>
      <c r="BZ41" s="5"/>
      <c r="CA41" s="5"/>
      <c r="CB41" s="5"/>
      <c r="CC41" s="5"/>
      <c r="CD41" s="5"/>
      <c r="CE41" s="5"/>
      <c r="CF41" s="5"/>
    </row>
    <row r="42" spans="1:84" ht="12" customHeight="1" x14ac:dyDescent="0.25">
      <c r="A42" s="1532" t="s">
        <v>38</v>
      </c>
      <c r="B42" s="1532"/>
      <c r="C42" s="1532"/>
      <c r="D42" s="1532"/>
      <c r="E42" s="994"/>
      <c r="F42" s="994"/>
      <c r="G42" s="994"/>
      <c r="H42" s="994"/>
      <c r="I42" s="994"/>
      <c r="J42" s="994"/>
      <c r="K42" s="994"/>
      <c r="L42" s="6"/>
      <c r="M42" s="6"/>
      <c r="N42" s="6"/>
      <c r="O42" s="6"/>
      <c r="P42" s="6"/>
      <c r="Q42" s="6"/>
      <c r="R42" s="6"/>
      <c r="S42" s="6"/>
      <c r="T42" s="6"/>
      <c r="U42" s="6"/>
      <c r="V42" s="6"/>
      <c r="W42" s="6"/>
      <c r="X42" s="6"/>
      <c r="Y42" s="6"/>
      <c r="Z42" s="6"/>
      <c r="AA42" s="6"/>
      <c r="AB42" s="6"/>
      <c r="AC42" s="6"/>
      <c r="AD42" s="1532" t="s">
        <v>37</v>
      </c>
      <c r="AE42" s="1532"/>
      <c r="AF42" s="1532"/>
      <c r="AG42" s="1532"/>
      <c r="AH42" s="1532"/>
      <c r="AI42" s="995"/>
      <c r="AJ42" s="995"/>
      <c r="AK42" s="995"/>
      <c r="AL42" s="995"/>
      <c r="AM42" s="995"/>
      <c r="AN42" s="995"/>
      <c r="AO42" s="995"/>
      <c r="AP42" s="995"/>
      <c r="AQ42" s="995"/>
      <c r="AR42" s="995"/>
      <c r="AS42" s="995"/>
      <c r="AT42" s="995"/>
      <c r="AU42" s="995"/>
      <c r="AV42" s="9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qPbRN1qMWZTjyC8Kaid0XAd1mqFqLzeArAB6ngFWX6jR+uiKdS0JOGdpUFmay6s9wxOfyiRFHSg0gcqNyeA1Lw==" saltValue="sGnsBqvGUzs8JwzQcVKo+g==" spinCount="100000"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233" priority="141" stopIfTrue="1">
      <formula>LEN(TRIM(N12))&gt;0</formula>
    </cfRule>
  </conditionalFormatting>
  <conditionalFormatting sqref="N13:AH13 N15:AH15 N17:AH17 N19:AH19 N21:AH21 N23:AH23 N25:AH25 N27:AH27 N29:AH29 N31:AH31 N33:AH33">
    <cfRule type="expression" dxfId="1232" priority="154">
      <formula>NOT(ISBLANK(OFFSET($A11,1,0)))</formula>
    </cfRule>
  </conditionalFormatting>
  <conditionalFormatting sqref="N12:AH12 N14:AH14 N16:AH16 N18:AH18 N20:AH20 N22:AH22 N24:AH24 N26:AH26 N28:AH28 N30:AH30 N32:AH32">
    <cfRule type="expression" dxfId="1231" priority="153">
      <formula>NOT(ISBLANK($A12))</formula>
    </cfRule>
  </conditionalFormatting>
  <conditionalFormatting sqref="H12 H14 H16 H18 H20 H22 H24 H26 H28 H30 H32 AI14:AM14 AI16:AM16 AI18:AM18 AI20:AM20 AI22:AM22 AI24:AM24 AI26:AM26 AI28:AM28 AI32:AM32 AI30:AM30 AI12:AM12">
    <cfRule type="expression" dxfId="1230" priority="142">
      <formula>ISBLANK($A12)</formula>
    </cfRule>
  </conditionalFormatting>
  <conditionalFormatting sqref="H13 H15 H17 H19 H21 H23 H25 H27 H29 H31 H33 AI13:AM13 AI15:AM15 AI17:AM17 AI19:AM19 AI21:AM21 AI23:AM23 AI25:AM25 AI27:AM27 AI29:AM29 AI31:AM31 AI33:AM33">
    <cfRule type="expression" dxfId="1229" priority="143">
      <formula>ISBLANK($A12)</formula>
    </cfRule>
  </conditionalFormatting>
  <conditionalFormatting sqref="F7:P7 E42:K42 AI42:AV42">
    <cfRule type="containsBlanks" dxfId="1228" priority="152">
      <formula>LEN(TRIM(E7))=0</formula>
    </cfRule>
  </conditionalFormatting>
  <conditionalFormatting sqref="Q12:AH12 Q14:AH14 Q16:AH16 Q18:AH18 Q20:AH20 Q22:AH22 Q24:AH24 Q26:AH26 Q28:AH28 Q30:AH30 Q32:AH32">
    <cfRule type="notContainsBlanks" dxfId="1227" priority="117">
      <formula>LEN(TRIM(Q12))&gt;0</formula>
    </cfRule>
  </conditionalFormatting>
  <conditionalFormatting sqref="Q13:AH13 Q15:AH15 Q17:AH17 Q19:AH19 Q21:AH21 Q23:AH23 Q25:AH25 Q27:AH27 Q29:AH29 Q31:AH31 Q33:AH33">
    <cfRule type="notContainsBlanks" dxfId="1226" priority="78">
      <formula>LEN(TRIM(Q13))&gt;0</formula>
    </cfRule>
  </conditionalFormatting>
  <conditionalFormatting sqref="N13:P13 N15:P15 N17:P17 N19:P19 N21:P21 N23:P23 N25:P25 N27:P27 N29:P29 N31:P31 N33:P33">
    <cfRule type="notContainsBlanks" dxfId="1225" priority="9">
      <formula>LEN(TRIM(N13))&gt;0</formula>
    </cfRule>
  </conditionalFormatting>
  <conditionalFormatting sqref="AX15:AZ15 AX17:AZ17 AX19:AZ19 AX21:AZ21 AX23:AZ23 AX25:AZ25 AX27:AZ27 AX29:AZ29 AX31:AZ31 AX33:AZ33 AX13">
    <cfRule type="notContainsBlanks" dxfId="1224" priority="2">
      <formula>LEN(TRIM(AX13))&gt;0</formula>
    </cfRule>
  </conditionalFormatting>
  <conditionalFormatting sqref="AX13 AX15 AX17 AX19 AX21 AX23 AX25 AX27 AX29 AX31 AX33">
    <cfRule type="expression" dxfId="1223" priority="3">
      <formula>NOT(ISBLANK(OFFSET($A11,1,0)))</formula>
    </cfRule>
  </conditionalFormatting>
  <conditionalFormatting sqref="AX12:AZ12 AX14:AZ14 AX16:AZ16 AX18:AZ18 AX20:AZ20 AX22:AZ22 AX24:AZ24 AX26:AZ26 AX28:AZ28 AX30:AZ30 AX32:AZ32">
    <cfRule type="expression" dxfId="1222" priority="4">
      <formula>NOT(ISBLANK($A12))</formula>
    </cfRule>
  </conditionalFormatting>
  <conditionalFormatting sqref="AX12 AX14 AX16 AX18 AX20 AX22 AX24 AX26 AX28 AX30 AX32">
    <cfRule type="notContainsBlanks" dxfId="1221"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2" t="s">
        <v>49</v>
      </c>
      <c r="AX1" s="1042"/>
      <c r="AY1" s="1042"/>
      <c r="AZ1" s="1042"/>
      <c r="BA1" s="1042"/>
      <c r="BB1" s="1042"/>
      <c r="BC1" s="1042"/>
      <c r="BD1" s="1042"/>
      <c r="BE1" s="1042"/>
      <c r="BF1" s="1042"/>
      <c r="BG1" s="1042"/>
      <c r="BH1" s="1042"/>
      <c r="BI1" s="1042"/>
      <c r="BJ1" s="1042"/>
      <c r="BK1" s="1042"/>
      <c r="BL1" s="1042"/>
      <c r="BM1" s="1042"/>
      <c r="BN1" s="1042"/>
      <c r="BO1" s="1042"/>
      <c r="BP1" s="1042"/>
      <c r="BQ1" s="1042"/>
      <c r="BR1" s="1042"/>
      <c r="BS1" s="1042"/>
      <c r="BT1" s="1042"/>
      <c r="BU1" s="1042"/>
      <c r="BV1" s="1042"/>
      <c r="BW1" s="1042"/>
      <c r="BX1" s="1042"/>
      <c r="BY1" s="1042"/>
      <c r="BZ1" s="1042"/>
      <c r="CA1" s="1042"/>
      <c r="CB1" s="1042"/>
      <c r="CC1" s="1042"/>
      <c r="CD1" s="1042"/>
      <c r="CE1" s="1042"/>
      <c r="CF1" s="1042"/>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52" t="s">
        <v>448</v>
      </c>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74" t="s">
        <v>48</v>
      </c>
      <c r="B7" s="1174"/>
      <c r="C7" s="1174"/>
      <c r="D7" s="1174"/>
      <c r="E7" s="1174"/>
      <c r="F7" s="995"/>
      <c r="G7" s="995"/>
      <c r="H7" s="995"/>
      <c r="I7" s="995"/>
      <c r="J7" s="995"/>
      <c r="K7" s="995"/>
      <c r="L7" s="995"/>
      <c r="M7" s="995"/>
      <c r="N7" s="995"/>
      <c r="O7" s="995"/>
      <c r="P7" s="995"/>
      <c r="Q7" s="6"/>
      <c r="R7" s="6"/>
      <c r="S7" s="6"/>
      <c r="T7" s="6"/>
      <c r="U7" s="6"/>
      <c r="V7" s="6"/>
      <c r="W7" s="6"/>
      <c r="X7" s="6"/>
      <c r="Y7" s="6"/>
      <c r="Z7" s="6"/>
      <c r="AA7" s="6"/>
      <c r="AB7" s="6"/>
      <c r="AC7" s="6"/>
      <c r="AD7" s="6"/>
      <c r="AE7" s="6"/>
      <c r="AF7" s="6"/>
      <c r="AG7" s="2186"/>
      <c r="AH7" s="2186"/>
      <c r="AI7" s="2186"/>
      <c r="AJ7" s="2186"/>
      <c r="AK7" s="2186"/>
      <c r="AL7" s="2311"/>
      <c r="AM7" s="2311"/>
      <c r="AN7" s="2311"/>
      <c r="AO7" s="2311"/>
      <c r="AP7" s="2311"/>
      <c r="AQ7" s="2311"/>
      <c r="AR7" s="2311"/>
      <c r="AS7" s="2311"/>
      <c r="AT7" s="2311"/>
      <c r="AU7" s="2311"/>
      <c r="AV7" s="2311"/>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84" t="s">
        <v>446</v>
      </c>
      <c r="B9" s="1085"/>
      <c r="C9" s="1085"/>
      <c r="D9" s="1085"/>
      <c r="E9" s="1085"/>
      <c r="F9" s="1085"/>
      <c r="G9" s="1085"/>
      <c r="H9" s="1085"/>
      <c r="I9" s="1085"/>
      <c r="J9" s="1085"/>
      <c r="K9" s="1085"/>
      <c r="L9" s="1085"/>
      <c r="M9" s="1085"/>
      <c r="N9" s="1085"/>
      <c r="O9" s="1085"/>
      <c r="P9" s="1085"/>
      <c r="Q9" s="1085"/>
      <c r="R9" s="1085"/>
      <c r="S9" s="1085"/>
      <c r="T9" s="1085"/>
      <c r="U9" s="1085"/>
      <c r="V9" s="1085"/>
      <c r="W9" s="1085"/>
      <c r="X9" s="1085"/>
      <c r="Y9" s="1085"/>
      <c r="Z9" s="1085"/>
      <c r="AA9" s="1085"/>
      <c r="AB9" s="1085"/>
      <c r="AC9" s="1085"/>
      <c r="AD9" s="1085"/>
      <c r="AE9" s="1085"/>
      <c r="AF9" s="1085"/>
      <c r="AG9" s="1085"/>
      <c r="AH9" s="1085"/>
      <c r="AI9" s="1085"/>
      <c r="AJ9" s="1085"/>
      <c r="AK9" s="1085"/>
      <c r="AL9" s="1085"/>
      <c r="AM9" s="1085"/>
      <c r="AN9" s="1085"/>
      <c r="AO9" s="1085"/>
      <c r="AP9" s="1085"/>
      <c r="AQ9" s="1085"/>
      <c r="AR9" s="1085"/>
      <c r="AS9" s="1085"/>
      <c r="AT9" s="1085"/>
      <c r="AU9" s="1085"/>
      <c r="AV9" s="1086"/>
      <c r="AW9" s="96"/>
      <c r="AX9" s="2312"/>
      <c r="AY9" s="2313"/>
      <c r="AZ9" s="2313"/>
      <c r="BA9" s="2213" t="s">
        <v>444</v>
      </c>
      <c r="BB9" s="2213"/>
      <c r="BC9" s="2213"/>
      <c r="BD9" s="2313"/>
      <c r="BE9" s="2313"/>
      <c r="BF9" s="2313"/>
      <c r="BG9" s="2213" t="s">
        <v>807</v>
      </c>
      <c r="BH9" s="2213"/>
      <c r="BI9" s="2213"/>
      <c r="BJ9" s="2213" t="s">
        <v>441</v>
      </c>
      <c r="BK9" s="2213"/>
      <c r="BL9" s="2213"/>
      <c r="BM9" s="2213" t="s">
        <v>440</v>
      </c>
      <c r="BN9" s="2213"/>
      <c r="BO9" s="2230"/>
      <c r="BP9" s="2213" t="s">
        <v>911</v>
      </c>
      <c r="BQ9" s="2213"/>
      <c r="BR9" s="2214"/>
      <c r="BS9" s="291"/>
      <c r="BT9" s="291"/>
      <c r="BU9" s="291"/>
      <c r="BV9" s="5"/>
      <c r="BW9" s="5"/>
      <c r="BX9" s="5"/>
      <c r="BY9" s="5"/>
      <c r="BZ9" s="5"/>
      <c r="CA9" s="5"/>
      <c r="CB9" s="5"/>
      <c r="CC9" s="5"/>
      <c r="CD9" s="5"/>
      <c r="CE9" s="5"/>
      <c r="CF9" s="5"/>
    </row>
    <row r="10" spans="1:84" ht="12.75" customHeight="1" thickTop="1" x14ac:dyDescent="0.25">
      <c r="A10" s="2281" t="s">
        <v>439</v>
      </c>
      <c r="B10" s="2269"/>
      <c r="C10" s="2269"/>
      <c r="D10" s="2269"/>
      <c r="E10" s="2269"/>
      <c r="F10" s="2269"/>
      <c r="G10" s="2270"/>
      <c r="H10" s="2268" t="s">
        <v>438</v>
      </c>
      <c r="I10" s="2269"/>
      <c r="J10" s="2269"/>
      <c r="K10" s="2269"/>
      <c r="L10" s="2269"/>
      <c r="M10" s="2270"/>
      <c r="N10" s="2271" t="s">
        <v>437</v>
      </c>
      <c r="O10" s="2272"/>
      <c r="P10" s="2273"/>
      <c r="Q10" s="1776" t="s">
        <v>436</v>
      </c>
      <c r="R10" s="1776"/>
      <c r="S10" s="1776"/>
      <c r="T10" s="1776"/>
      <c r="U10" s="1776"/>
      <c r="V10" s="1776"/>
      <c r="W10" s="1776" t="s">
        <v>435</v>
      </c>
      <c r="X10" s="1776"/>
      <c r="Y10" s="1776"/>
      <c r="Z10" s="1776"/>
      <c r="AA10" s="1776"/>
      <c r="AB10" s="1776"/>
      <c r="AC10" s="2268" t="s">
        <v>434</v>
      </c>
      <c r="AD10" s="2269"/>
      <c r="AE10" s="2270"/>
      <c r="AF10" s="2268" t="s">
        <v>433</v>
      </c>
      <c r="AG10" s="2269"/>
      <c r="AH10" s="2270"/>
      <c r="AI10" s="2268" t="s">
        <v>444</v>
      </c>
      <c r="AJ10" s="2269"/>
      <c r="AK10" s="2270"/>
      <c r="AL10" s="2271" t="s">
        <v>449</v>
      </c>
      <c r="AM10" s="2272"/>
      <c r="AN10" s="2273"/>
      <c r="AO10" s="2268" t="s">
        <v>450</v>
      </c>
      <c r="AP10" s="2269"/>
      <c r="AQ10" s="2270"/>
      <c r="AR10" s="2268" t="s">
        <v>429</v>
      </c>
      <c r="AS10" s="2269"/>
      <c r="AT10" s="2269"/>
      <c r="AU10" s="2269"/>
      <c r="AV10" s="2277"/>
      <c r="AW10" s="96"/>
      <c r="AX10" s="2314"/>
      <c r="AY10" s="746"/>
      <c r="AZ10" s="746"/>
      <c r="BA10" s="2215"/>
      <c r="BB10" s="2215"/>
      <c r="BC10" s="2215"/>
      <c r="BD10" s="746"/>
      <c r="BE10" s="746"/>
      <c r="BF10" s="746"/>
      <c r="BG10" s="2215"/>
      <c r="BH10" s="2215"/>
      <c r="BI10" s="2215"/>
      <c r="BJ10" s="2215"/>
      <c r="BK10" s="2215"/>
      <c r="BL10" s="2215"/>
      <c r="BM10" s="2215"/>
      <c r="BN10" s="2215"/>
      <c r="BO10" s="2231"/>
      <c r="BP10" s="2215"/>
      <c r="BQ10" s="2215"/>
      <c r="BR10" s="2216"/>
      <c r="BS10" s="291"/>
      <c r="BT10" s="291"/>
      <c r="BU10" s="291"/>
      <c r="BV10" s="5"/>
      <c r="BW10" s="5"/>
      <c r="BX10" s="5"/>
      <c r="BY10" s="5"/>
      <c r="BZ10" s="5"/>
      <c r="CA10" s="5"/>
      <c r="CB10" s="5"/>
      <c r="CC10" s="5"/>
      <c r="CD10" s="5"/>
      <c r="CE10" s="5"/>
      <c r="CF10" s="5"/>
    </row>
    <row r="11" spans="1:84" ht="12" customHeight="1" thickBot="1" x14ac:dyDescent="0.3">
      <c r="A11" s="2281"/>
      <c r="B11" s="2269"/>
      <c r="C11" s="2269"/>
      <c r="D11" s="2269"/>
      <c r="E11" s="2269"/>
      <c r="F11" s="2269"/>
      <c r="G11" s="2270"/>
      <c r="H11" s="2268"/>
      <c r="I11" s="2269"/>
      <c r="J11" s="2269"/>
      <c r="K11" s="2269"/>
      <c r="L11" s="2269"/>
      <c r="M11" s="2270"/>
      <c r="N11" s="2271"/>
      <c r="O11" s="2272"/>
      <c r="P11" s="2273"/>
      <c r="Q11" s="2274" t="s">
        <v>288</v>
      </c>
      <c r="R11" s="2275"/>
      <c r="S11" s="2276"/>
      <c r="T11" s="2274" t="s">
        <v>289</v>
      </c>
      <c r="U11" s="2275"/>
      <c r="V11" s="2276"/>
      <c r="W11" s="2274" t="s">
        <v>288</v>
      </c>
      <c r="X11" s="2275"/>
      <c r="Y11" s="2276"/>
      <c r="Z11" s="2274" t="s">
        <v>289</v>
      </c>
      <c r="AA11" s="2275"/>
      <c r="AB11" s="2276"/>
      <c r="AC11" s="2268"/>
      <c r="AD11" s="2269"/>
      <c r="AE11" s="2270"/>
      <c r="AF11" s="2268"/>
      <c r="AG11" s="2269"/>
      <c r="AH11" s="2270"/>
      <c r="AI11" s="2268"/>
      <c r="AJ11" s="2269"/>
      <c r="AK11" s="2270"/>
      <c r="AL11" s="2271"/>
      <c r="AM11" s="2272"/>
      <c r="AN11" s="2273"/>
      <c r="AO11" s="2268"/>
      <c r="AP11" s="2269"/>
      <c r="AQ11" s="2270"/>
      <c r="AR11" s="2278"/>
      <c r="AS11" s="2279"/>
      <c r="AT11" s="2279"/>
      <c r="AU11" s="2279"/>
      <c r="AV11" s="2280"/>
      <c r="AW11" s="96"/>
      <c r="AX11" s="2315"/>
      <c r="AY11" s="2316"/>
      <c r="AZ11" s="2316"/>
      <c r="BA11" s="2217"/>
      <c r="BB11" s="2217"/>
      <c r="BC11" s="2217"/>
      <c r="BD11" s="2316"/>
      <c r="BE11" s="2316"/>
      <c r="BF11" s="2316"/>
      <c r="BG11" s="2217"/>
      <c r="BH11" s="2217"/>
      <c r="BI11" s="2217"/>
      <c r="BJ11" s="2217"/>
      <c r="BK11" s="2217"/>
      <c r="BL11" s="2217"/>
      <c r="BM11" s="2217"/>
      <c r="BN11" s="2217"/>
      <c r="BO11" s="2232"/>
      <c r="BP11" s="2217"/>
      <c r="BQ11" s="2217"/>
      <c r="BR11" s="2218"/>
      <c r="BS11" s="291"/>
      <c r="BT11" s="291"/>
      <c r="BU11" s="291"/>
      <c r="BV11" s="5"/>
      <c r="BW11" s="5"/>
      <c r="BX11" s="5"/>
      <c r="BY11" s="5"/>
      <c r="BZ11" s="5"/>
      <c r="CA11" s="5"/>
      <c r="CB11" s="5"/>
      <c r="CC11" s="5"/>
      <c r="CD11" s="5"/>
      <c r="CE11" s="5"/>
      <c r="CF11" s="5"/>
    </row>
    <row r="12" spans="1:84" ht="12.75" customHeight="1" thickTop="1" x14ac:dyDescent="0.25">
      <c r="A12" s="2256"/>
      <c r="B12" s="2257"/>
      <c r="C12" s="2257"/>
      <c r="D12" s="2257"/>
      <c r="E12" s="2257"/>
      <c r="F12" s="2257"/>
      <c r="G12" s="2258"/>
      <c r="H12" s="2317" t="s">
        <v>104</v>
      </c>
      <c r="I12" s="2318"/>
      <c r="J12" s="2318"/>
      <c r="K12" s="2318"/>
      <c r="L12" s="2318"/>
      <c r="M12" s="2319"/>
      <c r="N12" s="2320"/>
      <c r="O12" s="2320"/>
      <c r="P12" s="2320"/>
      <c r="Q12" s="2321"/>
      <c r="R12" s="2321"/>
      <c r="S12" s="2321"/>
      <c r="T12" s="2322" t="str">
        <f>IF($A12&lt;&gt;"","---","")</f>
        <v/>
      </c>
      <c r="U12" s="2323"/>
      <c r="V12" s="2323"/>
      <c r="W12" s="2321"/>
      <c r="X12" s="2321"/>
      <c r="Y12" s="2321"/>
      <c r="Z12" s="2322" t="str">
        <f>IF($A12&lt;&gt;"","---","")</f>
        <v/>
      </c>
      <c r="AA12" s="2323"/>
      <c r="AB12" s="2323"/>
      <c r="AC12" s="2321"/>
      <c r="AD12" s="2321"/>
      <c r="AE12" s="2321"/>
      <c r="AF12" s="2321"/>
      <c r="AG12" s="2321"/>
      <c r="AH12" s="2321"/>
      <c r="AI12" s="2321"/>
      <c r="AJ12" s="2321"/>
      <c r="AK12" s="2321"/>
      <c r="AL12" s="2321"/>
      <c r="AM12" s="2321"/>
      <c r="AN12" s="2321"/>
      <c r="AO12" s="2321"/>
      <c r="AP12" s="2321"/>
      <c r="AQ12" s="2321"/>
      <c r="AR12" s="2326" t="s">
        <v>99</v>
      </c>
      <c r="AS12" s="2327"/>
      <c r="AT12" s="2327"/>
      <c r="AU12" s="2327"/>
      <c r="AV12" s="2328"/>
      <c r="AW12" s="96"/>
      <c r="AX12" s="2329"/>
      <c r="AY12" s="2330"/>
      <c r="AZ12" s="2330"/>
      <c r="BA12" s="2324" t="str">
        <f t="shared" ref="BA12:BA32" si="0">IF(1.08*N12*(Q12-W12)/1000&lt;&gt;0,1.08*N12*(Q12-W12)/1000,"")</f>
        <v/>
      </c>
      <c r="BB12" s="2324"/>
      <c r="BC12" s="2324"/>
      <c r="BD12" s="2331"/>
      <c r="BE12" s="2331"/>
      <c r="BF12" s="2331"/>
      <c r="BG12" s="2324" t="str">
        <f t="shared" ref="BG12:BG32" si="1">IF(AO12*500*(AF12-AC12)/1000&lt;&gt;0,AO12*500*(AF12-AC12)/1000,"")</f>
        <v/>
      </c>
      <c r="BH12" s="2324"/>
      <c r="BI12" s="2324"/>
      <c r="BJ12" s="2324" t="str">
        <f t="shared" ref="BJ12:BJ32" si="2">IFERROR((BD12*1000)/(500*(AF12-AC12)),"")</f>
        <v/>
      </c>
      <c r="BK12" s="2324"/>
      <c r="BL12" s="2324"/>
      <c r="BM12" s="2308" t="s">
        <v>99</v>
      </c>
      <c r="BN12" s="2309"/>
      <c r="BO12" s="2325"/>
      <c r="BP12" s="2308" t="s">
        <v>99</v>
      </c>
      <c r="BQ12" s="2309"/>
      <c r="BR12" s="2310"/>
      <c r="BS12" s="5"/>
      <c r="BT12" s="5"/>
      <c r="BU12" s="5"/>
      <c r="BV12" s="5"/>
      <c r="BW12" s="5"/>
      <c r="BX12" s="5"/>
      <c r="BY12" s="5"/>
      <c r="BZ12" s="5"/>
      <c r="CA12" s="5"/>
      <c r="CB12" s="5"/>
      <c r="CC12" s="5"/>
      <c r="CD12" s="5"/>
      <c r="CE12" s="5"/>
      <c r="CF12" s="5"/>
    </row>
    <row r="13" spans="1:84" ht="12" customHeight="1" x14ac:dyDescent="0.25">
      <c r="A13" s="2259"/>
      <c r="B13" s="2260"/>
      <c r="C13" s="2260"/>
      <c r="D13" s="2260"/>
      <c r="E13" s="2260"/>
      <c r="F13" s="2260"/>
      <c r="G13" s="2261"/>
      <c r="H13" s="2265" t="s">
        <v>103</v>
      </c>
      <c r="I13" s="2266"/>
      <c r="J13" s="2266"/>
      <c r="K13" s="2266"/>
      <c r="L13" s="2266"/>
      <c r="M13" s="2267"/>
      <c r="N13" s="951"/>
      <c r="O13" s="951"/>
      <c r="P13" s="951"/>
      <c r="Q13" s="938"/>
      <c r="R13" s="938"/>
      <c r="S13" s="938"/>
      <c r="T13" s="1087" t="str">
        <f>IF($A12&lt;&gt;"","---","")</f>
        <v/>
      </c>
      <c r="U13" s="1088"/>
      <c r="V13" s="1088"/>
      <c r="W13" s="938"/>
      <c r="X13" s="938"/>
      <c r="Y13" s="938"/>
      <c r="Z13" s="1087" t="str">
        <f>IF($A12&lt;&gt;"","---","")</f>
        <v/>
      </c>
      <c r="AA13" s="1088"/>
      <c r="AB13" s="1088"/>
      <c r="AC13" s="938"/>
      <c r="AD13" s="938"/>
      <c r="AE13" s="938"/>
      <c r="AF13" s="938"/>
      <c r="AG13" s="938"/>
      <c r="AH13" s="938"/>
      <c r="AI13" s="2225"/>
      <c r="AJ13" s="2225"/>
      <c r="AK13" s="2225"/>
      <c r="AL13" s="938"/>
      <c r="AM13" s="938"/>
      <c r="AN13" s="938"/>
      <c r="AO13" s="1088" t="str">
        <f>IFERROR(SQRT(AL13/AL12)*AO12,"")</f>
        <v/>
      </c>
      <c r="AP13" s="1088"/>
      <c r="AQ13" s="1088"/>
      <c r="AR13" s="2248"/>
      <c r="AS13" s="2249"/>
      <c r="AT13" s="2249"/>
      <c r="AU13" s="2233" t="s">
        <v>122</v>
      </c>
      <c r="AV13" s="2234"/>
      <c r="AW13" s="96"/>
      <c r="AX13" s="2332"/>
      <c r="AY13" s="2333"/>
      <c r="AZ13" s="2333"/>
      <c r="BA13" s="2225" t="str">
        <f>IF(1.08*N13*(W13-Q13)/1000&lt;&gt;0,1.08*N13*(W13-Q13)/1000,"")</f>
        <v/>
      </c>
      <c r="BB13" s="2225"/>
      <c r="BC13" s="2225"/>
      <c r="BD13" s="2331"/>
      <c r="BE13" s="2331"/>
      <c r="BF13" s="2331"/>
      <c r="BG13" s="2225" t="str">
        <f>IFERROR(IF(AO13*500*(AC13-AF13)/1000&lt;&gt;0,AO13*500*(AC13-AF13)/1000,""),"")</f>
        <v/>
      </c>
      <c r="BH13" s="2225"/>
      <c r="BI13" s="2225"/>
      <c r="BJ13" s="2225" t="str">
        <f>IFERROR((BA13*1000)/(500*(AC13-AF13)),"")</f>
        <v/>
      </c>
      <c r="BK13" s="2225"/>
      <c r="BL13" s="2225"/>
      <c r="BM13" s="1494" t="str">
        <f>IFERROR(SQRT(AL13/AL12)*AO12,"")</f>
        <v/>
      </c>
      <c r="BN13" s="1494"/>
      <c r="BO13" s="2226"/>
      <c r="BP13" s="1494" t="e">
        <f>BA13/BG13</f>
        <v>#VALUE!</v>
      </c>
      <c r="BQ13" s="1494"/>
      <c r="BR13" s="2208"/>
      <c r="BS13" s="5"/>
      <c r="BT13" s="5"/>
      <c r="BU13" s="5"/>
      <c r="BV13" s="5"/>
      <c r="BW13" s="5"/>
      <c r="BX13" s="5"/>
      <c r="BY13" s="5"/>
      <c r="BZ13" s="5"/>
      <c r="CA13" s="5"/>
      <c r="CB13" s="5"/>
      <c r="CC13" s="5"/>
      <c r="CD13" s="5"/>
      <c r="CE13" s="5"/>
      <c r="CF13" s="5"/>
    </row>
    <row r="14" spans="1:84" ht="12" customHeight="1" x14ac:dyDescent="0.25">
      <c r="A14" s="2256"/>
      <c r="B14" s="2257"/>
      <c r="C14" s="2257"/>
      <c r="D14" s="2257"/>
      <c r="E14" s="2257"/>
      <c r="F14" s="2257"/>
      <c r="G14" s="2258"/>
      <c r="H14" s="2317" t="s">
        <v>104</v>
      </c>
      <c r="I14" s="2318"/>
      <c r="J14" s="2318"/>
      <c r="K14" s="2318"/>
      <c r="L14" s="2318"/>
      <c r="M14" s="2319"/>
      <c r="N14" s="2320"/>
      <c r="O14" s="2320"/>
      <c r="P14" s="2320"/>
      <c r="Q14" s="2321"/>
      <c r="R14" s="2321"/>
      <c r="S14" s="2321"/>
      <c r="T14" s="2322" t="str">
        <f>IF($A14&lt;&gt;"","---","")</f>
        <v/>
      </c>
      <c r="U14" s="2323"/>
      <c r="V14" s="2323"/>
      <c r="W14" s="2321"/>
      <c r="X14" s="2321"/>
      <c r="Y14" s="2321"/>
      <c r="Z14" s="2322" t="str">
        <f>IF($A14&lt;&gt;"","---","")</f>
        <v/>
      </c>
      <c r="AA14" s="2323"/>
      <c r="AB14" s="2323"/>
      <c r="AC14" s="2321"/>
      <c r="AD14" s="2321"/>
      <c r="AE14" s="2321"/>
      <c r="AF14" s="2321"/>
      <c r="AG14" s="2321"/>
      <c r="AH14" s="2321"/>
      <c r="AI14" s="2321"/>
      <c r="AJ14" s="2321"/>
      <c r="AK14" s="2321"/>
      <c r="AL14" s="2321"/>
      <c r="AM14" s="2321"/>
      <c r="AN14" s="2321"/>
      <c r="AO14" s="2321"/>
      <c r="AP14" s="2321"/>
      <c r="AQ14" s="2321"/>
      <c r="AR14" s="2326" t="s">
        <v>99</v>
      </c>
      <c r="AS14" s="2327"/>
      <c r="AT14" s="2327"/>
      <c r="AU14" s="2327"/>
      <c r="AV14" s="2328"/>
      <c r="AW14" s="96"/>
      <c r="AX14" s="2329"/>
      <c r="AY14" s="2330"/>
      <c r="AZ14" s="2330"/>
      <c r="BA14" s="2324" t="str">
        <f t="shared" si="0"/>
        <v/>
      </c>
      <c r="BB14" s="2324"/>
      <c r="BC14" s="2324"/>
      <c r="BD14" s="2331"/>
      <c r="BE14" s="2331"/>
      <c r="BF14" s="2331"/>
      <c r="BG14" s="2334" t="str">
        <f t="shared" si="1"/>
        <v/>
      </c>
      <c r="BH14" s="2335"/>
      <c r="BI14" s="2336"/>
      <c r="BJ14" s="2324" t="str">
        <f t="shared" si="2"/>
        <v/>
      </c>
      <c r="BK14" s="2324"/>
      <c r="BL14" s="2324"/>
      <c r="BM14" s="2308" t="s">
        <v>99</v>
      </c>
      <c r="BN14" s="2309"/>
      <c r="BO14" s="2325"/>
      <c r="BP14" s="2308" t="s">
        <v>99</v>
      </c>
      <c r="BQ14" s="2309"/>
      <c r="BR14" s="2310"/>
      <c r="BS14" s="5"/>
      <c r="BT14" s="5"/>
      <c r="BU14" s="5"/>
      <c r="BV14" s="5"/>
      <c r="BW14" s="5"/>
      <c r="BX14" s="5"/>
      <c r="BY14" s="5"/>
      <c r="BZ14" s="5"/>
      <c r="CA14" s="5"/>
      <c r="CB14" s="5"/>
      <c r="CC14" s="5"/>
      <c r="CD14" s="5"/>
      <c r="CE14" s="5"/>
      <c r="CF14" s="5"/>
    </row>
    <row r="15" spans="1:84" s="10" customFormat="1" ht="12" customHeight="1" x14ac:dyDescent="0.25">
      <c r="A15" s="2259"/>
      <c r="B15" s="2260"/>
      <c r="C15" s="2260"/>
      <c r="D15" s="2260"/>
      <c r="E15" s="2260"/>
      <c r="F15" s="2260"/>
      <c r="G15" s="2261"/>
      <c r="H15" s="2265" t="s">
        <v>103</v>
      </c>
      <c r="I15" s="2266"/>
      <c r="J15" s="2266"/>
      <c r="K15" s="2266"/>
      <c r="L15" s="2266"/>
      <c r="M15" s="2267"/>
      <c r="N15" s="2282"/>
      <c r="O15" s="2282"/>
      <c r="P15" s="2282"/>
      <c r="Q15" s="938"/>
      <c r="R15" s="938"/>
      <c r="S15" s="938"/>
      <c r="T15" s="1087" t="str">
        <f>IF($A14&lt;&gt;"","---","")</f>
        <v/>
      </c>
      <c r="U15" s="1088"/>
      <c r="V15" s="1088"/>
      <c r="W15" s="938"/>
      <c r="X15" s="938"/>
      <c r="Y15" s="938"/>
      <c r="Z15" s="1087" t="str">
        <f>IF($A14&lt;&gt;"","---","")</f>
        <v/>
      </c>
      <c r="AA15" s="1088"/>
      <c r="AB15" s="1088"/>
      <c r="AC15" s="938"/>
      <c r="AD15" s="938"/>
      <c r="AE15" s="938"/>
      <c r="AF15" s="938"/>
      <c r="AG15" s="938"/>
      <c r="AH15" s="938"/>
      <c r="AI15" s="2225" t="str">
        <f>BA15</f>
        <v/>
      </c>
      <c r="AJ15" s="2225"/>
      <c r="AK15" s="2225"/>
      <c r="AL15" s="938"/>
      <c r="AM15" s="938"/>
      <c r="AN15" s="938"/>
      <c r="AO15" s="1088" t="str">
        <f>IFERROR(SQRT(AL15/AL14)*AO14,"")</f>
        <v/>
      </c>
      <c r="AP15" s="1088"/>
      <c r="AQ15" s="1088"/>
      <c r="AR15" s="2248"/>
      <c r="AS15" s="2249"/>
      <c r="AT15" s="2249"/>
      <c r="AU15" s="2233" t="s">
        <v>122</v>
      </c>
      <c r="AV15" s="2234"/>
      <c r="AW15" s="96"/>
      <c r="AX15" s="2337"/>
      <c r="AY15" s="2333"/>
      <c r="AZ15" s="2333"/>
      <c r="BA15" s="2225" t="str">
        <f>IF(1.08*N15*(W15-Q15)/1000&lt;&gt;0,1.08*N15*(W15-Q15)/1000,"")</f>
        <v/>
      </c>
      <c r="BB15" s="2225"/>
      <c r="BC15" s="2225"/>
      <c r="BD15" s="2331"/>
      <c r="BE15" s="2331"/>
      <c r="BF15" s="2331"/>
      <c r="BG15" s="2225" t="str">
        <f>IFERROR(IF(AO15*500*(AC15-AF15)/1000&lt;&gt;0,AO15*500*(AC15-AF15)/1000,""),"")</f>
        <v/>
      </c>
      <c r="BH15" s="2225"/>
      <c r="BI15" s="2225"/>
      <c r="BJ15" s="2225" t="str">
        <f>IFERROR((BA15*1000)/(500*(AC15-AF15)),"")</f>
        <v/>
      </c>
      <c r="BK15" s="2225"/>
      <c r="BL15" s="2225"/>
      <c r="BM15" s="1494" t="str">
        <f>IFERROR(SQRT(AL15/AL14)*AO14,"")</f>
        <v/>
      </c>
      <c r="BN15" s="1494"/>
      <c r="BO15" s="2226"/>
      <c r="BP15" s="1494" t="e">
        <f>BA15/BG15</f>
        <v>#VALUE!</v>
      </c>
      <c r="BQ15" s="1494"/>
      <c r="BR15" s="2208"/>
      <c r="BS15" s="5"/>
      <c r="BT15" s="5"/>
      <c r="BU15" s="5"/>
      <c r="BV15" s="5"/>
      <c r="BW15" s="5"/>
      <c r="BX15" s="5"/>
      <c r="BY15" s="5"/>
      <c r="BZ15" s="5"/>
      <c r="CA15" s="5"/>
      <c r="CB15" s="5"/>
      <c r="CC15" s="5"/>
      <c r="CD15" s="5"/>
      <c r="CE15" s="5"/>
      <c r="CF15" s="5"/>
    </row>
    <row r="16" spans="1:84" ht="12" customHeight="1" x14ac:dyDescent="0.25">
      <c r="A16" s="2256"/>
      <c r="B16" s="2257"/>
      <c r="C16" s="2257"/>
      <c r="D16" s="2257"/>
      <c r="E16" s="2257"/>
      <c r="F16" s="2257"/>
      <c r="G16" s="2258"/>
      <c r="H16" s="2317" t="s">
        <v>104</v>
      </c>
      <c r="I16" s="2318"/>
      <c r="J16" s="2318"/>
      <c r="K16" s="2318"/>
      <c r="L16" s="2318"/>
      <c r="M16" s="2319"/>
      <c r="N16" s="2320"/>
      <c r="O16" s="2320"/>
      <c r="P16" s="2320"/>
      <c r="Q16" s="2321"/>
      <c r="R16" s="2321"/>
      <c r="S16" s="2321"/>
      <c r="T16" s="2322" t="str">
        <f>IF($A16&lt;&gt;"","---","")</f>
        <v/>
      </c>
      <c r="U16" s="2323"/>
      <c r="V16" s="2323"/>
      <c r="W16" s="2321"/>
      <c r="X16" s="2321"/>
      <c r="Y16" s="2321"/>
      <c r="Z16" s="2322" t="str">
        <f>IF($A16&lt;&gt;"","---","")</f>
        <v/>
      </c>
      <c r="AA16" s="2323"/>
      <c r="AB16" s="2323"/>
      <c r="AC16" s="2321"/>
      <c r="AD16" s="2321"/>
      <c r="AE16" s="2321"/>
      <c r="AF16" s="2321"/>
      <c r="AG16" s="2321"/>
      <c r="AH16" s="2321"/>
      <c r="AI16" s="2321"/>
      <c r="AJ16" s="2321"/>
      <c r="AK16" s="2321"/>
      <c r="AL16" s="2321"/>
      <c r="AM16" s="2321"/>
      <c r="AN16" s="2321"/>
      <c r="AO16" s="2321"/>
      <c r="AP16" s="2321"/>
      <c r="AQ16" s="2321"/>
      <c r="AR16" s="2326" t="s">
        <v>99</v>
      </c>
      <c r="AS16" s="2327"/>
      <c r="AT16" s="2327"/>
      <c r="AU16" s="2327"/>
      <c r="AV16" s="2328"/>
      <c r="AW16" s="96"/>
      <c r="AX16" s="2329"/>
      <c r="AY16" s="2330"/>
      <c r="AZ16" s="2330"/>
      <c r="BA16" s="2324" t="str">
        <f t="shared" si="0"/>
        <v/>
      </c>
      <c r="BB16" s="2324"/>
      <c r="BC16" s="2324"/>
      <c r="BD16" s="2331"/>
      <c r="BE16" s="2331"/>
      <c r="BF16" s="2331"/>
      <c r="BG16" s="2334" t="str">
        <f t="shared" si="1"/>
        <v/>
      </c>
      <c r="BH16" s="2335"/>
      <c r="BI16" s="2336"/>
      <c r="BJ16" s="2324" t="str">
        <f t="shared" si="2"/>
        <v/>
      </c>
      <c r="BK16" s="2324"/>
      <c r="BL16" s="2324"/>
      <c r="BM16" s="2308" t="s">
        <v>99</v>
      </c>
      <c r="BN16" s="2309"/>
      <c r="BO16" s="2325"/>
      <c r="BP16" s="2308" t="s">
        <v>99</v>
      </c>
      <c r="BQ16" s="2309"/>
      <c r="BR16" s="2310"/>
      <c r="BS16" s="5"/>
      <c r="BT16" s="5"/>
      <c r="BU16" s="5"/>
      <c r="BV16" s="5"/>
      <c r="BW16" s="5"/>
      <c r="BX16" s="5"/>
      <c r="BY16" s="5"/>
      <c r="BZ16" s="5"/>
      <c r="CA16" s="5"/>
      <c r="CB16" s="5"/>
      <c r="CC16" s="5"/>
      <c r="CD16" s="5"/>
      <c r="CE16" s="5"/>
      <c r="CF16" s="5"/>
    </row>
    <row r="17" spans="1:84" ht="12" customHeight="1" x14ac:dyDescent="0.25">
      <c r="A17" s="2259"/>
      <c r="B17" s="2260"/>
      <c r="C17" s="2260"/>
      <c r="D17" s="2260"/>
      <c r="E17" s="2260"/>
      <c r="F17" s="2260"/>
      <c r="G17" s="2261"/>
      <c r="H17" s="2265" t="s">
        <v>103</v>
      </c>
      <c r="I17" s="2266"/>
      <c r="J17" s="2266"/>
      <c r="K17" s="2266"/>
      <c r="L17" s="2266"/>
      <c r="M17" s="2267"/>
      <c r="N17" s="951"/>
      <c r="O17" s="951"/>
      <c r="P17" s="951"/>
      <c r="Q17" s="938"/>
      <c r="R17" s="938"/>
      <c r="S17" s="938"/>
      <c r="T17" s="1087" t="str">
        <f>IF($A16&lt;&gt;"","---","")</f>
        <v/>
      </c>
      <c r="U17" s="1088"/>
      <c r="V17" s="1088"/>
      <c r="W17" s="938"/>
      <c r="X17" s="938"/>
      <c r="Y17" s="938"/>
      <c r="Z17" s="1087" t="str">
        <f>IF($A16&lt;&gt;"","---","")</f>
        <v/>
      </c>
      <c r="AA17" s="1088"/>
      <c r="AB17" s="1088"/>
      <c r="AC17" s="938"/>
      <c r="AD17" s="938"/>
      <c r="AE17" s="938"/>
      <c r="AF17" s="938"/>
      <c r="AG17" s="938"/>
      <c r="AH17" s="938"/>
      <c r="AI17" s="2225" t="str">
        <f>BA17</f>
        <v/>
      </c>
      <c r="AJ17" s="2225"/>
      <c r="AK17" s="2225"/>
      <c r="AL17" s="938"/>
      <c r="AM17" s="938"/>
      <c r="AN17" s="938"/>
      <c r="AO17" s="1088" t="str">
        <f>IFERROR(SQRT(AL17/AL16)*AO16,"")</f>
        <v/>
      </c>
      <c r="AP17" s="1088"/>
      <c r="AQ17" s="1088"/>
      <c r="AR17" s="2248"/>
      <c r="AS17" s="2249"/>
      <c r="AT17" s="2249"/>
      <c r="AU17" s="2233" t="s">
        <v>122</v>
      </c>
      <c r="AV17" s="2234"/>
      <c r="AW17" s="96"/>
      <c r="AX17" s="2337"/>
      <c r="AY17" s="2333"/>
      <c r="AZ17" s="2333"/>
      <c r="BA17" s="2225" t="str">
        <f>IF(1.08*N17*(W17-Q17)/1000&lt;&gt;0,1.08*N17*(W17-Q17)/1000,"")</f>
        <v/>
      </c>
      <c r="BB17" s="2225"/>
      <c r="BC17" s="2225"/>
      <c r="BD17" s="2331"/>
      <c r="BE17" s="2331"/>
      <c r="BF17" s="2331"/>
      <c r="BG17" s="2225" t="str">
        <f>IFERROR(IF(AO17*500*(AC17-AF17)/1000&lt;&gt;0,AO17*500*(AC17-AF17)/1000,""),"")</f>
        <v/>
      </c>
      <c r="BH17" s="2225"/>
      <c r="BI17" s="2225"/>
      <c r="BJ17" s="2225" t="str">
        <f>IFERROR((BA17*1000)/(500*(AC17-AF17)),"")</f>
        <v/>
      </c>
      <c r="BK17" s="2225"/>
      <c r="BL17" s="2225"/>
      <c r="BM17" s="1494" t="str">
        <f>IFERROR(SQRT(AL17/AL16)*AO16,"")</f>
        <v/>
      </c>
      <c r="BN17" s="1494"/>
      <c r="BO17" s="2226"/>
      <c r="BP17" s="1494" t="e">
        <f>BA17/BG17</f>
        <v>#VALUE!</v>
      </c>
      <c r="BQ17" s="1494"/>
      <c r="BR17" s="2208"/>
      <c r="BS17" s="5"/>
      <c r="BT17" s="5"/>
      <c r="BU17" s="5"/>
      <c r="BV17" s="5"/>
      <c r="BW17" s="5"/>
      <c r="BX17" s="5"/>
      <c r="BY17" s="5"/>
      <c r="BZ17" s="5"/>
      <c r="CA17" s="5"/>
      <c r="CB17" s="5"/>
      <c r="CC17" s="5"/>
      <c r="CD17" s="5"/>
      <c r="CE17" s="5"/>
      <c r="CF17" s="5"/>
    </row>
    <row r="18" spans="1:84" ht="12" customHeight="1" x14ac:dyDescent="0.25">
      <c r="A18" s="2256"/>
      <c r="B18" s="2257"/>
      <c r="C18" s="2257"/>
      <c r="D18" s="2257"/>
      <c r="E18" s="2257"/>
      <c r="F18" s="2257"/>
      <c r="G18" s="2258"/>
      <c r="H18" s="2317" t="s">
        <v>104</v>
      </c>
      <c r="I18" s="2318"/>
      <c r="J18" s="2318"/>
      <c r="K18" s="2318"/>
      <c r="L18" s="2318"/>
      <c r="M18" s="2319"/>
      <c r="N18" s="2320"/>
      <c r="O18" s="2320"/>
      <c r="P18" s="2320"/>
      <c r="Q18" s="2321"/>
      <c r="R18" s="2321"/>
      <c r="S18" s="2321"/>
      <c r="T18" s="2322" t="str">
        <f>IF($A18&lt;&gt;"","---","")</f>
        <v/>
      </c>
      <c r="U18" s="2323"/>
      <c r="V18" s="2323"/>
      <c r="W18" s="2321"/>
      <c r="X18" s="2321"/>
      <c r="Y18" s="2321"/>
      <c r="Z18" s="2322" t="str">
        <f>IF($A18&lt;&gt;"","---","")</f>
        <v/>
      </c>
      <c r="AA18" s="2323"/>
      <c r="AB18" s="2323"/>
      <c r="AC18" s="2321"/>
      <c r="AD18" s="2321"/>
      <c r="AE18" s="2321"/>
      <c r="AF18" s="2321"/>
      <c r="AG18" s="2321"/>
      <c r="AH18" s="2321"/>
      <c r="AI18" s="2321"/>
      <c r="AJ18" s="2321"/>
      <c r="AK18" s="2321"/>
      <c r="AL18" s="2321"/>
      <c r="AM18" s="2321"/>
      <c r="AN18" s="2321"/>
      <c r="AO18" s="2321"/>
      <c r="AP18" s="2321"/>
      <c r="AQ18" s="2321"/>
      <c r="AR18" s="2326" t="s">
        <v>99</v>
      </c>
      <c r="AS18" s="2327"/>
      <c r="AT18" s="2327"/>
      <c r="AU18" s="2327"/>
      <c r="AV18" s="2328"/>
      <c r="AW18" s="96"/>
      <c r="AX18" s="2329"/>
      <c r="AY18" s="2330"/>
      <c r="AZ18" s="2330"/>
      <c r="BA18" s="2324" t="str">
        <f t="shared" si="0"/>
        <v/>
      </c>
      <c r="BB18" s="2324"/>
      <c r="BC18" s="2324"/>
      <c r="BD18" s="2331"/>
      <c r="BE18" s="2331"/>
      <c r="BF18" s="2331"/>
      <c r="BG18" s="2324" t="str">
        <f t="shared" si="1"/>
        <v/>
      </c>
      <c r="BH18" s="2324"/>
      <c r="BI18" s="2324"/>
      <c r="BJ18" s="2324" t="str">
        <f t="shared" si="2"/>
        <v/>
      </c>
      <c r="BK18" s="2324"/>
      <c r="BL18" s="2324"/>
      <c r="BM18" s="2308" t="s">
        <v>99</v>
      </c>
      <c r="BN18" s="2309"/>
      <c r="BO18" s="2325"/>
      <c r="BP18" s="2308" t="s">
        <v>99</v>
      </c>
      <c r="BQ18" s="2309"/>
      <c r="BR18" s="2310"/>
      <c r="BS18" s="5"/>
      <c r="BT18" s="5"/>
      <c r="BU18" s="5"/>
      <c r="BV18" s="5"/>
      <c r="BW18" s="5"/>
      <c r="BX18" s="5"/>
      <c r="BY18" s="5"/>
      <c r="BZ18" s="5"/>
      <c r="CA18" s="5"/>
      <c r="CB18" s="5"/>
      <c r="CC18" s="5"/>
      <c r="CD18" s="5"/>
      <c r="CE18" s="5"/>
      <c r="CF18" s="5"/>
    </row>
    <row r="19" spans="1:84" ht="12" customHeight="1" x14ac:dyDescent="0.25">
      <c r="A19" s="2259"/>
      <c r="B19" s="2260"/>
      <c r="C19" s="2260"/>
      <c r="D19" s="2260"/>
      <c r="E19" s="2260"/>
      <c r="F19" s="2260"/>
      <c r="G19" s="2261"/>
      <c r="H19" s="2265" t="s">
        <v>103</v>
      </c>
      <c r="I19" s="2266"/>
      <c r="J19" s="2266"/>
      <c r="K19" s="2266"/>
      <c r="L19" s="2266"/>
      <c r="M19" s="2267"/>
      <c r="N19" s="951"/>
      <c r="O19" s="951"/>
      <c r="P19" s="951"/>
      <c r="Q19" s="938"/>
      <c r="R19" s="938"/>
      <c r="S19" s="938"/>
      <c r="T19" s="1087" t="str">
        <f>IF($A18&lt;&gt;"","---","")</f>
        <v/>
      </c>
      <c r="U19" s="1088"/>
      <c r="V19" s="1088"/>
      <c r="W19" s="938"/>
      <c r="X19" s="938"/>
      <c r="Y19" s="938"/>
      <c r="Z19" s="1087" t="str">
        <f>IF($A18&lt;&gt;"","---","")</f>
        <v/>
      </c>
      <c r="AA19" s="1088"/>
      <c r="AB19" s="1088"/>
      <c r="AC19" s="938"/>
      <c r="AD19" s="938"/>
      <c r="AE19" s="938"/>
      <c r="AF19" s="938"/>
      <c r="AG19" s="938"/>
      <c r="AH19" s="938"/>
      <c r="AI19" s="2225" t="str">
        <f>BA19</f>
        <v/>
      </c>
      <c r="AJ19" s="2225"/>
      <c r="AK19" s="2225"/>
      <c r="AL19" s="938"/>
      <c r="AM19" s="938"/>
      <c r="AN19" s="938"/>
      <c r="AO19" s="1088" t="str">
        <f>IFERROR(SQRT(AL19/AL18)*AO18,"")</f>
        <v/>
      </c>
      <c r="AP19" s="1088"/>
      <c r="AQ19" s="1088"/>
      <c r="AR19" s="2248"/>
      <c r="AS19" s="2249"/>
      <c r="AT19" s="2249"/>
      <c r="AU19" s="2233" t="s">
        <v>122</v>
      </c>
      <c r="AV19" s="2234"/>
      <c r="AW19" s="96"/>
      <c r="AX19" s="2337"/>
      <c r="AY19" s="2333"/>
      <c r="AZ19" s="2333"/>
      <c r="BA19" s="2225" t="str">
        <f>IF(1.08*N19*(W19-Q19)/1000&lt;&gt;0,1.08*N19*(W19-Q19)/1000,"")</f>
        <v/>
      </c>
      <c r="BB19" s="2225"/>
      <c r="BC19" s="2225"/>
      <c r="BD19" s="2331"/>
      <c r="BE19" s="2331"/>
      <c r="BF19" s="2331"/>
      <c r="BG19" s="2225" t="str">
        <f>IFERROR(IF(AO19*500*(AC19-AF19)/1000&lt;&gt;0,AO19*500*(AC19-AF19)/1000,""),"")</f>
        <v/>
      </c>
      <c r="BH19" s="2225"/>
      <c r="BI19" s="2225"/>
      <c r="BJ19" s="2225" t="str">
        <f>IFERROR((BA19*1000)/(500*(AC19-AF19)),"")</f>
        <v/>
      </c>
      <c r="BK19" s="2225"/>
      <c r="BL19" s="2225"/>
      <c r="BM19" s="1494" t="str">
        <f>IFERROR(SQRT(AL19/AL18)*AO18,"")</f>
        <v/>
      </c>
      <c r="BN19" s="1494"/>
      <c r="BO19" s="2226"/>
      <c r="BP19" s="1494" t="e">
        <f>BA19/BG19</f>
        <v>#VALUE!</v>
      </c>
      <c r="BQ19" s="1494"/>
      <c r="BR19" s="2208"/>
      <c r="BS19" s="5"/>
      <c r="BT19" s="5"/>
      <c r="BU19" s="5"/>
      <c r="BV19" s="5"/>
      <c r="BW19" s="5"/>
      <c r="BX19" s="5"/>
      <c r="BY19" s="5"/>
      <c r="BZ19" s="5"/>
      <c r="CA19" s="5"/>
      <c r="CB19" s="5"/>
      <c r="CC19" s="5"/>
      <c r="CD19" s="5"/>
      <c r="CE19" s="5"/>
      <c r="CF19" s="5"/>
    </row>
    <row r="20" spans="1:84" ht="12" customHeight="1" x14ac:dyDescent="0.25">
      <c r="A20" s="2256"/>
      <c r="B20" s="2257"/>
      <c r="C20" s="2257"/>
      <c r="D20" s="2257"/>
      <c r="E20" s="2257"/>
      <c r="F20" s="2257"/>
      <c r="G20" s="2258"/>
      <c r="H20" s="2317" t="s">
        <v>104</v>
      </c>
      <c r="I20" s="2318"/>
      <c r="J20" s="2318"/>
      <c r="K20" s="2318"/>
      <c r="L20" s="2318"/>
      <c r="M20" s="2319"/>
      <c r="N20" s="2320"/>
      <c r="O20" s="2320"/>
      <c r="P20" s="2320"/>
      <c r="Q20" s="2321"/>
      <c r="R20" s="2321"/>
      <c r="S20" s="2321"/>
      <c r="T20" s="2322" t="str">
        <f>IF($A20&lt;&gt;"","---","")</f>
        <v/>
      </c>
      <c r="U20" s="2323"/>
      <c r="V20" s="2323"/>
      <c r="W20" s="2321"/>
      <c r="X20" s="2321"/>
      <c r="Y20" s="2321"/>
      <c r="Z20" s="2322" t="str">
        <f>IF($A20&lt;&gt;"","---","")</f>
        <v/>
      </c>
      <c r="AA20" s="2323"/>
      <c r="AB20" s="2323"/>
      <c r="AC20" s="2321"/>
      <c r="AD20" s="2321"/>
      <c r="AE20" s="2321"/>
      <c r="AF20" s="2321"/>
      <c r="AG20" s="2321"/>
      <c r="AH20" s="2321"/>
      <c r="AI20" s="2321"/>
      <c r="AJ20" s="2321"/>
      <c r="AK20" s="2321"/>
      <c r="AL20" s="2321"/>
      <c r="AM20" s="2321"/>
      <c r="AN20" s="2321"/>
      <c r="AO20" s="2321"/>
      <c r="AP20" s="2321"/>
      <c r="AQ20" s="2321"/>
      <c r="AR20" s="2326" t="s">
        <v>99</v>
      </c>
      <c r="AS20" s="2327"/>
      <c r="AT20" s="2327"/>
      <c r="AU20" s="2327"/>
      <c r="AV20" s="2328"/>
      <c r="AW20" s="96"/>
      <c r="AX20" s="2329"/>
      <c r="AY20" s="2330"/>
      <c r="AZ20" s="2330"/>
      <c r="BA20" s="2324" t="str">
        <f t="shared" si="0"/>
        <v/>
      </c>
      <c r="BB20" s="2324"/>
      <c r="BC20" s="2324"/>
      <c r="BD20" s="2331"/>
      <c r="BE20" s="2331"/>
      <c r="BF20" s="2331"/>
      <c r="BG20" s="2324" t="str">
        <f t="shared" si="1"/>
        <v/>
      </c>
      <c r="BH20" s="2324"/>
      <c r="BI20" s="2324"/>
      <c r="BJ20" s="2324" t="str">
        <f t="shared" si="2"/>
        <v/>
      </c>
      <c r="BK20" s="2324"/>
      <c r="BL20" s="2324"/>
      <c r="BM20" s="2308" t="s">
        <v>99</v>
      </c>
      <c r="BN20" s="2309"/>
      <c r="BO20" s="2325"/>
      <c r="BP20" s="2308" t="s">
        <v>99</v>
      </c>
      <c r="BQ20" s="2309"/>
      <c r="BR20" s="2310"/>
      <c r="BS20" s="5"/>
      <c r="BT20" s="5"/>
      <c r="BU20" s="5"/>
      <c r="BV20" s="5"/>
      <c r="BW20" s="5"/>
      <c r="BX20" s="5"/>
      <c r="BY20" s="5"/>
      <c r="BZ20" s="5"/>
      <c r="CA20" s="5"/>
      <c r="CB20" s="5"/>
      <c r="CC20" s="5"/>
      <c r="CD20" s="5"/>
      <c r="CE20" s="5"/>
      <c r="CF20" s="5"/>
    </row>
    <row r="21" spans="1:84" ht="12" customHeight="1" x14ac:dyDescent="0.25">
      <c r="A21" s="2259"/>
      <c r="B21" s="2260"/>
      <c r="C21" s="2260"/>
      <c r="D21" s="2260"/>
      <c r="E21" s="2260"/>
      <c r="F21" s="2260"/>
      <c r="G21" s="2261"/>
      <c r="H21" s="2265" t="s">
        <v>103</v>
      </c>
      <c r="I21" s="2266"/>
      <c r="J21" s="2266"/>
      <c r="K21" s="2266"/>
      <c r="L21" s="2266"/>
      <c r="M21" s="2267"/>
      <c r="N21" s="951"/>
      <c r="O21" s="951"/>
      <c r="P21" s="951"/>
      <c r="Q21" s="938"/>
      <c r="R21" s="938"/>
      <c r="S21" s="938"/>
      <c r="T21" s="1087" t="str">
        <f>IF($A20&lt;&gt;"","---","")</f>
        <v/>
      </c>
      <c r="U21" s="1088"/>
      <c r="V21" s="1088"/>
      <c r="W21" s="938"/>
      <c r="X21" s="938"/>
      <c r="Y21" s="938"/>
      <c r="Z21" s="1087" t="str">
        <f>IF($A20&lt;&gt;"","---","")</f>
        <v/>
      </c>
      <c r="AA21" s="1088"/>
      <c r="AB21" s="1088"/>
      <c r="AC21" s="938"/>
      <c r="AD21" s="938"/>
      <c r="AE21" s="938"/>
      <c r="AF21" s="938"/>
      <c r="AG21" s="938"/>
      <c r="AH21" s="938"/>
      <c r="AI21" s="2225" t="str">
        <f>BA21</f>
        <v/>
      </c>
      <c r="AJ21" s="2225"/>
      <c r="AK21" s="2225"/>
      <c r="AL21" s="938"/>
      <c r="AM21" s="938"/>
      <c r="AN21" s="938"/>
      <c r="AO21" s="1088" t="str">
        <f>IFERROR(SQRT(AL21/AL20)*AO20,"")</f>
        <v/>
      </c>
      <c r="AP21" s="1088"/>
      <c r="AQ21" s="1088"/>
      <c r="AR21" s="2248"/>
      <c r="AS21" s="2249"/>
      <c r="AT21" s="2249"/>
      <c r="AU21" s="2233" t="s">
        <v>122</v>
      </c>
      <c r="AV21" s="2234"/>
      <c r="AW21" s="96"/>
      <c r="AX21" s="2337"/>
      <c r="AY21" s="2333"/>
      <c r="AZ21" s="2333"/>
      <c r="BA21" s="2225" t="str">
        <f>IF(1.08*N21*(W21-Q21)/1000&lt;&gt;0,1.08*N21*(W21-Q21)/1000,"")</f>
        <v/>
      </c>
      <c r="BB21" s="2225"/>
      <c r="BC21" s="2225"/>
      <c r="BD21" s="2331"/>
      <c r="BE21" s="2331"/>
      <c r="BF21" s="2331"/>
      <c r="BG21" s="2225" t="str">
        <f>IFERROR(IF(AO21*500*(AC21-AF21)/1000&lt;&gt;0,AO21*500*(AC21-AF21)/1000,""),"")</f>
        <v/>
      </c>
      <c r="BH21" s="2225"/>
      <c r="BI21" s="2225"/>
      <c r="BJ21" s="2225" t="str">
        <f>IFERROR((BA21*1000)/(500*(AC21-AF21)),"")</f>
        <v/>
      </c>
      <c r="BK21" s="2225"/>
      <c r="BL21" s="2225"/>
      <c r="BM21" s="1494" t="str">
        <f>IFERROR(SQRT(AL21/AL20)*AO20,"")</f>
        <v/>
      </c>
      <c r="BN21" s="1494"/>
      <c r="BO21" s="2226"/>
      <c r="BP21" s="1494" t="e">
        <f>BA21/BG21</f>
        <v>#VALUE!</v>
      </c>
      <c r="BQ21" s="1494"/>
      <c r="BR21" s="2208"/>
      <c r="BS21" s="5"/>
      <c r="BT21" s="5"/>
      <c r="BU21" s="5"/>
      <c r="BV21" s="5"/>
      <c r="BW21" s="5"/>
      <c r="BX21" s="5"/>
      <c r="BY21" s="5"/>
      <c r="BZ21" s="5"/>
      <c r="CA21" s="5"/>
      <c r="CB21" s="5"/>
      <c r="CC21" s="5"/>
      <c r="CD21" s="5"/>
      <c r="CE21" s="5"/>
      <c r="CF21" s="5"/>
    </row>
    <row r="22" spans="1:84" ht="12" customHeight="1" x14ac:dyDescent="0.25">
      <c r="A22" s="2256"/>
      <c r="B22" s="2257"/>
      <c r="C22" s="2257"/>
      <c r="D22" s="2257"/>
      <c r="E22" s="2257"/>
      <c r="F22" s="2257"/>
      <c r="G22" s="2258"/>
      <c r="H22" s="2317" t="s">
        <v>104</v>
      </c>
      <c r="I22" s="2318"/>
      <c r="J22" s="2318"/>
      <c r="K22" s="2318"/>
      <c r="L22" s="2318"/>
      <c r="M22" s="2319"/>
      <c r="N22" s="2320"/>
      <c r="O22" s="2320"/>
      <c r="P22" s="2320"/>
      <c r="Q22" s="2321"/>
      <c r="R22" s="2321"/>
      <c r="S22" s="2321"/>
      <c r="T22" s="2322" t="str">
        <f>IF($A22&lt;&gt;"","---","")</f>
        <v/>
      </c>
      <c r="U22" s="2323"/>
      <c r="V22" s="2323"/>
      <c r="W22" s="2321"/>
      <c r="X22" s="2321"/>
      <c r="Y22" s="2321"/>
      <c r="Z22" s="2322" t="str">
        <f>IF($A22&lt;&gt;"","---","")</f>
        <v/>
      </c>
      <c r="AA22" s="2323"/>
      <c r="AB22" s="2323"/>
      <c r="AC22" s="2321"/>
      <c r="AD22" s="2321"/>
      <c r="AE22" s="2321"/>
      <c r="AF22" s="2321"/>
      <c r="AG22" s="2321"/>
      <c r="AH22" s="2321"/>
      <c r="AI22" s="2321"/>
      <c r="AJ22" s="2321"/>
      <c r="AK22" s="2321"/>
      <c r="AL22" s="2321"/>
      <c r="AM22" s="2321"/>
      <c r="AN22" s="2321"/>
      <c r="AO22" s="2321"/>
      <c r="AP22" s="2321"/>
      <c r="AQ22" s="2321"/>
      <c r="AR22" s="2326" t="s">
        <v>99</v>
      </c>
      <c r="AS22" s="2327"/>
      <c r="AT22" s="2327"/>
      <c r="AU22" s="2327"/>
      <c r="AV22" s="2328"/>
      <c r="AW22" s="96"/>
      <c r="AX22" s="2329"/>
      <c r="AY22" s="2330"/>
      <c r="AZ22" s="2330"/>
      <c r="BA22" s="2324" t="str">
        <f t="shared" si="0"/>
        <v/>
      </c>
      <c r="BB22" s="2324"/>
      <c r="BC22" s="2324"/>
      <c r="BD22" s="2331"/>
      <c r="BE22" s="2331"/>
      <c r="BF22" s="2331"/>
      <c r="BG22" s="2324" t="str">
        <f t="shared" si="1"/>
        <v/>
      </c>
      <c r="BH22" s="2324"/>
      <c r="BI22" s="2324"/>
      <c r="BJ22" s="2324" t="str">
        <f t="shared" si="2"/>
        <v/>
      </c>
      <c r="BK22" s="2324"/>
      <c r="BL22" s="2324"/>
      <c r="BM22" s="2308" t="s">
        <v>99</v>
      </c>
      <c r="BN22" s="2309"/>
      <c r="BO22" s="2325"/>
      <c r="BP22" s="2308" t="s">
        <v>99</v>
      </c>
      <c r="BQ22" s="2309"/>
      <c r="BR22" s="2310"/>
      <c r="BS22" s="5"/>
      <c r="BT22" s="5"/>
      <c r="BU22" s="5"/>
      <c r="BV22" s="5"/>
      <c r="BW22" s="5"/>
      <c r="BX22" s="5"/>
      <c r="BY22" s="5"/>
      <c r="BZ22" s="5"/>
      <c r="CA22" s="5"/>
      <c r="CB22" s="5"/>
      <c r="CC22" s="5"/>
      <c r="CD22" s="5"/>
      <c r="CE22" s="5"/>
      <c r="CF22" s="5"/>
    </row>
    <row r="23" spans="1:84" ht="12" customHeight="1" x14ac:dyDescent="0.25">
      <c r="A23" s="2259"/>
      <c r="B23" s="2260"/>
      <c r="C23" s="2260"/>
      <c r="D23" s="2260"/>
      <c r="E23" s="2260"/>
      <c r="F23" s="2260"/>
      <c r="G23" s="2261"/>
      <c r="H23" s="2265" t="s">
        <v>103</v>
      </c>
      <c r="I23" s="2266"/>
      <c r="J23" s="2266"/>
      <c r="K23" s="2266"/>
      <c r="L23" s="2266"/>
      <c r="M23" s="2267"/>
      <c r="N23" s="951"/>
      <c r="O23" s="951"/>
      <c r="P23" s="951"/>
      <c r="Q23" s="938"/>
      <c r="R23" s="938"/>
      <c r="S23" s="938"/>
      <c r="T23" s="1087" t="str">
        <f>IF($A22&lt;&gt;"","---","")</f>
        <v/>
      </c>
      <c r="U23" s="1088"/>
      <c r="V23" s="1088"/>
      <c r="W23" s="938"/>
      <c r="X23" s="938"/>
      <c r="Y23" s="938"/>
      <c r="Z23" s="1087" t="str">
        <f>IF($A22&lt;&gt;"","---","")</f>
        <v/>
      </c>
      <c r="AA23" s="1088"/>
      <c r="AB23" s="1088"/>
      <c r="AC23" s="938"/>
      <c r="AD23" s="938"/>
      <c r="AE23" s="938"/>
      <c r="AF23" s="938"/>
      <c r="AG23" s="938"/>
      <c r="AH23" s="938"/>
      <c r="AI23" s="2225" t="str">
        <f>BA23</f>
        <v/>
      </c>
      <c r="AJ23" s="2225"/>
      <c r="AK23" s="2225"/>
      <c r="AL23" s="938"/>
      <c r="AM23" s="938"/>
      <c r="AN23" s="938"/>
      <c r="AO23" s="1088" t="str">
        <f>IFERROR(SQRT(AL23/AL22)*AO22,"")</f>
        <v/>
      </c>
      <c r="AP23" s="1088"/>
      <c r="AQ23" s="1088"/>
      <c r="AR23" s="2248"/>
      <c r="AS23" s="2249"/>
      <c r="AT23" s="2249"/>
      <c r="AU23" s="2233" t="s">
        <v>122</v>
      </c>
      <c r="AV23" s="2234"/>
      <c r="AW23" s="96"/>
      <c r="AX23" s="2337"/>
      <c r="AY23" s="2333"/>
      <c r="AZ23" s="2333"/>
      <c r="BA23" s="2225" t="str">
        <f>IF(1.08*N23*(W23-Q23)/1000&lt;&gt;0,1.08*N23*(W23-Q23)/1000,"")</f>
        <v/>
      </c>
      <c r="BB23" s="2225"/>
      <c r="BC23" s="2225"/>
      <c r="BD23" s="2331"/>
      <c r="BE23" s="2331"/>
      <c r="BF23" s="2331"/>
      <c r="BG23" s="2225" t="str">
        <f>IFERROR(IF(AO23*500*(AC23-AF23)/1000&lt;&gt;0,AO23*500*(AC23-AF23)/1000,""),"")</f>
        <v/>
      </c>
      <c r="BH23" s="2225"/>
      <c r="BI23" s="2225"/>
      <c r="BJ23" s="2225" t="str">
        <f>IFERROR((BA23*1000)/(500*(AC23-AF23)),"")</f>
        <v/>
      </c>
      <c r="BK23" s="2225"/>
      <c r="BL23" s="2225"/>
      <c r="BM23" s="1494" t="str">
        <f>IFERROR(SQRT(AL23/AL22)*AO22,"")</f>
        <v/>
      </c>
      <c r="BN23" s="1494"/>
      <c r="BO23" s="2226"/>
      <c r="BP23" s="1494" t="e">
        <f>BA23/BG23</f>
        <v>#VALUE!</v>
      </c>
      <c r="BQ23" s="1494"/>
      <c r="BR23" s="2208"/>
      <c r="BS23" s="5"/>
      <c r="BT23" s="5"/>
      <c r="BU23" s="5"/>
      <c r="BV23" s="5"/>
      <c r="BW23" s="5"/>
      <c r="BX23" s="5"/>
      <c r="BY23" s="5"/>
      <c r="BZ23" s="5"/>
      <c r="CA23" s="5"/>
      <c r="CB23" s="5"/>
      <c r="CC23" s="5"/>
      <c r="CD23" s="5"/>
      <c r="CE23" s="5"/>
      <c r="CF23" s="5"/>
    </row>
    <row r="24" spans="1:84" ht="12" customHeight="1" x14ac:dyDescent="0.25">
      <c r="A24" s="2256"/>
      <c r="B24" s="2257"/>
      <c r="C24" s="2257"/>
      <c r="D24" s="2257"/>
      <c r="E24" s="2257"/>
      <c r="F24" s="2257"/>
      <c r="G24" s="2258"/>
      <c r="H24" s="2317" t="s">
        <v>104</v>
      </c>
      <c r="I24" s="2318"/>
      <c r="J24" s="2318"/>
      <c r="K24" s="2318"/>
      <c r="L24" s="2318"/>
      <c r="M24" s="2319"/>
      <c r="N24" s="2320"/>
      <c r="O24" s="2320"/>
      <c r="P24" s="2320"/>
      <c r="Q24" s="2321"/>
      <c r="R24" s="2321"/>
      <c r="S24" s="2321"/>
      <c r="T24" s="2322" t="str">
        <f>IF($A24&lt;&gt;"","---","")</f>
        <v/>
      </c>
      <c r="U24" s="2323"/>
      <c r="V24" s="2323"/>
      <c r="W24" s="2321"/>
      <c r="X24" s="2321"/>
      <c r="Y24" s="2321"/>
      <c r="Z24" s="2322" t="str">
        <f>IF($A24&lt;&gt;"","---","")</f>
        <v/>
      </c>
      <c r="AA24" s="2323"/>
      <c r="AB24" s="2323"/>
      <c r="AC24" s="2321"/>
      <c r="AD24" s="2321"/>
      <c r="AE24" s="2321"/>
      <c r="AF24" s="2321"/>
      <c r="AG24" s="2321"/>
      <c r="AH24" s="2321"/>
      <c r="AI24" s="2321"/>
      <c r="AJ24" s="2321"/>
      <c r="AK24" s="2321"/>
      <c r="AL24" s="2321"/>
      <c r="AM24" s="2321"/>
      <c r="AN24" s="2321"/>
      <c r="AO24" s="2321"/>
      <c r="AP24" s="2321"/>
      <c r="AQ24" s="2321"/>
      <c r="AR24" s="2326" t="s">
        <v>99</v>
      </c>
      <c r="AS24" s="2327"/>
      <c r="AT24" s="2327"/>
      <c r="AU24" s="2327"/>
      <c r="AV24" s="2328"/>
      <c r="AW24" s="96"/>
      <c r="AX24" s="2329"/>
      <c r="AY24" s="2330"/>
      <c r="AZ24" s="2330"/>
      <c r="BA24" s="2324" t="str">
        <f t="shared" si="0"/>
        <v/>
      </c>
      <c r="BB24" s="2324"/>
      <c r="BC24" s="2324"/>
      <c r="BD24" s="2331"/>
      <c r="BE24" s="2331"/>
      <c r="BF24" s="2331"/>
      <c r="BG24" s="2324" t="str">
        <f t="shared" si="1"/>
        <v/>
      </c>
      <c r="BH24" s="2324"/>
      <c r="BI24" s="2324"/>
      <c r="BJ24" s="2324" t="str">
        <f t="shared" si="2"/>
        <v/>
      </c>
      <c r="BK24" s="2324"/>
      <c r="BL24" s="2324"/>
      <c r="BM24" s="2308" t="s">
        <v>99</v>
      </c>
      <c r="BN24" s="2309"/>
      <c r="BO24" s="2325"/>
      <c r="BP24" s="2308" t="s">
        <v>99</v>
      </c>
      <c r="BQ24" s="2309"/>
      <c r="BR24" s="2310"/>
      <c r="BS24" s="5"/>
      <c r="BT24" s="5"/>
      <c r="BU24" s="5"/>
      <c r="BV24" s="5"/>
      <c r="BW24" s="5"/>
      <c r="BX24" s="5"/>
      <c r="BY24" s="5"/>
      <c r="BZ24" s="5"/>
      <c r="CA24" s="5"/>
      <c r="CB24" s="5"/>
      <c r="CC24" s="5"/>
      <c r="CD24" s="5"/>
      <c r="CE24" s="5"/>
      <c r="CF24" s="5"/>
    </row>
    <row r="25" spans="1:84" ht="12" customHeight="1" x14ac:dyDescent="0.25">
      <c r="A25" s="2259"/>
      <c r="B25" s="2260"/>
      <c r="C25" s="2260"/>
      <c r="D25" s="2260"/>
      <c r="E25" s="2260"/>
      <c r="F25" s="2260"/>
      <c r="G25" s="2261"/>
      <c r="H25" s="2265" t="s">
        <v>103</v>
      </c>
      <c r="I25" s="2266"/>
      <c r="J25" s="2266"/>
      <c r="K25" s="2266"/>
      <c r="L25" s="2266"/>
      <c r="M25" s="2267"/>
      <c r="N25" s="951"/>
      <c r="O25" s="951"/>
      <c r="P25" s="951"/>
      <c r="Q25" s="938"/>
      <c r="R25" s="938"/>
      <c r="S25" s="938"/>
      <c r="T25" s="1087" t="str">
        <f>IF($A24&lt;&gt;"","---","")</f>
        <v/>
      </c>
      <c r="U25" s="1088"/>
      <c r="V25" s="1088"/>
      <c r="W25" s="938"/>
      <c r="X25" s="938"/>
      <c r="Y25" s="938"/>
      <c r="Z25" s="1087" t="str">
        <f>IF($A24&lt;&gt;"","---","")</f>
        <v/>
      </c>
      <c r="AA25" s="1088"/>
      <c r="AB25" s="1088"/>
      <c r="AC25" s="938"/>
      <c r="AD25" s="938"/>
      <c r="AE25" s="938"/>
      <c r="AF25" s="938"/>
      <c r="AG25" s="938"/>
      <c r="AH25" s="938"/>
      <c r="AI25" s="2225" t="str">
        <f>BA25</f>
        <v/>
      </c>
      <c r="AJ25" s="2225"/>
      <c r="AK25" s="2225"/>
      <c r="AL25" s="938"/>
      <c r="AM25" s="938"/>
      <c r="AN25" s="938"/>
      <c r="AO25" s="1088" t="str">
        <f>IFERROR(SQRT(AL25/AL24)*AO24,"")</f>
        <v/>
      </c>
      <c r="AP25" s="1088"/>
      <c r="AQ25" s="1088"/>
      <c r="AR25" s="2248"/>
      <c r="AS25" s="2249"/>
      <c r="AT25" s="2249"/>
      <c r="AU25" s="2233" t="s">
        <v>122</v>
      </c>
      <c r="AV25" s="2234"/>
      <c r="AW25" s="96"/>
      <c r="AX25" s="2337"/>
      <c r="AY25" s="2333"/>
      <c r="AZ25" s="2333"/>
      <c r="BA25" s="2225" t="str">
        <f>IF(1.08*N25*(W25-Q25)/1000&lt;&gt;0,1.08*N25*(W25-Q25)/1000,"")</f>
        <v/>
      </c>
      <c r="BB25" s="2225"/>
      <c r="BC25" s="2225"/>
      <c r="BD25" s="2331"/>
      <c r="BE25" s="2331"/>
      <c r="BF25" s="2331"/>
      <c r="BG25" s="2225" t="str">
        <f>IFERROR(IF(AO25*500*(AC25-AF25)/1000&lt;&gt;0,AO25*500*(AC25-AF25)/1000,""),"")</f>
        <v/>
      </c>
      <c r="BH25" s="2225"/>
      <c r="BI25" s="2225"/>
      <c r="BJ25" s="2225" t="str">
        <f>IFERROR((BA25*1000)/(500*(AC25-AF25)),"")</f>
        <v/>
      </c>
      <c r="BK25" s="2225"/>
      <c r="BL25" s="2225"/>
      <c r="BM25" s="1494" t="str">
        <f>IFERROR(SQRT(AL25/AL24)*AO24,"")</f>
        <v/>
      </c>
      <c r="BN25" s="1494"/>
      <c r="BO25" s="2226"/>
      <c r="BP25" s="1494" t="e">
        <f>BA25/BG25</f>
        <v>#VALUE!</v>
      </c>
      <c r="BQ25" s="1494"/>
      <c r="BR25" s="2208"/>
      <c r="BS25" s="5"/>
      <c r="BT25" s="5"/>
      <c r="BU25" s="5"/>
      <c r="BV25" s="5"/>
      <c r="BW25" s="5"/>
      <c r="BX25" s="5"/>
      <c r="BY25" s="5"/>
      <c r="BZ25" s="5"/>
      <c r="CA25" s="5"/>
      <c r="CB25" s="5"/>
      <c r="CC25" s="5"/>
      <c r="CD25" s="5"/>
      <c r="CE25" s="5"/>
      <c r="CF25" s="5"/>
    </row>
    <row r="26" spans="1:84" ht="12" customHeight="1" x14ac:dyDescent="0.25">
      <c r="A26" s="2256"/>
      <c r="B26" s="2257"/>
      <c r="C26" s="2257"/>
      <c r="D26" s="2257"/>
      <c r="E26" s="2257"/>
      <c r="F26" s="2257"/>
      <c r="G26" s="2258"/>
      <c r="H26" s="2317" t="s">
        <v>104</v>
      </c>
      <c r="I26" s="2318"/>
      <c r="J26" s="2318"/>
      <c r="K26" s="2318"/>
      <c r="L26" s="2318"/>
      <c r="M26" s="2319"/>
      <c r="N26" s="2320"/>
      <c r="O26" s="2320"/>
      <c r="P26" s="2320"/>
      <c r="Q26" s="2321"/>
      <c r="R26" s="2321"/>
      <c r="S26" s="2321"/>
      <c r="T26" s="2322" t="str">
        <f>IF($A26&lt;&gt;"","---","")</f>
        <v/>
      </c>
      <c r="U26" s="2323"/>
      <c r="V26" s="2323"/>
      <c r="W26" s="2321"/>
      <c r="X26" s="2321"/>
      <c r="Y26" s="2321"/>
      <c r="Z26" s="2322" t="str">
        <f>IF($A26&lt;&gt;"","---","")</f>
        <v/>
      </c>
      <c r="AA26" s="2323"/>
      <c r="AB26" s="2323"/>
      <c r="AC26" s="2321"/>
      <c r="AD26" s="2321"/>
      <c r="AE26" s="2321"/>
      <c r="AF26" s="2321"/>
      <c r="AG26" s="2321"/>
      <c r="AH26" s="2321"/>
      <c r="AI26" s="2321"/>
      <c r="AJ26" s="2321"/>
      <c r="AK26" s="2321"/>
      <c r="AL26" s="2321"/>
      <c r="AM26" s="2321"/>
      <c r="AN26" s="2321"/>
      <c r="AO26" s="2321"/>
      <c r="AP26" s="2321"/>
      <c r="AQ26" s="2321"/>
      <c r="AR26" s="2326" t="s">
        <v>99</v>
      </c>
      <c r="AS26" s="2327"/>
      <c r="AT26" s="2327"/>
      <c r="AU26" s="2327"/>
      <c r="AV26" s="2328"/>
      <c r="AW26" s="96"/>
      <c r="AX26" s="2329"/>
      <c r="AY26" s="2330"/>
      <c r="AZ26" s="2330"/>
      <c r="BA26" s="2324" t="str">
        <f t="shared" si="0"/>
        <v/>
      </c>
      <c r="BB26" s="2324"/>
      <c r="BC26" s="2324"/>
      <c r="BD26" s="2331"/>
      <c r="BE26" s="2331"/>
      <c r="BF26" s="2331"/>
      <c r="BG26" s="2324" t="str">
        <f t="shared" si="1"/>
        <v/>
      </c>
      <c r="BH26" s="2324"/>
      <c r="BI26" s="2324"/>
      <c r="BJ26" s="2324" t="str">
        <f t="shared" si="2"/>
        <v/>
      </c>
      <c r="BK26" s="2324"/>
      <c r="BL26" s="2324"/>
      <c r="BM26" s="2308" t="s">
        <v>99</v>
      </c>
      <c r="BN26" s="2309"/>
      <c r="BO26" s="2325"/>
      <c r="BP26" s="2308" t="s">
        <v>99</v>
      </c>
      <c r="BQ26" s="2309"/>
      <c r="BR26" s="2310"/>
      <c r="BS26" s="5"/>
      <c r="BT26" s="5"/>
      <c r="BU26" s="5"/>
      <c r="BV26" s="5"/>
      <c r="BW26" s="5"/>
      <c r="BX26" s="5"/>
      <c r="BY26" s="5"/>
      <c r="BZ26" s="5"/>
      <c r="CA26" s="5"/>
      <c r="CB26" s="5"/>
      <c r="CC26" s="5"/>
      <c r="CD26" s="5"/>
      <c r="CE26" s="5"/>
      <c r="CF26" s="5"/>
    </row>
    <row r="27" spans="1:84" ht="12" customHeight="1" x14ac:dyDescent="0.25">
      <c r="A27" s="2259"/>
      <c r="B27" s="2260"/>
      <c r="C27" s="2260"/>
      <c r="D27" s="2260"/>
      <c r="E27" s="2260"/>
      <c r="F27" s="2260"/>
      <c r="G27" s="2261"/>
      <c r="H27" s="2265" t="s">
        <v>103</v>
      </c>
      <c r="I27" s="2266"/>
      <c r="J27" s="2266"/>
      <c r="K27" s="2266"/>
      <c r="L27" s="2266"/>
      <c r="M27" s="2267"/>
      <c r="N27" s="951"/>
      <c r="O27" s="951"/>
      <c r="P27" s="951"/>
      <c r="Q27" s="938"/>
      <c r="R27" s="938"/>
      <c r="S27" s="938"/>
      <c r="T27" s="1087" t="str">
        <f>IF($A26&lt;&gt;"","---","")</f>
        <v/>
      </c>
      <c r="U27" s="1088"/>
      <c r="V27" s="1088"/>
      <c r="W27" s="938"/>
      <c r="X27" s="938"/>
      <c r="Y27" s="938"/>
      <c r="Z27" s="1087" t="str">
        <f>IF($A26&lt;&gt;"","---","")</f>
        <v/>
      </c>
      <c r="AA27" s="1088"/>
      <c r="AB27" s="1088"/>
      <c r="AC27" s="1888"/>
      <c r="AD27" s="938"/>
      <c r="AE27" s="938"/>
      <c r="AF27" s="1888"/>
      <c r="AG27" s="938"/>
      <c r="AH27" s="938"/>
      <c r="AI27" s="2225" t="str">
        <f>BA27</f>
        <v/>
      </c>
      <c r="AJ27" s="2225"/>
      <c r="AK27" s="2225"/>
      <c r="AL27" s="1888"/>
      <c r="AM27" s="938"/>
      <c r="AN27" s="938"/>
      <c r="AO27" s="1088" t="str">
        <f>IFERROR(SQRT(AL27/AL26)*AO26,"")</f>
        <v/>
      </c>
      <c r="AP27" s="1088"/>
      <c r="AQ27" s="1088"/>
      <c r="AR27" s="2248"/>
      <c r="AS27" s="2249"/>
      <c r="AT27" s="2249"/>
      <c r="AU27" s="2233" t="s">
        <v>122</v>
      </c>
      <c r="AV27" s="2234"/>
      <c r="AW27" s="96"/>
      <c r="AX27" s="2337"/>
      <c r="AY27" s="2333"/>
      <c r="AZ27" s="2333"/>
      <c r="BA27" s="2225" t="str">
        <f>IF(1.08*N27*(W27-Q27)/1000&lt;&gt;0,1.08*N27*(W27-Q27)/1000,"")</f>
        <v/>
      </c>
      <c r="BB27" s="2225"/>
      <c r="BC27" s="2225"/>
      <c r="BD27" s="2331"/>
      <c r="BE27" s="2331"/>
      <c r="BF27" s="2331"/>
      <c r="BG27" s="2225" t="str">
        <f>IFERROR(IF(AO27*500*(AC27-AF27)/1000&lt;&gt;0,AO27*500*(AC27-AF27)/1000,""),"")</f>
        <v/>
      </c>
      <c r="BH27" s="2225"/>
      <c r="BI27" s="2225"/>
      <c r="BJ27" s="2225" t="str">
        <f>IFERROR((BA27*1000)/(500*(AC27-AF27)),"")</f>
        <v/>
      </c>
      <c r="BK27" s="2225"/>
      <c r="BL27" s="2225"/>
      <c r="BM27" s="1494" t="str">
        <f>IFERROR(SQRT(AL27/AL26)*AO26,"")</f>
        <v/>
      </c>
      <c r="BN27" s="1494"/>
      <c r="BO27" s="2226"/>
      <c r="BP27" s="1494" t="e">
        <f>BA27/BG27</f>
        <v>#VALUE!</v>
      </c>
      <c r="BQ27" s="1494"/>
      <c r="BR27" s="2208"/>
      <c r="BS27" s="5"/>
      <c r="BT27" s="5"/>
      <c r="BU27" s="5"/>
      <c r="BV27" s="5"/>
      <c r="BW27" s="5"/>
      <c r="BX27" s="5"/>
      <c r="BY27" s="5"/>
      <c r="BZ27" s="5"/>
      <c r="CA27" s="5"/>
      <c r="CB27" s="5"/>
      <c r="CC27" s="5"/>
      <c r="CD27" s="5"/>
      <c r="CE27" s="5"/>
      <c r="CF27" s="5"/>
    </row>
    <row r="28" spans="1:84" ht="12" customHeight="1" x14ac:dyDescent="0.25">
      <c r="A28" s="2256"/>
      <c r="B28" s="2257"/>
      <c r="C28" s="2257"/>
      <c r="D28" s="2257"/>
      <c r="E28" s="2257"/>
      <c r="F28" s="2257"/>
      <c r="G28" s="2258"/>
      <c r="H28" s="2317" t="s">
        <v>104</v>
      </c>
      <c r="I28" s="2318"/>
      <c r="J28" s="2318"/>
      <c r="K28" s="2318"/>
      <c r="L28" s="2318"/>
      <c r="M28" s="2319"/>
      <c r="N28" s="2320"/>
      <c r="O28" s="2320"/>
      <c r="P28" s="2320"/>
      <c r="Q28" s="2321"/>
      <c r="R28" s="2321"/>
      <c r="S28" s="2321"/>
      <c r="T28" s="2322" t="str">
        <f>IF($A28&lt;&gt;"","---","")</f>
        <v/>
      </c>
      <c r="U28" s="2323"/>
      <c r="V28" s="2323"/>
      <c r="W28" s="2321"/>
      <c r="X28" s="2321"/>
      <c r="Y28" s="2321"/>
      <c r="Z28" s="2322" t="str">
        <f>IF($A28&lt;&gt;"","---","")</f>
        <v/>
      </c>
      <c r="AA28" s="2323"/>
      <c r="AB28" s="2323"/>
      <c r="AC28" s="2321"/>
      <c r="AD28" s="2321"/>
      <c r="AE28" s="2321"/>
      <c r="AF28" s="2321"/>
      <c r="AG28" s="2321"/>
      <c r="AH28" s="2321"/>
      <c r="AI28" s="2321"/>
      <c r="AJ28" s="2321"/>
      <c r="AK28" s="2321"/>
      <c r="AL28" s="2321"/>
      <c r="AM28" s="2321"/>
      <c r="AN28" s="2321"/>
      <c r="AO28" s="2321"/>
      <c r="AP28" s="2321"/>
      <c r="AQ28" s="2321"/>
      <c r="AR28" s="2326" t="s">
        <v>99</v>
      </c>
      <c r="AS28" s="2327"/>
      <c r="AT28" s="2327"/>
      <c r="AU28" s="2327"/>
      <c r="AV28" s="2328"/>
      <c r="AW28" s="96"/>
      <c r="AX28" s="2329"/>
      <c r="AY28" s="2330"/>
      <c r="AZ28" s="2330"/>
      <c r="BA28" s="2324" t="str">
        <f t="shared" si="0"/>
        <v/>
      </c>
      <c r="BB28" s="2324"/>
      <c r="BC28" s="2324"/>
      <c r="BD28" s="2331"/>
      <c r="BE28" s="2331"/>
      <c r="BF28" s="2331"/>
      <c r="BG28" s="2324" t="str">
        <f t="shared" si="1"/>
        <v/>
      </c>
      <c r="BH28" s="2324"/>
      <c r="BI28" s="2324"/>
      <c r="BJ28" s="2324" t="str">
        <f t="shared" si="2"/>
        <v/>
      </c>
      <c r="BK28" s="2324"/>
      <c r="BL28" s="2324"/>
      <c r="BM28" s="2308" t="s">
        <v>99</v>
      </c>
      <c r="BN28" s="2309"/>
      <c r="BO28" s="2325"/>
      <c r="BP28" s="2308" t="s">
        <v>99</v>
      </c>
      <c r="BQ28" s="2309"/>
      <c r="BR28" s="2310"/>
      <c r="BS28" s="5"/>
      <c r="BT28" s="5"/>
      <c r="BU28" s="5"/>
      <c r="BV28" s="5"/>
      <c r="BW28" s="5"/>
      <c r="BX28" s="5"/>
      <c r="BY28" s="5"/>
      <c r="BZ28" s="5"/>
      <c r="CA28" s="5"/>
      <c r="CB28" s="5"/>
      <c r="CC28" s="5"/>
      <c r="CD28" s="5"/>
      <c r="CE28" s="5"/>
      <c r="CF28" s="5"/>
    </row>
    <row r="29" spans="1:84" ht="12" customHeight="1" x14ac:dyDescent="0.25">
      <c r="A29" s="2259"/>
      <c r="B29" s="2260"/>
      <c r="C29" s="2260"/>
      <c r="D29" s="2260"/>
      <c r="E29" s="2260"/>
      <c r="F29" s="2260"/>
      <c r="G29" s="2261"/>
      <c r="H29" s="2265" t="s">
        <v>103</v>
      </c>
      <c r="I29" s="2266"/>
      <c r="J29" s="2266"/>
      <c r="K29" s="2266"/>
      <c r="L29" s="2266"/>
      <c r="M29" s="2267"/>
      <c r="N29" s="951"/>
      <c r="O29" s="951"/>
      <c r="P29" s="951"/>
      <c r="Q29" s="938"/>
      <c r="R29" s="938"/>
      <c r="S29" s="938"/>
      <c r="T29" s="1087" t="str">
        <f>IF($A28&lt;&gt;"","---","")</f>
        <v/>
      </c>
      <c r="U29" s="1088"/>
      <c r="V29" s="1088"/>
      <c r="W29" s="938"/>
      <c r="X29" s="938"/>
      <c r="Y29" s="938"/>
      <c r="Z29" s="1087" t="str">
        <f>IF($A28&lt;&gt;"","---","")</f>
        <v/>
      </c>
      <c r="AA29" s="1088"/>
      <c r="AB29" s="1088"/>
      <c r="AC29" s="938"/>
      <c r="AD29" s="938"/>
      <c r="AE29" s="938"/>
      <c r="AF29" s="938"/>
      <c r="AG29" s="938"/>
      <c r="AH29" s="938"/>
      <c r="AI29" s="2225" t="str">
        <f>BA29</f>
        <v/>
      </c>
      <c r="AJ29" s="2225"/>
      <c r="AK29" s="2225"/>
      <c r="AL29" s="938"/>
      <c r="AM29" s="938"/>
      <c r="AN29" s="938"/>
      <c r="AO29" s="1088" t="str">
        <f>IFERROR(SQRT(AL29/AL28)*AO28,"")</f>
        <v/>
      </c>
      <c r="AP29" s="1088"/>
      <c r="AQ29" s="1088"/>
      <c r="AR29" s="2248"/>
      <c r="AS29" s="2249"/>
      <c r="AT29" s="2249"/>
      <c r="AU29" s="2233" t="s">
        <v>122</v>
      </c>
      <c r="AV29" s="2234"/>
      <c r="AW29" s="96"/>
      <c r="AX29" s="2337"/>
      <c r="AY29" s="2333"/>
      <c r="AZ29" s="2333"/>
      <c r="BA29" s="2225" t="str">
        <f>IF(1.08*N29*(W29-Q29)/1000&lt;&gt;0,1.08*N29*(W29-Q29)/1000,"")</f>
        <v/>
      </c>
      <c r="BB29" s="2225"/>
      <c r="BC29" s="2225"/>
      <c r="BD29" s="2331"/>
      <c r="BE29" s="2331"/>
      <c r="BF29" s="2331"/>
      <c r="BG29" s="2225" t="str">
        <f>IFERROR(IF(AO29*500*(AC29-AF29)/1000&lt;&gt;0,AO29*500*(AC29-AF29)/1000,""),"")</f>
        <v/>
      </c>
      <c r="BH29" s="2225"/>
      <c r="BI29" s="2225"/>
      <c r="BJ29" s="2225" t="str">
        <f>IFERROR((BA29*1000)/(500*(AC29-AF29)),"")</f>
        <v/>
      </c>
      <c r="BK29" s="2225"/>
      <c r="BL29" s="2225"/>
      <c r="BM29" s="1494" t="str">
        <f>IFERROR(SQRT(AL29/AL28)*AO28,"")</f>
        <v/>
      </c>
      <c r="BN29" s="1494"/>
      <c r="BO29" s="2226"/>
      <c r="BP29" s="1494" t="e">
        <f>BA29/BG29</f>
        <v>#VALUE!</v>
      </c>
      <c r="BQ29" s="1494"/>
      <c r="BR29" s="2208"/>
      <c r="BS29" s="5"/>
      <c r="BT29" s="5"/>
      <c r="BU29" s="5"/>
      <c r="BV29" s="5"/>
      <c r="BW29" s="5"/>
      <c r="BX29" s="5"/>
      <c r="BY29" s="5"/>
      <c r="BZ29" s="5"/>
      <c r="CA29" s="5"/>
      <c r="CB29" s="5"/>
      <c r="CC29" s="5"/>
      <c r="CD29" s="5"/>
      <c r="CE29" s="5"/>
      <c r="CF29" s="5"/>
    </row>
    <row r="30" spans="1:84" ht="12" customHeight="1" x14ac:dyDescent="0.25">
      <c r="A30" s="2256"/>
      <c r="B30" s="2257"/>
      <c r="C30" s="2257"/>
      <c r="D30" s="2257"/>
      <c r="E30" s="2257"/>
      <c r="F30" s="2257"/>
      <c r="G30" s="2258"/>
      <c r="H30" s="2317" t="s">
        <v>104</v>
      </c>
      <c r="I30" s="2318"/>
      <c r="J30" s="2318"/>
      <c r="K30" s="2318"/>
      <c r="L30" s="2318"/>
      <c r="M30" s="2319"/>
      <c r="N30" s="2320"/>
      <c r="O30" s="2320"/>
      <c r="P30" s="2320"/>
      <c r="Q30" s="2321"/>
      <c r="R30" s="2321"/>
      <c r="S30" s="2321"/>
      <c r="T30" s="2322" t="str">
        <f>IF($A30&lt;&gt;"","---","")</f>
        <v/>
      </c>
      <c r="U30" s="2323"/>
      <c r="V30" s="2323"/>
      <c r="W30" s="2321"/>
      <c r="X30" s="2321"/>
      <c r="Y30" s="2321"/>
      <c r="Z30" s="2322" t="str">
        <f>IF($A30&lt;&gt;"","---","")</f>
        <v/>
      </c>
      <c r="AA30" s="2323"/>
      <c r="AB30" s="2323"/>
      <c r="AC30" s="2321"/>
      <c r="AD30" s="2321"/>
      <c r="AE30" s="2321"/>
      <c r="AF30" s="2321"/>
      <c r="AG30" s="2321"/>
      <c r="AH30" s="2321"/>
      <c r="AI30" s="2321"/>
      <c r="AJ30" s="2321"/>
      <c r="AK30" s="2321"/>
      <c r="AL30" s="2321"/>
      <c r="AM30" s="2321"/>
      <c r="AN30" s="2321"/>
      <c r="AO30" s="2321"/>
      <c r="AP30" s="2321"/>
      <c r="AQ30" s="2321"/>
      <c r="AR30" s="2326" t="s">
        <v>99</v>
      </c>
      <c r="AS30" s="2327"/>
      <c r="AT30" s="2327"/>
      <c r="AU30" s="2327"/>
      <c r="AV30" s="2328"/>
      <c r="AW30" s="96"/>
      <c r="AX30" s="2329"/>
      <c r="AY30" s="2330"/>
      <c r="AZ30" s="2330"/>
      <c r="BA30" s="2324" t="str">
        <f t="shared" si="0"/>
        <v/>
      </c>
      <c r="BB30" s="2324"/>
      <c r="BC30" s="2324"/>
      <c r="BD30" s="2331"/>
      <c r="BE30" s="2331"/>
      <c r="BF30" s="2331"/>
      <c r="BG30" s="2324" t="str">
        <f t="shared" si="1"/>
        <v/>
      </c>
      <c r="BH30" s="2324"/>
      <c r="BI30" s="2324"/>
      <c r="BJ30" s="2324" t="str">
        <f t="shared" si="2"/>
        <v/>
      </c>
      <c r="BK30" s="2324"/>
      <c r="BL30" s="2324"/>
      <c r="BM30" s="2308" t="s">
        <v>99</v>
      </c>
      <c r="BN30" s="2309"/>
      <c r="BO30" s="2325"/>
      <c r="BP30" s="2308" t="s">
        <v>99</v>
      </c>
      <c r="BQ30" s="2309"/>
      <c r="BR30" s="2310"/>
      <c r="BS30" s="5"/>
      <c r="BT30" s="5"/>
      <c r="BU30" s="5"/>
      <c r="BV30" s="5"/>
      <c r="BW30" s="5"/>
      <c r="BX30" s="5"/>
      <c r="BY30" s="5"/>
      <c r="BZ30" s="5"/>
      <c r="CA30" s="5"/>
      <c r="CB30" s="5"/>
      <c r="CC30" s="5"/>
      <c r="CD30" s="5"/>
      <c r="CE30" s="5"/>
      <c r="CF30" s="5"/>
    </row>
    <row r="31" spans="1:84" ht="12" customHeight="1" x14ac:dyDescent="0.25">
      <c r="A31" s="2259"/>
      <c r="B31" s="2260"/>
      <c r="C31" s="2260"/>
      <c r="D31" s="2260"/>
      <c r="E31" s="2260"/>
      <c r="F31" s="2260"/>
      <c r="G31" s="2261"/>
      <c r="H31" s="2265" t="s">
        <v>103</v>
      </c>
      <c r="I31" s="2266"/>
      <c r="J31" s="2266"/>
      <c r="K31" s="2266"/>
      <c r="L31" s="2266"/>
      <c r="M31" s="2267"/>
      <c r="N31" s="951"/>
      <c r="O31" s="951"/>
      <c r="P31" s="951"/>
      <c r="Q31" s="938"/>
      <c r="R31" s="938"/>
      <c r="S31" s="938"/>
      <c r="T31" s="1087" t="str">
        <f>IF($A30&lt;&gt;"","---","")</f>
        <v/>
      </c>
      <c r="U31" s="1088"/>
      <c r="V31" s="1088"/>
      <c r="W31" s="938"/>
      <c r="X31" s="938"/>
      <c r="Y31" s="938"/>
      <c r="Z31" s="1087" t="str">
        <f>IF($A30&lt;&gt;"","---","")</f>
        <v/>
      </c>
      <c r="AA31" s="1088"/>
      <c r="AB31" s="1088"/>
      <c r="AC31" s="938"/>
      <c r="AD31" s="938"/>
      <c r="AE31" s="938"/>
      <c r="AF31" s="938"/>
      <c r="AG31" s="938"/>
      <c r="AH31" s="938"/>
      <c r="AI31" s="2225" t="str">
        <f>BA31</f>
        <v/>
      </c>
      <c r="AJ31" s="2225"/>
      <c r="AK31" s="2225"/>
      <c r="AL31" s="938"/>
      <c r="AM31" s="938"/>
      <c r="AN31" s="938"/>
      <c r="AO31" s="1088" t="str">
        <f>IFERROR(SQRT(AL31/AL30)*AO30,"")</f>
        <v/>
      </c>
      <c r="AP31" s="1088"/>
      <c r="AQ31" s="1088"/>
      <c r="AR31" s="2248"/>
      <c r="AS31" s="2249"/>
      <c r="AT31" s="2249"/>
      <c r="AU31" s="2233" t="s">
        <v>122</v>
      </c>
      <c r="AV31" s="2234"/>
      <c r="AW31" s="96"/>
      <c r="AX31" s="2337"/>
      <c r="AY31" s="2333"/>
      <c r="AZ31" s="2333"/>
      <c r="BA31" s="2225" t="str">
        <f>IF(1.08*N31*(W31-Q31)/1000&lt;&gt;0,1.08*N31*(W31-Q31)/1000,"")</f>
        <v/>
      </c>
      <c r="BB31" s="2225"/>
      <c r="BC31" s="2225"/>
      <c r="BD31" s="2331"/>
      <c r="BE31" s="2331"/>
      <c r="BF31" s="2331"/>
      <c r="BG31" s="2225" t="str">
        <f>IFERROR(IF(AO31*500*(AC31-AF31)/1000&lt;&gt;0,AO31*500*(AC31-AF31)/1000,""),"")</f>
        <v/>
      </c>
      <c r="BH31" s="2225"/>
      <c r="BI31" s="2225"/>
      <c r="BJ31" s="2225" t="str">
        <f>IFERROR((BA31*1000)/(500*(AC31-AF31)),"")</f>
        <v/>
      </c>
      <c r="BK31" s="2225"/>
      <c r="BL31" s="2225"/>
      <c r="BM31" s="1494" t="str">
        <f>IFERROR(SQRT(AL31/AL30)*AO30,"")</f>
        <v/>
      </c>
      <c r="BN31" s="1494"/>
      <c r="BO31" s="2226"/>
      <c r="BP31" s="1494" t="e">
        <f>BA31/BG31</f>
        <v>#VALUE!</v>
      </c>
      <c r="BQ31" s="1494"/>
      <c r="BR31" s="2208"/>
      <c r="BS31" s="5"/>
      <c r="BT31" s="5"/>
      <c r="BU31" s="5"/>
      <c r="BV31" s="5"/>
      <c r="BW31" s="5"/>
      <c r="BX31" s="5"/>
      <c r="BY31" s="5"/>
      <c r="BZ31" s="5"/>
      <c r="CA31" s="5"/>
      <c r="CB31" s="5"/>
      <c r="CC31" s="5"/>
      <c r="CD31" s="5"/>
      <c r="CE31" s="5"/>
      <c r="CF31" s="5"/>
    </row>
    <row r="32" spans="1:84" ht="12" customHeight="1" x14ac:dyDescent="0.25">
      <c r="A32" s="2256"/>
      <c r="B32" s="2257"/>
      <c r="C32" s="2257"/>
      <c r="D32" s="2257"/>
      <c r="E32" s="2257"/>
      <c r="F32" s="2257"/>
      <c r="G32" s="2258"/>
      <c r="H32" s="2317" t="s">
        <v>104</v>
      </c>
      <c r="I32" s="2318"/>
      <c r="J32" s="2318"/>
      <c r="K32" s="2318"/>
      <c r="L32" s="2318"/>
      <c r="M32" s="2319"/>
      <c r="N32" s="2320"/>
      <c r="O32" s="2320"/>
      <c r="P32" s="2320"/>
      <c r="Q32" s="2321"/>
      <c r="R32" s="2321"/>
      <c r="S32" s="2321"/>
      <c r="T32" s="2322" t="str">
        <f>IF($A32&lt;&gt;"","---","")</f>
        <v/>
      </c>
      <c r="U32" s="2323"/>
      <c r="V32" s="2323"/>
      <c r="W32" s="2321"/>
      <c r="X32" s="2321"/>
      <c r="Y32" s="2321"/>
      <c r="Z32" s="2322" t="str">
        <f>IF($A32&lt;&gt;"","---","")</f>
        <v/>
      </c>
      <c r="AA32" s="2323"/>
      <c r="AB32" s="2323"/>
      <c r="AC32" s="2321"/>
      <c r="AD32" s="2321"/>
      <c r="AE32" s="2321"/>
      <c r="AF32" s="2321"/>
      <c r="AG32" s="2321"/>
      <c r="AH32" s="2321"/>
      <c r="AI32" s="2321"/>
      <c r="AJ32" s="2321"/>
      <c r="AK32" s="2321"/>
      <c r="AL32" s="2321"/>
      <c r="AM32" s="2321"/>
      <c r="AN32" s="2321"/>
      <c r="AO32" s="2321"/>
      <c r="AP32" s="2321"/>
      <c r="AQ32" s="2321"/>
      <c r="AR32" s="2326" t="s">
        <v>99</v>
      </c>
      <c r="AS32" s="2327"/>
      <c r="AT32" s="2327"/>
      <c r="AU32" s="2327"/>
      <c r="AV32" s="2328"/>
      <c r="AW32" s="96"/>
      <c r="AX32" s="2329"/>
      <c r="AY32" s="2330"/>
      <c r="AZ32" s="2330"/>
      <c r="BA32" s="2324" t="str">
        <f t="shared" si="0"/>
        <v/>
      </c>
      <c r="BB32" s="2324"/>
      <c r="BC32" s="2324"/>
      <c r="BD32" s="2331"/>
      <c r="BE32" s="2331"/>
      <c r="BF32" s="2331"/>
      <c r="BG32" s="2324" t="str">
        <f t="shared" si="1"/>
        <v/>
      </c>
      <c r="BH32" s="2324"/>
      <c r="BI32" s="2324"/>
      <c r="BJ32" s="2324" t="str">
        <f t="shared" si="2"/>
        <v/>
      </c>
      <c r="BK32" s="2324"/>
      <c r="BL32" s="2324"/>
      <c r="BM32" s="2308" t="s">
        <v>99</v>
      </c>
      <c r="BN32" s="2309"/>
      <c r="BO32" s="2325"/>
      <c r="BP32" s="2308" t="s">
        <v>99</v>
      </c>
      <c r="BQ32" s="2309"/>
      <c r="BR32" s="2310"/>
      <c r="BS32" s="5"/>
      <c r="BT32" s="5"/>
      <c r="BU32" s="5"/>
      <c r="BV32" s="5"/>
      <c r="BW32" s="5"/>
      <c r="BX32" s="5"/>
      <c r="BY32" s="5"/>
      <c r="BZ32" s="5"/>
      <c r="CA32" s="5"/>
      <c r="CB32" s="5"/>
      <c r="CC32" s="5"/>
      <c r="CD32" s="5"/>
      <c r="CE32" s="5"/>
      <c r="CF32" s="5"/>
    </row>
    <row r="33" spans="1:84" ht="12" customHeight="1" thickBot="1" x14ac:dyDescent="0.3">
      <c r="A33" s="2262"/>
      <c r="B33" s="2263"/>
      <c r="C33" s="2263"/>
      <c r="D33" s="2263"/>
      <c r="E33" s="2263"/>
      <c r="F33" s="2263"/>
      <c r="G33" s="2264"/>
      <c r="H33" s="2283" t="s">
        <v>103</v>
      </c>
      <c r="I33" s="2284"/>
      <c r="J33" s="2284"/>
      <c r="K33" s="2284"/>
      <c r="L33" s="2284"/>
      <c r="M33" s="2285"/>
      <c r="N33" s="1347"/>
      <c r="O33" s="1347"/>
      <c r="P33" s="1347"/>
      <c r="Q33" s="2133"/>
      <c r="R33" s="2133"/>
      <c r="S33" s="2133"/>
      <c r="T33" s="2338" t="str">
        <f>IF($A32&lt;&gt;"","---","")</f>
        <v/>
      </c>
      <c r="U33" s="2187"/>
      <c r="V33" s="2187"/>
      <c r="W33" s="2133"/>
      <c r="X33" s="2133"/>
      <c r="Y33" s="2133"/>
      <c r="Z33" s="2338" t="str">
        <f>IF($A32&lt;&gt;"","---","")</f>
        <v/>
      </c>
      <c r="AA33" s="2187"/>
      <c r="AB33" s="2187"/>
      <c r="AC33" s="2133"/>
      <c r="AD33" s="2133"/>
      <c r="AE33" s="2133"/>
      <c r="AF33" s="2133"/>
      <c r="AG33" s="2133"/>
      <c r="AH33" s="2133"/>
      <c r="AI33" s="2187" t="str">
        <f>BA33</f>
        <v/>
      </c>
      <c r="AJ33" s="2187"/>
      <c r="AK33" s="2187"/>
      <c r="AL33" s="2133"/>
      <c r="AM33" s="2133"/>
      <c r="AN33" s="2133"/>
      <c r="AO33" s="2187" t="str">
        <f>IFERROR(SQRT(AL33/AL32)*AO32,"")</f>
        <v/>
      </c>
      <c r="AP33" s="2187"/>
      <c r="AQ33" s="2187"/>
      <c r="AR33" s="2236"/>
      <c r="AS33" s="2237"/>
      <c r="AT33" s="2237"/>
      <c r="AU33" s="2250" t="s">
        <v>122</v>
      </c>
      <c r="AV33" s="2251"/>
      <c r="AW33" s="96"/>
      <c r="AX33" s="2340"/>
      <c r="AY33" s="2341"/>
      <c r="AZ33" s="2342"/>
      <c r="BA33" s="2225" t="str">
        <f>IF(1.08*N33*(W33-Q33)/1000&lt;&gt;0,1.08*N33*(W33-Q33)/1000,"")</f>
        <v/>
      </c>
      <c r="BB33" s="2225"/>
      <c r="BC33" s="2225"/>
      <c r="BD33" s="2339"/>
      <c r="BE33" s="2339"/>
      <c r="BF33" s="2339"/>
      <c r="BG33" s="2225" t="str">
        <f>IFERROR(IF(AO33*500*(AC33-AF33)/1000&lt;&gt;0,AO33*500*(AC33-AF33)/1000,""),"")</f>
        <v/>
      </c>
      <c r="BH33" s="2225"/>
      <c r="BI33" s="2225"/>
      <c r="BJ33" s="2225" t="str">
        <f>IFERROR((BA33*1000)/(500*(AC33-AF33)),"")</f>
        <v/>
      </c>
      <c r="BK33" s="2225"/>
      <c r="BL33" s="2225"/>
      <c r="BM33" s="1494" t="str">
        <f>IFERROR(SQRT(AL33/AL32)*AO32,"")</f>
        <v/>
      </c>
      <c r="BN33" s="1494"/>
      <c r="BO33" s="2226"/>
      <c r="BP33" s="1213" t="e">
        <f>BA33/BG33</f>
        <v>#VALUE!</v>
      </c>
      <c r="BQ33" s="1213"/>
      <c r="BR33" s="2212"/>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43" t="s">
        <v>451</v>
      </c>
      <c r="AD34" s="2344"/>
      <c r="AE34" s="2344"/>
      <c r="AF34" s="2344"/>
      <c r="AG34" s="2344"/>
      <c r="AH34" s="2344"/>
      <c r="AI34" s="2344"/>
      <c r="AJ34" s="2344"/>
      <c r="AK34" s="2344"/>
      <c r="AL34" s="2344"/>
      <c r="AM34" s="2344"/>
      <c r="AN34" s="2345"/>
      <c r="AO34" s="2324">
        <f>SUM(AO12,AO14,AO16,AO18,AO20,AO22,AO24,AO26,AO28,AO30,AO32)</f>
        <v>0</v>
      </c>
      <c r="AP34" s="2324"/>
      <c r="AQ34" s="2324"/>
      <c r="AR34" s="391">
        <f>SUM(AO12,AO14,AO16,AO18,AO20,AO22,AO24,AO26,AO28,AO30,AO32)</f>
        <v>0</v>
      </c>
      <c r="AS34" s="38"/>
      <c r="AT34" s="38"/>
      <c r="AU34" s="38"/>
      <c r="AV34" s="392"/>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42" t="s">
        <v>452</v>
      </c>
      <c r="AD35" s="2243"/>
      <c r="AE35" s="2243"/>
      <c r="AF35" s="2243"/>
      <c r="AG35" s="2243"/>
      <c r="AH35" s="2243"/>
      <c r="AI35" s="2243"/>
      <c r="AJ35" s="2243"/>
      <c r="AK35" s="2243"/>
      <c r="AL35" s="2243"/>
      <c r="AM35" s="2243"/>
      <c r="AN35" s="2244"/>
      <c r="AO35" s="2187">
        <f>SUM(AO13,AO15,AO17,AO19,AO21,AO23,AO25,AO27,AO29,AO31,AO33)</f>
        <v>0</v>
      </c>
      <c r="AP35" s="2187"/>
      <c r="AQ35" s="2187"/>
      <c r="AR35" s="298">
        <f>SUM(AO13,AO15,AO17,AO19,AO21,AO23,AO25,AO27,AO29,AO31,AO33)</f>
        <v>0</v>
      </c>
      <c r="AS35" s="295"/>
      <c r="AT35" s="295"/>
      <c r="AU35" s="295"/>
      <c r="AV35" s="296"/>
      <c r="AW35" s="96"/>
      <c r="AX35" s="1102" t="s">
        <v>709</v>
      </c>
      <c r="AY35" s="1103"/>
      <c r="AZ35" s="1103"/>
      <c r="BA35" s="1103"/>
      <c r="BB35" s="1103"/>
      <c r="BC35" s="1103"/>
      <c r="BD35" s="1103"/>
      <c r="BE35" s="1103"/>
      <c r="BF35" s="1103"/>
      <c r="BG35" s="1103"/>
      <c r="BH35" s="1103"/>
      <c r="BI35" s="1103"/>
      <c r="BJ35" s="1103"/>
      <c r="BK35" s="1103"/>
      <c r="BL35" s="1104"/>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86"/>
      <c r="C36" s="1786"/>
      <c r="D36" s="1786"/>
      <c r="E36" s="1786"/>
      <c r="F36" s="1786"/>
      <c r="G36" s="1786"/>
      <c r="H36" s="1786"/>
      <c r="I36" s="1786"/>
      <c r="J36" s="1786"/>
      <c r="K36" s="1786"/>
      <c r="L36" s="1786"/>
      <c r="M36" s="1786"/>
      <c r="N36" s="1786"/>
      <c r="O36" s="1786"/>
      <c r="P36" s="1786"/>
      <c r="Q36" s="1786"/>
      <c r="R36" s="1786"/>
      <c r="S36" s="1786"/>
      <c r="T36" s="1786"/>
      <c r="U36" s="1786"/>
      <c r="V36" s="1786"/>
      <c r="W36" s="1786"/>
      <c r="X36" s="1786"/>
      <c r="Y36" s="1786"/>
      <c r="Z36" s="1786"/>
      <c r="AA36" s="1786"/>
      <c r="AB36" s="1786"/>
      <c r="AC36" s="1786"/>
      <c r="AD36" s="1786"/>
      <c r="AE36" s="1786"/>
      <c r="AF36" s="1786"/>
      <c r="AG36" s="1786"/>
      <c r="AH36" s="1786"/>
      <c r="AI36" s="1786"/>
      <c r="AJ36" s="1786"/>
      <c r="AK36" s="1786"/>
      <c r="AL36" s="1786"/>
      <c r="AM36" s="1786"/>
      <c r="AN36" s="1786"/>
      <c r="AO36" s="1786"/>
      <c r="AP36" s="1786"/>
      <c r="AQ36" s="1786"/>
      <c r="AR36" s="1786"/>
      <c r="AS36" s="1786"/>
      <c r="AT36" s="1786"/>
      <c r="AU36" s="1786"/>
      <c r="AV36" s="1786"/>
      <c r="AW36" s="96"/>
      <c r="AX36" s="948"/>
      <c r="AY36" s="949"/>
      <c r="AZ36" s="949"/>
      <c r="BA36" s="949"/>
      <c r="BB36" s="950"/>
      <c r="BC36" s="956"/>
      <c r="BD36" s="949"/>
      <c r="BE36" s="949"/>
      <c r="BF36" s="949"/>
      <c r="BG36" s="950"/>
      <c r="BH36" s="956"/>
      <c r="BI36" s="949"/>
      <c r="BJ36" s="949"/>
      <c r="BK36" s="949"/>
      <c r="BL36" s="95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86"/>
      <c r="C37" s="1786"/>
      <c r="D37" s="1786"/>
      <c r="E37" s="1786"/>
      <c r="F37" s="1786"/>
      <c r="G37" s="1786"/>
      <c r="H37" s="1786"/>
      <c r="I37" s="1786"/>
      <c r="J37" s="1786"/>
      <c r="K37" s="1786"/>
      <c r="L37" s="1786"/>
      <c r="M37" s="1786"/>
      <c r="N37" s="1786"/>
      <c r="O37" s="1786"/>
      <c r="P37" s="1786"/>
      <c r="Q37" s="1786"/>
      <c r="R37" s="1786"/>
      <c r="S37" s="1786"/>
      <c r="T37" s="1786"/>
      <c r="U37" s="1786"/>
      <c r="V37" s="1786"/>
      <c r="W37" s="1786"/>
      <c r="X37" s="1786"/>
      <c r="Y37" s="1786"/>
      <c r="Z37" s="1786"/>
      <c r="AA37" s="1786"/>
      <c r="AB37" s="1786"/>
      <c r="AC37" s="1786"/>
      <c r="AD37" s="1786"/>
      <c r="AE37" s="1786"/>
      <c r="AF37" s="1786"/>
      <c r="AG37" s="1786"/>
      <c r="AH37" s="1786"/>
      <c r="AI37" s="1786"/>
      <c r="AJ37" s="1786"/>
      <c r="AK37" s="1786"/>
      <c r="AL37" s="1786"/>
      <c r="AM37" s="1786"/>
      <c r="AN37" s="1786"/>
      <c r="AO37" s="1786"/>
      <c r="AP37" s="1786"/>
      <c r="AQ37" s="1786"/>
      <c r="AR37" s="1786"/>
      <c r="AS37" s="1786"/>
      <c r="AT37" s="1786"/>
      <c r="AU37" s="1786"/>
      <c r="AV37" s="1786"/>
      <c r="AW37" s="96"/>
      <c r="AX37" s="958"/>
      <c r="AY37" s="959"/>
      <c r="AZ37" s="959"/>
      <c r="BA37" s="959"/>
      <c r="BB37" s="960"/>
      <c r="BC37" s="961"/>
      <c r="BD37" s="959"/>
      <c r="BE37" s="959"/>
      <c r="BF37" s="959"/>
      <c r="BG37" s="960"/>
      <c r="BH37" s="961"/>
      <c r="BI37" s="959"/>
      <c r="BJ37" s="959"/>
      <c r="BK37" s="959"/>
      <c r="BL37" s="96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86"/>
      <c r="C38" s="1786"/>
      <c r="D38" s="1786"/>
      <c r="E38" s="1786"/>
      <c r="F38" s="1786"/>
      <c r="G38" s="1786"/>
      <c r="H38" s="1786"/>
      <c r="I38" s="1786"/>
      <c r="J38" s="1786"/>
      <c r="K38" s="1786"/>
      <c r="L38" s="1786"/>
      <c r="M38" s="1786"/>
      <c r="N38" s="1786"/>
      <c r="O38" s="1786"/>
      <c r="P38" s="1786"/>
      <c r="Q38" s="1786"/>
      <c r="R38" s="1786"/>
      <c r="S38" s="1786"/>
      <c r="T38" s="1786"/>
      <c r="U38" s="1786"/>
      <c r="V38" s="1786"/>
      <c r="W38" s="1786"/>
      <c r="X38" s="1786"/>
      <c r="Y38" s="1786"/>
      <c r="Z38" s="1786"/>
      <c r="AA38" s="1786"/>
      <c r="AB38" s="1786"/>
      <c r="AC38" s="1786"/>
      <c r="AD38" s="1786"/>
      <c r="AE38" s="1786"/>
      <c r="AF38" s="1786"/>
      <c r="AG38" s="1786"/>
      <c r="AH38" s="1786"/>
      <c r="AI38" s="1786"/>
      <c r="AJ38" s="1786"/>
      <c r="AK38" s="1786"/>
      <c r="AL38" s="1786"/>
      <c r="AM38" s="1786"/>
      <c r="AN38" s="1786"/>
      <c r="AO38" s="1786"/>
      <c r="AP38" s="1786"/>
      <c r="AQ38" s="1786"/>
      <c r="AR38" s="1786"/>
      <c r="AS38" s="1786"/>
      <c r="AT38" s="1786"/>
      <c r="AU38" s="1786"/>
      <c r="AV38" s="1786"/>
      <c r="AW38" s="5"/>
      <c r="AX38" s="958"/>
      <c r="AY38" s="959"/>
      <c r="AZ38" s="959"/>
      <c r="BA38" s="959"/>
      <c r="BB38" s="960"/>
      <c r="BC38" s="961"/>
      <c r="BD38" s="959"/>
      <c r="BE38" s="959"/>
      <c r="BF38" s="959"/>
      <c r="BG38" s="960"/>
      <c r="BH38" s="961"/>
      <c r="BI38" s="959"/>
      <c r="BJ38" s="959"/>
      <c r="BK38" s="959"/>
      <c r="BL38" s="96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86"/>
      <c r="C39" s="1786"/>
      <c r="D39" s="1786"/>
      <c r="E39" s="1786"/>
      <c r="F39" s="1786"/>
      <c r="G39" s="1786"/>
      <c r="H39" s="1786"/>
      <c r="I39" s="1786"/>
      <c r="J39" s="1786"/>
      <c r="K39" s="1786"/>
      <c r="L39" s="1786"/>
      <c r="M39" s="1786"/>
      <c r="N39" s="1786"/>
      <c r="O39" s="1786"/>
      <c r="P39" s="1786"/>
      <c r="Q39" s="1786"/>
      <c r="R39" s="1786"/>
      <c r="S39" s="1786"/>
      <c r="T39" s="1786"/>
      <c r="U39" s="1786"/>
      <c r="V39" s="1786"/>
      <c r="W39" s="1786"/>
      <c r="X39" s="1786"/>
      <c r="Y39" s="1786"/>
      <c r="Z39" s="1786"/>
      <c r="AA39" s="1786"/>
      <c r="AB39" s="1786"/>
      <c r="AC39" s="1786"/>
      <c r="AD39" s="1786"/>
      <c r="AE39" s="1786"/>
      <c r="AF39" s="1786"/>
      <c r="AG39" s="1786"/>
      <c r="AH39" s="1786"/>
      <c r="AI39" s="1786"/>
      <c r="AJ39" s="1786"/>
      <c r="AK39" s="1786"/>
      <c r="AL39" s="1786"/>
      <c r="AM39" s="1786"/>
      <c r="AN39" s="1786"/>
      <c r="AO39" s="1786"/>
      <c r="AP39" s="1786"/>
      <c r="AQ39" s="1786"/>
      <c r="AR39" s="1786"/>
      <c r="AS39" s="1786"/>
      <c r="AT39" s="1786"/>
      <c r="AU39" s="1786"/>
      <c r="AV39" s="1786"/>
      <c r="AW39" s="5"/>
      <c r="AX39" s="958"/>
      <c r="AY39" s="959"/>
      <c r="AZ39" s="959"/>
      <c r="BA39" s="959"/>
      <c r="BB39" s="960"/>
      <c r="BC39" s="961"/>
      <c r="BD39" s="959"/>
      <c r="BE39" s="959"/>
      <c r="BF39" s="959"/>
      <c r="BG39" s="960"/>
      <c r="BH39" s="961"/>
      <c r="BI39" s="959"/>
      <c r="BJ39" s="959"/>
      <c r="BK39" s="959"/>
      <c r="BL39" s="96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86"/>
      <c r="C40" s="1786"/>
      <c r="D40" s="1786"/>
      <c r="E40" s="1786"/>
      <c r="F40" s="1786"/>
      <c r="G40" s="1786"/>
      <c r="H40" s="1786"/>
      <c r="I40" s="1786"/>
      <c r="J40" s="1786"/>
      <c r="K40" s="1786"/>
      <c r="L40" s="1786"/>
      <c r="M40" s="1786"/>
      <c r="N40" s="1786"/>
      <c r="O40" s="1786"/>
      <c r="P40" s="1786"/>
      <c r="Q40" s="1786"/>
      <c r="R40" s="1786"/>
      <c r="S40" s="1786"/>
      <c r="T40" s="1786"/>
      <c r="U40" s="1786"/>
      <c r="V40" s="1786"/>
      <c r="W40" s="1786"/>
      <c r="X40" s="1786"/>
      <c r="Y40" s="1786"/>
      <c r="Z40" s="1786"/>
      <c r="AA40" s="1786"/>
      <c r="AB40" s="1786"/>
      <c r="AC40" s="1786"/>
      <c r="AD40" s="1786"/>
      <c r="AE40" s="1786"/>
      <c r="AF40" s="1786"/>
      <c r="AG40" s="1786"/>
      <c r="AH40" s="1786"/>
      <c r="AI40" s="1786"/>
      <c r="AJ40" s="1786"/>
      <c r="AK40" s="1786"/>
      <c r="AL40" s="1786"/>
      <c r="AM40" s="1786"/>
      <c r="AN40" s="1786"/>
      <c r="AO40" s="1786"/>
      <c r="AP40" s="1786"/>
      <c r="AQ40" s="1786"/>
      <c r="AR40" s="1786"/>
      <c r="AS40" s="1786"/>
      <c r="AT40" s="1786"/>
      <c r="AU40" s="1786"/>
      <c r="AV40" s="1786"/>
      <c r="AW40" s="5"/>
      <c r="AX40" s="958"/>
      <c r="AY40" s="959"/>
      <c r="AZ40" s="959"/>
      <c r="BA40" s="959"/>
      <c r="BB40" s="960"/>
      <c r="BC40" s="961"/>
      <c r="BD40" s="959"/>
      <c r="BE40" s="959"/>
      <c r="BF40" s="959"/>
      <c r="BG40" s="960"/>
      <c r="BH40" s="961"/>
      <c r="BI40" s="959"/>
      <c r="BJ40" s="959"/>
      <c r="BK40" s="959"/>
      <c r="BL40" s="96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77"/>
      <c r="AY41" s="978"/>
      <c r="AZ41" s="978"/>
      <c r="BA41" s="978"/>
      <c r="BB41" s="979"/>
      <c r="BC41" s="980"/>
      <c r="BD41" s="978"/>
      <c r="BE41" s="978"/>
      <c r="BF41" s="978"/>
      <c r="BG41" s="979"/>
      <c r="BH41" s="980"/>
      <c r="BI41" s="978"/>
      <c r="BJ41" s="978"/>
      <c r="BK41" s="978"/>
      <c r="BL41" s="98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32" t="s">
        <v>38</v>
      </c>
      <c r="B42" s="1532"/>
      <c r="C42" s="1532"/>
      <c r="D42" s="1532"/>
      <c r="E42" s="994"/>
      <c r="F42" s="994"/>
      <c r="G42" s="994"/>
      <c r="H42" s="994"/>
      <c r="I42" s="994"/>
      <c r="J42" s="994"/>
      <c r="K42" s="994"/>
      <c r="L42" s="6"/>
      <c r="M42" s="6"/>
      <c r="N42" s="6"/>
      <c r="O42" s="6"/>
      <c r="P42" s="6"/>
      <c r="Q42" s="6"/>
      <c r="R42" s="6"/>
      <c r="S42" s="6"/>
      <c r="T42" s="6"/>
      <c r="U42" s="6"/>
      <c r="V42" s="6"/>
      <c r="W42" s="6"/>
      <c r="X42" s="6"/>
      <c r="Y42" s="6"/>
      <c r="Z42" s="6"/>
      <c r="AA42" s="6"/>
      <c r="AB42" s="6"/>
      <c r="AC42" s="6"/>
      <c r="AD42" s="1532" t="s">
        <v>37</v>
      </c>
      <c r="AE42" s="1532"/>
      <c r="AF42" s="1532"/>
      <c r="AG42" s="1532"/>
      <c r="AH42" s="1532"/>
      <c r="AI42" s="995"/>
      <c r="AJ42" s="995"/>
      <c r="AK42" s="995"/>
      <c r="AL42" s="995"/>
      <c r="AM42" s="995"/>
      <c r="AN42" s="995"/>
      <c r="AO42" s="995"/>
      <c r="AP42" s="995"/>
      <c r="AQ42" s="995"/>
      <c r="AR42" s="995"/>
      <c r="AS42" s="995"/>
      <c r="AT42" s="995"/>
      <c r="AU42" s="995"/>
      <c r="AV42" s="9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x8wRb0WD1oZMmeFdZRE5ice5+4aEdtHA2CRjPh+u2/J2sH6gTPhc0fiDJCdsjW4l9c4dTuElSr6v92KwJ7iZZQ==" saltValue="FQcPZqC4tD7Baa1zIgG3Mw==" spinCount="100000"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220"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19"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18"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17" priority="307">
      <formula>NOT(ISBLANK($A12))</formula>
    </cfRule>
  </conditionalFormatting>
  <conditionalFormatting sqref="H12 H14 H16 H18 H20 H22 H24 H26 H28 H30 H32">
    <cfRule type="expression" dxfId="1216" priority="211">
      <formula>ISBLANK($A12)</formula>
    </cfRule>
  </conditionalFormatting>
  <conditionalFormatting sqref="AU13 H13 H15 AU15 H17 AU17 H19 AU19 H21 AU21 H23 AU23 H25 AU25 H27 AU27 H29 AU29 H31 AU31 H33 AU33">
    <cfRule type="expression" dxfId="1215"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4" priority="305">
      <formula>LEN(TRIM(Q12))&gt;0</formula>
    </cfRule>
  </conditionalFormatting>
  <conditionalFormatting sqref="N12:P12 N14:P14 N16:P16 N18:P18 N20:P20 N22:P22 N24:P24 N26:P26 N28:P28 N30:P30 N32:P32">
    <cfRule type="notContainsBlanks" dxfId="1213" priority="306">
      <formula>LEN(TRIM(N12))&gt;0</formula>
    </cfRule>
  </conditionalFormatting>
  <conditionalFormatting sqref="AI13:AK13">
    <cfRule type="notContainsBlanks" dxfId="1212" priority="123">
      <formula>LEN(TRIM(AI13))&gt;0</formula>
    </cfRule>
  </conditionalFormatting>
  <conditionalFormatting sqref="AI13:AK13">
    <cfRule type="expression" dxfId="1211" priority="124">
      <formula>NOT(ISBLANK(OFFSET($A11,1,0)))</formula>
    </cfRule>
  </conditionalFormatting>
  <conditionalFormatting sqref="BA15:BC15">
    <cfRule type="notContainsBlanks" dxfId="1210" priority="101">
      <formula>LEN(TRIM(BA15))&gt;0</formula>
    </cfRule>
  </conditionalFormatting>
  <conditionalFormatting sqref="BA15:BC15">
    <cfRule type="expression" dxfId="1209" priority="102">
      <formula>NOT(ISBLANK(OFFSET($A13,1,0)))</formula>
    </cfRule>
  </conditionalFormatting>
  <conditionalFormatting sqref="BA17:BC17">
    <cfRule type="notContainsBlanks" dxfId="1208" priority="99">
      <formula>LEN(TRIM(BA17))&gt;0</formula>
    </cfRule>
  </conditionalFormatting>
  <conditionalFormatting sqref="BA17:BC17">
    <cfRule type="expression" dxfId="1207" priority="100">
      <formula>NOT(ISBLANK(OFFSET($A15,1,0)))</formula>
    </cfRule>
  </conditionalFormatting>
  <conditionalFormatting sqref="BA19:BC19">
    <cfRule type="notContainsBlanks" dxfId="1206" priority="97">
      <formula>LEN(TRIM(BA19))&gt;0</formula>
    </cfRule>
  </conditionalFormatting>
  <conditionalFormatting sqref="BA19:BC19">
    <cfRule type="expression" dxfId="1205" priority="98">
      <formula>NOT(ISBLANK(OFFSET($A17,1,0)))</formula>
    </cfRule>
  </conditionalFormatting>
  <conditionalFormatting sqref="BA21:BC21">
    <cfRule type="notContainsBlanks" dxfId="1204" priority="95">
      <formula>LEN(TRIM(BA21))&gt;0</formula>
    </cfRule>
  </conditionalFormatting>
  <conditionalFormatting sqref="BA21:BC21">
    <cfRule type="expression" dxfId="1203" priority="96">
      <formula>NOT(ISBLANK(OFFSET($A19,1,0)))</formula>
    </cfRule>
  </conditionalFormatting>
  <conditionalFormatting sqref="BA23:BC23">
    <cfRule type="notContainsBlanks" dxfId="1202" priority="93">
      <formula>LEN(TRIM(BA23))&gt;0</formula>
    </cfRule>
  </conditionalFormatting>
  <conditionalFormatting sqref="BA23:BC23">
    <cfRule type="expression" dxfId="1201" priority="94">
      <formula>NOT(ISBLANK(OFFSET($A21,1,0)))</formula>
    </cfRule>
  </conditionalFormatting>
  <conditionalFormatting sqref="BA25:BC25">
    <cfRule type="notContainsBlanks" dxfId="1200" priority="91">
      <formula>LEN(TRIM(BA25))&gt;0</formula>
    </cfRule>
  </conditionalFormatting>
  <conditionalFormatting sqref="BA25:BC25">
    <cfRule type="expression" dxfId="1199" priority="92">
      <formula>NOT(ISBLANK(OFFSET($A23,1,0)))</formula>
    </cfRule>
  </conditionalFormatting>
  <conditionalFormatting sqref="BA27:BC27">
    <cfRule type="notContainsBlanks" dxfId="1198" priority="89">
      <formula>LEN(TRIM(BA27))&gt;0</formula>
    </cfRule>
  </conditionalFormatting>
  <conditionalFormatting sqref="BA27:BC27">
    <cfRule type="expression" dxfId="1197" priority="90">
      <formula>NOT(ISBLANK(OFFSET($A25,1,0)))</formula>
    </cfRule>
  </conditionalFormatting>
  <conditionalFormatting sqref="BA29:BC29">
    <cfRule type="notContainsBlanks" dxfId="1196" priority="87">
      <formula>LEN(TRIM(BA29))&gt;0</formula>
    </cfRule>
  </conditionalFormatting>
  <conditionalFormatting sqref="BA29:BC29">
    <cfRule type="expression" dxfId="1195" priority="88">
      <formula>NOT(ISBLANK(OFFSET($A27,1,0)))</formula>
    </cfRule>
  </conditionalFormatting>
  <conditionalFormatting sqref="BA31:BC31">
    <cfRule type="notContainsBlanks" dxfId="1194" priority="85">
      <formula>LEN(TRIM(BA31))&gt;0</formula>
    </cfRule>
  </conditionalFormatting>
  <conditionalFormatting sqref="BA31:BC31">
    <cfRule type="expression" dxfId="1193" priority="86">
      <formula>NOT(ISBLANK(OFFSET($A29,1,0)))</formula>
    </cfRule>
  </conditionalFormatting>
  <conditionalFormatting sqref="BA33:BC33">
    <cfRule type="notContainsBlanks" dxfId="1192" priority="81">
      <formula>LEN(TRIM(BA33))&gt;0</formula>
    </cfRule>
  </conditionalFormatting>
  <conditionalFormatting sqref="BA33:BC33">
    <cfRule type="expression" dxfId="1191" priority="82">
      <formula>NOT(ISBLANK(OFFSET($A31,1,0)))</formula>
    </cfRule>
  </conditionalFormatting>
  <conditionalFormatting sqref="AI15:AK15">
    <cfRule type="notContainsBlanks" dxfId="1190" priority="59">
      <formula>LEN(TRIM(AI15))&gt;0</formula>
    </cfRule>
  </conditionalFormatting>
  <conditionalFormatting sqref="AI15:AK15">
    <cfRule type="expression" dxfId="1189" priority="60">
      <formula>NOT(ISBLANK(OFFSET($A13,1,0)))</formula>
    </cfRule>
  </conditionalFormatting>
  <conditionalFormatting sqref="AI17:AK17">
    <cfRule type="notContainsBlanks" dxfId="1188" priority="57">
      <formula>LEN(TRIM(AI17))&gt;0</formula>
    </cfRule>
  </conditionalFormatting>
  <conditionalFormatting sqref="AI17:AK17">
    <cfRule type="expression" dxfId="1187" priority="58">
      <formula>NOT(ISBLANK(OFFSET($A15,1,0)))</formula>
    </cfRule>
  </conditionalFormatting>
  <conditionalFormatting sqref="AI19:AK19">
    <cfRule type="notContainsBlanks" dxfId="1186" priority="55">
      <formula>LEN(TRIM(AI19))&gt;0</formula>
    </cfRule>
  </conditionalFormatting>
  <conditionalFormatting sqref="AI19:AK19">
    <cfRule type="expression" dxfId="1185" priority="56">
      <formula>NOT(ISBLANK(OFFSET($A17,1,0)))</formula>
    </cfRule>
  </conditionalFormatting>
  <conditionalFormatting sqref="AI21:AK21">
    <cfRule type="notContainsBlanks" dxfId="1184" priority="53">
      <formula>LEN(TRIM(AI21))&gt;0</formula>
    </cfRule>
  </conditionalFormatting>
  <conditionalFormatting sqref="AI21:AK21">
    <cfRule type="expression" dxfId="1183" priority="54">
      <formula>NOT(ISBLANK(OFFSET($A19,1,0)))</formula>
    </cfRule>
  </conditionalFormatting>
  <conditionalFormatting sqref="AI23:AK23">
    <cfRule type="notContainsBlanks" dxfId="1182" priority="51">
      <formula>LEN(TRIM(AI23))&gt;0</formula>
    </cfRule>
  </conditionalFormatting>
  <conditionalFormatting sqref="AI23:AK23">
    <cfRule type="expression" dxfId="1181" priority="52">
      <formula>NOT(ISBLANK(OFFSET($A21,1,0)))</formula>
    </cfRule>
  </conditionalFormatting>
  <conditionalFormatting sqref="AI25:AK25">
    <cfRule type="notContainsBlanks" dxfId="1180" priority="49">
      <formula>LEN(TRIM(AI25))&gt;0</formula>
    </cfRule>
  </conditionalFormatting>
  <conditionalFormatting sqref="AI25:AK25">
    <cfRule type="expression" dxfId="1179" priority="50">
      <formula>NOT(ISBLANK(OFFSET($A23,1,0)))</formula>
    </cfRule>
  </conditionalFormatting>
  <conditionalFormatting sqref="AI27:AK27">
    <cfRule type="notContainsBlanks" dxfId="1178" priority="47">
      <formula>LEN(TRIM(AI27))&gt;0</formula>
    </cfRule>
  </conditionalFormatting>
  <conditionalFormatting sqref="AI27:AK27">
    <cfRule type="expression" dxfId="1177" priority="48">
      <formula>NOT(ISBLANK(OFFSET($A25,1,0)))</formula>
    </cfRule>
  </conditionalFormatting>
  <conditionalFormatting sqref="AI29:AK29">
    <cfRule type="notContainsBlanks" dxfId="1176" priority="45">
      <formula>LEN(TRIM(AI29))&gt;0</formula>
    </cfRule>
  </conditionalFormatting>
  <conditionalFormatting sqref="AI29:AK29">
    <cfRule type="expression" dxfId="1175" priority="46">
      <formula>NOT(ISBLANK(OFFSET($A27,1,0)))</formula>
    </cfRule>
  </conditionalFormatting>
  <conditionalFormatting sqref="AI31:AK31">
    <cfRule type="notContainsBlanks" dxfId="1174" priority="43">
      <formula>LEN(TRIM(AI31))&gt;0</formula>
    </cfRule>
  </conditionalFormatting>
  <conditionalFormatting sqref="AI31:AK31">
    <cfRule type="expression" dxfId="1173" priority="44">
      <formula>NOT(ISBLANK(OFFSET($A29,1,0)))</formula>
    </cfRule>
  </conditionalFormatting>
  <conditionalFormatting sqref="AI33:AK33">
    <cfRule type="notContainsBlanks" dxfId="1172" priority="41">
      <formula>LEN(TRIM(AI33))&gt;0</formula>
    </cfRule>
  </conditionalFormatting>
  <conditionalFormatting sqref="AI33:AK33">
    <cfRule type="expression" dxfId="1171" priority="42">
      <formula>NOT(ISBLANK(OFFSET($A31,1,0)))</formula>
    </cfRule>
  </conditionalFormatting>
  <conditionalFormatting sqref="T15:AB15">
    <cfRule type="notContainsBlanks" dxfId="1170" priority="37">
      <formula>LEN(TRIM(T15))&gt;0</formula>
    </cfRule>
  </conditionalFormatting>
  <conditionalFormatting sqref="T15:AB15">
    <cfRule type="expression" dxfId="1169" priority="38">
      <formula>NOT(ISBLANK(OFFSET($A13,1,0)))</formula>
    </cfRule>
  </conditionalFormatting>
  <conditionalFormatting sqref="T14:AB14">
    <cfRule type="expression" dxfId="1168" priority="40">
      <formula>NOT(ISBLANK($A14))</formula>
    </cfRule>
  </conditionalFormatting>
  <conditionalFormatting sqref="T14:AB14">
    <cfRule type="notContainsBlanks" dxfId="1167" priority="39">
      <formula>LEN(TRIM(T14))&gt;0</formula>
    </cfRule>
  </conditionalFormatting>
  <conditionalFormatting sqref="T17:AB17">
    <cfRule type="notContainsBlanks" dxfId="1166" priority="33">
      <formula>LEN(TRIM(T17))&gt;0</formula>
    </cfRule>
  </conditionalFormatting>
  <conditionalFormatting sqref="T17:AB17">
    <cfRule type="expression" dxfId="1165" priority="34">
      <formula>NOT(ISBLANK(OFFSET($A15,1,0)))</formula>
    </cfRule>
  </conditionalFormatting>
  <conditionalFormatting sqref="T16:AB16">
    <cfRule type="expression" dxfId="1164" priority="36">
      <formula>NOT(ISBLANK($A16))</formula>
    </cfRule>
  </conditionalFormatting>
  <conditionalFormatting sqref="T16:AB16">
    <cfRule type="notContainsBlanks" dxfId="1163" priority="35">
      <formula>LEN(TRIM(T16))&gt;0</formula>
    </cfRule>
  </conditionalFormatting>
  <conditionalFormatting sqref="T19:AB19">
    <cfRule type="notContainsBlanks" dxfId="1162" priority="29">
      <formula>LEN(TRIM(T19))&gt;0</formula>
    </cfRule>
  </conditionalFormatting>
  <conditionalFormatting sqref="T19:AB19">
    <cfRule type="expression" dxfId="1161" priority="30">
      <formula>NOT(ISBLANK(OFFSET($A17,1,0)))</formula>
    </cfRule>
  </conditionalFormatting>
  <conditionalFormatting sqref="T18:AB18">
    <cfRule type="expression" dxfId="1160" priority="32">
      <formula>NOT(ISBLANK($A18))</formula>
    </cfRule>
  </conditionalFormatting>
  <conditionalFormatting sqref="T18:AB18">
    <cfRule type="notContainsBlanks" dxfId="1159" priority="31">
      <formula>LEN(TRIM(T18))&gt;0</formula>
    </cfRule>
  </conditionalFormatting>
  <conditionalFormatting sqref="T21:AB21">
    <cfRule type="notContainsBlanks" dxfId="1158" priority="25">
      <formula>LEN(TRIM(T21))&gt;0</formula>
    </cfRule>
  </conditionalFormatting>
  <conditionalFormatting sqref="T21:AB21">
    <cfRule type="expression" dxfId="1157" priority="26">
      <formula>NOT(ISBLANK(OFFSET($A19,1,0)))</formula>
    </cfRule>
  </conditionalFormatting>
  <conditionalFormatting sqref="T20:AB20">
    <cfRule type="expression" dxfId="1156" priority="28">
      <formula>NOT(ISBLANK($A20))</formula>
    </cfRule>
  </conditionalFormatting>
  <conditionalFormatting sqref="T20:AB20">
    <cfRule type="notContainsBlanks" dxfId="1155" priority="27">
      <formula>LEN(TRIM(T20))&gt;0</formula>
    </cfRule>
  </conditionalFormatting>
  <conditionalFormatting sqref="T23:AB23">
    <cfRule type="notContainsBlanks" dxfId="1154" priority="21">
      <formula>LEN(TRIM(T23))&gt;0</formula>
    </cfRule>
  </conditionalFormatting>
  <conditionalFormatting sqref="T23:AB23">
    <cfRule type="expression" dxfId="1153" priority="22">
      <formula>NOT(ISBLANK(OFFSET($A21,1,0)))</formula>
    </cfRule>
  </conditionalFormatting>
  <conditionalFormatting sqref="T22:AB22">
    <cfRule type="expression" dxfId="1152" priority="24">
      <formula>NOT(ISBLANK($A22))</formula>
    </cfRule>
  </conditionalFormatting>
  <conditionalFormatting sqref="T22:AB22">
    <cfRule type="notContainsBlanks" dxfId="1151" priority="23">
      <formula>LEN(TRIM(T22))&gt;0</formula>
    </cfRule>
  </conditionalFormatting>
  <conditionalFormatting sqref="T25:AB25">
    <cfRule type="notContainsBlanks" dxfId="1150" priority="17">
      <formula>LEN(TRIM(T25))&gt;0</formula>
    </cfRule>
  </conditionalFormatting>
  <conditionalFormatting sqref="T25:AB25">
    <cfRule type="expression" dxfId="1149" priority="18">
      <formula>NOT(ISBLANK(OFFSET($A23,1,0)))</formula>
    </cfRule>
  </conditionalFormatting>
  <conditionalFormatting sqref="T24:AB24">
    <cfRule type="expression" dxfId="1148" priority="20">
      <formula>NOT(ISBLANK($A24))</formula>
    </cfRule>
  </conditionalFormatting>
  <conditionalFormatting sqref="T24:AB24">
    <cfRule type="notContainsBlanks" dxfId="1147" priority="19">
      <formula>LEN(TRIM(T24))&gt;0</formula>
    </cfRule>
  </conditionalFormatting>
  <conditionalFormatting sqref="T27:AB27">
    <cfRule type="notContainsBlanks" dxfId="1146" priority="13">
      <formula>LEN(TRIM(T27))&gt;0</formula>
    </cfRule>
  </conditionalFormatting>
  <conditionalFormatting sqref="T27:AB27">
    <cfRule type="expression" dxfId="1145" priority="14">
      <formula>NOT(ISBLANK(OFFSET($A25,1,0)))</formula>
    </cfRule>
  </conditionalFormatting>
  <conditionalFormatting sqref="T26:AB26">
    <cfRule type="expression" dxfId="1144" priority="16">
      <formula>NOT(ISBLANK($A26))</formula>
    </cfRule>
  </conditionalFormatting>
  <conditionalFormatting sqref="T26:AB26">
    <cfRule type="notContainsBlanks" dxfId="1143" priority="15">
      <formula>LEN(TRIM(T26))&gt;0</formula>
    </cfRule>
  </conditionalFormatting>
  <conditionalFormatting sqref="T29:AB29">
    <cfRule type="notContainsBlanks" dxfId="1142" priority="9">
      <formula>LEN(TRIM(T29))&gt;0</formula>
    </cfRule>
  </conditionalFormatting>
  <conditionalFormatting sqref="T29:AB29">
    <cfRule type="expression" dxfId="1141" priority="10">
      <formula>NOT(ISBLANK(OFFSET($A27,1,0)))</formula>
    </cfRule>
  </conditionalFormatting>
  <conditionalFormatting sqref="T28:AB28">
    <cfRule type="expression" dxfId="1140" priority="12">
      <formula>NOT(ISBLANK($A28))</formula>
    </cfRule>
  </conditionalFormatting>
  <conditionalFormatting sqref="T28:AB28">
    <cfRule type="notContainsBlanks" dxfId="1139" priority="11">
      <formula>LEN(TRIM(T28))&gt;0</formula>
    </cfRule>
  </conditionalFormatting>
  <conditionalFormatting sqref="T31:AB31">
    <cfRule type="notContainsBlanks" dxfId="1138" priority="5">
      <formula>LEN(TRIM(T31))&gt;0</formula>
    </cfRule>
  </conditionalFormatting>
  <conditionalFormatting sqref="T31:AB31">
    <cfRule type="expression" dxfId="1137" priority="6">
      <formula>NOT(ISBLANK(OFFSET($A29,1,0)))</formula>
    </cfRule>
  </conditionalFormatting>
  <conditionalFormatting sqref="T30:AB30">
    <cfRule type="expression" dxfId="1136" priority="8">
      <formula>NOT(ISBLANK($A30))</formula>
    </cfRule>
  </conditionalFormatting>
  <conditionalFormatting sqref="T30:AB30">
    <cfRule type="notContainsBlanks" dxfId="1135" priority="7">
      <formula>LEN(TRIM(T30))&gt;0</formula>
    </cfRule>
  </conditionalFormatting>
  <conditionalFormatting sqref="T33:AB33">
    <cfRule type="notContainsBlanks" dxfId="1134" priority="1">
      <formula>LEN(TRIM(T33))&gt;0</formula>
    </cfRule>
  </conditionalFormatting>
  <conditionalFormatting sqref="T33:AB33">
    <cfRule type="expression" dxfId="1133" priority="2">
      <formula>NOT(ISBLANK(OFFSET($A31,1,0)))</formula>
    </cfRule>
  </conditionalFormatting>
  <conditionalFormatting sqref="T32:AB32">
    <cfRule type="expression" dxfId="1132" priority="4">
      <formula>NOT(ISBLANK($A32))</formula>
    </cfRule>
  </conditionalFormatting>
  <conditionalFormatting sqref="T32:AB32">
    <cfRule type="notContainsBlanks" dxfId="1131"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2" t="s">
        <v>49</v>
      </c>
      <c r="AX1" s="1042"/>
      <c r="AY1" s="1042"/>
      <c r="AZ1" s="1042"/>
      <c r="BA1" s="1042"/>
      <c r="BB1" s="1042"/>
      <c r="BC1" s="1042"/>
      <c r="BD1" s="1042"/>
      <c r="BE1" s="1042"/>
      <c r="BF1" s="1042"/>
      <c r="BG1" s="1042"/>
      <c r="BH1" s="1042"/>
      <c r="BI1" s="1042"/>
      <c r="BJ1" s="1042"/>
      <c r="BK1" s="1042"/>
      <c r="BL1" s="1042"/>
      <c r="BM1" s="1042"/>
      <c r="BN1" s="1042"/>
      <c r="BO1" s="1042"/>
      <c r="BP1" s="1042"/>
      <c r="BQ1" s="1042"/>
      <c r="BR1" s="1042"/>
      <c r="BS1" s="1042"/>
      <c r="BT1" s="1042"/>
      <c r="BU1" s="1042"/>
      <c r="BV1" s="1042"/>
      <c r="BW1" s="1042"/>
      <c r="BX1" s="1042"/>
      <c r="BY1" s="1042"/>
      <c r="BZ1" s="1042"/>
      <c r="CA1" s="1042"/>
      <c r="CB1" s="1042"/>
      <c r="CC1" s="1042"/>
      <c r="CD1" s="1042"/>
      <c r="CE1" s="1042"/>
      <c r="CF1" s="1042"/>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52" t="s">
        <v>850</v>
      </c>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174" t="s">
        <v>48</v>
      </c>
      <c r="B7" s="1174"/>
      <c r="C7" s="1174"/>
      <c r="D7" s="1174"/>
      <c r="E7" s="1174"/>
      <c r="F7" s="995"/>
      <c r="G7" s="995"/>
      <c r="H7" s="995"/>
      <c r="I7" s="995"/>
      <c r="J7" s="995"/>
      <c r="K7" s="995"/>
      <c r="L7" s="995"/>
      <c r="M7" s="995"/>
      <c r="N7" s="995"/>
      <c r="O7" s="995"/>
      <c r="P7" s="995"/>
      <c r="Q7" s="6"/>
      <c r="R7" s="6"/>
      <c r="S7" s="6"/>
      <c r="T7" s="6"/>
      <c r="U7" s="6"/>
      <c r="V7" s="6"/>
      <c r="W7" s="6"/>
      <c r="X7" s="6"/>
      <c r="Y7" s="6"/>
      <c r="Z7" s="6"/>
      <c r="AA7" s="6"/>
      <c r="AB7" s="6"/>
      <c r="AC7" s="6"/>
      <c r="AD7" s="6"/>
      <c r="AE7" s="6"/>
      <c r="AF7" s="6"/>
      <c r="AG7" s="2186"/>
      <c r="AH7" s="2186"/>
      <c r="AI7" s="2186"/>
      <c r="AJ7" s="2186"/>
      <c r="AK7" s="2186"/>
      <c r="AL7" s="2366"/>
      <c r="AM7" s="2366"/>
      <c r="AN7" s="2366"/>
      <c r="AO7" s="2366"/>
      <c r="AP7" s="2366"/>
      <c r="AQ7" s="2366"/>
      <c r="AR7" s="2366"/>
      <c r="AS7" s="2366"/>
      <c r="AT7" s="2366"/>
      <c r="AU7" s="2366"/>
      <c r="AV7" s="2366"/>
      <c r="AW7" s="96"/>
      <c r="AX7" s="1102" t="s">
        <v>709</v>
      </c>
      <c r="AY7" s="1103"/>
      <c r="AZ7" s="1103"/>
      <c r="BA7" s="1103"/>
      <c r="BB7" s="1103"/>
      <c r="BC7" s="1103"/>
      <c r="BD7" s="1103"/>
      <c r="BE7" s="1103"/>
      <c r="BF7" s="1103"/>
      <c r="BG7" s="1103"/>
      <c r="BH7" s="1103"/>
      <c r="BI7" s="1103"/>
      <c r="BJ7" s="1103"/>
      <c r="BK7" s="1103"/>
      <c r="BL7" s="1104"/>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48"/>
      <c r="AY8" s="949"/>
      <c r="AZ8" s="949"/>
      <c r="BA8" s="949"/>
      <c r="BB8" s="950"/>
      <c r="BC8" s="956"/>
      <c r="BD8" s="949"/>
      <c r="BE8" s="949"/>
      <c r="BF8" s="949"/>
      <c r="BG8" s="950"/>
      <c r="BH8" s="956"/>
      <c r="BI8" s="949"/>
      <c r="BJ8" s="949"/>
      <c r="BK8" s="949"/>
      <c r="BL8" s="957"/>
      <c r="BM8" s="5"/>
      <c r="BN8" s="5"/>
      <c r="BO8" s="5"/>
      <c r="BP8" s="5"/>
      <c r="BQ8" s="5"/>
      <c r="BR8" s="5"/>
      <c r="BS8" s="5"/>
      <c r="BT8" s="5"/>
      <c r="BU8" s="5"/>
      <c r="BV8" s="5"/>
      <c r="BW8" s="5"/>
      <c r="BX8" s="5"/>
      <c r="BY8" s="5"/>
      <c r="BZ8" s="5"/>
      <c r="CA8" s="5"/>
      <c r="CB8" s="5"/>
      <c r="CC8" s="5"/>
      <c r="CD8" s="5"/>
      <c r="CE8" s="5"/>
      <c r="CF8" s="5"/>
    </row>
    <row r="9" spans="1:84" ht="12" customHeight="1" thickBot="1" x14ac:dyDescent="0.3">
      <c r="A9" s="1084" t="s">
        <v>446</v>
      </c>
      <c r="B9" s="1085"/>
      <c r="C9" s="1085"/>
      <c r="D9" s="1085"/>
      <c r="E9" s="1085"/>
      <c r="F9" s="1085"/>
      <c r="G9" s="1085"/>
      <c r="H9" s="1085"/>
      <c r="I9" s="1085"/>
      <c r="J9" s="1085"/>
      <c r="K9" s="1085"/>
      <c r="L9" s="1085"/>
      <c r="M9" s="1085"/>
      <c r="N9" s="1085"/>
      <c r="O9" s="1085"/>
      <c r="P9" s="1085"/>
      <c r="Q9" s="1085"/>
      <c r="R9" s="1085"/>
      <c r="S9" s="1085"/>
      <c r="T9" s="1085"/>
      <c r="U9" s="1085"/>
      <c r="V9" s="1085"/>
      <c r="W9" s="1085"/>
      <c r="X9" s="1085"/>
      <c r="Y9" s="1085"/>
      <c r="Z9" s="1085"/>
      <c r="AA9" s="1085"/>
      <c r="AB9" s="1085"/>
      <c r="AC9" s="1085"/>
      <c r="AD9" s="1085"/>
      <c r="AE9" s="1085"/>
      <c r="AF9" s="1085"/>
      <c r="AG9" s="1085"/>
      <c r="AH9" s="1085"/>
      <c r="AI9" s="1085"/>
      <c r="AJ9" s="1086"/>
      <c r="AK9" s="275"/>
      <c r="AL9" s="133"/>
      <c r="AM9" s="133"/>
      <c r="AN9" s="37"/>
      <c r="AO9" s="37"/>
      <c r="AP9" s="37"/>
      <c r="AQ9" s="37"/>
      <c r="AR9" s="37"/>
      <c r="AS9" s="37"/>
      <c r="AT9" s="37"/>
      <c r="AU9" s="37"/>
      <c r="AV9" s="37"/>
      <c r="AW9" s="96"/>
      <c r="AX9" s="958"/>
      <c r="AY9" s="959"/>
      <c r="AZ9" s="959"/>
      <c r="BA9" s="959"/>
      <c r="BB9" s="960"/>
      <c r="BC9" s="961"/>
      <c r="BD9" s="959"/>
      <c r="BE9" s="959"/>
      <c r="BF9" s="959"/>
      <c r="BG9" s="960"/>
      <c r="BH9" s="961"/>
      <c r="BI9" s="959"/>
      <c r="BJ9" s="959"/>
      <c r="BK9" s="959"/>
      <c r="BL9" s="962"/>
      <c r="BM9" s="5"/>
      <c r="BN9" s="5"/>
      <c r="BO9" s="5"/>
      <c r="BP9" s="291"/>
      <c r="BQ9" s="5"/>
      <c r="BR9" s="5"/>
      <c r="BS9" s="5"/>
      <c r="BT9" s="5"/>
      <c r="BU9" s="291"/>
      <c r="BV9" s="5"/>
      <c r="BW9" s="5"/>
      <c r="BX9" s="5"/>
      <c r="BY9" s="5"/>
      <c r="BZ9" s="5"/>
      <c r="CA9" s="5"/>
      <c r="CB9" s="5"/>
      <c r="CC9" s="5"/>
      <c r="CD9" s="5"/>
      <c r="CE9" s="5"/>
      <c r="CF9" s="5"/>
    </row>
    <row r="10" spans="1:84" ht="12.75" customHeight="1" thickTop="1" x14ac:dyDescent="0.25">
      <c r="A10" s="2281" t="s">
        <v>439</v>
      </c>
      <c r="B10" s="2269"/>
      <c r="C10" s="2269"/>
      <c r="D10" s="2269"/>
      <c r="E10" s="2269"/>
      <c r="F10" s="2269"/>
      <c r="G10" s="2270"/>
      <c r="H10" s="2268" t="s">
        <v>438</v>
      </c>
      <c r="I10" s="2269"/>
      <c r="J10" s="2269"/>
      <c r="K10" s="2269"/>
      <c r="L10" s="2269"/>
      <c r="M10" s="2270"/>
      <c r="N10" s="2271" t="s">
        <v>437</v>
      </c>
      <c r="O10" s="2272"/>
      <c r="P10" s="2273"/>
      <c r="Q10" s="1776" t="s">
        <v>436</v>
      </c>
      <c r="R10" s="1776"/>
      <c r="S10" s="1776"/>
      <c r="T10" s="1776"/>
      <c r="U10" s="1776"/>
      <c r="V10" s="1776"/>
      <c r="W10" s="1776" t="s">
        <v>435</v>
      </c>
      <c r="X10" s="1776"/>
      <c r="Y10" s="1776"/>
      <c r="Z10" s="1776"/>
      <c r="AA10" s="1776"/>
      <c r="AB10" s="1776"/>
      <c r="AC10" s="2305" t="s">
        <v>444</v>
      </c>
      <c r="AD10" s="2306"/>
      <c r="AE10" s="2307"/>
      <c r="AF10" s="2268" t="s">
        <v>39</v>
      </c>
      <c r="AG10" s="2269"/>
      <c r="AH10" s="2269"/>
      <c r="AI10" s="2269"/>
      <c r="AJ10" s="2277"/>
      <c r="AK10" s="37"/>
      <c r="AL10" s="37"/>
      <c r="AM10" s="37"/>
      <c r="AN10" s="37"/>
      <c r="AO10" s="37"/>
      <c r="AP10" s="37"/>
      <c r="AQ10" s="37"/>
      <c r="AR10" s="37"/>
      <c r="AS10" s="37"/>
      <c r="AT10" s="37"/>
      <c r="AU10" s="37"/>
      <c r="AV10" s="37"/>
      <c r="AW10" s="96"/>
      <c r="AX10" s="958"/>
      <c r="AY10" s="959"/>
      <c r="AZ10" s="959"/>
      <c r="BA10" s="959"/>
      <c r="BB10" s="960"/>
      <c r="BC10" s="961"/>
      <c r="BD10" s="959"/>
      <c r="BE10" s="959"/>
      <c r="BF10" s="959"/>
      <c r="BG10" s="960"/>
      <c r="BH10" s="961"/>
      <c r="BI10" s="959"/>
      <c r="BJ10" s="959"/>
      <c r="BK10" s="959"/>
      <c r="BL10" s="962"/>
      <c r="BM10" s="5"/>
      <c r="BN10" s="5"/>
      <c r="BO10" s="5"/>
      <c r="BP10" s="291"/>
      <c r="BQ10" s="5"/>
      <c r="BR10" s="5"/>
      <c r="BS10" s="5"/>
      <c r="BT10" s="5"/>
      <c r="BU10" s="291"/>
      <c r="BV10" s="5"/>
      <c r="BW10" s="5"/>
      <c r="BX10" s="5"/>
      <c r="BY10" s="5"/>
      <c r="BZ10" s="5"/>
      <c r="CA10" s="5"/>
      <c r="CB10" s="5"/>
      <c r="CC10" s="5"/>
      <c r="CD10" s="5"/>
      <c r="CE10" s="5"/>
      <c r="CF10" s="5"/>
    </row>
    <row r="11" spans="1:84" ht="12" customHeight="1" x14ac:dyDescent="0.25">
      <c r="A11" s="2281"/>
      <c r="B11" s="2269"/>
      <c r="C11" s="2269"/>
      <c r="D11" s="2269"/>
      <c r="E11" s="2269"/>
      <c r="F11" s="2269"/>
      <c r="G11" s="2270"/>
      <c r="H11" s="2268"/>
      <c r="I11" s="2269"/>
      <c r="J11" s="2269"/>
      <c r="K11" s="2269"/>
      <c r="L11" s="2269"/>
      <c r="M11" s="2270"/>
      <c r="N11" s="2271"/>
      <c r="O11" s="2272"/>
      <c r="P11" s="2273"/>
      <c r="Q11" s="2274" t="s">
        <v>288</v>
      </c>
      <c r="R11" s="2275"/>
      <c r="S11" s="2276"/>
      <c r="T11" s="2274" t="s">
        <v>289</v>
      </c>
      <c r="U11" s="2275"/>
      <c r="V11" s="2276"/>
      <c r="W11" s="2274" t="s">
        <v>288</v>
      </c>
      <c r="X11" s="2275"/>
      <c r="Y11" s="2276"/>
      <c r="Z11" s="2274" t="s">
        <v>289</v>
      </c>
      <c r="AA11" s="2275"/>
      <c r="AB11" s="2276"/>
      <c r="AC11" s="2268"/>
      <c r="AD11" s="2269"/>
      <c r="AE11" s="2270"/>
      <c r="AF11" s="2278"/>
      <c r="AG11" s="2279"/>
      <c r="AH11" s="2279"/>
      <c r="AI11" s="2279"/>
      <c r="AJ11" s="2280"/>
      <c r="AK11" s="37"/>
      <c r="AL11" s="37"/>
      <c r="AM11" s="37"/>
      <c r="AN11" s="37"/>
      <c r="AO11" s="37"/>
      <c r="AP11" s="37"/>
      <c r="AQ11" s="37"/>
      <c r="AR11" s="37"/>
      <c r="AS11" s="37"/>
      <c r="AT11" s="37"/>
      <c r="AU11" s="37"/>
      <c r="AV11" s="37"/>
      <c r="AW11" s="96"/>
      <c r="AX11" s="958"/>
      <c r="AY11" s="959"/>
      <c r="AZ11" s="959"/>
      <c r="BA11" s="959"/>
      <c r="BB11" s="960"/>
      <c r="BC11" s="961"/>
      <c r="BD11" s="959"/>
      <c r="BE11" s="959"/>
      <c r="BF11" s="959"/>
      <c r="BG11" s="960"/>
      <c r="BH11" s="961"/>
      <c r="BI11" s="959"/>
      <c r="BJ11" s="959"/>
      <c r="BK11" s="959"/>
      <c r="BL11" s="962"/>
      <c r="BM11" s="5"/>
      <c r="BN11" s="5"/>
      <c r="BO11" s="5"/>
      <c r="BP11" s="291"/>
      <c r="BQ11" s="5"/>
      <c r="BR11" s="5"/>
      <c r="BS11" s="5"/>
      <c r="BT11" s="5"/>
      <c r="BU11" s="291"/>
      <c r="BV11" s="5"/>
      <c r="BW11" s="5"/>
      <c r="BX11" s="5"/>
      <c r="BY11" s="5"/>
      <c r="BZ11" s="5"/>
      <c r="CA11" s="5"/>
      <c r="CB11" s="5"/>
      <c r="CC11" s="5"/>
      <c r="CD11" s="5"/>
      <c r="CE11" s="5"/>
      <c r="CF11" s="5"/>
    </row>
    <row r="12" spans="1:84" ht="12.75" customHeight="1" x14ac:dyDescent="0.25">
      <c r="A12" s="2256"/>
      <c r="B12" s="2257"/>
      <c r="C12" s="2257"/>
      <c r="D12" s="2257"/>
      <c r="E12" s="2257"/>
      <c r="F12" s="2257"/>
      <c r="G12" s="2258"/>
      <c r="H12" s="2354" t="s">
        <v>104</v>
      </c>
      <c r="I12" s="2355"/>
      <c r="J12" s="2355"/>
      <c r="K12" s="2355"/>
      <c r="L12" s="2355"/>
      <c r="M12" s="2356"/>
      <c r="N12" s="2364"/>
      <c r="O12" s="2364"/>
      <c r="P12" s="2364"/>
      <c r="Q12" s="2363"/>
      <c r="R12" s="2363"/>
      <c r="S12" s="2363"/>
      <c r="T12" s="2346" t="str">
        <f>IF($A12&lt;&gt;"","---","")</f>
        <v/>
      </c>
      <c r="U12" s="2347"/>
      <c r="V12" s="2347"/>
      <c r="W12" s="2363"/>
      <c r="X12" s="2363"/>
      <c r="Y12" s="2363"/>
      <c r="Z12" s="2346" t="str">
        <f>IF($A12&lt;&gt;"","---","")</f>
        <v/>
      </c>
      <c r="AA12" s="2347"/>
      <c r="AB12" s="2347"/>
      <c r="AC12" s="2365"/>
      <c r="AD12" s="2365"/>
      <c r="AE12" s="2365"/>
      <c r="AF12" s="2351"/>
      <c r="AG12" s="2352"/>
      <c r="AH12" s="2352"/>
      <c r="AI12" s="2352"/>
      <c r="AJ12" s="2353"/>
      <c r="AK12" s="37"/>
      <c r="AL12" s="37"/>
      <c r="AM12" s="37"/>
      <c r="AN12" s="37"/>
      <c r="AO12" s="37"/>
      <c r="AP12" s="37"/>
      <c r="AQ12" s="37"/>
      <c r="AR12" s="37"/>
      <c r="AS12" s="37"/>
      <c r="AT12" s="37"/>
      <c r="AU12" s="37"/>
      <c r="AV12" s="37"/>
      <c r="AW12" s="96"/>
      <c r="AX12" s="958"/>
      <c r="AY12" s="959"/>
      <c r="AZ12" s="959"/>
      <c r="BA12" s="959"/>
      <c r="BB12" s="960"/>
      <c r="BC12" s="961"/>
      <c r="BD12" s="959"/>
      <c r="BE12" s="959"/>
      <c r="BF12" s="959"/>
      <c r="BG12" s="960"/>
      <c r="BH12" s="961"/>
      <c r="BI12" s="959"/>
      <c r="BJ12" s="959"/>
      <c r="BK12" s="959"/>
      <c r="BL12" s="96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59"/>
      <c r="B13" s="2260"/>
      <c r="C13" s="2260"/>
      <c r="D13" s="2260"/>
      <c r="E13" s="2260"/>
      <c r="F13" s="2260"/>
      <c r="G13" s="2261"/>
      <c r="H13" s="2265" t="s">
        <v>103</v>
      </c>
      <c r="I13" s="2266"/>
      <c r="J13" s="2266"/>
      <c r="K13" s="2266"/>
      <c r="L13" s="2266"/>
      <c r="M13" s="2267"/>
      <c r="N13" s="951"/>
      <c r="O13" s="951"/>
      <c r="P13" s="951"/>
      <c r="Q13" s="938"/>
      <c r="R13" s="938"/>
      <c r="S13" s="938"/>
      <c r="T13" s="1087" t="str">
        <f>IF($A12&lt;&gt;"","---","")</f>
        <v/>
      </c>
      <c r="U13" s="1088"/>
      <c r="V13" s="1088"/>
      <c r="W13" s="938"/>
      <c r="X13" s="938"/>
      <c r="Y13" s="938"/>
      <c r="Z13" s="1087" t="str">
        <f>IF($A12&lt;&gt;"","---","")</f>
        <v/>
      </c>
      <c r="AA13" s="1088"/>
      <c r="AB13" s="1088"/>
      <c r="AC13" s="898" t="str">
        <f>IF(N13*1.085*(W13-Q13)/1000=0,"",N13*1.085*(W13-Q13)/1000)</f>
        <v/>
      </c>
      <c r="AD13" s="898"/>
      <c r="AE13" s="898"/>
      <c r="AF13" s="2289"/>
      <c r="AG13" s="2290"/>
      <c r="AH13" s="2290"/>
      <c r="AI13" s="2290"/>
      <c r="AJ13" s="2291"/>
      <c r="AK13" s="37"/>
      <c r="AL13" s="37"/>
      <c r="AM13" s="37"/>
      <c r="AN13" s="37"/>
      <c r="AO13" s="37"/>
      <c r="AP13" s="37"/>
      <c r="AQ13" s="37"/>
      <c r="AR13" s="37"/>
      <c r="AS13" s="37"/>
      <c r="AT13" s="37"/>
      <c r="AU13" s="37"/>
      <c r="AV13" s="37"/>
      <c r="AW13" s="96"/>
      <c r="AX13" s="977"/>
      <c r="AY13" s="978"/>
      <c r="AZ13" s="978"/>
      <c r="BA13" s="978"/>
      <c r="BB13" s="979"/>
      <c r="BC13" s="980"/>
      <c r="BD13" s="978"/>
      <c r="BE13" s="978"/>
      <c r="BF13" s="978"/>
      <c r="BG13" s="979"/>
      <c r="BH13" s="980"/>
      <c r="BI13" s="978"/>
      <c r="BJ13" s="978"/>
      <c r="BK13" s="978"/>
      <c r="BL13" s="98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56"/>
      <c r="B14" s="2257"/>
      <c r="C14" s="2257"/>
      <c r="D14" s="2257"/>
      <c r="E14" s="2257"/>
      <c r="F14" s="2257"/>
      <c r="G14" s="2258"/>
      <c r="H14" s="2354" t="s">
        <v>104</v>
      </c>
      <c r="I14" s="2355"/>
      <c r="J14" s="2355"/>
      <c r="K14" s="2355"/>
      <c r="L14" s="2355"/>
      <c r="M14" s="2356"/>
      <c r="N14" s="2364"/>
      <c r="O14" s="2364"/>
      <c r="P14" s="2364"/>
      <c r="Q14" s="2363"/>
      <c r="R14" s="2363"/>
      <c r="S14" s="2363"/>
      <c r="T14" s="2346" t="str">
        <f>IF($A14&lt;&gt;"","---","")</f>
        <v/>
      </c>
      <c r="U14" s="2347"/>
      <c r="V14" s="2347"/>
      <c r="W14" s="2363"/>
      <c r="X14" s="2363"/>
      <c r="Y14" s="2363"/>
      <c r="Z14" s="2346" t="str">
        <f>IF($A14&lt;&gt;"","---","")</f>
        <v/>
      </c>
      <c r="AA14" s="2347"/>
      <c r="AB14" s="2347"/>
      <c r="AC14" s="2365"/>
      <c r="AD14" s="2365"/>
      <c r="AE14" s="2365"/>
      <c r="AF14" s="2351"/>
      <c r="AG14" s="2352"/>
      <c r="AH14" s="2352"/>
      <c r="AI14" s="2352"/>
      <c r="AJ14" s="2353"/>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59"/>
      <c r="B15" s="2260"/>
      <c r="C15" s="2260"/>
      <c r="D15" s="2260"/>
      <c r="E15" s="2260"/>
      <c r="F15" s="2260"/>
      <c r="G15" s="2261"/>
      <c r="H15" s="2265" t="s">
        <v>103</v>
      </c>
      <c r="I15" s="2266"/>
      <c r="J15" s="2266"/>
      <c r="K15" s="2266"/>
      <c r="L15" s="2266"/>
      <c r="M15" s="2267"/>
      <c r="N15" s="2282"/>
      <c r="O15" s="2282"/>
      <c r="P15" s="2282"/>
      <c r="Q15" s="938"/>
      <c r="R15" s="938"/>
      <c r="S15" s="938"/>
      <c r="T15" s="1087" t="str">
        <f>IF($A14&lt;&gt;"","---","")</f>
        <v/>
      </c>
      <c r="U15" s="1088"/>
      <c r="V15" s="1088"/>
      <c r="W15" s="938"/>
      <c r="X15" s="938"/>
      <c r="Y15" s="938"/>
      <c r="Z15" s="1087" t="str">
        <f>IF($A14&lt;&gt;"","---","")</f>
        <v/>
      </c>
      <c r="AA15" s="1088"/>
      <c r="AB15" s="1088"/>
      <c r="AC15" s="898" t="str">
        <f>IF(N15*1.085*(W15-Q15)/1000=0,"",N15*1.085*(W15-Q15)/1000)</f>
        <v/>
      </c>
      <c r="AD15" s="898"/>
      <c r="AE15" s="898"/>
      <c r="AF15" s="2289"/>
      <c r="AG15" s="2290"/>
      <c r="AH15" s="2290"/>
      <c r="AI15" s="2290"/>
      <c r="AJ15" s="2291"/>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56"/>
      <c r="B16" s="2257"/>
      <c r="C16" s="2257"/>
      <c r="D16" s="2257"/>
      <c r="E16" s="2257"/>
      <c r="F16" s="2257"/>
      <c r="G16" s="2258"/>
      <c r="H16" s="2354" t="s">
        <v>104</v>
      </c>
      <c r="I16" s="2355"/>
      <c r="J16" s="2355"/>
      <c r="K16" s="2355"/>
      <c r="L16" s="2355"/>
      <c r="M16" s="2356"/>
      <c r="N16" s="2364"/>
      <c r="O16" s="2364"/>
      <c r="P16" s="2364"/>
      <c r="Q16" s="2363"/>
      <c r="R16" s="2363"/>
      <c r="S16" s="2363"/>
      <c r="T16" s="2346" t="str">
        <f>IF($A16&lt;&gt;"","---","")</f>
        <v/>
      </c>
      <c r="U16" s="2347"/>
      <c r="V16" s="2347"/>
      <c r="W16" s="2363"/>
      <c r="X16" s="2363"/>
      <c r="Y16" s="2363"/>
      <c r="Z16" s="2346" t="str">
        <f>IF($A16&lt;&gt;"","---","")</f>
        <v/>
      </c>
      <c r="AA16" s="2347"/>
      <c r="AB16" s="2347"/>
      <c r="AC16" s="2365"/>
      <c r="AD16" s="2365"/>
      <c r="AE16" s="2365"/>
      <c r="AF16" s="2351"/>
      <c r="AG16" s="2352"/>
      <c r="AH16" s="2352"/>
      <c r="AI16" s="2352"/>
      <c r="AJ16" s="2353"/>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59"/>
      <c r="B17" s="2260"/>
      <c r="C17" s="2260"/>
      <c r="D17" s="2260"/>
      <c r="E17" s="2260"/>
      <c r="F17" s="2260"/>
      <c r="G17" s="2261"/>
      <c r="H17" s="2265" t="s">
        <v>103</v>
      </c>
      <c r="I17" s="2266"/>
      <c r="J17" s="2266"/>
      <c r="K17" s="2266"/>
      <c r="L17" s="2266"/>
      <c r="M17" s="2267"/>
      <c r="N17" s="2282"/>
      <c r="O17" s="2282"/>
      <c r="P17" s="2282"/>
      <c r="Q17" s="938"/>
      <c r="R17" s="938"/>
      <c r="S17" s="938"/>
      <c r="T17" s="1087" t="str">
        <f>IF($A16&lt;&gt;"","---","")</f>
        <v/>
      </c>
      <c r="U17" s="1088"/>
      <c r="V17" s="1088"/>
      <c r="W17" s="938"/>
      <c r="X17" s="938"/>
      <c r="Y17" s="938"/>
      <c r="Z17" s="1087" t="str">
        <f>IF($A16&lt;&gt;"","---","")</f>
        <v/>
      </c>
      <c r="AA17" s="1088"/>
      <c r="AB17" s="1088"/>
      <c r="AC17" s="898" t="str">
        <f>IF(N17*1.085*(W17-Q17)/1000=0,"",N17*1.085*(W17-Q17)/1000)</f>
        <v/>
      </c>
      <c r="AD17" s="898"/>
      <c r="AE17" s="898"/>
      <c r="AF17" s="2289"/>
      <c r="AG17" s="2290"/>
      <c r="AH17" s="2290"/>
      <c r="AI17" s="2290"/>
      <c r="AJ17" s="2291"/>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56"/>
      <c r="B18" s="2257"/>
      <c r="C18" s="2257"/>
      <c r="D18" s="2257"/>
      <c r="E18" s="2257"/>
      <c r="F18" s="2257"/>
      <c r="G18" s="2258"/>
      <c r="H18" s="2354" t="s">
        <v>104</v>
      </c>
      <c r="I18" s="2355"/>
      <c r="J18" s="2355"/>
      <c r="K18" s="2355"/>
      <c r="L18" s="2355"/>
      <c r="M18" s="2356"/>
      <c r="N18" s="2364"/>
      <c r="O18" s="2364"/>
      <c r="P18" s="2364"/>
      <c r="Q18" s="2363"/>
      <c r="R18" s="2363"/>
      <c r="S18" s="2363"/>
      <c r="T18" s="2346" t="str">
        <f>IF($A18&lt;&gt;"","---","")</f>
        <v/>
      </c>
      <c r="U18" s="2347"/>
      <c r="V18" s="2347"/>
      <c r="W18" s="2363"/>
      <c r="X18" s="2363"/>
      <c r="Y18" s="2363"/>
      <c r="Z18" s="2346" t="str">
        <f>IF($A18&lt;&gt;"","---","")</f>
        <v/>
      </c>
      <c r="AA18" s="2347"/>
      <c r="AB18" s="2347"/>
      <c r="AC18" s="2365"/>
      <c r="AD18" s="2365"/>
      <c r="AE18" s="2365"/>
      <c r="AF18" s="2351"/>
      <c r="AG18" s="2352"/>
      <c r="AH18" s="2352"/>
      <c r="AI18" s="2352"/>
      <c r="AJ18" s="2353"/>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59"/>
      <c r="B19" s="2260"/>
      <c r="C19" s="2260"/>
      <c r="D19" s="2260"/>
      <c r="E19" s="2260"/>
      <c r="F19" s="2260"/>
      <c r="G19" s="2261"/>
      <c r="H19" s="2265" t="s">
        <v>103</v>
      </c>
      <c r="I19" s="2266"/>
      <c r="J19" s="2266"/>
      <c r="K19" s="2266"/>
      <c r="L19" s="2266"/>
      <c r="M19" s="2267"/>
      <c r="N19" s="2282"/>
      <c r="O19" s="2282"/>
      <c r="P19" s="2282"/>
      <c r="Q19" s="938"/>
      <c r="R19" s="938"/>
      <c r="S19" s="938"/>
      <c r="T19" s="1087" t="str">
        <f>IF($A18&lt;&gt;"","---","")</f>
        <v/>
      </c>
      <c r="U19" s="1088"/>
      <c r="V19" s="1088"/>
      <c r="W19" s="938"/>
      <c r="X19" s="938"/>
      <c r="Y19" s="938"/>
      <c r="Z19" s="1087" t="str">
        <f>IF($A18&lt;&gt;"","---","")</f>
        <v/>
      </c>
      <c r="AA19" s="1088"/>
      <c r="AB19" s="1088"/>
      <c r="AC19" s="898" t="str">
        <f>IF(N19*1.085*(W19-Q19)/1000=0,"",N19*1.085*(W19-Q19)/1000)</f>
        <v/>
      </c>
      <c r="AD19" s="898"/>
      <c r="AE19" s="898"/>
      <c r="AF19" s="2289"/>
      <c r="AG19" s="2290"/>
      <c r="AH19" s="2290"/>
      <c r="AI19" s="2290"/>
      <c r="AJ19" s="2291"/>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56"/>
      <c r="B20" s="2257"/>
      <c r="C20" s="2257"/>
      <c r="D20" s="2257"/>
      <c r="E20" s="2257"/>
      <c r="F20" s="2257"/>
      <c r="G20" s="2258"/>
      <c r="H20" s="2354" t="s">
        <v>104</v>
      </c>
      <c r="I20" s="2355"/>
      <c r="J20" s="2355"/>
      <c r="K20" s="2355"/>
      <c r="L20" s="2355"/>
      <c r="M20" s="2356"/>
      <c r="N20" s="2364"/>
      <c r="O20" s="2364"/>
      <c r="P20" s="2364"/>
      <c r="Q20" s="2363"/>
      <c r="R20" s="2363"/>
      <c r="S20" s="2363"/>
      <c r="T20" s="2346" t="str">
        <f>IF($A20&lt;&gt;"","---","")</f>
        <v/>
      </c>
      <c r="U20" s="2347"/>
      <c r="V20" s="2347"/>
      <c r="W20" s="2363"/>
      <c r="X20" s="2363"/>
      <c r="Y20" s="2363"/>
      <c r="Z20" s="2346" t="str">
        <f>IF($A20&lt;&gt;"","---","")</f>
        <v/>
      </c>
      <c r="AA20" s="2347"/>
      <c r="AB20" s="2347"/>
      <c r="AC20" s="2365"/>
      <c r="AD20" s="2365"/>
      <c r="AE20" s="2365"/>
      <c r="AF20" s="2351"/>
      <c r="AG20" s="2352"/>
      <c r="AH20" s="2352"/>
      <c r="AI20" s="2352"/>
      <c r="AJ20" s="2353"/>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59"/>
      <c r="B21" s="2260"/>
      <c r="C21" s="2260"/>
      <c r="D21" s="2260"/>
      <c r="E21" s="2260"/>
      <c r="F21" s="2260"/>
      <c r="G21" s="2261"/>
      <c r="H21" s="2265" t="s">
        <v>103</v>
      </c>
      <c r="I21" s="2266"/>
      <c r="J21" s="2266"/>
      <c r="K21" s="2266"/>
      <c r="L21" s="2266"/>
      <c r="M21" s="2267"/>
      <c r="N21" s="2282"/>
      <c r="O21" s="2282"/>
      <c r="P21" s="2282"/>
      <c r="Q21" s="938"/>
      <c r="R21" s="938"/>
      <c r="S21" s="938"/>
      <c r="T21" s="1087" t="str">
        <f>IF($A20&lt;&gt;"","---","")</f>
        <v/>
      </c>
      <c r="U21" s="1088"/>
      <c r="V21" s="1088"/>
      <c r="W21" s="938"/>
      <c r="X21" s="938"/>
      <c r="Y21" s="938"/>
      <c r="Z21" s="1087" t="str">
        <f>IF($A20&lt;&gt;"","---","")</f>
        <v/>
      </c>
      <c r="AA21" s="1088"/>
      <c r="AB21" s="1088"/>
      <c r="AC21" s="898" t="str">
        <f>IF(N21*1.085*(W21-Q21)/1000=0,"",N21*1.085*(W21-Q21)/1000)</f>
        <v/>
      </c>
      <c r="AD21" s="898"/>
      <c r="AE21" s="898"/>
      <c r="AF21" s="2289"/>
      <c r="AG21" s="2290"/>
      <c r="AH21" s="2290"/>
      <c r="AI21" s="2290"/>
      <c r="AJ21" s="2291"/>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56"/>
      <c r="B22" s="2257"/>
      <c r="C22" s="2257"/>
      <c r="D22" s="2257"/>
      <c r="E22" s="2257"/>
      <c r="F22" s="2257"/>
      <c r="G22" s="2258"/>
      <c r="H22" s="2354" t="s">
        <v>104</v>
      </c>
      <c r="I22" s="2355"/>
      <c r="J22" s="2355"/>
      <c r="K22" s="2355"/>
      <c r="L22" s="2355"/>
      <c r="M22" s="2356"/>
      <c r="N22" s="2364"/>
      <c r="O22" s="2364"/>
      <c r="P22" s="2364"/>
      <c r="Q22" s="2363"/>
      <c r="R22" s="2363"/>
      <c r="S22" s="2363"/>
      <c r="T22" s="2346" t="str">
        <f>IF($A22&lt;&gt;"","---","")</f>
        <v/>
      </c>
      <c r="U22" s="2347"/>
      <c r="V22" s="2347"/>
      <c r="W22" s="2363"/>
      <c r="X22" s="2363"/>
      <c r="Y22" s="2363"/>
      <c r="Z22" s="2346" t="str">
        <f>IF($A22&lt;&gt;"","---","")</f>
        <v/>
      </c>
      <c r="AA22" s="2347"/>
      <c r="AB22" s="2347"/>
      <c r="AC22" s="2365"/>
      <c r="AD22" s="2365"/>
      <c r="AE22" s="2365"/>
      <c r="AF22" s="2351"/>
      <c r="AG22" s="2352"/>
      <c r="AH22" s="2352"/>
      <c r="AI22" s="2352"/>
      <c r="AJ22" s="2353"/>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59"/>
      <c r="B23" s="2260"/>
      <c r="C23" s="2260"/>
      <c r="D23" s="2260"/>
      <c r="E23" s="2260"/>
      <c r="F23" s="2260"/>
      <c r="G23" s="2261"/>
      <c r="H23" s="2265" t="s">
        <v>103</v>
      </c>
      <c r="I23" s="2266"/>
      <c r="J23" s="2266"/>
      <c r="K23" s="2266"/>
      <c r="L23" s="2266"/>
      <c r="M23" s="2267"/>
      <c r="N23" s="2282"/>
      <c r="O23" s="2282"/>
      <c r="P23" s="2282"/>
      <c r="Q23" s="938"/>
      <c r="R23" s="938"/>
      <c r="S23" s="938"/>
      <c r="T23" s="1087" t="str">
        <f>IF($A22&lt;&gt;"","---","")</f>
        <v/>
      </c>
      <c r="U23" s="1088"/>
      <c r="V23" s="1088"/>
      <c r="W23" s="938"/>
      <c r="X23" s="938"/>
      <c r="Y23" s="938"/>
      <c r="Z23" s="1087" t="str">
        <f>IF($A22&lt;&gt;"","---","")</f>
        <v/>
      </c>
      <c r="AA23" s="1088"/>
      <c r="AB23" s="1088"/>
      <c r="AC23" s="898" t="str">
        <f>IF(N23*1.085*(W23-Q23)/1000=0,"",N23*1.085*(W23-Q23)/1000)</f>
        <v/>
      </c>
      <c r="AD23" s="898"/>
      <c r="AE23" s="898"/>
      <c r="AF23" s="2289"/>
      <c r="AG23" s="2290"/>
      <c r="AH23" s="2290"/>
      <c r="AI23" s="2290"/>
      <c r="AJ23" s="2291"/>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56"/>
      <c r="B24" s="2257"/>
      <c r="C24" s="2257"/>
      <c r="D24" s="2257"/>
      <c r="E24" s="2257"/>
      <c r="F24" s="2257"/>
      <c r="G24" s="2258"/>
      <c r="H24" s="2354" t="s">
        <v>104</v>
      </c>
      <c r="I24" s="2355"/>
      <c r="J24" s="2355"/>
      <c r="K24" s="2355"/>
      <c r="L24" s="2355"/>
      <c r="M24" s="2356"/>
      <c r="N24" s="2364"/>
      <c r="O24" s="2364"/>
      <c r="P24" s="2364"/>
      <c r="Q24" s="2363"/>
      <c r="R24" s="2363"/>
      <c r="S24" s="2363"/>
      <c r="T24" s="2346" t="str">
        <f>IF($A24&lt;&gt;"","---","")</f>
        <v/>
      </c>
      <c r="U24" s="2347"/>
      <c r="V24" s="2347"/>
      <c r="W24" s="2363"/>
      <c r="X24" s="2363"/>
      <c r="Y24" s="2363"/>
      <c r="Z24" s="2346" t="str">
        <f>IF($A24&lt;&gt;"","---","")</f>
        <v/>
      </c>
      <c r="AA24" s="2347"/>
      <c r="AB24" s="2347"/>
      <c r="AC24" s="2365"/>
      <c r="AD24" s="2365"/>
      <c r="AE24" s="2365"/>
      <c r="AF24" s="2351"/>
      <c r="AG24" s="2352"/>
      <c r="AH24" s="2352"/>
      <c r="AI24" s="2352"/>
      <c r="AJ24" s="2353"/>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59"/>
      <c r="B25" s="2260"/>
      <c r="C25" s="2260"/>
      <c r="D25" s="2260"/>
      <c r="E25" s="2260"/>
      <c r="F25" s="2260"/>
      <c r="G25" s="2261"/>
      <c r="H25" s="2265" t="s">
        <v>103</v>
      </c>
      <c r="I25" s="2266"/>
      <c r="J25" s="2266"/>
      <c r="K25" s="2266"/>
      <c r="L25" s="2266"/>
      <c r="M25" s="2267"/>
      <c r="N25" s="2282"/>
      <c r="O25" s="2282"/>
      <c r="P25" s="2282"/>
      <c r="Q25" s="938"/>
      <c r="R25" s="938"/>
      <c r="S25" s="938"/>
      <c r="T25" s="1087" t="str">
        <f>IF($A24&lt;&gt;"","---","")</f>
        <v/>
      </c>
      <c r="U25" s="1088"/>
      <c r="V25" s="1088"/>
      <c r="W25" s="938"/>
      <c r="X25" s="938"/>
      <c r="Y25" s="938"/>
      <c r="Z25" s="1087" t="str">
        <f>IF($A24&lt;&gt;"","---","")</f>
        <v/>
      </c>
      <c r="AA25" s="1088"/>
      <c r="AB25" s="1088"/>
      <c r="AC25" s="898" t="str">
        <f>IF(N25*1.085*(W25-Q25)/1000=0,"",N25*1.085*(W25-Q25)/1000)</f>
        <v/>
      </c>
      <c r="AD25" s="898"/>
      <c r="AE25" s="898"/>
      <c r="AF25" s="2289"/>
      <c r="AG25" s="2290"/>
      <c r="AH25" s="2290"/>
      <c r="AI25" s="2290"/>
      <c r="AJ25" s="2291"/>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56"/>
      <c r="B26" s="2257"/>
      <c r="C26" s="2257"/>
      <c r="D26" s="2257"/>
      <c r="E26" s="2257"/>
      <c r="F26" s="2257"/>
      <c r="G26" s="2258"/>
      <c r="H26" s="2354" t="s">
        <v>104</v>
      </c>
      <c r="I26" s="2355"/>
      <c r="J26" s="2355"/>
      <c r="K26" s="2355"/>
      <c r="L26" s="2355"/>
      <c r="M26" s="2356"/>
      <c r="N26" s="2364"/>
      <c r="O26" s="2364"/>
      <c r="P26" s="2364"/>
      <c r="Q26" s="2363"/>
      <c r="R26" s="2363"/>
      <c r="S26" s="2363"/>
      <c r="T26" s="2346" t="str">
        <f>IF($A26&lt;&gt;"","---","")</f>
        <v/>
      </c>
      <c r="U26" s="2347"/>
      <c r="V26" s="2347"/>
      <c r="W26" s="2363"/>
      <c r="X26" s="2363"/>
      <c r="Y26" s="2363"/>
      <c r="Z26" s="2346" t="str">
        <f>IF($A26&lt;&gt;"","---","")</f>
        <v/>
      </c>
      <c r="AA26" s="2347"/>
      <c r="AB26" s="2347"/>
      <c r="AC26" s="2365"/>
      <c r="AD26" s="2365"/>
      <c r="AE26" s="2365"/>
      <c r="AF26" s="2351"/>
      <c r="AG26" s="2352"/>
      <c r="AH26" s="2352"/>
      <c r="AI26" s="2352"/>
      <c r="AJ26" s="2353"/>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59"/>
      <c r="B27" s="2260"/>
      <c r="C27" s="2260"/>
      <c r="D27" s="2260"/>
      <c r="E27" s="2260"/>
      <c r="F27" s="2260"/>
      <c r="G27" s="2261"/>
      <c r="H27" s="2265" t="s">
        <v>103</v>
      </c>
      <c r="I27" s="2266"/>
      <c r="J27" s="2266"/>
      <c r="K27" s="2266"/>
      <c r="L27" s="2266"/>
      <c r="M27" s="2267"/>
      <c r="N27" s="2282"/>
      <c r="O27" s="2282"/>
      <c r="P27" s="2282"/>
      <c r="Q27" s="938"/>
      <c r="R27" s="938"/>
      <c r="S27" s="938"/>
      <c r="T27" s="1087" t="str">
        <f>IF($A26&lt;&gt;"","---","")</f>
        <v/>
      </c>
      <c r="U27" s="1088"/>
      <c r="V27" s="1088"/>
      <c r="W27" s="938"/>
      <c r="X27" s="938"/>
      <c r="Y27" s="938"/>
      <c r="Z27" s="1087" t="str">
        <f>IF($A26&lt;&gt;"","---","")</f>
        <v/>
      </c>
      <c r="AA27" s="1088"/>
      <c r="AB27" s="1088"/>
      <c r="AC27" s="898" t="str">
        <f>IF(N27*1.085*(W27-Q27)/1000=0,"",N27*1.085*(W27-Q27)/1000)</f>
        <v/>
      </c>
      <c r="AD27" s="898"/>
      <c r="AE27" s="898"/>
      <c r="AF27" s="2289"/>
      <c r="AG27" s="2290"/>
      <c r="AH27" s="2290"/>
      <c r="AI27" s="2290"/>
      <c r="AJ27" s="2291"/>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56"/>
      <c r="B28" s="2257"/>
      <c r="C28" s="2257"/>
      <c r="D28" s="2257"/>
      <c r="E28" s="2257"/>
      <c r="F28" s="2257"/>
      <c r="G28" s="2258"/>
      <c r="H28" s="2354" t="s">
        <v>104</v>
      </c>
      <c r="I28" s="2355"/>
      <c r="J28" s="2355"/>
      <c r="K28" s="2355"/>
      <c r="L28" s="2355"/>
      <c r="M28" s="2356"/>
      <c r="N28" s="2357"/>
      <c r="O28" s="2358"/>
      <c r="P28" s="2359"/>
      <c r="Q28" s="2360"/>
      <c r="R28" s="2361"/>
      <c r="S28" s="2362"/>
      <c r="T28" s="2346" t="str">
        <f>IF($A28&lt;&gt;"","---","")</f>
        <v/>
      </c>
      <c r="U28" s="2347"/>
      <c r="V28" s="2347"/>
      <c r="W28" s="2363"/>
      <c r="X28" s="2363"/>
      <c r="Y28" s="2363"/>
      <c r="Z28" s="2346" t="str">
        <f>IF($A28&lt;&gt;"","---","")</f>
        <v/>
      </c>
      <c r="AA28" s="2347"/>
      <c r="AB28" s="2347"/>
      <c r="AC28" s="2348"/>
      <c r="AD28" s="2349"/>
      <c r="AE28" s="2350"/>
      <c r="AF28" s="2351"/>
      <c r="AG28" s="2352"/>
      <c r="AH28" s="2352"/>
      <c r="AI28" s="2352"/>
      <c r="AJ28" s="2353"/>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59"/>
      <c r="B29" s="2260"/>
      <c r="C29" s="2260"/>
      <c r="D29" s="2260"/>
      <c r="E29" s="2260"/>
      <c r="F29" s="2260"/>
      <c r="G29" s="2261"/>
      <c r="H29" s="2265" t="s">
        <v>103</v>
      </c>
      <c r="I29" s="2266"/>
      <c r="J29" s="2266"/>
      <c r="K29" s="2266"/>
      <c r="L29" s="2266"/>
      <c r="M29" s="2267"/>
      <c r="N29" s="1283"/>
      <c r="O29" s="1284"/>
      <c r="P29" s="1285"/>
      <c r="Q29" s="2074"/>
      <c r="R29" s="2075"/>
      <c r="S29" s="2076"/>
      <c r="T29" s="1087" t="str">
        <f>IF($A28&lt;&gt;"","---","")</f>
        <v/>
      </c>
      <c r="U29" s="1088"/>
      <c r="V29" s="1088"/>
      <c r="W29" s="938"/>
      <c r="X29" s="938"/>
      <c r="Y29" s="938"/>
      <c r="Z29" s="1087" t="str">
        <f>IF($A28&lt;&gt;"","---","")</f>
        <v/>
      </c>
      <c r="AA29" s="1088"/>
      <c r="AB29" s="1088"/>
      <c r="AC29" s="898" t="str">
        <f>IF(N29*1.085*(W29-Q29)/1000=0,"",N29*1.085*(W29-Q29)/1000)</f>
        <v/>
      </c>
      <c r="AD29" s="898"/>
      <c r="AE29" s="898"/>
      <c r="AF29" s="2289"/>
      <c r="AG29" s="2290"/>
      <c r="AH29" s="2290"/>
      <c r="AI29" s="2290"/>
      <c r="AJ29" s="2291"/>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56"/>
      <c r="B30" s="2257"/>
      <c r="C30" s="2257"/>
      <c r="D30" s="2257"/>
      <c r="E30" s="2257"/>
      <c r="F30" s="2257"/>
      <c r="G30" s="2258"/>
      <c r="H30" s="2354" t="s">
        <v>104</v>
      </c>
      <c r="I30" s="2355"/>
      <c r="J30" s="2355"/>
      <c r="K30" s="2355"/>
      <c r="L30" s="2355"/>
      <c r="M30" s="2356"/>
      <c r="N30" s="2357"/>
      <c r="O30" s="2358"/>
      <c r="P30" s="2359"/>
      <c r="Q30" s="2360"/>
      <c r="R30" s="2361"/>
      <c r="S30" s="2362"/>
      <c r="T30" s="2346" t="str">
        <f>IF($A30&lt;&gt;"","---","")</f>
        <v/>
      </c>
      <c r="U30" s="2347"/>
      <c r="V30" s="2347"/>
      <c r="W30" s="2363"/>
      <c r="X30" s="2363"/>
      <c r="Y30" s="2363"/>
      <c r="Z30" s="2346" t="str">
        <f>IF($A30&lt;&gt;"","---","")</f>
        <v/>
      </c>
      <c r="AA30" s="2347"/>
      <c r="AB30" s="2347"/>
      <c r="AC30" s="2348"/>
      <c r="AD30" s="2349"/>
      <c r="AE30" s="2350"/>
      <c r="AF30" s="2351"/>
      <c r="AG30" s="2352"/>
      <c r="AH30" s="2352"/>
      <c r="AI30" s="2352"/>
      <c r="AJ30" s="2353"/>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59"/>
      <c r="B31" s="2260"/>
      <c r="C31" s="2260"/>
      <c r="D31" s="2260"/>
      <c r="E31" s="2260"/>
      <c r="F31" s="2260"/>
      <c r="G31" s="2261"/>
      <c r="H31" s="2265" t="s">
        <v>103</v>
      </c>
      <c r="I31" s="2266"/>
      <c r="J31" s="2266"/>
      <c r="K31" s="2266"/>
      <c r="L31" s="2266"/>
      <c r="M31" s="2267"/>
      <c r="N31" s="1283"/>
      <c r="O31" s="1284"/>
      <c r="P31" s="1285"/>
      <c r="Q31" s="2074"/>
      <c r="R31" s="2075"/>
      <c r="S31" s="2076"/>
      <c r="T31" s="1087" t="str">
        <f>IF($A30&lt;&gt;"","---","")</f>
        <v/>
      </c>
      <c r="U31" s="1088"/>
      <c r="V31" s="1088"/>
      <c r="W31" s="938"/>
      <c r="X31" s="938"/>
      <c r="Y31" s="938"/>
      <c r="Z31" s="1087" t="str">
        <f>IF($A30&lt;&gt;"","---","")</f>
        <v/>
      </c>
      <c r="AA31" s="1088"/>
      <c r="AB31" s="1088"/>
      <c r="AC31" s="898" t="str">
        <f>IF(N31*1.085*(W31-Q31)/1000=0,"",N31*1.085*(W31-Q31)/1000)</f>
        <v/>
      </c>
      <c r="AD31" s="898"/>
      <c r="AE31" s="898"/>
      <c r="AF31" s="2289"/>
      <c r="AG31" s="2290"/>
      <c r="AH31" s="2290"/>
      <c r="AI31" s="2290"/>
      <c r="AJ31" s="2291"/>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56"/>
      <c r="B32" s="2257"/>
      <c r="C32" s="2257"/>
      <c r="D32" s="2257"/>
      <c r="E32" s="2257"/>
      <c r="F32" s="2257"/>
      <c r="G32" s="2258"/>
      <c r="H32" s="2354" t="s">
        <v>104</v>
      </c>
      <c r="I32" s="2355"/>
      <c r="J32" s="2355"/>
      <c r="K32" s="2355"/>
      <c r="L32" s="2355"/>
      <c r="M32" s="2356"/>
      <c r="N32" s="2357"/>
      <c r="O32" s="2358"/>
      <c r="P32" s="2359"/>
      <c r="Q32" s="2360"/>
      <c r="R32" s="2361"/>
      <c r="S32" s="2362"/>
      <c r="T32" s="2346" t="str">
        <f>IF($A32&lt;&gt;"","---","")</f>
        <v/>
      </c>
      <c r="U32" s="2347"/>
      <c r="V32" s="2347"/>
      <c r="W32" s="2363"/>
      <c r="X32" s="2363"/>
      <c r="Y32" s="2363"/>
      <c r="Z32" s="2346" t="str">
        <f>IF($A32&lt;&gt;"","---","")</f>
        <v/>
      </c>
      <c r="AA32" s="2347"/>
      <c r="AB32" s="2347"/>
      <c r="AC32" s="2348"/>
      <c r="AD32" s="2349"/>
      <c r="AE32" s="2350"/>
      <c r="AF32" s="2351"/>
      <c r="AG32" s="2352"/>
      <c r="AH32" s="2352"/>
      <c r="AI32" s="2352"/>
      <c r="AJ32" s="2353"/>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62"/>
      <c r="B33" s="2263"/>
      <c r="C33" s="2263"/>
      <c r="D33" s="2263"/>
      <c r="E33" s="2263"/>
      <c r="F33" s="2263"/>
      <c r="G33" s="2264"/>
      <c r="H33" s="2283" t="s">
        <v>103</v>
      </c>
      <c r="I33" s="2284"/>
      <c r="J33" s="2284"/>
      <c r="K33" s="2284"/>
      <c r="L33" s="2284"/>
      <c r="M33" s="2285"/>
      <c r="N33" s="2073"/>
      <c r="O33" s="1514"/>
      <c r="P33" s="1515"/>
      <c r="Q33" s="2038"/>
      <c r="R33" s="2039"/>
      <c r="S33" s="2040"/>
      <c r="T33" s="2338" t="str">
        <f>IF($A32&lt;&gt;"","---","")</f>
        <v/>
      </c>
      <c r="U33" s="2187"/>
      <c r="V33" s="2187"/>
      <c r="W33" s="2133"/>
      <c r="X33" s="2133"/>
      <c r="Y33" s="2133"/>
      <c r="Z33" s="2338" t="str">
        <f>IF($A32&lt;&gt;"","---","")</f>
        <v/>
      </c>
      <c r="AA33" s="2187"/>
      <c r="AB33" s="2187"/>
      <c r="AC33" s="2038" t="str">
        <f>IF(N33*1.085*(W33-Q33)/1000=0,"",N33*1.085*(W33-Q33)/1000)</f>
        <v/>
      </c>
      <c r="AD33" s="2039"/>
      <c r="AE33" s="2040"/>
      <c r="AF33" s="2292"/>
      <c r="AG33" s="2293"/>
      <c r="AH33" s="2293"/>
      <c r="AI33" s="2293"/>
      <c r="AJ33" s="2294"/>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86"/>
      <c r="C36" s="1786"/>
      <c r="D36" s="1786"/>
      <c r="E36" s="1786"/>
      <c r="F36" s="1786"/>
      <c r="G36" s="1786"/>
      <c r="H36" s="1786"/>
      <c r="I36" s="1786"/>
      <c r="J36" s="1786"/>
      <c r="K36" s="1786"/>
      <c r="L36" s="1786"/>
      <c r="M36" s="1786"/>
      <c r="N36" s="1786"/>
      <c r="O36" s="1786"/>
      <c r="P36" s="1786"/>
      <c r="Q36" s="1786"/>
      <c r="R36" s="1786"/>
      <c r="S36" s="1786"/>
      <c r="T36" s="1786"/>
      <c r="U36" s="1786"/>
      <c r="V36" s="1786"/>
      <c r="W36" s="1786"/>
      <c r="X36" s="1786"/>
      <c r="Y36" s="1786"/>
      <c r="Z36" s="1786"/>
      <c r="AA36" s="1786"/>
      <c r="AB36" s="1786"/>
      <c r="AC36" s="1786"/>
      <c r="AD36" s="1786"/>
      <c r="AE36" s="1786"/>
      <c r="AF36" s="1786"/>
      <c r="AG36" s="1786"/>
      <c r="AH36" s="1786"/>
      <c r="AI36" s="1786"/>
      <c r="AJ36" s="1786"/>
      <c r="AK36" s="1786"/>
      <c r="AL36" s="1786"/>
      <c r="AM36" s="1786"/>
      <c r="AN36" s="1786"/>
      <c r="AO36" s="1786"/>
      <c r="AP36" s="1786"/>
      <c r="AQ36" s="1786"/>
      <c r="AR36" s="1786"/>
      <c r="AS36" s="1786"/>
      <c r="AT36" s="1786"/>
      <c r="AU36" s="1786"/>
      <c r="AV36" s="1786"/>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86"/>
      <c r="C37" s="1786"/>
      <c r="D37" s="1786"/>
      <c r="E37" s="1786"/>
      <c r="F37" s="1786"/>
      <c r="G37" s="1786"/>
      <c r="H37" s="1786"/>
      <c r="I37" s="1786"/>
      <c r="J37" s="1786"/>
      <c r="K37" s="1786"/>
      <c r="L37" s="1786"/>
      <c r="M37" s="1786"/>
      <c r="N37" s="1786"/>
      <c r="O37" s="1786"/>
      <c r="P37" s="1786"/>
      <c r="Q37" s="1786"/>
      <c r="R37" s="1786"/>
      <c r="S37" s="1786"/>
      <c r="T37" s="1786"/>
      <c r="U37" s="1786"/>
      <c r="V37" s="1786"/>
      <c r="W37" s="1786"/>
      <c r="X37" s="1786"/>
      <c r="Y37" s="1786"/>
      <c r="Z37" s="1786"/>
      <c r="AA37" s="1786"/>
      <c r="AB37" s="1786"/>
      <c r="AC37" s="1786"/>
      <c r="AD37" s="1786"/>
      <c r="AE37" s="1786"/>
      <c r="AF37" s="1786"/>
      <c r="AG37" s="1786"/>
      <c r="AH37" s="1786"/>
      <c r="AI37" s="1786"/>
      <c r="AJ37" s="1786"/>
      <c r="AK37" s="1786"/>
      <c r="AL37" s="1786"/>
      <c r="AM37" s="1786"/>
      <c r="AN37" s="1786"/>
      <c r="AO37" s="1786"/>
      <c r="AP37" s="1786"/>
      <c r="AQ37" s="1786"/>
      <c r="AR37" s="1786"/>
      <c r="AS37" s="1786"/>
      <c r="AT37" s="1786"/>
      <c r="AU37" s="1786"/>
      <c r="AV37" s="1786"/>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86"/>
      <c r="C38" s="1786"/>
      <c r="D38" s="1786"/>
      <c r="E38" s="1786"/>
      <c r="F38" s="1786"/>
      <c r="G38" s="1786"/>
      <c r="H38" s="1786"/>
      <c r="I38" s="1786"/>
      <c r="J38" s="1786"/>
      <c r="K38" s="1786"/>
      <c r="L38" s="1786"/>
      <c r="M38" s="1786"/>
      <c r="N38" s="1786"/>
      <c r="O38" s="1786"/>
      <c r="P38" s="1786"/>
      <c r="Q38" s="1786"/>
      <c r="R38" s="1786"/>
      <c r="S38" s="1786"/>
      <c r="T38" s="1786"/>
      <c r="U38" s="1786"/>
      <c r="V38" s="1786"/>
      <c r="W38" s="1786"/>
      <c r="X38" s="1786"/>
      <c r="Y38" s="1786"/>
      <c r="Z38" s="1786"/>
      <c r="AA38" s="1786"/>
      <c r="AB38" s="1786"/>
      <c r="AC38" s="1786"/>
      <c r="AD38" s="1786"/>
      <c r="AE38" s="1786"/>
      <c r="AF38" s="1786"/>
      <c r="AG38" s="1786"/>
      <c r="AH38" s="1786"/>
      <c r="AI38" s="1786"/>
      <c r="AJ38" s="1786"/>
      <c r="AK38" s="1786"/>
      <c r="AL38" s="1786"/>
      <c r="AM38" s="1786"/>
      <c r="AN38" s="1786"/>
      <c r="AO38" s="1786"/>
      <c r="AP38" s="1786"/>
      <c r="AQ38" s="1786"/>
      <c r="AR38" s="1786"/>
      <c r="AS38" s="1786"/>
      <c r="AT38" s="1786"/>
      <c r="AU38" s="1786"/>
      <c r="AV38" s="178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86"/>
      <c r="C39" s="1786"/>
      <c r="D39" s="1786"/>
      <c r="E39" s="1786"/>
      <c r="F39" s="1786"/>
      <c r="G39" s="1786"/>
      <c r="H39" s="1786"/>
      <c r="I39" s="1786"/>
      <c r="J39" s="1786"/>
      <c r="K39" s="1786"/>
      <c r="L39" s="1786"/>
      <c r="M39" s="1786"/>
      <c r="N39" s="1786"/>
      <c r="O39" s="1786"/>
      <c r="P39" s="1786"/>
      <c r="Q39" s="1786"/>
      <c r="R39" s="1786"/>
      <c r="S39" s="1786"/>
      <c r="T39" s="1786"/>
      <c r="U39" s="1786"/>
      <c r="V39" s="1786"/>
      <c r="W39" s="1786"/>
      <c r="X39" s="1786"/>
      <c r="Y39" s="1786"/>
      <c r="Z39" s="1786"/>
      <c r="AA39" s="1786"/>
      <c r="AB39" s="1786"/>
      <c r="AC39" s="1786"/>
      <c r="AD39" s="1786"/>
      <c r="AE39" s="1786"/>
      <c r="AF39" s="1786"/>
      <c r="AG39" s="1786"/>
      <c r="AH39" s="1786"/>
      <c r="AI39" s="1786"/>
      <c r="AJ39" s="1786"/>
      <c r="AK39" s="1786"/>
      <c r="AL39" s="1786"/>
      <c r="AM39" s="1786"/>
      <c r="AN39" s="1786"/>
      <c r="AO39" s="1786"/>
      <c r="AP39" s="1786"/>
      <c r="AQ39" s="1786"/>
      <c r="AR39" s="1786"/>
      <c r="AS39" s="1786"/>
      <c r="AT39" s="1786"/>
      <c r="AU39" s="1786"/>
      <c r="AV39" s="178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86"/>
      <c r="C40" s="1786"/>
      <c r="D40" s="1786"/>
      <c r="E40" s="1786"/>
      <c r="F40" s="1786"/>
      <c r="G40" s="1786"/>
      <c r="H40" s="1786"/>
      <c r="I40" s="1786"/>
      <c r="J40" s="1786"/>
      <c r="K40" s="1786"/>
      <c r="L40" s="1786"/>
      <c r="M40" s="1786"/>
      <c r="N40" s="1786"/>
      <c r="O40" s="1786"/>
      <c r="P40" s="1786"/>
      <c r="Q40" s="1786"/>
      <c r="R40" s="1786"/>
      <c r="S40" s="1786"/>
      <c r="T40" s="1786"/>
      <c r="U40" s="1786"/>
      <c r="V40" s="1786"/>
      <c r="W40" s="1786"/>
      <c r="X40" s="1786"/>
      <c r="Y40" s="1786"/>
      <c r="Z40" s="1786"/>
      <c r="AA40" s="1786"/>
      <c r="AB40" s="1786"/>
      <c r="AC40" s="1786"/>
      <c r="AD40" s="1786"/>
      <c r="AE40" s="1786"/>
      <c r="AF40" s="1786"/>
      <c r="AG40" s="1786"/>
      <c r="AH40" s="1786"/>
      <c r="AI40" s="1786"/>
      <c r="AJ40" s="1786"/>
      <c r="AK40" s="1786"/>
      <c r="AL40" s="1786"/>
      <c r="AM40" s="1786"/>
      <c r="AN40" s="1786"/>
      <c r="AO40" s="1786"/>
      <c r="AP40" s="1786"/>
      <c r="AQ40" s="1786"/>
      <c r="AR40" s="1786"/>
      <c r="AS40" s="1786"/>
      <c r="AT40" s="1786"/>
      <c r="AU40" s="1786"/>
      <c r="AV40" s="178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32" t="s">
        <v>38</v>
      </c>
      <c r="B42" s="1532"/>
      <c r="C42" s="1532"/>
      <c r="D42" s="1532"/>
      <c r="E42" s="994"/>
      <c r="F42" s="994"/>
      <c r="G42" s="994"/>
      <c r="H42" s="994"/>
      <c r="I42" s="994"/>
      <c r="J42" s="994"/>
      <c r="K42" s="994"/>
      <c r="L42" s="6"/>
      <c r="M42" s="6"/>
      <c r="N42" s="6"/>
      <c r="O42" s="6"/>
      <c r="P42" s="6"/>
      <c r="Q42" s="6"/>
      <c r="R42" s="6"/>
      <c r="S42" s="6"/>
      <c r="T42" s="6"/>
      <c r="U42" s="6"/>
      <c r="V42" s="6"/>
      <c r="W42" s="6"/>
      <c r="X42" s="6"/>
      <c r="Y42" s="6"/>
      <c r="Z42" s="6"/>
      <c r="AA42" s="6"/>
      <c r="AB42" s="6"/>
      <c r="AC42" s="6"/>
      <c r="AD42" s="1532" t="s">
        <v>37</v>
      </c>
      <c r="AE42" s="1532"/>
      <c r="AF42" s="1532"/>
      <c r="AG42" s="1532"/>
      <c r="AH42" s="1532"/>
      <c r="AI42" s="995"/>
      <c r="AJ42" s="995"/>
      <c r="AK42" s="995"/>
      <c r="AL42" s="995"/>
      <c r="AM42" s="995"/>
      <c r="AN42" s="995"/>
      <c r="AO42" s="995"/>
      <c r="AP42" s="995"/>
      <c r="AQ42" s="995"/>
      <c r="AR42" s="995"/>
      <c r="AS42" s="995"/>
      <c r="AT42" s="995"/>
      <c r="AU42" s="995"/>
      <c r="AV42" s="9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algorithmName="SHA-512" hashValue="Qz/NnzkyaHcuTPV6R66kagEha079ZTevxHoyMXIGxtlIjV4jzZi39bOOAgCV4LwAZzJStMCViZNm2oAo5T3Eyw==" saltValue="pf3D/UxF4E6NnTPFXoxp4w==" spinCount="100000" sheet="1" objects="1" scenarios="1"/>
  <mergeCells count="233">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 ref="W11:Y11"/>
    <mergeCell ref="Z11:AB11"/>
    <mergeCell ref="A10:G11"/>
    <mergeCell ref="H10:M11"/>
    <mergeCell ref="N10:P11"/>
    <mergeCell ref="Q10:V10"/>
    <mergeCell ref="A9:AJ9"/>
    <mergeCell ref="AX12:BB12"/>
    <mergeCell ref="BC12:BG12"/>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8:G19"/>
    <mergeCell ref="H18:M18"/>
    <mergeCell ref="N18:P18"/>
    <mergeCell ref="Q18:S18"/>
    <mergeCell ref="T18:V18"/>
    <mergeCell ref="W18:Y18"/>
    <mergeCell ref="Z18:AB18"/>
    <mergeCell ref="A16:G17"/>
    <mergeCell ref="AC18:AE18"/>
    <mergeCell ref="Z16:AB16"/>
    <mergeCell ref="AC16:AE16"/>
    <mergeCell ref="AC20:AE20"/>
    <mergeCell ref="AF18:AJ18"/>
    <mergeCell ref="H19:M19"/>
    <mergeCell ref="N19:P19"/>
    <mergeCell ref="Q19:S19"/>
    <mergeCell ref="T19:V19"/>
    <mergeCell ref="W19:Y19"/>
    <mergeCell ref="Z19:AB19"/>
    <mergeCell ref="AC19:AE19"/>
    <mergeCell ref="AF19:AJ19"/>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F22:AJ22"/>
    <mergeCell ref="H23:M23"/>
    <mergeCell ref="N23:P23"/>
    <mergeCell ref="Q23:S23"/>
    <mergeCell ref="T23:V23"/>
    <mergeCell ref="W23:Y23"/>
    <mergeCell ref="Z23:AB23"/>
    <mergeCell ref="AC23:AE23"/>
    <mergeCell ref="AF23:AJ23"/>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26:G27"/>
    <mergeCell ref="H26:M26"/>
    <mergeCell ref="N26:P26"/>
    <mergeCell ref="Q26:S26"/>
    <mergeCell ref="T26:V26"/>
    <mergeCell ref="W26:Y26"/>
    <mergeCell ref="Z26:AB26"/>
    <mergeCell ref="A24:G25"/>
    <mergeCell ref="AC26:AE26"/>
    <mergeCell ref="Z24:AB24"/>
    <mergeCell ref="AC24:AE24"/>
    <mergeCell ref="AC28:AE28"/>
    <mergeCell ref="AF26:AJ26"/>
    <mergeCell ref="H27:M27"/>
    <mergeCell ref="N27:P27"/>
    <mergeCell ref="Q27:S27"/>
    <mergeCell ref="T27:V27"/>
    <mergeCell ref="W27:Y27"/>
    <mergeCell ref="Z27:AB27"/>
    <mergeCell ref="AC27:AE27"/>
    <mergeCell ref="AF27:AJ27"/>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T32:V32"/>
    <mergeCell ref="W32:Y32"/>
    <mergeCell ref="AF30:AJ30"/>
    <mergeCell ref="H31:M31"/>
    <mergeCell ref="N31:P31"/>
    <mergeCell ref="Q31:S31"/>
    <mergeCell ref="T31:V31"/>
    <mergeCell ref="W31:Y31"/>
    <mergeCell ref="Z31:AB31"/>
    <mergeCell ref="AC31:AE31"/>
    <mergeCell ref="AF31:AJ31"/>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130" priority="164" stopIfTrue="1">
      <formula>LEN(TRIM(N12))&gt;0</formula>
    </cfRule>
  </conditionalFormatting>
  <conditionalFormatting sqref="N15:S15 N17:S17 N19:S19 N21:S21 N23:S23 N25:S25 N27:S27 N29:S29 N31:S31 N33:S33 N13:AB13">
    <cfRule type="expression" dxfId="1129"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28" priority="168">
      <formula>NOT(ISBLANK($A12))</formula>
    </cfRule>
  </conditionalFormatting>
  <conditionalFormatting sqref="H12 H14 H16 H18 H20 H22 H24 H26 H28 H30 H32 AF18:AJ18 AF20:AJ20 AF22:AJ22 AF24:AJ24 AF26:AJ26 AF28:AJ28 AF32:AJ32 AF30:AJ30 AF12:AJ12 AF14:AJ14">
    <cfRule type="expression" dxfId="1127" priority="166">
      <formula>ISBLANK($A12)</formula>
    </cfRule>
  </conditionalFormatting>
  <conditionalFormatting sqref="H13 H15 H17 H19 H21 H23 H25 H27 H29 H31 H33 AF17:AJ17 AF19:AJ19 AF21:AJ21 AF23:AJ23 AF25:AJ25 AF27:AJ27 AF29:AJ29 AF31:AJ31 AF33:AJ33 AF13:AJ13 AF15:AJ15">
    <cfRule type="expression" dxfId="1126" priority="167">
      <formula>ISBLANK($A12)</formula>
    </cfRule>
  </conditionalFormatting>
  <conditionalFormatting sqref="F7:P7 E42:K42 AI42:AV42">
    <cfRule type="containsBlanks" dxfId="1125"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4" priority="162">
      <formula>LEN(TRIM(Q12))&gt;0</formula>
    </cfRule>
  </conditionalFormatting>
  <conditionalFormatting sqref="Q15:S15 Q17:S17 Q19:S19 Q21:S21 Q23:S23 Q25:S25 Q27:S27 Q29:S29 Q31:S31 Q33:S33 Q13:AB13">
    <cfRule type="notContainsBlanks" dxfId="1123" priority="160">
      <formula>LEN(TRIM(Q13))&gt;0</formula>
    </cfRule>
  </conditionalFormatting>
  <conditionalFormatting sqref="N13:P13 N15:P15 N17:P17 N19:P19 N21:P21 N23:P23 N25:P25 N27:P27 N29:P29 N31:P31 N33:P33">
    <cfRule type="notContainsBlanks" dxfId="1122" priority="159">
      <formula>LEN(TRIM(N13))&gt;0</formula>
    </cfRule>
  </conditionalFormatting>
  <conditionalFormatting sqref="AF16:AJ16">
    <cfRule type="expression" dxfId="1121" priority="139051">
      <formula>ISBLANK($A16)</formula>
    </cfRule>
  </conditionalFormatting>
  <conditionalFormatting sqref="W15:Y15">
    <cfRule type="expression" dxfId="1120" priority="158">
      <formula>NOT(ISBLANK(OFFSET($A13,1,0)))</formula>
    </cfRule>
  </conditionalFormatting>
  <conditionalFormatting sqref="W14:Y14">
    <cfRule type="expression" dxfId="1119" priority="157">
      <formula>NOT(ISBLANK($A14))</formula>
    </cfRule>
  </conditionalFormatting>
  <conditionalFormatting sqref="W14:Y14">
    <cfRule type="notContainsBlanks" dxfId="1118" priority="156">
      <formula>LEN(TRIM(W14))&gt;0</formula>
    </cfRule>
  </conditionalFormatting>
  <conditionalFormatting sqref="W15:Y15">
    <cfRule type="notContainsBlanks" dxfId="1117" priority="155">
      <formula>LEN(TRIM(W15))&gt;0</formula>
    </cfRule>
  </conditionalFormatting>
  <conditionalFormatting sqref="W17:Y17">
    <cfRule type="expression" dxfId="1116" priority="154">
      <formula>NOT(ISBLANK(OFFSET($A15,1,0)))</formula>
    </cfRule>
  </conditionalFormatting>
  <conditionalFormatting sqref="W16:Y16">
    <cfRule type="expression" dxfId="1115" priority="153">
      <formula>NOT(ISBLANK($A16))</formula>
    </cfRule>
  </conditionalFormatting>
  <conditionalFormatting sqref="W16:Y16">
    <cfRule type="notContainsBlanks" dxfId="1114" priority="152">
      <formula>LEN(TRIM(W16))&gt;0</formula>
    </cfRule>
  </conditionalFormatting>
  <conditionalFormatting sqref="W17:Y17">
    <cfRule type="notContainsBlanks" dxfId="1113" priority="151">
      <formula>LEN(TRIM(W17))&gt;0</formula>
    </cfRule>
  </conditionalFormatting>
  <conditionalFormatting sqref="W19:Y19">
    <cfRule type="expression" dxfId="1112" priority="150">
      <formula>NOT(ISBLANK(OFFSET($A17,1,0)))</formula>
    </cfRule>
  </conditionalFormatting>
  <conditionalFormatting sqref="W18:Y18">
    <cfRule type="expression" dxfId="1111" priority="149">
      <formula>NOT(ISBLANK($A18))</formula>
    </cfRule>
  </conditionalFormatting>
  <conditionalFormatting sqref="W18:Y18">
    <cfRule type="notContainsBlanks" dxfId="1110" priority="148">
      <formula>LEN(TRIM(W18))&gt;0</formula>
    </cfRule>
  </conditionalFormatting>
  <conditionalFormatting sqref="W19:Y19">
    <cfRule type="notContainsBlanks" dxfId="1109" priority="147">
      <formula>LEN(TRIM(W19))&gt;0</formula>
    </cfRule>
  </conditionalFormatting>
  <conditionalFormatting sqref="W21:Y21">
    <cfRule type="expression" dxfId="1108" priority="146">
      <formula>NOT(ISBLANK(OFFSET($A19,1,0)))</formula>
    </cfRule>
  </conditionalFormatting>
  <conditionalFormatting sqref="W20:Y20">
    <cfRule type="expression" dxfId="1107" priority="145">
      <formula>NOT(ISBLANK($A20))</formula>
    </cfRule>
  </conditionalFormatting>
  <conditionalFormatting sqref="W20:Y20">
    <cfRule type="notContainsBlanks" dxfId="1106" priority="144">
      <formula>LEN(TRIM(W20))&gt;0</formula>
    </cfRule>
  </conditionalFormatting>
  <conditionalFormatting sqref="W21:Y21">
    <cfRule type="notContainsBlanks" dxfId="1105" priority="143">
      <formula>LEN(TRIM(W21))&gt;0</formula>
    </cfRule>
  </conditionalFormatting>
  <conditionalFormatting sqref="W23:Y23">
    <cfRule type="expression" dxfId="1104" priority="142">
      <formula>NOT(ISBLANK(OFFSET($A21,1,0)))</formula>
    </cfRule>
  </conditionalFormatting>
  <conditionalFormatting sqref="W22:Y22">
    <cfRule type="expression" dxfId="1103" priority="141">
      <formula>NOT(ISBLANK($A22))</formula>
    </cfRule>
  </conditionalFormatting>
  <conditionalFormatting sqref="W22:Y22">
    <cfRule type="notContainsBlanks" dxfId="1102" priority="140">
      <formula>LEN(TRIM(W22))&gt;0</formula>
    </cfRule>
  </conditionalFormatting>
  <conditionalFormatting sqref="W23:Y23">
    <cfRule type="notContainsBlanks" dxfId="1101" priority="139">
      <formula>LEN(TRIM(W23))&gt;0</formula>
    </cfRule>
  </conditionalFormatting>
  <conditionalFormatting sqref="W25:Y25">
    <cfRule type="expression" dxfId="1100" priority="138">
      <formula>NOT(ISBLANK(OFFSET($A23,1,0)))</formula>
    </cfRule>
  </conditionalFormatting>
  <conditionalFormatting sqref="W24:Y24">
    <cfRule type="expression" dxfId="1099" priority="137">
      <formula>NOT(ISBLANK($A24))</formula>
    </cfRule>
  </conditionalFormatting>
  <conditionalFormatting sqref="W24:Y24">
    <cfRule type="notContainsBlanks" dxfId="1098" priority="136">
      <formula>LEN(TRIM(W24))&gt;0</formula>
    </cfRule>
  </conditionalFormatting>
  <conditionalFormatting sqref="W25:Y25">
    <cfRule type="notContainsBlanks" dxfId="1097" priority="135">
      <formula>LEN(TRIM(W25))&gt;0</formula>
    </cfRule>
  </conditionalFormatting>
  <conditionalFormatting sqref="W27:Y27">
    <cfRule type="expression" dxfId="1096" priority="134">
      <formula>NOT(ISBLANK(OFFSET($A25,1,0)))</formula>
    </cfRule>
  </conditionalFormatting>
  <conditionalFormatting sqref="W26:Y26">
    <cfRule type="expression" dxfId="1095" priority="133">
      <formula>NOT(ISBLANK($A26))</formula>
    </cfRule>
  </conditionalFormatting>
  <conditionalFormatting sqref="W26:Y26">
    <cfRule type="notContainsBlanks" dxfId="1094" priority="132">
      <formula>LEN(TRIM(W26))&gt;0</formula>
    </cfRule>
  </conditionalFormatting>
  <conditionalFormatting sqref="W27:Y27">
    <cfRule type="notContainsBlanks" dxfId="1093" priority="131">
      <formula>LEN(TRIM(W27))&gt;0</formula>
    </cfRule>
  </conditionalFormatting>
  <conditionalFormatting sqref="W29:Y29">
    <cfRule type="expression" dxfId="1092" priority="130">
      <formula>NOT(ISBLANK(OFFSET($A27,1,0)))</formula>
    </cfRule>
  </conditionalFormatting>
  <conditionalFormatting sqref="W28:Y28">
    <cfRule type="expression" dxfId="1091" priority="129">
      <formula>NOT(ISBLANK($A28))</formula>
    </cfRule>
  </conditionalFormatting>
  <conditionalFormatting sqref="W28:Y28">
    <cfRule type="notContainsBlanks" dxfId="1090" priority="128">
      <formula>LEN(TRIM(W28))&gt;0</formula>
    </cfRule>
  </conditionalFormatting>
  <conditionalFormatting sqref="W29:Y29">
    <cfRule type="notContainsBlanks" dxfId="1089" priority="127">
      <formula>LEN(TRIM(W29))&gt;0</formula>
    </cfRule>
  </conditionalFormatting>
  <conditionalFormatting sqref="W31:Y31">
    <cfRule type="expression" dxfId="1088" priority="126">
      <formula>NOT(ISBLANK(OFFSET($A29,1,0)))</formula>
    </cfRule>
  </conditionalFormatting>
  <conditionalFormatting sqref="W30:Y30">
    <cfRule type="expression" dxfId="1087" priority="125">
      <formula>NOT(ISBLANK($A30))</formula>
    </cfRule>
  </conditionalFormatting>
  <conditionalFormatting sqref="W30:Y30">
    <cfRule type="notContainsBlanks" dxfId="1086" priority="124">
      <formula>LEN(TRIM(W30))&gt;0</formula>
    </cfRule>
  </conditionalFormatting>
  <conditionalFormatting sqref="W31:Y31">
    <cfRule type="notContainsBlanks" dxfId="1085" priority="123">
      <formula>LEN(TRIM(W31))&gt;0</formula>
    </cfRule>
  </conditionalFormatting>
  <conditionalFormatting sqref="W33:Y33">
    <cfRule type="expression" dxfId="1084" priority="122">
      <formula>NOT(ISBLANK(OFFSET($A31,1,0)))</formula>
    </cfRule>
  </conditionalFormatting>
  <conditionalFormatting sqref="W32:Y32">
    <cfRule type="expression" dxfId="1083" priority="121">
      <formula>NOT(ISBLANK($A32))</formula>
    </cfRule>
  </conditionalFormatting>
  <conditionalFormatting sqref="W32:Y32">
    <cfRule type="notContainsBlanks" dxfId="1082" priority="120">
      <formula>LEN(TRIM(W32))&gt;0</formula>
    </cfRule>
  </conditionalFormatting>
  <conditionalFormatting sqref="W33:Y33">
    <cfRule type="notContainsBlanks" dxfId="1081" priority="119">
      <formula>LEN(TRIM(W33))&gt;0</formula>
    </cfRule>
  </conditionalFormatting>
  <conditionalFormatting sqref="T15:V15">
    <cfRule type="expression" dxfId="1080" priority="118">
      <formula>NOT(ISBLANK(OFFSET($A13,1,0)))</formula>
    </cfRule>
  </conditionalFormatting>
  <conditionalFormatting sqref="T14:V14">
    <cfRule type="expression" dxfId="1079" priority="117">
      <formula>NOT(ISBLANK($A14))</formula>
    </cfRule>
  </conditionalFormatting>
  <conditionalFormatting sqref="T14:V14">
    <cfRule type="notContainsBlanks" dxfId="1078" priority="116">
      <formula>LEN(TRIM(T14))&gt;0</formula>
    </cfRule>
  </conditionalFormatting>
  <conditionalFormatting sqref="T15:V15">
    <cfRule type="notContainsBlanks" dxfId="1077" priority="115">
      <formula>LEN(TRIM(T15))&gt;0</formula>
    </cfRule>
  </conditionalFormatting>
  <conditionalFormatting sqref="T17:V17">
    <cfRule type="expression" dxfId="1076" priority="114">
      <formula>NOT(ISBLANK(OFFSET($A15,1,0)))</formula>
    </cfRule>
  </conditionalFormatting>
  <conditionalFormatting sqref="T16:V16">
    <cfRule type="expression" dxfId="1075" priority="113">
      <formula>NOT(ISBLANK($A16))</formula>
    </cfRule>
  </conditionalFormatting>
  <conditionalFormatting sqref="T16:V16">
    <cfRule type="notContainsBlanks" dxfId="1074" priority="112">
      <formula>LEN(TRIM(T16))&gt;0</formula>
    </cfRule>
  </conditionalFormatting>
  <conditionalFormatting sqref="T17:V17">
    <cfRule type="notContainsBlanks" dxfId="1073" priority="111">
      <formula>LEN(TRIM(T17))&gt;0</formula>
    </cfRule>
  </conditionalFormatting>
  <conditionalFormatting sqref="T19:V19">
    <cfRule type="expression" dxfId="1072" priority="110">
      <formula>NOT(ISBLANK(OFFSET($A17,1,0)))</formula>
    </cfRule>
  </conditionalFormatting>
  <conditionalFormatting sqref="T18:V18">
    <cfRule type="expression" dxfId="1071" priority="109">
      <formula>NOT(ISBLANK($A18))</formula>
    </cfRule>
  </conditionalFormatting>
  <conditionalFormatting sqref="T18:V18">
    <cfRule type="notContainsBlanks" dxfId="1070" priority="108">
      <formula>LEN(TRIM(T18))&gt;0</formula>
    </cfRule>
  </conditionalFormatting>
  <conditionalFormatting sqref="T19:V19">
    <cfRule type="notContainsBlanks" dxfId="1069" priority="107">
      <formula>LEN(TRIM(T19))&gt;0</formula>
    </cfRule>
  </conditionalFormatting>
  <conditionalFormatting sqref="T21:V21">
    <cfRule type="expression" dxfId="1068" priority="106">
      <formula>NOT(ISBLANK(OFFSET($A19,1,0)))</formula>
    </cfRule>
  </conditionalFormatting>
  <conditionalFormatting sqref="T20:V20">
    <cfRule type="expression" dxfId="1067" priority="105">
      <formula>NOT(ISBLANK($A20))</formula>
    </cfRule>
  </conditionalFormatting>
  <conditionalFormatting sqref="T20:V20">
    <cfRule type="notContainsBlanks" dxfId="1066" priority="104">
      <formula>LEN(TRIM(T20))&gt;0</formula>
    </cfRule>
  </conditionalFormatting>
  <conditionalFormatting sqref="T21:V21">
    <cfRule type="notContainsBlanks" dxfId="1065" priority="103">
      <formula>LEN(TRIM(T21))&gt;0</formula>
    </cfRule>
  </conditionalFormatting>
  <conditionalFormatting sqref="T23:V23">
    <cfRule type="expression" dxfId="1064" priority="102">
      <formula>NOT(ISBLANK(OFFSET($A21,1,0)))</formula>
    </cfRule>
  </conditionalFormatting>
  <conditionalFormatting sqref="T22:V22">
    <cfRule type="expression" dxfId="1063" priority="101">
      <formula>NOT(ISBLANK($A22))</formula>
    </cfRule>
  </conditionalFormatting>
  <conditionalFormatting sqref="T22:V22">
    <cfRule type="notContainsBlanks" dxfId="1062" priority="100">
      <formula>LEN(TRIM(T22))&gt;0</formula>
    </cfRule>
  </conditionalFormatting>
  <conditionalFormatting sqref="T23:V23">
    <cfRule type="notContainsBlanks" dxfId="1061" priority="99">
      <formula>LEN(TRIM(T23))&gt;0</formula>
    </cfRule>
  </conditionalFormatting>
  <conditionalFormatting sqref="T25:V25">
    <cfRule type="expression" dxfId="1060" priority="98">
      <formula>NOT(ISBLANK(OFFSET($A23,1,0)))</formula>
    </cfRule>
  </conditionalFormatting>
  <conditionalFormatting sqref="T24:V24">
    <cfRule type="expression" dxfId="1059" priority="97">
      <formula>NOT(ISBLANK($A24))</formula>
    </cfRule>
  </conditionalFormatting>
  <conditionalFormatting sqref="T24:V24">
    <cfRule type="notContainsBlanks" dxfId="1058" priority="96">
      <formula>LEN(TRIM(T24))&gt;0</formula>
    </cfRule>
  </conditionalFormatting>
  <conditionalFormatting sqref="T25:V25">
    <cfRule type="notContainsBlanks" dxfId="1057" priority="95">
      <formula>LEN(TRIM(T25))&gt;0</formula>
    </cfRule>
  </conditionalFormatting>
  <conditionalFormatting sqref="T27:V27">
    <cfRule type="expression" dxfId="1056" priority="94">
      <formula>NOT(ISBLANK(OFFSET($A25,1,0)))</formula>
    </cfRule>
  </conditionalFormatting>
  <conditionalFormatting sqref="T26:V26">
    <cfRule type="expression" dxfId="1055" priority="93">
      <formula>NOT(ISBLANK($A26))</formula>
    </cfRule>
  </conditionalFormatting>
  <conditionalFormatting sqref="T26:V26">
    <cfRule type="notContainsBlanks" dxfId="1054" priority="92">
      <formula>LEN(TRIM(T26))&gt;0</formula>
    </cfRule>
  </conditionalFormatting>
  <conditionalFormatting sqref="T27:V27">
    <cfRule type="notContainsBlanks" dxfId="1053" priority="91">
      <formula>LEN(TRIM(T27))&gt;0</formula>
    </cfRule>
  </conditionalFormatting>
  <conditionalFormatting sqref="T29:V29">
    <cfRule type="expression" dxfId="1052" priority="90">
      <formula>NOT(ISBLANK(OFFSET($A27,1,0)))</formula>
    </cfRule>
  </conditionalFormatting>
  <conditionalFormatting sqref="T28:V28">
    <cfRule type="expression" dxfId="1051" priority="89">
      <formula>NOT(ISBLANK($A28))</formula>
    </cfRule>
  </conditionalFormatting>
  <conditionalFormatting sqref="T28:V28">
    <cfRule type="notContainsBlanks" dxfId="1050" priority="88">
      <formula>LEN(TRIM(T28))&gt;0</formula>
    </cfRule>
  </conditionalFormatting>
  <conditionalFormatting sqref="T29:V29">
    <cfRule type="notContainsBlanks" dxfId="1049" priority="87">
      <formula>LEN(TRIM(T29))&gt;0</formula>
    </cfRule>
  </conditionalFormatting>
  <conditionalFormatting sqref="T31:V31">
    <cfRule type="expression" dxfId="1048" priority="86">
      <formula>NOT(ISBLANK(OFFSET($A29,1,0)))</formula>
    </cfRule>
  </conditionalFormatting>
  <conditionalFormatting sqref="T30:V30">
    <cfRule type="expression" dxfId="1047" priority="85">
      <formula>NOT(ISBLANK($A30))</formula>
    </cfRule>
  </conditionalFormatting>
  <conditionalFormatting sqref="T30:V30">
    <cfRule type="notContainsBlanks" dxfId="1046" priority="84">
      <formula>LEN(TRIM(T30))&gt;0</formula>
    </cfRule>
  </conditionalFormatting>
  <conditionalFormatting sqref="T31:V31">
    <cfRule type="notContainsBlanks" dxfId="1045" priority="83">
      <formula>LEN(TRIM(T31))&gt;0</formula>
    </cfRule>
  </conditionalFormatting>
  <conditionalFormatting sqref="T33:V33">
    <cfRule type="expression" dxfId="1044" priority="82">
      <formula>NOT(ISBLANK(OFFSET($A31,1,0)))</formula>
    </cfRule>
  </conditionalFormatting>
  <conditionalFormatting sqref="T32:V32">
    <cfRule type="expression" dxfId="1043" priority="81">
      <formula>NOT(ISBLANK($A32))</formula>
    </cfRule>
  </conditionalFormatting>
  <conditionalFormatting sqref="T32:V32">
    <cfRule type="notContainsBlanks" dxfId="1042" priority="80">
      <formula>LEN(TRIM(T32))&gt;0</formula>
    </cfRule>
  </conditionalFormatting>
  <conditionalFormatting sqref="T33:V33">
    <cfRule type="notContainsBlanks" dxfId="1041" priority="79">
      <formula>LEN(TRIM(T33))&gt;0</formula>
    </cfRule>
  </conditionalFormatting>
  <conditionalFormatting sqref="Z15:AB15">
    <cfRule type="expression" dxfId="1040" priority="78">
      <formula>NOT(ISBLANK(OFFSET($A13,1,0)))</formula>
    </cfRule>
  </conditionalFormatting>
  <conditionalFormatting sqref="Z14:AB14">
    <cfRule type="expression" dxfId="1039" priority="77">
      <formula>NOT(ISBLANK($A14))</formula>
    </cfRule>
  </conditionalFormatting>
  <conditionalFormatting sqref="Z14:AB14">
    <cfRule type="notContainsBlanks" dxfId="1038" priority="76">
      <formula>LEN(TRIM(Z14))&gt;0</formula>
    </cfRule>
  </conditionalFormatting>
  <conditionalFormatting sqref="Z15:AB15">
    <cfRule type="notContainsBlanks" dxfId="1037" priority="75">
      <formula>LEN(TRIM(Z15))&gt;0</formula>
    </cfRule>
  </conditionalFormatting>
  <conditionalFormatting sqref="Z17:AB17">
    <cfRule type="expression" dxfId="1036" priority="74">
      <formula>NOT(ISBLANK(OFFSET($A15,1,0)))</formula>
    </cfRule>
  </conditionalFormatting>
  <conditionalFormatting sqref="Z16:AB16">
    <cfRule type="expression" dxfId="1035" priority="73">
      <formula>NOT(ISBLANK($A16))</formula>
    </cfRule>
  </conditionalFormatting>
  <conditionalFormatting sqref="Z16:AB16">
    <cfRule type="notContainsBlanks" dxfId="1034" priority="72">
      <formula>LEN(TRIM(Z16))&gt;0</formula>
    </cfRule>
  </conditionalFormatting>
  <conditionalFormatting sqref="Z17:AB17">
    <cfRule type="notContainsBlanks" dxfId="1033" priority="71">
      <formula>LEN(TRIM(Z17))&gt;0</formula>
    </cfRule>
  </conditionalFormatting>
  <conditionalFormatting sqref="Z19:AB19">
    <cfRule type="expression" dxfId="1032" priority="70">
      <formula>NOT(ISBLANK(OFFSET($A17,1,0)))</formula>
    </cfRule>
  </conditionalFormatting>
  <conditionalFormatting sqref="Z18:AB18">
    <cfRule type="expression" dxfId="1031" priority="69">
      <formula>NOT(ISBLANK($A18))</formula>
    </cfRule>
  </conditionalFormatting>
  <conditionalFormatting sqref="Z18:AB18">
    <cfRule type="notContainsBlanks" dxfId="1030" priority="68">
      <formula>LEN(TRIM(Z18))&gt;0</formula>
    </cfRule>
  </conditionalFormatting>
  <conditionalFormatting sqref="Z19:AB19">
    <cfRule type="notContainsBlanks" dxfId="1029" priority="67">
      <formula>LEN(TRIM(Z19))&gt;0</formula>
    </cfRule>
  </conditionalFormatting>
  <conditionalFormatting sqref="Z21:AB21">
    <cfRule type="expression" dxfId="1028" priority="66">
      <formula>NOT(ISBLANK(OFFSET($A19,1,0)))</formula>
    </cfRule>
  </conditionalFormatting>
  <conditionalFormatting sqref="Z20:AB20">
    <cfRule type="expression" dxfId="1027" priority="65">
      <formula>NOT(ISBLANK($A20))</formula>
    </cfRule>
  </conditionalFormatting>
  <conditionalFormatting sqref="Z20:AB20">
    <cfRule type="notContainsBlanks" dxfId="1026" priority="64">
      <formula>LEN(TRIM(Z20))&gt;0</formula>
    </cfRule>
  </conditionalFormatting>
  <conditionalFormatting sqref="Z21:AB21">
    <cfRule type="notContainsBlanks" dxfId="1025" priority="63">
      <formula>LEN(TRIM(Z21))&gt;0</formula>
    </cfRule>
  </conditionalFormatting>
  <conditionalFormatting sqref="Z23:AB23">
    <cfRule type="expression" dxfId="1024" priority="62">
      <formula>NOT(ISBLANK(OFFSET($A21,1,0)))</formula>
    </cfRule>
  </conditionalFormatting>
  <conditionalFormatting sqref="Z22:AB22">
    <cfRule type="expression" dxfId="1023" priority="61">
      <formula>NOT(ISBLANK($A22))</formula>
    </cfRule>
  </conditionalFormatting>
  <conditionalFormatting sqref="Z22:AB22">
    <cfRule type="notContainsBlanks" dxfId="1022" priority="60">
      <formula>LEN(TRIM(Z22))&gt;0</formula>
    </cfRule>
  </conditionalFormatting>
  <conditionalFormatting sqref="Z23:AB23">
    <cfRule type="notContainsBlanks" dxfId="1021" priority="59">
      <formula>LEN(TRIM(Z23))&gt;0</formula>
    </cfRule>
  </conditionalFormatting>
  <conditionalFormatting sqref="Z24:AB24">
    <cfRule type="expression" dxfId="1020" priority="57">
      <formula>NOT(ISBLANK($A24))</formula>
    </cfRule>
  </conditionalFormatting>
  <conditionalFormatting sqref="Z24:AB24">
    <cfRule type="notContainsBlanks" dxfId="1019" priority="56">
      <formula>LEN(TRIM(Z24))&gt;0</formula>
    </cfRule>
  </conditionalFormatting>
  <conditionalFormatting sqref="Z25:AB25">
    <cfRule type="expression" dxfId="1018" priority="54">
      <formula>NOT(ISBLANK(OFFSET($A23,1,0)))</formula>
    </cfRule>
  </conditionalFormatting>
  <conditionalFormatting sqref="Z25:AB25">
    <cfRule type="notContainsBlanks" dxfId="1017" priority="53">
      <formula>LEN(TRIM(Z25))&gt;0</formula>
    </cfRule>
  </conditionalFormatting>
  <conditionalFormatting sqref="Z26:AB26">
    <cfRule type="expression" dxfId="1016" priority="52">
      <formula>NOT(ISBLANK($A26))</formula>
    </cfRule>
  </conditionalFormatting>
  <conditionalFormatting sqref="Z26:AB26">
    <cfRule type="notContainsBlanks" dxfId="1015" priority="51">
      <formula>LEN(TRIM(Z26))&gt;0</formula>
    </cfRule>
  </conditionalFormatting>
  <conditionalFormatting sqref="Z27:AB27">
    <cfRule type="expression" dxfId="1014" priority="50">
      <formula>NOT(ISBLANK(OFFSET($A25,1,0)))</formula>
    </cfRule>
  </conditionalFormatting>
  <conditionalFormatting sqref="Z27:AB27">
    <cfRule type="notContainsBlanks" dxfId="1013" priority="49">
      <formula>LEN(TRIM(Z27))&gt;0</formula>
    </cfRule>
  </conditionalFormatting>
  <conditionalFormatting sqref="Z28:AB28">
    <cfRule type="expression" dxfId="1012" priority="34">
      <formula>NOT(ISBLANK($A28))</formula>
    </cfRule>
  </conditionalFormatting>
  <conditionalFormatting sqref="Z28:AB28">
    <cfRule type="notContainsBlanks" dxfId="1011" priority="33">
      <formula>LEN(TRIM(Z28))&gt;0</formula>
    </cfRule>
  </conditionalFormatting>
  <conditionalFormatting sqref="Z29:AB29">
    <cfRule type="expression" dxfId="1010" priority="32">
      <formula>NOT(ISBLANK(OFFSET($A27,1,0)))</formula>
    </cfRule>
  </conditionalFormatting>
  <conditionalFormatting sqref="Z29:AB29">
    <cfRule type="notContainsBlanks" dxfId="1009" priority="31">
      <formula>LEN(TRIM(Z29))&gt;0</formula>
    </cfRule>
  </conditionalFormatting>
  <conditionalFormatting sqref="Z30:AB30">
    <cfRule type="expression" dxfId="1008" priority="30">
      <formula>NOT(ISBLANK($A30))</formula>
    </cfRule>
  </conditionalFormatting>
  <conditionalFormatting sqref="Z30:AB30">
    <cfRule type="notContainsBlanks" dxfId="1007" priority="29">
      <formula>LEN(TRIM(Z30))&gt;0</formula>
    </cfRule>
  </conditionalFormatting>
  <conditionalFormatting sqref="Z31:AB31">
    <cfRule type="expression" dxfId="1006" priority="28">
      <formula>NOT(ISBLANK(OFFSET($A29,1,0)))</formula>
    </cfRule>
  </conditionalFormatting>
  <conditionalFormatting sqref="Z31:AB31">
    <cfRule type="notContainsBlanks" dxfId="1005" priority="27">
      <formula>LEN(TRIM(Z31))&gt;0</formula>
    </cfRule>
  </conditionalFormatting>
  <conditionalFormatting sqref="Z32:AB32">
    <cfRule type="expression" dxfId="1004" priority="26">
      <formula>NOT(ISBLANK($A32))</formula>
    </cfRule>
  </conditionalFormatting>
  <conditionalFormatting sqref="Z32:AB32">
    <cfRule type="notContainsBlanks" dxfId="1003" priority="25">
      <formula>LEN(TRIM(Z32))&gt;0</formula>
    </cfRule>
  </conditionalFormatting>
  <conditionalFormatting sqref="Z33:AB33">
    <cfRule type="expression" dxfId="1002" priority="24">
      <formula>NOT(ISBLANK(OFFSET($A31,1,0)))</formula>
    </cfRule>
  </conditionalFormatting>
  <conditionalFormatting sqref="Z33:AB33">
    <cfRule type="notContainsBlanks" dxfId="1001" priority="23">
      <formula>LEN(TRIM(Z33))&gt;0</formula>
    </cfRule>
  </conditionalFormatting>
  <conditionalFormatting sqref="AC13:AE13">
    <cfRule type="expression" dxfId="1000" priority="22">
      <formula>NOT(ISBLANK(OFFSET($A11,1,0)))</formula>
    </cfRule>
  </conditionalFormatting>
  <conditionalFormatting sqref="AC13:AE13">
    <cfRule type="notContainsBlanks" dxfId="999" priority="21">
      <formula>LEN(TRIM(AC13))&gt;0</formula>
    </cfRule>
  </conditionalFormatting>
  <conditionalFormatting sqref="AC15:AE15">
    <cfRule type="expression" dxfId="998" priority="20">
      <formula>NOT(ISBLANK(OFFSET($A13,1,0)))</formula>
    </cfRule>
  </conditionalFormatting>
  <conditionalFormatting sqref="AC15:AE15">
    <cfRule type="notContainsBlanks" dxfId="997" priority="19">
      <formula>LEN(TRIM(AC15))&gt;0</formula>
    </cfRule>
  </conditionalFormatting>
  <conditionalFormatting sqref="AC17:AE17">
    <cfRule type="expression" dxfId="996" priority="18">
      <formula>NOT(ISBLANK(OFFSET($A15,1,0)))</formula>
    </cfRule>
  </conditionalFormatting>
  <conditionalFormatting sqref="AC17:AE17">
    <cfRule type="notContainsBlanks" dxfId="995" priority="17">
      <formula>LEN(TRIM(AC17))&gt;0</formula>
    </cfRule>
  </conditionalFormatting>
  <conditionalFormatting sqref="AC19:AE19">
    <cfRule type="expression" dxfId="994" priority="16">
      <formula>NOT(ISBLANK(OFFSET($A17,1,0)))</formula>
    </cfRule>
  </conditionalFormatting>
  <conditionalFormatting sqref="AC19:AE19">
    <cfRule type="notContainsBlanks" dxfId="993" priority="15">
      <formula>LEN(TRIM(AC19))&gt;0</formula>
    </cfRule>
  </conditionalFormatting>
  <conditionalFormatting sqref="AC21:AE21">
    <cfRule type="expression" dxfId="992" priority="14">
      <formula>NOT(ISBLANK(OFFSET($A19,1,0)))</formula>
    </cfRule>
  </conditionalFormatting>
  <conditionalFormatting sqref="AC21:AE21">
    <cfRule type="notContainsBlanks" dxfId="991" priority="13">
      <formula>LEN(TRIM(AC21))&gt;0</formula>
    </cfRule>
  </conditionalFormatting>
  <conditionalFormatting sqref="AC23:AE23">
    <cfRule type="expression" dxfId="990" priority="12">
      <formula>NOT(ISBLANK(OFFSET($A21,1,0)))</formula>
    </cfRule>
  </conditionalFormatting>
  <conditionalFormatting sqref="AC23:AE23">
    <cfRule type="notContainsBlanks" dxfId="989" priority="11">
      <formula>LEN(TRIM(AC23))&gt;0</formula>
    </cfRule>
  </conditionalFormatting>
  <conditionalFormatting sqref="AC25:AE25">
    <cfRule type="expression" dxfId="988" priority="10">
      <formula>NOT(ISBLANK(OFFSET($A23,1,0)))</formula>
    </cfRule>
  </conditionalFormatting>
  <conditionalFormatting sqref="AC25:AE25">
    <cfRule type="notContainsBlanks" dxfId="987" priority="9">
      <formula>LEN(TRIM(AC25))&gt;0</formula>
    </cfRule>
  </conditionalFormatting>
  <conditionalFormatting sqref="AC27:AE27">
    <cfRule type="expression" dxfId="986" priority="8">
      <formula>NOT(ISBLANK(OFFSET($A25,1,0)))</formula>
    </cfRule>
  </conditionalFormatting>
  <conditionalFormatting sqref="AC27:AE27">
    <cfRule type="notContainsBlanks" dxfId="985" priority="7">
      <formula>LEN(TRIM(AC27))&gt;0</formula>
    </cfRule>
  </conditionalFormatting>
  <conditionalFormatting sqref="AC29:AE29">
    <cfRule type="expression" dxfId="984" priority="6">
      <formula>NOT(ISBLANK(OFFSET($A27,1,0)))</formula>
    </cfRule>
  </conditionalFormatting>
  <conditionalFormatting sqref="AC29:AE29">
    <cfRule type="notContainsBlanks" dxfId="983" priority="5">
      <formula>LEN(TRIM(AC29))&gt;0</formula>
    </cfRule>
  </conditionalFormatting>
  <conditionalFormatting sqref="AC31:AE31">
    <cfRule type="expression" dxfId="982" priority="4">
      <formula>NOT(ISBLANK(OFFSET($A29,1,0)))</formula>
    </cfRule>
  </conditionalFormatting>
  <conditionalFormatting sqref="AC31:AE31">
    <cfRule type="notContainsBlanks" dxfId="981" priority="3">
      <formula>LEN(TRIM(AC31))&gt;0</formula>
    </cfRule>
  </conditionalFormatting>
  <conditionalFormatting sqref="AC33:AE33">
    <cfRule type="expression" dxfId="980" priority="2">
      <formula>NOT(ISBLANK(OFFSET($A31,1,0)))</formula>
    </cfRule>
  </conditionalFormatting>
  <conditionalFormatting sqref="AC33:AE33">
    <cfRule type="notContainsBlanks" dxfId="979"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c r="BM1" s="675"/>
      <c r="BN1" s="675"/>
      <c r="BO1" s="675"/>
      <c r="BP1" s="675"/>
      <c r="BQ1" s="675"/>
      <c r="BR1" s="675"/>
      <c r="BS1" s="675"/>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75"/>
      <c r="AL3" s="675"/>
      <c r="AM3" s="675"/>
      <c r="AN3" s="675"/>
      <c r="AO3" s="675"/>
      <c r="AP3" s="675"/>
      <c r="AQ3" s="675"/>
      <c r="AR3" s="675"/>
      <c r="AS3" s="675"/>
      <c r="AT3" s="675"/>
      <c r="AU3" s="675"/>
      <c r="AV3" s="675"/>
      <c r="AW3" s="675"/>
      <c r="AX3" s="675"/>
      <c r="AY3" s="675"/>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70"/>
      <c r="B5" s="2370"/>
      <c r="C5" s="2370"/>
      <c r="D5" s="2370"/>
      <c r="E5" s="2370"/>
      <c r="F5" s="2370"/>
      <c r="G5" s="2"/>
      <c r="H5" s="2370"/>
      <c r="I5" s="2370"/>
      <c r="J5" s="2370"/>
      <c r="K5" s="2370"/>
      <c r="L5" s="2370"/>
      <c r="M5" s="2370"/>
      <c r="N5" s="2370"/>
      <c r="O5" s="2370"/>
      <c r="P5" s="2370"/>
      <c r="Q5" s="2370"/>
      <c r="R5" s="2370"/>
      <c r="S5" s="2370"/>
      <c r="T5" s="2370"/>
      <c r="U5" s="2370"/>
      <c r="V5" s="2370"/>
      <c r="W5" s="2370"/>
      <c r="X5" s="2370"/>
      <c r="Y5" s="2370"/>
      <c r="Z5" s="2370"/>
      <c r="AA5" s="2370"/>
      <c r="AB5" s="2370"/>
      <c r="AC5" s="2370"/>
      <c r="AD5" s="2370"/>
      <c r="AE5" s="2370"/>
      <c r="AF5" s="2370"/>
      <c r="AG5" s="2370"/>
      <c r="AH5" s="2370"/>
      <c r="AI5" s="2370"/>
      <c r="AN5" s="696"/>
      <c r="AO5" s="696"/>
      <c r="AP5" s="696"/>
    </row>
    <row r="6" spans="1:71" ht="15" customHeight="1" x14ac:dyDescent="0.2">
      <c r="A6" s="2367" t="s">
        <v>926</v>
      </c>
      <c r="B6" s="2368"/>
      <c r="C6" s="2368"/>
      <c r="D6" s="2368"/>
      <c r="E6" s="2368"/>
      <c r="F6" s="2368"/>
      <c r="G6" s="2368"/>
      <c r="H6" s="2368"/>
      <c r="I6" s="2368"/>
      <c r="J6" s="2368"/>
      <c r="K6" s="2368"/>
      <c r="L6" s="2368"/>
      <c r="M6" s="2368"/>
      <c r="N6" s="2368"/>
      <c r="O6" s="2368"/>
      <c r="P6" s="2368"/>
      <c r="Q6" s="2368"/>
      <c r="R6" s="2368"/>
      <c r="S6" s="2368"/>
      <c r="T6" s="2368"/>
      <c r="U6" s="2368"/>
      <c r="V6" s="2368"/>
      <c r="W6" s="2368"/>
      <c r="X6" s="2368"/>
      <c r="Y6" s="2368"/>
      <c r="Z6" s="2368"/>
      <c r="AA6" s="2368"/>
      <c r="AB6" s="2368"/>
      <c r="AC6" s="2368"/>
      <c r="AD6" s="2368"/>
      <c r="AE6" s="2368"/>
      <c r="AF6" s="2368"/>
      <c r="AG6" s="2368"/>
      <c r="AH6" s="2368"/>
      <c r="AI6" s="2368"/>
      <c r="AN6" s="696"/>
      <c r="AO6" s="696"/>
      <c r="AP6" s="696"/>
    </row>
    <row r="7" spans="1:71" ht="13.5" customHeight="1" x14ac:dyDescent="0.2">
      <c r="A7" s="2368"/>
      <c r="B7" s="2368"/>
      <c r="C7" s="2368"/>
      <c r="D7" s="2368"/>
      <c r="E7" s="2368"/>
      <c r="F7" s="2368"/>
      <c r="G7" s="2368"/>
      <c r="H7" s="2368"/>
      <c r="I7" s="2368"/>
      <c r="J7" s="2368"/>
      <c r="K7" s="2368"/>
      <c r="L7" s="2368"/>
      <c r="M7" s="2368"/>
      <c r="N7" s="2368"/>
      <c r="O7" s="2368"/>
      <c r="P7" s="2368"/>
      <c r="Q7" s="2368"/>
      <c r="R7" s="2368"/>
      <c r="S7" s="2368"/>
      <c r="T7" s="2368"/>
      <c r="U7" s="2368"/>
      <c r="V7" s="2368"/>
      <c r="W7" s="2368"/>
      <c r="X7" s="2368"/>
      <c r="Y7" s="2368"/>
      <c r="Z7" s="2368"/>
      <c r="AA7" s="2368"/>
      <c r="AB7" s="2368"/>
      <c r="AC7" s="2368"/>
      <c r="AD7" s="2368"/>
      <c r="AE7" s="2368"/>
      <c r="AF7" s="2368"/>
      <c r="AG7" s="2368"/>
      <c r="AH7" s="2368"/>
      <c r="AI7" s="2368"/>
      <c r="AN7" s="696"/>
      <c r="AO7" s="696"/>
      <c r="AP7" s="696"/>
    </row>
    <row r="8" spans="1:71" ht="12" customHeight="1" x14ac:dyDescent="0.2">
      <c r="A8" s="2368"/>
      <c r="B8" s="2368"/>
      <c r="C8" s="2368"/>
      <c r="D8" s="2368"/>
      <c r="E8" s="2368"/>
      <c r="F8" s="2368"/>
      <c r="G8" s="2368"/>
      <c r="H8" s="2368"/>
      <c r="I8" s="2368"/>
      <c r="J8" s="2368"/>
      <c r="K8" s="2368"/>
      <c r="L8" s="2368"/>
      <c r="M8" s="2368"/>
      <c r="N8" s="2368"/>
      <c r="O8" s="2368"/>
      <c r="P8" s="2368"/>
      <c r="Q8" s="2368"/>
      <c r="R8" s="2368"/>
      <c r="S8" s="2368"/>
      <c r="T8" s="2368"/>
      <c r="U8" s="2368"/>
      <c r="V8" s="2368"/>
      <c r="W8" s="2368"/>
      <c r="X8" s="2368"/>
      <c r="Y8" s="2368"/>
      <c r="Z8" s="2368"/>
      <c r="AA8" s="2368"/>
      <c r="AB8" s="2368"/>
      <c r="AC8" s="2368"/>
      <c r="AD8" s="2368"/>
      <c r="AE8" s="2368"/>
      <c r="AF8" s="2368"/>
      <c r="AG8" s="2368"/>
      <c r="AH8" s="2368"/>
      <c r="AI8" s="2368"/>
      <c r="AN8" s="696"/>
      <c r="AO8" s="696"/>
      <c r="AP8" s="696"/>
      <c r="AQ8" s="697"/>
      <c r="AR8" s="697"/>
      <c r="AS8" s="697"/>
    </row>
    <row r="9" spans="1:71" ht="12" customHeight="1" x14ac:dyDescent="0.2">
      <c r="A9" s="2368"/>
      <c r="B9" s="2368"/>
      <c r="C9" s="2368"/>
      <c r="D9" s="2368"/>
      <c r="E9" s="2368"/>
      <c r="F9" s="2368"/>
      <c r="G9" s="2368"/>
      <c r="H9" s="2368"/>
      <c r="I9" s="2368"/>
      <c r="J9" s="2368"/>
      <c r="K9" s="2368"/>
      <c r="L9" s="2368"/>
      <c r="M9" s="2368"/>
      <c r="N9" s="2368"/>
      <c r="O9" s="2368"/>
      <c r="P9" s="2368"/>
      <c r="Q9" s="2368"/>
      <c r="R9" s="2368"/>
      <c r="S9" s="2368"/>
      <c r="T9" s="2368"/>
      <c r="U9" s="2368"/>
      <c r="V9" s="2368"/>
      <c r="W9" s="2368"/>
      <c r="X9" s="2368"/>
      <c r="Y9" s="2368"/>
      <c r="Z9" s="2368"/>
      <c r="AA9" s="2368"/>
      <c r="AB9" s="2368"/>
      <c r="AC9" s="2368"/>
      <c r="AD9" s="2368"/>
      <c r="AE9" s="2368"/>
      <c r="AF9" s="2368"/>
      <c r="AG9" s="2368"/>
      <c r="AH9" s="2368"/>
      <c r="AI9" s="2368"/>
      <c r="AK9" s="698"/>
      <c r="AL9" s="698"/>
      <c r="AM9" s="698"/>
      <c r="AN9" s="698"/>
      <c r="AO9" s="698"/>
      <c r="AP9" s="698"/>
      <c r="AQ9" s="698"/>
      <c r="AR9" s="698"/>
      <c r="AS9" s="698"/>
      <c r="AT9" s="698"/>
      <c r="AU9" s="698"/>
      <c r="AV9" s="698"/>
      <c r="AW9" s="698"/>
      <c r="AX9" s="698"/>
      <c r="AY9" s="698"/>
    </row>
    <row r="10" spans="1:71" ht="12" customHeight="1" x14ac:dyDescent="0.2">
      <c r="A10" s="2368"/>
      <c r="B10" s="2368"/>
      <c r="C10" s="2368"/>
      <c r="D10" s="2368"/>
      <c r="E10" s="2368"/>
      <c r="F10" s="2368"/>
      <c r="G10" s="2368"/>
      <c r="H10" s="2368"/>
      <c r="I10" s="2368"/>
      <c r="J10" s="2368"/>
      <c r="K10" s="2368"/>
      <c r="L10" s="2368"/>
      <c r="M10" s="2368"/>
      <c r="N10" s="2368"/>
      <c r="O10" s="2368"/>
      <c r="P10" s="2368"/>
      <c r="Q10" s="2368"/>
      <c r="R10" s="2368"/>
      <c r="S10" s="2368"/>
      <c r="T10" s="2368"/>
      <c r="U10" s="2368"/>
      <c r="V10" s="2368"/>
      <c r="W10" s="2368"/>
      <c r="X10" s="2368"/>
      <c r="Y10" s="2368"/>
      <c r="Z10" s="2368"/>
      <c r="AA10" s="2368"/>
      <c r="AB10" s="2368"/>
      <c r="AC10" s="2368"/>
      <c r="AD10" s="2368"/>
      <c r="AE10" s="2368"/>
      <c r="AF10" s="2368"/>
      <c r="AG10" s="2368"/>
      <c r="AH10" s="2368"/>
      <c r="AI10" s="2368"/>
      <c r="AK10" s="698"/>
      <c r="AL10" s="698"/>
      <c r="AM10" s="698"/>
      <c r="AN10" s="698"/>
      <c r="AO10" s="698"/>
      <c r="AP10" s="698"/>
      <c r="AQ10" s="698"/>
      <c r="AR10" s="698"/>
      <c r="AS10" s="698"/>
      <c r="AT10" s="698"/>
      <c r="AU10" s="698"/>
      <c r="AV10" s="698"/>
      <c r="AW10" s="698"/>
      <c r="AX10" s="698"/>
      <c r="AY10" s="698"/>
    </row>
    <row r="11" spans="1:71" ht="14.25" customHeight="1" x14ac:dyDescent="0.2">
      <c r="A11" s="2368"/>
      <c r="B11" s="2368"/>
      <c r="C11" s="2368"/>
      <c r="D11" s="2368"/>
      <c r="E11" s="2368"/>
      <c r="F11" s="2368"/>
      <c r="G11" s="2368"/>
      <c r="H11" s="2368"/>
      <c r="I11" s="2368"/>
      <c r="J11" s="2368"/>
      <c r="K11" s="2368"/>
      <c r="L11" s="2368"/>
      <c r="M11" s="2368"/>
      <c r="N11" s="2368"/>
      <c r="O11" s="2368"/>
      <c r="P11" s="2368"/>
      <c r="Q11" s="2368"/>
      <c r="R11" s="2368"/>
      <c r="S11" s="2368"/>
      <c r="T11" s="2368"/>
      <c r="U11" s="2368"/>
      <c r="V11" s="2368"/>
      <c r="W11" s="2368"/>
      <c r="X11" s="2368"/>
      <c r="Y11" s="2368"/>
      <c r="Z11" s="2368"/>
      <c r="AA11" s="2368"/>
      <c r="AB11" s="2368"/>
      <c r="AC11" s="2368"/>
      <c r="AD11" s="2368"/>
      <c r="AE11" s="2368"/>
      <c r="AF11" s="2368"/>
      <c r="AG11" s="2368"/>
      <c r="AH11" s="2368"/>
      <c r="AI11" s="2368"/>
    </row>
    <row r="12" spans="1:71" ht="12.75" customHeight="1" x14ac:dyDescent="0.2">
      <c r="A12" s="2368"/>
      <c r="B12" s="2368"/>
      <c r="C12" s="2368"/>
      <c r="D12" s="2368"/>
      <c r="E12" s="2368"/>
      <c r="F12" s="2368"/>
      <c r="G12" s="2368"/>
      <c r="H12" s="2368"/>
      <c r="I12" s="2368"/>
      <c r="J12" s="2368"/>
      <c r="K12" s="2368"/>
      <c r="L12" s="2368"/>
      <c r="M12" s="2368"/>
      <c r="N12" s="2368"/>
      <c r="O12" s="2368"/>
      <c r="P12" s="2368"/>
      <c r="Q12" s="2368"/>
      <c r="R12" s="2368"/>
      <c r="S12" s="2368"/>
      <c r="T12" s="2368"/>
      <c r="U12" s="2368"/>
      <c r="V12" s="2368"/>
      <c r="W12" s="2368"/>
      <c r="X12" s="2368"/>
      <c r="Y12" s="2368"/>
      <c r="Z12" s="2368"/>
      <c r="AA12" s="2368"/>
      <c r="AB12" s="2368"/>
      <c r="AC12" s="2368"/>
      <c r="AD12" s="2368"/>
      <c r="AE12" s="2368"/>
      <c r="AF12" s="2368"/>
      <c r="AG12" s="2368"/>
      <c r="AH12" s="2368"/>
      <c r="AI12" s="2368"/>
    </row>
    <row r="13" spans="1:71" ht="12.75" customHeight="1" x14ac:dyDescent="0.2">
      <c r="A13" s="2368"/>
      <c r="B13" s="2368"/>
      <c r="C13" s="2368"/>
      <c r="D13" s="2368"/>
      <c r="E13" s="2368"/>
      <c r="F13" s="2368"/>
      <c r="G13" s="2368"/>
      <c r="H13" s="2368"/>
      <c r="I13" s="2368"/>
      <c r="J13" s="2368"/>
      <c r="K13" s="2368"/>
      <c r="L13" s="2368"/>
      <c r="M13" s="2368"/>
      <c r="N13" s="2368"/>
      <c r="O13" s="2368"/>
      <c r="P13" s="2368"/>
      <c r="Q13" s="2368"/>
      <c r="R13" s="2368"/>
      <c r="S13" s="2368"/>
      <c r="T13" s="2368"/>
      <c r="U13" s="2368"/>
      <c r="V13" s="2368"/>
      <c r="W13" s="2368"/>
      <c r="X13" s="2368"/>
      <c r="Y13" s="2368"/>
      <c r="Z13" s="2368"/>
      <c r="AA13" s="2368"/>
      <c r="AB13" s="2368"/>
      <c r="AC13" s="2368"/>
      <c r="AD13" s="2368"/>
      <c r="AE13" s="2368"/>
      <c r="AF13" s="2368"/>
      <c r="AG13" s="2368"/>
      <c r="AH13" s="2368"/>
      <c r="AI13" s="2368"/>
      <c r="AK13" s="675"/>
      <c r="AL13" s="675"/>
      <c r="AM13" s="675"/>
      <c r="AN13" s="675"/>
      <c r="AO13" s="675"/>
      <c r="AP13" s="675"/>
      <c r="AQ13" s="675"/>
      <c r="AR13" s="675"/>
      <c r="AS13" s="675"/>
      <c r="AT13" s="675"/>
      <c r="AU13" s="675"/>
      <c r="AV13" s="675"/>
      <c r="AW13" s="675"/>
    </row>
    <row r="14" spans="1:71" ht="12.75" customHeight="1" x14ac:dyDescent="0.2">
      <c r="A14" s="2368"/>
      <c r="B14" s="2368"/>
      <c r="C14" s="2368"/>
      <c r="D14" s="2368"/>
      <c r="E14" s="2368"/>
      <c r="F14" s="2368"/>
      <c r="G14" s="2368"/>
      <c r="H14" s="2368"/>
      <c r="I14" s="2368"/>
      <c r="J14" s="2368"/>
      <c r="K14" s="2368"/>
      <c r="L14" s="2368"/>
      <c r="M14" s="2368"/>
      <c r="N14" s="2368"/>
      <c r="O14" s="2368"/>
      <c r="P14" s="2368"/>
      <c r="Q14" s="2368"/>
      <c r="R14" s="2368"/>
      <c r="S14" s="2368"/>
      <c r="T14" s="2368"/>
      <c r="U14" s="2368"/>
      <c r="V14" s="2368"/>
      <c r="W14" s="2368"/>
      <c r="X14" s="2368"/>
      <c r="Y14" s="2368"/>
      <c r="Z14" s="2368"/>
      <c r="AA14" s="2368"/>
      <c r="AB14" s="2368"/>
      <c r="AC14" s="2368"/>
      <c r="AD14" s="2368"/>
      <c r="AE14" s="2368"/>
      <c r="AF14" s="2368"/>
      <c r="AG14" s="2368"/>
      <c r="AH14" s="2368"/>
      <c r="AI14" s="2368"/>
      <c r="AT14" s="30"/>
      <c r="AU14" s="30"/>
      <c r="AV14" s="30"/>
      <c r="AW14" s="30"/>
    </row>
    <row r="15" spans="1:71" ht="12" customHeight="1" x14ac:dyDescent="0.2">
      <c r="A15" s="2368"/>
      <c r="B15" s="2368"/>
      <c r="C15" s="2368"/>
      <c r="D15" s="2368"/>
      <c r="E15" s="2368"/>
      <c r="F15" s="2368"/>
      <c r="G15" s="2368"/>
      <c r="H15" s="2368"/>
      <c r="I15" s="2368"/>
      <c r="J15" s="2368"/>
      <c r="K15" s="2368"/>
      <c r="L15" s="2368"/>
      <c r="M15" s="2368"/>
      <c r="N15" s="2368"/>
      <c r="O15" s="2368"/>
      <c r="P15" s="2368"/>
      <c r="Q15" s="2368"/>
      <c r="R15" s="2368"/>
      <c r="S15" s="2368"/>
      <c r="T15" s="2368"/>
      <c r="U15" s="2368"/>
      <c r="V15" s="2368"/>
      <c r="W15" s="2368"/>
      <c r="X15" s="2368"/>
      <c r="Y15" s="2368"/>
      <c r="Z15" s="2368"/>
      <c r="AA15" s="2368"/>
      <c r="AB15" s="2368"/>
      <c r="AC15" s="2368"/>
      <c r="AD15" s="2368"/>
      <c r="AE15" s="2368"/>
      <c r="AF15" s="2368"/>
      <c r="AG15" s="2368"/>
      <c r="AH15" s="2368"/>
      <c r="AI15" s="2368"/>
      <c r="AT15" s="699"/>
      <c r="AU15" s="699"/>
      <c r="AV15" s="699"/>
      <c r="AW15" s="699"/>
    </row>
    <row r="16" spans="1:71" ht="12.75" customHeight="1" x14ac:dyDescent="0.2">
      <c r="A16" s="2368"/>
      <c r="B16" s="2368"/>
      <c r="C16" s="2368"/>
      <c r="D16" s="2368"/>
      <c r="E16" s="2368"/>
      <c r="F16" s="2368"/>
      <c r="G16" s="2368"/>
      <c r="H16" s="2368"/>
      <c r="I16" s="2368"/>
      <c r="J16" s="2368"/>
      <c r="K16" s="2368"/>
      <c r="L16" s="2368"/>
      <c r="M16" s="2368"/>
      <c r="N16" s="2368"/>
      <c r="O16" s="2368"/>
      <c r="P16" s="2368"/>
      <c r="Q16" s="2368"/>
      <c r="R16" s="2368"/>
      <c r="S16" s="2368"/>
      <c r="T16" s="2368"/>
      <c r="U16" s="2368"/>
      <c r="V16" s="2368"/>
      <c r="W16" s="2368"/>
      <c r="X16" s="2368"/>
      <c r="Y16" s="2368"/>
      <c r="Z16" s="2368"/>
      <c r="AA16" s="2368"/>
      <c r="AB16" s="2368"/>
      <c r="AC16" s="2368"/>
      <c r="AD16" s="2368"/>
      <c r="AE16" s="2368"/>
      <c r="AF16" s="2368"/>
      <c r="AG16" s="2368"/>
      <c r="AH16" s="2368"/>
      <c r="AI16" s="2368"/>
      <c r="AT16" s="697"/>
      <c r="AU16" s="697"/>
      <c r="AV16" s="697"/>
      <c r="AW16" s="697"/>
    </row>
    <row r="17" spans="1:35" ht="12" customHeight="1" x14ac:dyDescent="0.2">
      <c r="A17" s="2368"/>
      <c r="B17" s="2368"/>
      <c r="C17" s="2368"/>
      <c r="D17" s="2368"/>
      <c r="E17" s="2368"/>
      <c r="F17" s="2368"/>
      <c r="G17" s="2368"/>
      <c r="H17" s="2368"/>
      <c r="I17" s="2368"/>
      <c r="J17" s="2368"/>
      <c r="K17" s="2368"/>
      <c r="L17" s="2368"/>
      <c r="M17" s="2368"/>
      <c r="N17" s="2368"/>
      <c r="O17" s="2368"/>
      <c r="P17" s="2368"/>
      <c r="Q17" s="2368"/>
      <c r="R17" s="2368"/>
      <c r="S17" s="2368"/>
      <c r="T17" s="2368"/>
      <c r="U17" s="2368"/>
      <c r="V17" s="2368"/>
      <c r="W17" s="2368"/>
      <c r="X17" s="2368"/>
      <c r="Y17" s="2368"/>
      <c r="Z17" s="2368"/>
      <c r="AA17" s="2368"/>
      <c r="AB17" s="2368"/>
      <c r="AC17" s="2368"/>
      <c r="AD17" s="2368"/>
      <c r="AE17" s="2368"/>
      <c r="AF17" s="2368"/>
      <c r="AG17" s="2368"/>
      <c r="AH17" s="2368"/>
      <c r="AI17" s="2368"/>
    </row>
    <row r="18" spans="1:35" ht="12" customHeight="1" x14ac:dyDescent="0.2">
      <c r="A18" s="2368"/>
      <c r="B18" s="2368"/>
      <c r="C18" s="2368"/>
      <c r="D18" s="2368"/>
      <c r="E18" s="2368"/>
      <c r="F18" s="2368"/>
      <c r="G18" s="2368"/>
      <c r="H18" s="2368"/>
      <c r="I18" s="2368"/>
      <c r="J18" s="2368"/>
      <c r="K18" s="2368"/>
      <c r="L18" s="2368"/>
      <c r="M18" s="2368"/>
      <c r="N18" s="2368"/>
      <c r="O18" s="2368"/>
      <c r="P18" s="2368"/>
      <c r="Q18" s="2368"/>
      <c r="R18" s="2368"/>
      <c r="S18" s="2368"/>
      <c r="T18" s="2368"/>
      <c r="U18" s="2368"/>
      <c r="V18" s="2368"/>
      <c r="W18" s="2368"/>
      <c r="X18" s="2368"/>
      <c r="Y18" s="2368"/>
      <c r="Z18" s="2368"/>
      <c r="AA18" s="2368"/>
      <c r="AB18" s="2368"/>
      <c r="AC18" s="2368"/>
      <c r="AD18" s="2368"/>
      <c r="AE18" s="2368"/>
      <c r="AF18" s="2368"/>
      <c r="AG18" s="2368"/>
      <c r="AH18" s="2368"/>
      <c r="AI18" s="2368"/>
    </row>
    <row r="19" spans="1:35" ht="12" customHeight="1" x14ac:dyDescent="0.2">
      <c r="A19" s="2368"/>
      <c r="B19" s="2368"/>
      <c r="C19" s="2368"/>
      <c r="D19" s="2368"/>
      <c r="E19" s="2368"/>
      <c r="F19" s="2368"/>
      <c r="G19" s="2368"/>
      <c r="H19" s="2368"/>
      <c r="I19" s="2368"/>
      <c r="J19" s="2368"/>
      <c r="K19" s="2368"/>
      <c r="L19" s="2368"/>
      <c r="M19" s="2368"/>
      <c r="N19" s="2368"/>
      <c r="O19" s="2368"/>
      <c r="P19" s="2368"/>
      <c r="Q19" s="2368"/>
      <c r="R19" s="2368"/>
      <c r="S19" s="2368"/>
      <c r="T19" s="2368"/>
      <c r="U19" s="2368"/>
      <c r="V19" s="2368"/>
      <c r="W19" s="2368"/>
      <c r="X19" s="2368"/>
      <c r="Y19" s="2368"/>
      <c r="Z19" s="2368"/>
      <c r="AA19" s="2368"/>
      <c r="AB19" s="2368"/>
      <c r="AC19" s="2368"/>
      <c r="AD19" s="2368"/>
      <c r="AE19" s="2368"/>
      <c r="AF19" s="2368"/>
      <c r="AG19" s="2368"/>
      <c r="AH19" s="2368"/>
      <c r="AI19" s="2368"/>
    </row>
    <row r="20" spans="1:35" ht="12" customHeight="1" x14ac:dyDescent="0.2">
      <c r="A20" s="2368"/>
      <c r="B20" s="2368"/>
      <c r="C20" s="2368"/>
      <c r="D20" s="2368"/>
      <c r="E20" s="2368"/>
      <c r="F20" s="2368"/>
      <c r="G20" s="2368"/>
      <c r="H20" s="2368"/>
      <c r="I20" s="2368"/>
      <c r="J20" s="2368"/>
      <c r="K20" s="2368"/>
      <c r="L20" s="2368"/>
      <c r="M20" s="2368"/>
      <c r="N20" s="2368"/>
      <c r="O20" s="2368"/>
      <c r="P20" s="2368"/>
      <c r="Q20" s="2368"/>
      <c r="R20" s="2368"/>
      <c r="S20" s="2368"/>
      <c r="T20" s="2368"/>
      <c r="U20" s="2368"/>
      <c r="V20" s="2368"/>
      <c r="W20" s="2368"/>
      <c r="X20" s="2368"/>
      <c r="Y20" s="2368"/>
      <c r="Z20" s="2368"/>
      <c r="AA20" s="2368"/>
      <c r="AB20" s="2368"/>
      <c r="AC20" s="2368"/>
      <c r="AD20" s="2368"/>
      <c r="AE20" s="2368"/>
      <c r="AF20" s="2368"/>
      <c r="AG20" s="2368"/>
      <c r="AH20" s="2368"/>
      <c r="AI20" s="2368"/>
    </row>
    <row r="21" spans="1:35" ht="12" customHeight="1" x14ac:dyDescent="0.2">
      <c r="A21" s="2368"/>
      <c r="B21" s="2368"/>
      <c r="C21" s="2368"/>
      <c r="D21" s="2368"/>
      <c r="E21" s="2368"/>
      <c r="F21" s="2368"/>
      <c r="G21" s="2368"/>
      <c r="H21" s="2368"/>
      <c r="I21" s="2368"/>
      <c r="J21" s="2368"/>
      <c r="K21" s="2368"/>
      <c r="L21" s="2368"/>
      <c r="M21" s="2368"/>
      <c r="N21" s="2368"/>
      <c r="O21" s="2368"/>
      <c r="P21" s="2368"/>
      <c r="Q21" s="2368"/>
      <c r="R21" s="2368"/>
      <c r="S21" s="2368"/>
      <c r="T21" s="2368"/>
      <c r="U21" s="2368"/>
      <c r="V21" s="2368"/>
      <c r="W21" s="2368"/>
      <c r="X21" s="2368"/>
      <c r="Y21" s="2368"/>
      <c r="Z21" s="2368"/>
      <c r="AA21" s="2368"/>
      <c r="AB21" s="2368"/>
      <c r="AC21" s="2368"/>
      <c r="AD21" s="2368"/>
      <c r="AE21" s="2368"/>
      <c r="AF21" s="2368"/>
      <c r="AG21" s="2368"/>
      <c r="AH21" s="2368"/>
      <c r="AI21" s="2368"/>
    </row>
    <row r="22" spans="1:35" ht="12" customHeight="1" x14ac:dyDescent="0.2">
      <c r="A22" s="2368"/>
      <c r="B22" s="2368"/>
      <c r="C22" s="2368"/>
      <c r="D22" s="2368"/>
      <c r="E22" s="2368"/>
      <c r="F22" s="2368"/>
      <c r="G22" s="2368"/>
      <c r="H22" s="2368"/>
      <c r="I22" s="2368"/>
      <c r="J22" s="2368"/>
      <c r="K22" s="2368"/>
      <c r="L22" s="2368"/>
      <c r="M22" s="2368"/>
      <c r="N22" s="2368"/>
      <c r="O22" s="2368"/>
      <c r="P22" s="2368"/>
      <c r="Q22" s="2368"/>
      <c r="R22" s="2368"/>
      <c r="S22" s="2368"/>
      <c r="T22" s="2368"/>
      <c r="U22" s="2368"/>
      <c r="V22" s="2368"/>
      <c r="W22" s="2368"/>
      <c r="X22" s="2368"/>
      <c r="Y22" s="2368"/>
      <c r="Z22" s="2368"/>
      <c r="AA22" s="2368"/>
      <c r="AB22" s="2368"/>
      <c r="AC22" s="2368"/>
      <c r="AD22" s="2368"/>
      <c r="AE22" s="2368"/>
      <c r="AF22" s="2368"/>
      <c r="AG22" s="2368"/>
      <c r="AH22" s="2368"/>
      <c r="AI22" s="2368"/>
    </row>
    <row r="23" spans="1:35" ht="12" customHeight="1" x14ac:dyDescent="0.2">
      <c r="A23" s="2368"/>
      <c r="B23" s="2368"/>
      <c r="C23" s="2368"/>
      <c r="D23" s="2368"/>
      <c r="E23" s="2368"/>
      <c r="F23" s="2368"/>
      <c r="G23" s="2368"/>
      <c r="H23" s="2368"/>
      <c r="I23" s="2368"/>
      <c r="J23" s="2368"/>
      <c r="K23" s="2368"/>
      <c r="L23" s="2368"/>
      <c r="M23" s="2368"/>
      <c r="N23" s="2368"/>
      <c r="O23" s="2368"/>
      <c r="P23" s="2368"/>
      <c r="Q23" s="2368"/>
      <c r="R23" s="2368"/>
      <c r="S23" s="2368"/>
      <c r="T23" s="2368"/>
      <c r="U23" s="2368"/>
      <c r="V23" s="2368"/>
      <c r="W23" s="2368"/>
      <c r="X23" s="2368"/>
      <c r="Y23" s="2368"/>
      <c r="Z23" s="2368"/>
      <c r="AA23" s="2368"/>
      <c r="AB23" s="2368"/>
      <c r="AC23" s="2368"/>
      <c r="AD23" s="2368"/>
      <c r="AE23" s="2368"/>
      <c r="AF23" s="2368"/>
      <c r="AG23" s="2368"/>
      <c r="AH23" s="2368"/>
      <c r="AI23" s="2368"/>
    </row>
    <row r="24" spans="1:35" ht="12" customHeight="1" x14ac:dyDescent="0.2">
      <c r="A24" s="2368"/>
      <c r="B24" s="2368"/>
      <c r="C24" s="2368"/>
      <c r="D24" s="2368"/>
      <c r="E24" s="2368"/>
      <c r="F24" s="2368"/>
      <c r="G24" s="2368"/>
      <c r="H24" s="2368"/>
      <c r="I24" s="2368"/>
      <c r="J24" s="2368"/>
      <c r="K24" s="2368"/>
      <c r="L24" s="2368"/>
      <c r="M24" s="2368"/>
      <c r="N24" s="2368"/>
      <c r="O24" s="2368"/>
      <c r="P24" s="2368"/>
      <c r="Q24" s="2368"/>
      <c r="R24" s="2368"/>
      <c r="S24" s="2368"/>
      <c r="T24" s="2368"/>
      <c r="U24" s="2368"/>
      <c r="V24" s="2368"/>
      <c r="W24" s="2368"/>
      <c r="X24" s="2368"/>
      <c r="Y24" s="2368"/>
      <c r="Z24" s="2368"/>
      <c r="AA24" s="2368"/>
      <c r="AB24" s="2368"/>
      <c r="AC24" s="2368"/>
      <c r="AD24" s="2368"/>
      <c r="AE24" s="2368"/>
      <c r="AF24" s="2368"/>
      <c r="AG24" s="2368"/>
      <c r="AH24" s="2368"/>
      <c r="AI24" s="2368"/>
    </row>
    <row r="25" spans="1:35" ht="12" customHeight="1" x14ac:dyDescent="0.2">
      <c r="A25" s="2368"/>
      <c r="B25" s="2368"/>
      <c r="C25" s="2368"/>
      <c r="D25" s="2368"/>
      <c r="E25" s="2368"/>
      <c r="F25" s="2368"/>
      <c r="G25" s="2368"/>
      <c r="H25" s="2368"/>
      <c r="I25" s="2368"/>
      <c r="J25" s="2368"/>
      <c r="K25" s="2368"/>
      <c r="L25" s="2368"/>
      <c r="M25" s="2368"/>
      <c r="N25" s="2368"/>
      <c r="O25" s="2368"/>
      <c r="P25" s="2368"/>
      <c r="Q25" s="2368"/>
      <c r="R25" s="2368"/>
      <c r="S25" s="2368"/>
      <c r="T25" s="2368"/>
      <c r="U25" s="2368"/>
      <c r="V25" s="2368"/>
      <c r="W25" s="2368"/>
      <c r="X25" s="2368"/>
      <c r="Y25" s="2368"/>
      <c r="Z25" s="2368"/>
      <c r="AA25" s="2368"/>
      <c r="AB25" s="2368"/>
      <c r="AC25" s="2368"/>
      <c r="AD25" s="2368"/>
      <c r="AE25" s="2368"/>
      <c r="AF25" s="2368"/>
      <c r="AG25" s="2368"/>
      <c r="AH25" s="2368"/>
      <c r="AI25" s="2368"/>
    </row>
    <row r="26" spans="1:35" ht="12" customHeight="1" x14ac:dyDescent="0.2">
      <c r="A26" s="2368"/>
      <c r="B26" s="2368"/>
      <c r="C26" s="2368"/>
      <c r="D26" s="2368"/>
      <c r="E26" s="2368"/>
      <c r="F26" s="2368"/>
      <c r="G26" s="2368"/>
      <c r="H26" s="2368"/>
      <c r="I26" s="2368"/>
      <c r="J26" s="2368"/>
      <c r="K26" s="2368"/>
      <c r="L26" s="2368"/>
      <c r="M26" s="2368"/>
      <c r="N26" s="2368"/>
      <c r="O26" s="2368"/>
      <c r="P26" s="2368"/>
      <c r="Q26" s="2368"/>
      <c r="R26" s="2368"/>
      <c r="S26" s="2368"/>
      <c r="T26" s="2368"/>
      <c r="U26" s="2368"/>
      <c r="V26" s="2368"/>
      <c r="W26" s="2368"/>
      <c r="X26" s="2368"/>
      <c r="Y26" s="2368"/>
      <c r="Z26" s="2368"/>
      <c r="AA26" s="2368"/>
      <c r="AB26" s="2368"/>
      <c r="AC26" s="2368"/>
      <c r="AD26" s="2368"/>
      <c r="AE26" s="2368"/>
      <c r="AF26" s="2368"/>
      <c r="AG26" s="2368"/>
      <c r="AH26" s="2368"/>
      <c r="AI26" s="2368"/>
    </row>
    <row r="27" spans="1:35" ht="12" customHeight="1" x14ac:dyDescent="0.2">
      <c r="A27" s="2368"/>
      <c r="B27" s="2368"/>
      <c r="C27" s="2368"/>
      <c r="D27" s="2368"/>
      <c r="E27" s="2368"/>
      <c r="F27" s="2368"/>
      <c r="G27" s="2368"/>
      <c r="H27" s="2368"/>
      <c r="I27" s="2368"/>
      <c r="J27" s="2368"/>
      <c r="K27" s="2368"/>
      <c r="L27" s="2368"/>
      <c r="M27" s="2368"/>
      <c r="N27" s="2368"/>
      <c r="O27" s="2368"/>
      <c r="P27" s="2368"/>
      <c r="Q27" s="2368"/>
      <c r="R27" s="2368"/>
      <c r="S27" s="2368"/>
      <c r="T27" s="2368"/>
      <c r="U27" s="2368"/>
      <c r="V27" s="2368"/>
      <c r="W27" s="2368"/>
      <c r="X27" s="2368"/>
      <c r="Y27" s="2368"/>
      <c r="Z27" s="2368"/>
      <c r="AA27" s="2368"/>
      <c r="AB27" s="2368"/>
      <c r="AC27" s="2368"/>
      <c r="AD27" s="2368"/>
      <c r="AE27" s="2368"/>
      <c r="AF27" s="2368"/>
      <c r="AG27" s="2368"/>
      <c r="AH27" s="2368"/>
      <c r="AI27" s="2368"/>
    </row>
    <row r="28" spans="1:35" ht="12" customHeight="1" x14ac:dyDescent="0.2">
      <c r="A28" s="2368"/>
      <c r="B28" s="2368"/>
      <c r="C28" s="2368"/>
      <c r="D28" s="2368"/>
      <c r="E28" s="2368"/>
      <c r="F28" s="2368"/>
      <c r="G28" s="2368"/>
      <c r="H28" s="2368"/>
      <c r="I28" s="2368"/>
      <c r="J28" s="2368"/>
      <c r="K28" s="2368"/>
      <c r="L28" s="2368"/>
      <c r="M28" s="2368"/>
      <c r="N28" s="2368"/>
      <c r="O28" s="2368"/>
      <c r="P28" s="2368"/>
      <c r="Q28" s="2368"/>
      <c r="R28" s="2368"/>
      <c r="S28" s="2368"/>
      <c r="T28" s="2368"/>
      <c r="U28" s="2368"/>
      <c r="V28" s="2368"/>
      <c r="W28" s="2368"/>
      <c r="X28" s="2368"/>
      <c r="Y28" s="2368"/>
      <c r="Z28" s="2368"/>
      <c r="AA28" s="2368"/>
      <c r="AB28" s="2368"/>
      <c r="AC28" s="2368"/>
      <c r="AD28" s="2368"/>
      <c r="AE28" s="2368"/>
      <c r="AF28" s="2368"/>
      <c r="AG28" s="2368"/>
      <c r="AH28" s="2368"/>
      <c r="AI28" s="2368"/>
    </row>
    <row r="29" spans="1:35" ht="12" customHeight="1" x14ac:dyDescent="0.2">
      <c r="A29" s="2368"/>
      <c r="B29" s="2368"/>
      <c r="C29" s="2368"/>
      <c r="D29" s="2368"/>
      <c r="E29" s="2368"/>
      <c r="F29" s="2368"/>
      <c r="G29" s="2368"/>
      <c r="H29" s="2368"/>
      <c r="I29" s="2368"/>
      <c r="J29" s="2368"/>
      <c r="K29" s="2368"/>
      <c r="L29" s="2368"/>
      <c r="M29" s="2368"/>
      <c r="N29" s="2368"/>
      <c r="O29" s="2368"/>
      <c r="P29" s="2368"/>
      <c r="Q29" s="2368"/>
      <c r="R29" s="2368"/>
      <c r="S29" s="2368"/>
      <c r="T29" s="2368"/>
      <c r="U29" s="2368"/>
      <c r="V29" s="2368"/>
      <c r="W29" s="2368"/>
      <c r="X29" s="2368"/>
      <c r="Y29" s="2368"/>
      <c r="Z29" s="2368"/>
      <c r="AA29" s="2368"/>
      <c r="AB29" s="2368"/>
      <c r="AC29" s="2368"/>
      <c r="AD29" s="2368"/>
      <c r="AE29" s="2368"/>
      <c r="AF29" s="2368"/>
      <c r="AG29" s="2368"/>
      <c r="AH29" s="2368"/>
      <c r="AI29" s="2368"/>
    </row>
    <row r="30" spans="1:35" ht="12" customHeight="1" x14ac:dyDescent="0.2">
      <c r="A30" s="2368"/>
      <c r="B30" s="2368"/>
      <c r="C30" s="2368"/>
      <c r="D30" s="2368"/>
      <c r="E30" s="2368"/>
      <c r="F30" s="2368"/>
      <c r="G30" s="2368"/>
      <c r="H30" s="2368"/>
      <c r="I30" s="2368"/>
      <c r="J30" s="2368"/>
      <c r="K30" s="2368"/>
      <c r="L30" s="2368"/>
      <c r="M30" s="2368"/>
      <c r="N30" s="2368"/>
      <c r="O30" s="2368"/>
      <c r="P30" s="2368"/>
      <c r="Q30" s="2368"/>
      <c r="R30" s="2368"/>
      <c r="S30" s="2368"/>
      <c r="T30" s="2368"/>
      <c r="U30" s="2368"/>
      <c r="V30" s="2368"/>
      <c r="W30" s="2368"/>
      <c r="X30" s="2368"/>
      <c r="Y30" s="2368"/>
      <c r="Z30" s="2368"/>
      <c r="AA30" s="2368"/>
      <c r="AB30" s="2368"/>
      <c r="AC30" s="2368"/>
      <c r="AD30" s="2368"/>
      <c r="AE30" s="2368"/>
      <c r="AF30" s="2368"/>
      <c r="AG30" s="2368"/>
      <c r="AH30" s="2368"/>
      <c r="AI30" s="2368"/>
    </row>
    <row r="31" spans="1:35" ht="12" customHeight="1" x14ac:dyDescent="0.2">
      <c r="A31" s="2368"/>
      <c r="B31" s="2368"/>
      <c r="C31" s="2368"/>
      <c r="D31" s="2368"/>
      <c r="E31" s="2368"/>
      <c r="F31" s="2368"/>
      <c r="G31" s="2368"/>
      <c r="H31" s="2368"/>
      <c r="I31" s="2368"/>
      <c r="J31" s="2368"/>
      <c r="K31" s="2368"/>
      <c r="L31" s="2368"/>
      <c r="M31" s="2368"/>
      <c r="N31" s="2368"/>
      <c r="O31" s="2368"/>
      <c r="P31" s="2368"/>
      <c r="Q31" s="2368"/>
      <c r="R31" s="2368"/>
      <c r="S31" s="2368"/>
      <c r="T31" s="2368"/>
      <c r="U31" s="2368"/>
      <c r="V31" s="2368"/>
      <c r="W31" s="2368"/>
      <c r="X31" s="2368"/>
      <c r="Y31" s="2368"/>
      <c r="Z31" s="2368"/>
      <c r="AA31" s="2368"/>
      <c r="AB31" s="2368"/>
      <c r="AC31" s="2368"/>
      <c r="AD31" s="2368"/>
      <c r="AE31" s="2368"/>
      <c r="AF31" s="2368"/>
      <c r="AG31" s="2368"/>
      <c r="AH31" s="2368"/>
      <c r="AI31" s="2368"/>
    </row>
    <row r="32" spans="1:35" ht="12" customHeight="1" x14ac:dyDescent="0.2">
      <c r="A32" s="2368"/>
      <c r="B32" s="2368"/>
      <c r="C32" s="2368"/>
      <c r="D32" s="2368"/>
      <c r="E32" s="2368"/>
      <c r="F32" s="2368"/>
      <c r="G32" s="2368"/>
      <c r="H32" s="2368"/>
      <c r="I32" s="2368"/>
      <c r="J32" s="2368"/>
      <c r="K32" s="2368"/>
      <c r="L32" s="2368"/>
      <c r="M32" s="2368"/>
      <c r="N32" s="2368"/>
      <c r="O32" s="2368"/>
      <c r="P32" s="2368"/>
      <c r="Q32" s="2368"/>
      <c r="R32" s="2368"/>
      <c r="S32" s="2368"/>
      <c r="T32" s="2368"/>
      <c r="U32" s="2368"/>
      <c r="V32" s="2368"/>
      <c r="W32" s="2368"/>
      <c r="X32" s="2368"/>
      <c r="Y32" s="2368"/>
      <c r="Z32" s="2368"/>
      <c r="AA32" s="2368"/>
      <c r="AB32" s="2368"/>
      <c r="AC32" s="2368"/>
      <c r="AD32" s="2368"/>
      <c r="AE32" s="2368"/>
      <c r="AF32" s="2368"/>
      <c r="AG32" s="2368"/>
      <c r="AH32" s="2368"/>
      <c r="AI32" s="2368"/>
    </row>
    <row r="33" spans="1:35" ht="12" customHeight="1" x14ac:dyDescent="0.2">
      <c r="A33" s="2368"/>
      <c r="B33" s="2368"/>
      <c r="C33" s="2368"/>
      <c r="D33" s="2368"/>
      <c r="E33" s="2368"/>
      <c r="F33" s="2368"/>
      <c r="G33" s="2368"/>
      <c r="H33" s="2368"/>
      <c r="I33" s="2368"/>
      <c r="J33" s="2368"/>
      <c r="K33" s="2368"/>
      <c r="L33" s="2368"/>
      <c r="M33" s="2368"/>
      <c r="N33" s="2368"/>
      <c r="O33" s="2368"/>
      <c r="P33" s="2368"/>
      <c r="Q33" s="2368"/>
      <c r="R33" s="2368"/>
      <c r="S33" s="2368"/>
      <c r="T33" s="2368"/>
      <c r="U33" s="2368"/>
      <c r="V33" s="2368"/>
      <c r="W33" s="2368"/>
      <c r="X33" s="2368"/>
      <c r="Y33" s="2368"/>
      <c r="Z33" s="2368"/>
      <c r="AA33" s="2368"/>
      <c r="AB33" s="2368"/>
      <c r="AC33" s="2368"/>
      <c r="AD33" s="2368"/>
      <c r="AE33" s="2368"/>
      <c r="AF33" s="2368"/>
      <c r="AG33" s="2368"/>
      <c r="AH33" s="2368"/>
      <c r="AI33" s="2368"/>
    </row>
    <row r="34" spans="1:35" ht="15" customHeight="1" x14ac:dyDescent="0.2">
      <c r="A34" s="2369"/>
      <c r="B34" s="2369"/>
      <c r="C34" s="2369"/>
      <c r="D34" s="2369"/>
      <c r="E34" s="2369"/>
      <c r="F34" s="2369"/>
      <c r="G34" s="2369"/>
      <c r="H34" s="2369"/>
      <c r="I34" s="2369"/>
      <c r="J34" s="2369"/>
      <c r="K34" s="2369"/>
      <c r="L34" s="2369"/>
      <c r="M34" s="2369"/>
      <c r="N34" s="2369"/>
      <c r="O34" s="2369"/>
      <c r="P34" s="2369"/>
      <c r="Q34" s="2369"/>
      <c r="R34" s="2369"/>
      <c r="S34" s="2369"/>
      <c r="T34" s="2369"/>
      <c r="U34" s="2369"/>
      <c r="V34" s="2369"/>
      <c r="W34" s="2369"/>
      <c r="X34" s="2369"/>
      <c r="Y34" s="2369"/>
      <c r="Z34" s="2369"/>
      <c r="AA34" s="2369"/>
      <c r="AB34" s="2369"/>
      <c r="AC34" s="2369"/>
      <c r="AD34" s="2369"/>
      <c r="AE34" s="2369"/>
      <c r="AF34" s="2369"/>
      <c r="AG34" s="2369"/>
      <c r="AH34" s="2369"/>
      <c r="AI34" s="2369"/>
    </row>
    <row r="35" spans="1:35" ht="12" x14ac:dyDescent="0.2">
      <c r="A35" s="2369"/>
      <c r="B35" s="2369"/>
      <c r="C35" s="2369"/>
      <c r="D35" s="2369"/>
      <c r="E35" s="2369"/>
      <c r="F35" s="2369"/>
      <c r="G35" s="2369"/>
      <c r="H35" s="2369"/>
      <c r="I35" s="2369"/>
      <c r="J35" s="2369"/>
      <c r="K35" s="2369"/>
      <c r="L35" s="2369"/>
      <c r="M35" s="2369"/>
      <c r="N35" s="2369"/>
      <c r="O35" s="2369"/>
      <c r="P35" s="2369"/>
      <c r="Q35" s="2369"/>
      <c r="R35" s="2369"/>
      <c r="S35" s="2369"/>
      <c r="T35" s="2369"/>
      <c r="U35" s="2369"/>
      <c r="V35" s="2369"/>
      <c r="W35" s="2369"/>
      <c r="X35" s="2369"/>
      <c r="Y35" s="2369"/>
      <c r="Z35" s="2369"/>
      <c r="AA35" s="2369"/>
      <c r="AB35" s="2369"/>
      <c r="AC35" s="2369"/>
      <c r="AD35" s="2369"/>
      <c r="AE35" s="2369"/>
      <c r="AF35" s="2369"/>
      <c r="AG35" s="2369"/>
      <c r="AH35" s="2369"/>
      <c r="AI35" s="2369"/>
    </row>
    <row r="36" spans="1:35" ht="12" x14ac:dyDescent="0.2">
      <c r="A36" s="2369"/>
      <c r="B36" s="2369"/>
      <c r="C36" s="2369"/>
      <c r="D36" s="2369"/>
      <c r="E36" s="2369"/>
      <c r="F36" s="2369"/>
      <c r="G36" s="2369"/>
      <c r="H36" s="2369"/>
      <c r="I36" s="2369"/>
      <c r="J36" s="2369"/>
      <c r="K36" s="2369"/>
      <c r="L36" s="2369"/>
      <c r="M36" s="2369"/>
      <c r="N36" s="2369"/>
      <c r="O36" s="2369"/>
      <c r="P36" s="2369"/>
      <c r="Q36" s="2369"/>
      <c r="R36" s="2369"/>
      <c r="S36" s="2369"/>
      <c r="T36" s="2369"/>
      <c r="U36" s="2369"/>
      <c r="V36" s="2369"/>
      <c r="W36" s="2369"/>
      <c r="X36" s="2369"/>
      <c r="Y36" s="2369"/>
      <c r="Z36" s="2369"/>
      <c r="AA36" s="2369"/>
      <c r="AB36" s="2369"/>
      <c r="AC36" s="2369"/>
      <c r="AD36" s="2369"/>
      <c r="AE36" s="2369"/>
      <c r="AF36" s="2369"/>
      <c r="AG36" s="2369"/>
      <c r="AH36" s="2369"/>
      <c r="AI36" s="2369"/>
    </row>
    <row r="37" spans="1:35" ht="12" x14ac:dyDescent="0.2">
      <c r="A37" s="2369"/>
      <c r="B37" s="2369"/>
      <c r="C37" s="2369"/>
      <c r="D37" s="2369"/>
      <c r="E37" s="2369"/>
      <c r="F37" s="2369"/>
      <c r="G37" s="2369"/>
      <c r="H37" s="2369"/>
      <c r="I37" s="2369"/>
      <c r="J37" s="2369"/>
      <c r="K37" s="2369"/>
      <c r="L37" s="2369"/>
      <c r="M37" s="2369"/>
      <c r="N37" s="2369"/>
      <c r="O37" s="2369"/>
      <c r="P37" s="2369"/>
      <c r="Q37" s="2369"/>
      <c r="R37" s="2369"/>
      <c r="S37" s="2369"/>
      <c r="T37" s="2369"/>
      <c r="U37" s="2369"/>
      <c r="V37" s="2369"/>
      <c r="W37" s="2369"/>
      <c r="X37" s="2369"/>
      <c r="Y37" s="2369"/>
      <c r="Z37" s="2369"/>
      <c r="AA37" s="2369"/>
      <c r="AB37" s="2369"/>
      <c r="AC37" s="2369"/>
      <c r="AD37" s="2369"/>
      <c r="AE37" s="2369"/>
      <c r="AF37" s="2369"/>
      <c r="AG37" s="2369"/>
      <c r="AH37" s="2369"/>
      <c r="AI37" s="2369"/>
    </row>
    <row r="38" spans="1:35" ht="12" x14ac:dyDescent="0.2">
      <c r="A38" s="2369"/>
      <c r="B38" s="2369"/>
      <c r="C38" s="2369"/>
      <c r="D38" s="2369"/>
      <c r="E38" s="2369"/>
      <c r="F38" s="2369"/>
      <c r="G38" s="2369"/>
      <c r="H38" s="2369"/>
      <c r="I38" s="2369"/>
      <c r="J38" s="2369"/>
      <c r="K38" s="2369"/>
      <c r="L38" s="2369"/>
      <c r="M38" s="2369"/>
      <c r="N38" s="2369"/>
      <c r="O38" s="2369"/>
      <c r="P38" s="2369"/>
      <c r="Q38" s="2369"/>
      <c r="R38" s="2369"/>
      <c r="S38" s="2369"/>
      <c r="T38" s="2369"/>
      <c r="U38" s="2369"/>
      <c r="V38" s="2369"/>
      <c r="W38" s="2369"/>
      <c r="X38" s="2369"/>
      <c r="Y38" s="2369"/>
      <c r="Z38" s="2369"/>
      <c r="AA38" s="2369"/>
      <c r="AB38" s="2369"/>
      <c r="AC38" s="2369"/>
      <c r="AD38" s="2369"/>
      <c r="AE38" s="2369"/>
      <c r="AF38" s="2369"/>
      <c r="AG38" s="2369"/>
      <c r="AH38" s="2369"/>
      <c r="AI38" s="2369"/>
    </row>
    <row r="39" spans="1:35" ht="15.75" customHeight="1" x14ac:dyDescent="0.2">
      <c r="A39" s="2369"/>
      <c r="B39" s="2369"/>
      <c r="C39" s="2369"/>
      <c r="D39" s="2369"/>
      <c r="E39" s="2369"/>
      <c r="F39" s="2369"/>
      <c r="G39" s="2369"/>
      <c r="H39" s="2369"/>
      <c r="I39" s="2369"/>
      <c r="J39" s="2369"/>
      <c r="K39" s="2369"/>
      <c r="L39" s="2369"/>
      <c r="M39" s="2369"/>
      <c r="N39" s="2369"/>
      <c r="O39" s="2369"/>
      <c r="P39" s="2369"/>
      <c r="Q39" s="2369"/>
      <c r="R39" s="2369"/>
      <c r="S39" s="2369"/>
      <c r="T39" s="2369"/>
      <c r="U39" s="2369"/>
      <c r="V39" s="2369"/>
      <c r="W39" s="2369"/>
      <c r="X39" s="2369"/>
      <c r="Y39" s="2369"/>
      <c r="Z39" s="2369"/>
      <c r="AA39" s="2369"/>
      <c r="AB39" s="2369"/>
      <c r="AC39" s="2369"/>
      <c r="AD39" s="2369"/>
      <c r="AE39" s="2369"/>
      <c r="AF39" s="2369"/>
      <c r="AG39" s="2369"/>
      <c r="AH39" s="2369"/>
      <c r="AI39" s="2369"/>
    </row>
    <row r="40" spans="1:35" ht="12" x14ac:dyDescent="0.2">
      <c r="A40" s="2369"/>
      <c r="B40" s="2369"/>
      <c r="C40" s="2369"/>
      <c r="D40" s="2369"/>
      <c r="E40" s="2369"/>
      <c r="F40" s="2369"/>
      <c r="G40" s="2369"/>
      <c r="H40" s="2369"/>
      <c r="I40" s="2369"/>
      <c r="J40" s="2369"/>
      <c r="K40" s="2369"/>
      <c r="L40" s="2369"/>
      <c r="M40" s="2369"/>
      <c r="N40" s="2369"/>
      <c r="O40" s="2369"/>
      <c r="P40" s="2369"/>
      <c r="Q40" s="2369"/>
      <c r="R40" s="2369"/>
      <c r="S40" s="2369"/>
      <c r="T40" s="2369"/>
      <c r="U40" s="2369"/>
      <c r="V40" s="2369"/>
      <c r="W40" s="2369"/>
      <c r="X40" s="2369"/>
      <c r="Y40" s="2369"/>
      <c r="Z40" s="2369"/>
      <c r="AA40" s="2369"/>
      <c r="AB40" s="2369"/>
      <c r="AC40" s="2369"/>
      <c r="AD40" s="2369"/>
      <c r="AE40" s="2369"/>
      <c r="AF40" s="2369"/>
      <c r="AG40" s="2369"/>
      <c r="AH40" s="2369"/>
      <c r="AI40" s="2369"/>
    </row>
    <row r="41" spans="1:35" ht="12" x14ac:dyDescent="0.2">
      <c r="A41" s="2369"/>
      <c r="B41" s="2369"/>
      <c r="C41" s="2369"/>
      <c r="D41" s="2369"/>
      <c r="E41" s="2369"/>
      <c r="F41" s="2369"/>
      <c r="G41" s="2369"/>
      <c r="H41" s="2369"/>
      <c r="I41" s="2369"/>
      <c r="J41" s="2369"/>
      <c r="K41" s="2369"/>
      <c r="L41" s="2369"/>
      <c r="M41" s="2369"/>
      <c r="N41" s="2369"/>
      <c r="O41" s="2369"/>
      <c r="P41" s="2369"/>
      <c r="Q41" s="2369"/>
      <c r="R41" s="2369"/>
      <c r="S41" s="2369"/>
      <c r="T41" s="2369"/>
      <c r="U41" s="2369"/>
      <c r="V41" s="2369"/>
      <c r="W41" s="2369"/>
      <c r="X41" s="2369"/>
      <c r="Y41" s="2369"/>
      <c r="Z41" s="2369"/>
      <c r="AA41" s="2369"/>
      <c r="AB41" s="2369"/>
      <c r="AC41" s="2369"/>
      <c r="AD41" s="2369"/>
      <c r="AE41" s="2369"/>
      <c r="AF41" s="2369"/>
      <c r="AG41" s="2369"/>
      <c r="AH41" s="2369"/>
      <c r="AI41" s="2369"/>
    </row>
    <row r="42" spans="1:35" ht="12" x14ac:dyDescent="0.2">
      <c r="A42" s="2369"/>
      <c r="B42" s="2369"/>
      <c r="C42" s="2369"/>
      <c r="D42" s="2369"/>
      <c r="E42" s="2369"/>
      <c r="F42" s="2369"/>
      <c r="G42" s="2369"/>
      <c r="H42" s="2369"/>
      <c r="I42" s="2369"/>
      <c r="J42" s="2369"/>
      <c r="K42" s="2369"/>
      <c r="L42" s="2369"/>
      <c r="M42" s="2369"/>
      <c r="N42" s="2369"/>
      <c r="O42" s="2369"/>
      <c r="P42" s="2369"/>
      <c r="Q42" s="2369"/>
      <c r="R42" s="2369"/>
      <c r="S42" s="2369"/>
      <c r="T42" s="2369"/>
      <c r="U42" s="2369"/>
      <c r="V42" s="2369"/>
      <c r="W42" s="2369"/>
      <c r="X42" s="2369"/>
      <c r="Y42" s="2369"/>
      <c r="Z42" s="2369"/>
      <c r="AA42" s="2369"/>
      <c r="AB42" s="2369"/>
      <c r="AC42" s="2369"/>
      <c r="AD42" s="2369"/>
      <c r="AE42" s="2369"/>
      <c r="AF42" s="2369"/>
      <c r="AG42" s="2369"/>
      <c r="AH42" s="2369"/>
      <c r="AI42" s="2369"/>
    </row>
    <row r="43" spans="1:35" ht="12" x14ac:dyDescent="0.2">
      <c r="A43" s="2369"/>
      <c r="B43" s="2369"/>
      <c r="C43" s="2369"/>
      <c r="D43" s="2369"/>
      <c r="E43" s="2369"/>
      <c r="F43" s="2369"/>
      <c r="G43" s="2369"/>
      <c r="H43" s="2369"/>
      <c r="I43" s="2369"/>
      <c r="J43" s="2369"/>
      <c r="K43" s="2369"/>
      <c r="L43" s="2369"/>
      <c r="M43" s="2369"/>
      <c r="N43" s="2369"/>
      <c r="O43" s="2369"/>
      <c r="P43" s="2369"/>
      <c r="Q43" s="2369"/>
      <c r="R43" s="2369"/>
      <c r="S43" s="2369"/>
      <c r="T43" s="2369"/>
      <c r="U43" s="2369"/>
      <c r="V43" s="2369"/>
      <c r="W43" s="2369"/>
      <c r="X43" s="2369"/>
      <c r="Y43" s="2369"/>
      <c r="Z43" s="2369"/>
      <c r="AA43" s="2369"/>
      <c r="AB43" s="2369"/>
      <c r="AC43" s="2369"/>
      <c r="AD43" s="2369"/>
      <c r="AE43" s="2369"/>
      <c r="AF43" s="2369"/>
      <c r="AG43" s="2369"/>
      <c r="AH43" s="2369"/>
      <c r="AI43" s="2369"/>
    </row>
    <row r="44" spans="1:35" ht="12" x14ac:dyDescent="0.2">
      <c r="A44" s="2369"/>
      <c r="B44" s="2369"/>
      <c r="C44" s="2369"/>
      <c r="D44" s="2369"/>
      <c r="E44" s="2369"/>
      <c r="F44" s="2369"/>
      <c r="G44" s="2369"/>
      <c r="H44" s="2369"/>
      <c r="I44" s="2369"/>
      <c r="J44" s="2369"/>
      <c r="K44" s="2369"/>
      <c r="L44" s="2369"/>
      <c r="M44" s="2369"/>
      <c r="N44" s="2369"/>
      <c r="O44" s="2369"/>
      <c r="P44" s="2369"/>
      <c r="Q44" s="2369"/>
      <c r="R44" s="2369"/>
      <c r="S44" s="2369"/>
      <c r="T44" s="2369"/>
      <c r="U44" s="2369"/>
      <c r="V44" s="2369"/>
      <c r="W44" s="2369"/>
      <c r="X44" s="2369"/>
      <c r="Y44" s="2369"/>
      <c r="Z44" s="2369"/>
      <c r="AA44" s="2369"/>
      <c r="AB44" s="2369"/>
      <c r="AC44" s="2369"/>
      <c r="AD44" s="2369"/>
      <c r="AE44" s="2369"/>
      <c r="AF44" s="2369"/>
      <c r="AG44" s="2369"/>
      <c r="AH44" s="2369"/>
      <c r="AI44" s="2369"/>
    </row>
    <row r="45" spans="1:35" ht="12" x14ac:dyDescent="0.2">
      <c r="A45" s="2369"/>
      <c r="B45" s="2369"/>
      <c r="C45" s="2369"/>
      <c r="D45" s="2369"/>
      <c r="E45" s="2369"/>
      <c r="F45" s="2369"/>
      <c r="G45" s="2369"/>
      <c r="H45" s="2369"/>
      <c r="I45" s="2369"/>
      <c r="J45" s="2369"/>
      <c r="K45" s="2369"/>
      <c r="L45" s="2369"/>
      <c r="M45" s="2369"/>
      <c r="N45" s="2369"/>
      <c r="O45" s="2369"/>
      <c r="P45" s="2369"/>
      <c r="Q45" s="2369"/>
      <c r="R45" s="2369"/>
      <c r="S45" s="2369"/>
      <c r="T45" s="2369"/>
      <c r="U45" s="2369"/>
      <c r="V45" s="2369"/>
      <c r="W45" s="2369"/>
      <c r="X45" s="2369"/>
      <c r="Y45" s="2369"/>
      <c r="Z45" s="2369"/>
      <c r="AA45" s="2369"/>
      <c r="AB45" s="2369"/>
      <c r="AC45" s="2369"/>
      <c r="AD45" s="2369"/>
      <c r="AE45" s="2369"/>
      <c r="AF45" s="2369"/>
      <c r="AG45" s="2369"/>
      <c r="AH45" s="2369"/>
      <c r="AI45" s="2369"/>
    </row>
    <row r="46" spans="1:35" ht="12" x14ac:dyDescent="0.2">
      <c r="A46" s="2369"/>
      <c r="B46" s="2369"/>
      <c r="C46" s="2369"/>
      <c r="D46" s="2369"/>
      <c r="E46" s="2369"/>
      <c r="F46" s="2369"/>
      <c r="G46" s="2369"/>
      <c r="H46" s="2369"/>
      <c r="I46" s="2369"/>
      <c r="J46" s="2369"/>
      <c r="K46" s="2369"/>
      <c r="L46" s="2369"/>
      <c r="M46" s="2369"/>
      <c r="N46" s="2369"/>
      <c r="O46" s="2369"/>
      <c r="P46" s="2369"/>
      <c r="Q46" s="2369"/>
      <c r="R46" s="2369"/>
      <c r="S46" s="2369"/>
      <c r="T46" s="2369"/>
      <c r="U46" s="2369"/>
      <c r="V46" s="2369"/>
      <c r="W46" s="2369"/>
      <c r="X46" s="2369"/>
      <c r="Y46" s="2369"/>
      <c r="Z46" s="2369"/>
      <c r="AA46" s="2369"/>
      <c r="AB46" s="2369"/>
      <c r="AC46" s="2369"/>
      <c r="AD46" s="2369"/>
      <c r="AE46" s="2369"/>
      <c r="AF46" s="2369"/>
      <c r="AG46" s="2369"/>
      <c r="AH46" s="2369"/>
      <c r="AI46" s="2369"/>
    </row>
    <row r="47" spans="1:35" ht="12" x14ac:dyDescent="0.2">
      <c r="A47" s="2369"/>
      <c r="B47" s="2369"/>
      <c r="C47" s="2369"/>
      <c r="D47" s="2369"/>
      <c r="E47" s="2369"/>
      <c r="F47" s="2369"/>
      <c r="G47" s="2369"/>
      <c r="H47" s="2369"/>
      <c r="I47" s="2369"/>
      <c r="J47" s="2369"/>
      <c r="K47" s="2369"/>
      <c r="L47" s="2369"/>
      <c r="M47" s="2369"/>
      <c r="N47" s="2369"/>
      <c r="O47" s="2369"/>
      <c r="P47" s="2369"/>
      <c r="Q47" s="2369"/>
      <c r="R47" s="2369"/>
      <c r="S47" s="2369"/>
      <c r="T47" s="2369"/>
      <c r="U47" s="2369"/>
      <c r="V47" s="2369"/>
      <c r="W47" s="2369"/>
      <c r="X47" s="2369"/>
      <c r="Y47" s="2369"/>
      <c r="Z47" s="2369"/>
      <c r="AA47" s="2369"/>
      <c r="AB47" s="2369"/>
      <c r="AC47" s="2369"/>
      <c r="AD47" s="2369"/>
      <c r="AE47" s="2369"/>
      <c r="AF47" s="2369"/>
      <c r="AG47" s="2369"/>
      <c r="AH47" s="2369"/>
      <c r="AI47" s="2369"/>
    </row>
    <row r="48" spans="1:35" ht="12.75" customHeight="1" x14ac:dyDescent="0.2">
      <c r="A48" s="2369"/>
      <c r="B48" s="2369"/>
      <c r="C48" s="2369"/>
      <c r="D48" s="2369"/>
      <c r="E48" s="2369"/>
      <c r="F48" s="2369"/>
      <c r="G48" s="2369"/>
      <c r="H48" s="2369"/>
      <c r="I48" s="2369"/>
      <c r="J48" s="2369"/>
      <c r="K48" s="2369"/>
      <c r="L48" s="2369"/>
      <c r="M48" s="2369"/>
      <c r="N48" s="2369"/>
      <c r="O48" s="2369"/>
      <c r="P48" s="2369"/>
      <c r="Q48" s="2369"/>
      <c r="R48" s="2369"/>
      <c r="S48" s="2369"/>
      <c r="T48" s="2369"/>
      <c r="U48" s="2369"/>
      <c r="V48" s="2369"/>
      <c r="W48" s="2369"/>
      <c r="X48" s="2369"/>
      <c r="Y48" s="2369"/>
      <c r="Z48" s="2369"/>
      <c r="AA48" s="2369"/>
      <c r="AB48" s="2369"/>
      <c r="AC48" s="2369"/>
      <c r="AD48" s="2369"/>
      <c r="AE48" s="2369"/>
      <c r="AF48" s="2369"/>
      <c r="AG48" s="2369"/>
      <c r="AH48" s="2369"/>
      <c r="AI48" s="2369"/>
    </row>
    <row r="49" spans="1:35" ht="12" x14ac:dyDescent="0.2">
      <c r="A49" s="2369"/>
      <c r="B49" s="2369"/>
      <c r="C49" s="2369"/>
      <c r="D49" s="2369"/>
      <c r="E49" s="2369"/>
      <c r="F49" s="2369"/>
      <c r="G49" s="2369"/>
      <c r="H49" s="2369"/>
      <c r="I49" s="2369"/>
      <c r="J49" s="2369"/>
      <c r="K49" s="2369"/>
      <c r="L49" s="2369"/>
      <c r="M49" s="2369"/>
      <c r="N49" s="2369"/>
      <c r="O49" s="2369"/>
      <c r="P49" s="2369"/>
      <c r="Q49" s="2369"/>
      <c r="R49" s="2369"/>
      <c r="S49" s="2369"/>
      <c r="T49" s="2369"/>
      <c r="U49" s="2369"/>
      <c r="V49" s="2369"/>
      <c r="W49" s="2369"/>
      <c r="X49" s="2369"/>
      <c r="Y49" s="2369"/>
      <c r="Z49" s="2369"/>
      <c r="AA49" s="2369"/>
      <c r="AB49" s="2369"/>
      <c r="AC49" s="2369"/>
      <c r="AD49" s="2369"/>
      <c r="AE49" s="2369"/>
      <c r="AF49" s="2369"/>
      <c r="AG49" s="2369"/>
      <c r="AH49" s="2369"/>
      <c r="AI49" s="2369"/>
    </row>
    <row r="50" spans="1:35" ht="12" x14ac:dyDescent="0.2">
      <c r="A50" s="2369"/>
      <c r="B50" s="2369"/>
      <c r="C50" s="2369"/>
      <c r="D50" s="2369"/>
      <c r="E50" s="2369"/>
      <c r="F50" s="2369"/>
      <c r="G50" s="2369"/>
      <c r="H50" s="2369"/>
      <c r="I50" s="2369"/>
      <c r="J50" s="2369"/>
      <c r="K50" s="2369"/>
      <c r="L50" s="2369"/>
      <c r="M50" s="2369"/>
      <c r="N50" s="2369"/>
      <c r="O50" s="2369"/>
      <c r="P50" s="2369"/>
      <c r="Q50" s="2369"/>
      <c r="R50" s="2369"/>
      <c r="S50" s="2369"/>
      <c r="T50" s="2369"/>
      <c r="U50" s="2369"/>
      <c r="V50" s="2369"/>
      <c r="W50" s="2369"/>
      <c r="X50" s="2369"/>
      <c r="Y50" s="2369"/>
      <c r="Z50" s="2369"/>
      <c r="AA50" s="2369"/>
      <c r="AB50" s="2369"/>
      <c r="AC50" s="2369"/>
      <c r="AD50" s="2369"/>
      <c r="AE50" s="2369"/>
      <c r="AF50" s="2369"/>
      <c r="AG50" s="2369"/>
      <c r="AH50" s="2369"/>
      <c r="AI50" s="2369"/>
    </row>
    <row r="51" spans="1:35" ht="12" x14ac:dyDescent="0.2">
      <c r="A51" s="2369"/>
      <c r="B51" s="2369"/>
      <c r="C51" s="2369"/>
      <c r="D51" s="2369"/>
      <c r="E51" s="2369"/>
      <c r="F51" s="2369"/>
      <c r="G51" s="2369"/>
      <c r="H51" s="2369"/>
      <c r="I51" s="2369"/>
      <c r="J51" s="2369"/>
      <c r="K51" s="2369"/>
      <c r="L51" s="2369"/>
      <c r="M51" s="2369"/>
      <c r="N51" s="2369"/>
      <c r="O51" s="2369"/>
      <c r="P51" s="2369"/>
      <c r="Q51" s="2369"/>
      <c r="R51" s="2369"/>
      <c r="S51" s="2369"/>
      <c r="T51" s="2369"/>
      <c r="U51" s="2369"/>
      <c r="V51" s="2369"/>
      <c r="W51" s="2369"/>
      <c r="X51" s="2369"/>
      <c r="Y51" s="2369"/>
      <c r="Z51" s="2369"/>
      <c r="AA51" s="2369"/>
      <c r="AB51" s="2369"/>
      <c r="AC51" s="2369"/>
      <c r="AD51" s="2369"/>
      <c r="AE51" s="2369"/>
      <c r="AF51" s="2369"/>
      <c r="AG51" s="2369"/>
      <c r="AH51" s="2369"/>
      <c r="AI51" s="2369"/>
    </row>
    <row r="52" spans="1:35" ht="12" x14ac:dyDescent="0.2">
      <c r="A52" s="2369"/>
      <c r="B52" s="2369"/>
      <c r="C52" s="2369"/>
      <c r="D52" s="2369"/>
      <c r="E52" s="2369"/>
      <c r="F52" s="2369"/>
      <c r="G52" s="2369"/>
      <c r="H52" s="2369"/>
      <c r="I52" s="2369"/>
      <c r="J52" s="2369"/>
      <c r="K52" s="2369"/>
      <c r="L52" s="2369"/>
      <c r="M52" s="2369"/>
      <c r="N52" s="2369"/>
      <c r="O52" s="2369"/>
      <c r="P52" s="2369"/>
      <c r="Q52" s="2369"/>
      <c r="R52" s="2369"/>
      <c r="S52" s="2369"/>
      <c r="T52" s="2369"/>
      <c r="U52" s="2369"/>
      <c r="V52" s="2369"/>
      <c r="W52" s="2369"/>
      <c r="X52" s="2369"/>
      <c r="Y52" s="2369"/>
      <c r="Z52" s="2369"/>
      <c r="AA52" s="2369"/>
      <c r="AB52" s="2369"/>
      <c r="AC52" s="2369"/>
      <c r="AD52" s="2369"/>
      <c r="AE52" s="2369"/>
      <c r="AF52" s="2369"/>
      <c r="AG52" s="2369"/>
      <c r="AH52" s="2369"/>
      <c r="AI52" s="2369"/>
    </row>
    <row r="53" spans="1:35" ht="12" x14ac:dyDescent="0.2">
      <c r="A53" s="2369"/>
      <c r="B53" s="2369"/>
      <c r="C53" s="2369"/>
      <c r="D53" s="2369"/>
      <c r="E53" s="2369"/>
      <c r="F53" s="2369"/>
      <c r="G53" s="2369"/>
      <c r="H53" s="2369"/>
      <c r="I53" s="2369"/>
      <c r="J53" s="2369"/>
      <c r="K53" s="2369"/>
      <c r="L53" s="2369"/>
      <c r="M53" s="2369"/>
      <c r="N53" s="2369"/>
      <c r="O53" s="2369"/>
      <c r="P53" s="2369"/>
      <c r="Q53" s="2369"/>
      <c r="R53" s="2369"/>
      <c r="S53" s="2369"/>
      <c r="T53" s="2369"/>
      <c r="U53" s="2369"/>
      <c r="V53" s="2369"/>
      <c r="W53" s="2369"/>
      <c r="X53" s="2369"/>
      <c r="Y53" s="2369"/>
      <c r="Z53" s="2369"/>
      <c r="AA53" s="2369"/>
      <c r="AB53" s="2369"/>
      <c r="AC53" s="2369"/>
      <c r="AD53" s="2369"/>
      <c r="AE53" s="2369"/>
      <c r="AF53" s="2369"/>
      <c r="AG53" s="2369"/>
      <c r="AH53" s="2369"/>
      <c r="AI53" s="2369"/>
    </row>
    <row r="54" spans="1:35" ht="12" x14ac:dyDescent="0.2">
      <c r="A54" s="2369"/>
      <c r="B54" s="2369"/>
      <c r="C54" s="2369"/>
      <c r="D54" s="2369"/>
      <c r="E54" s="2369"/>
      <c r="F54" s="2369"/>
      <c r="G54" s="2369"/>
      <c r="H54" s="2369"/>
      <c r="I54" s="2369"/>
      <c r="J54" s="2369"/>
      <c r="K54" s="2369"/>
      <c r="L54" s="2369"/>
      <c r="M54" s="2369"/>
      <c r="N54" s="2369"/>
      <c r="O54" s="2369"/>
      <c r="P54" s="2369"/>
      <c r="Q54" s="2369"/>
      <c r="R54" s="2369"/>
      <c r="S54" s="2369"/>
      <c r="T54" s="2369"/>
      <c r="U54" s="2369"/>
      <c r="V54" s="2369"/>
      <c r="W54" s="2369"/>
      <c r="X54" s="2369"/>
      <c r="Y54" s="2369"/>
      <c r="Z54" s="2369"/>
      <c r="AA54" s="2369"/>
      <c r="AB54" s="2369"/>
      <c r="AC54" s="2369"/>
      <c r="AD54" s="2369"/>
      <c r="AE54" s="2369"/>
      <c r="AF54" s="2369"/>
      <c r="AG54" s="2369"/>
      <c r="AH54" s="2369"/>
      <c r="AI54" s="2369"/>
    </row>
    <row r="55" spans="1:35" ht="12" x14ac:dyDescent="0.2">
      <c r="A55" s="2369"/>
      <c r="B55" s="2369"/>
      <c r="C55" s="2369"/>
      <c r="D55" s="2369"/>
      <c r="E55" s="2369"/>
      <c r="F55" s="2369"/>
      <c r="G55" s="2369"/>
      <c r="H55" s="2369"/>
      <c r="I55" s="2369"/>
      <c r="J55" s="2369"/>
      <c r="K55" s="2369"/>
      <c r="L55" s="2369"/>
      <c r="M55" s="2369"/>
      <c r="N55" s="2369"/>
      <c r="O55" s="2369"/>
      <c r="P55" s="2369"/>
      <c r="Q55" s="2369"/>
      <c r="R55" s="2369"/>
      <c r="S55" s="2369"/>
      <c r="T55" s="2369"/>
      <c r="U55" s="2369"/>
      <c r="V55" s="2369"/>
      <c r="W55" s="2369"/>
      <c r="X55" s="2369"/>
      <c r="Y55" s="2369"/>
      <c r="Z55" s="2369"/>
      <c r="AA55" s="2369"/>
      <c r="AB55" s="2369"/>
      <c r="AC55" s="2369"/>
      <c r="AD55" s="2369"/>
      <c r="AE55" s="2369"/>
      <c r="AF55" s="2369"/>
      <c r="AG55" s="2369"/>
      <c r="AH55" s="2369"/>
      <c r="AI55" s="2369"/>
    </row>
    <row r="56" spans="1:35" ht="12" x14ac:dyDescent="0.2">
      <c r="A56" s="2369"/>
      <c r="B56" s="2369"/>
      <c r="C56" s="2369"/>
      <c r="D56" s="2369"/>
      <c r="E56" s="2369"/>
      <c r="F56" s="2369"/>
      <c r="G56" s="2369"/>
      <c r="H56" s="2369"/>
      <c r="I56" s="2369"/>
      <c r="J56" s="2369"/>
      <c r="K56" s="2369"/>
      <c r="L56" s="2369"/>
      <c r="M56" s="2369"/>
      <c r="N56" s="2369"/>
      <c r="O56" s="2369"/>
      <c r="P56" s="2369"/>
      <c r="Q56" s="2369"/>
      <c r="R56" s="2369"/>
      <c r="S56" s="2369"/>
      <c r="T56" s="2369"/>
      <c r="U56" s="2369"/>
      <c r="V56" s="2369"/>
      <c r="W56" s="2369"/>
      <c r="X56" s="2369"/>
      <c r="Y56" s="2369"/>
      <c r="Z56" s="2369"/>
      <c r="AA56" s="2369"/>
      <c r="AB56" s="2369"/>
      <c r="AC56" s="2369"/>
      <c r="AD56" s="2369"/>
      <c r="AE56" s="2369"/>
      <c r="AF56" s="2369"/>
      <c r="AG56" s="2369"/>
      <c r="AH56" s="2369"/>
      <c r="AI56" s="2369"/>
    </row>
    <row r="57" spans="1:35" ht="12" x14ac:dyDescent="0.2">
      <c r="A57" s="2369"/>
      <c r="B57" s="2369"/>
      <c r="C57" s="2369"/>
      <c r="D57" s="2369"/>
      <c r="E57" s="2369"/>
      <c r="F57" s="2369"/>
      <c r="G57" s="2369"/>
      <c r="H57" s="2369"/>
      <c r="I57" s="2369"/>
      <c r="J57" s="2369"/>
      <c r="K57" s="2369"/>
      <c r="L57" s="2369"/>
      <c r="M57" s="2369"/>
      <c r="N57" s="2369"/>
      <c r="O57" s="2369"/>
      <c r="P57" s="2369"/>
      <c r="Q57" s="2369"/>
      <c r="R57" s="2369"/>
      <c r="S57" s="2369"/>
      <c r="T57" s="2369"/>
      <c r="U57" s="2369"/>
      <c r="V57" s="2369"/>
      <c r="W57" s="2369"/>
      <c r="X57" s="2369"/>
      <c r="Y57" s="2369"/>
      <c r="Z57" s="2369"/>
      <c r="AA57" s="2369"/>
      <c r="AB57" s="2369"/>
      <c r="AC57" s="2369"/>
      <c r="AD57" s="2369"/>
      <c r="AE57" s="2369"/>
      <c r="AF57" s="2369"/>
      <c r="AG57" s="2369"/>
      <c r="AH57" s="2369"/>
      <c r="AI57" s="2369"/>
    </row>
    <row r="58" spans="1:35" ht="12" x14ac:dyDescent="0.2">
      <c r="A58" s="2369"/>
      <c r="B58" s="2369"/>
      <c r="C58" s="2369"/>
      <c r="D58" s="2369"/>
      <c r="E58" s="2369"/>
      <c r="F58" s="2369"/>
      <c r="G58" s="2369"/>
      <c r="H58" s="2369"/>
      <c r="I58" s="2369"/>
      <c r="J58" s="2369"/>
      <c r="K58" s="2369"/>
      <c r="L58" s="2369"/>
      <c r="M58" s="2369"/>
      <c r="N58" s="2369"/>
      <c r="O58" s="2369"/>
      <c r="P58" s="2369"/>
      <c r="Q58" s="2369"/>
      <c r="R58" s="2369"/>
      <c r="S58" s="2369"/>
      <c r="T58" s="2369"/>
      <c r="U58" s="2369"/>
      <c r="V58" s="2369"/>
      <c r="W58" s="2369"/>
      <c r="X58" s="2369"/>
      <c r="Y58" s="2369"/>
      <c r="Z58" s="2369"/>
      <c r="AA58" s="2369"/>
      <c r="AB58" s="2369"/>
      <c r="AC58" s="2369"/>
      <c r="AD58" s="2369"/>
      <c r="AE58" s="2369"/>
      <c r="AF58" s="2369"/>
      <c r="AG58" s="2369"/>
      <c r="AH58" s="2369"/>
      <c r="AI58" s="2369"/>
    </row>
    <row r="59" spans="1:35" ht="12" x14ac:dyDescent="0.2">
      <c r="A59" s="2369"/>
      <c r="B59" s="2369"/>
      <c r="C59" s="2369"/>
      <c r="D59" s="2369"/>
      <c r="E59" s="2369"/>
      <c r="F59" s="2369"/>
      <c r="G59" s="2369"/>
      <c r="H59" s="2369"/>
      <c r="I59" s="2369"/>
      <c r="J59" s="2369"/>
      <c r="K59" s="2369"/>
      <c r="L59" s="2369"/>
      <c r="M59" s="2369"/>
      <c r="N59" s="2369"/>
      <c r="O59" s="2369"/>
      <c r="P59" s="2369"/>
      <c r="Q59" s="2369"/>
      <c r="R59" s="2369"/>
      <c r="S59" s="2369"/>
      <c r="T59" s="2369"/>
      <c r="U59" s="2369"/>
      <c r="V59" s="2369"/>
      <c r="W59" s="2369"/>
      <c r="X59" s="2369"/>
      <c r="Y59" s="2369"/>
      <c r="Z59" s="2369"/>
      <c r="AA59" s="2369"/>
      <c r="AB59" s="2369"/>
      <c r="AC59" s="2369"/>
      <c r="AD59" s="2369"/>
      <c r="AE59" s="2369"/>
      <c r="AF59" s="2369"/>
      <c r="AG59" s="2369"/>
      <c r="AH59" s="2369"/>
      <c r="AI59" s="2369"/>
    </row>
    <row r="60" spans="1:35" ht="12" x14ac:dyDescent="0.2">
      <c r="A60" s="2369"/>
      <c r="B60" s="2369"/>
      <c r="C60" s="2369"/>
      <c r="D60" s="2369"/>
      <c r="E60" s="2369"/>
      <c r="F60" s="2369"/>
      <c r="G60" s="2369"/>
      <c r="H60" s="2369"/>
      <c r="I60" s="2369"/>
      <c r="J60" s="2369"/>
      <c r="K60" s="2369"/>
      <c r="L60" s="2369"/>
      <c r="M60" s="2369"/>
      <c r="N60" s="2369"/>
      <c r="O60" s="2369"/>
      <c r="P60" s="2369"/>
      <c r="Q60" s="2369"/>
      <c r="R60" s="2369"/>
      <c r="S60" s="2369"/>
      <c r="T60" s="2369"/>
      <c r="U60" s="2369"/>
      <c r="V60" s="2369"/>
      <c r="W60" s="2369"/>
      <c r="X60" s="2369"/>
      <c r="Y60" s="2369"/>
      <c r="Z60" s="2369"/>
      <c r="AA60" s="2369"/>
      <c r="AB60" s="2369"/>
      <c r="AC60" s="2369"/>
      <c r="AD60" s="2369"/>
      <c r="AE60" s="2369"/>
      <c r="AF60" s="2369"/>
      <c r="AG60" s="2369"/>
      <c r="AH60" s="2369"/>
      <c r="AI60" s="2369"/>
    </row>
    <row r="61" spans="1:35" ht="12" x14ac:dyDescent="0.2">
      <c r="A61" s="2369"/>
      <c r="B61" s="2369"/>
      <c r="C61" s="2369"/>
      <c r="D61" s="2369"/>
      <c r="E61" s="2369"/>
      <c r="F61" s="2369"/>
      <c r="G61" s="2369"/>
      <c r="H61" s="2369"/>
      <c r="I61" s="2369"/>
      <c r="J61" s="2369"/>
      <c r="K61" s="2369"/>
      <c r="L61" s="2369"/>
      <c r="M61" s="2369"/>
      <c r="N61" s="2369"/>
      <c r="O61" s="2369"/>
      <c r="P61" s="2369"/>
      <c r="Q61" s="2369"/>
      <c r="R61" s="2369"/>
      <c r="S61" s="2369"/>
      <c r="T61" s="2369"/>
      <c r="U61" s="2369"/>
      <c r="V61" s="2369"/>
      <c r="W61" s="2369"/>
      <c r="X61" s="2369"/>
      <c r="Y61" s="2369"/>
      <c r="Z61" s="2369"/>
      <c r="AA61" s="2369"/>
      <c r="AB61" s="2369"/>
      <c r="AC61" s="2369"/>
      <c r="AD61" s="2369"/>
      <c r="AE61" s="2369"/>
      <c r="AF61" s="2369"/>
      <c r="AG61" s="2369"/>
      <c r="AH61" s="2369"/>
      <c r="AI61" s="2369"/>
    </row>
    <row r="62" spans="1:35" ht="12" x14ac:dyDescent="0.2">
      <c r="A62" s="2369"/>
      <c r="B62" s="2369"/>
      <c r="C62" s="2369"/>
      <c r="D62" s="2369"/>
      <c r="E62" s="2369"/>
      <c r="F62" s="2369"/>
      <c r="G62" s="2369"/>
      <c r="H62" s="2369"/>
      <c r="I62" s="2369"/>
      <c r="J62" s="2369"/>
      <c r="K62" s="2369"/>
      <c r="L62" s="2369"/>
      <c r="M62" s="2369"/>
      <c r="N62" s="2369"/>
      <c r="O62" s="2369"/>
      <c r="P62" s="2369"/>
      <c r="Q62" s="2369"/>
      <c r="R62" s="2369"/>
      <c r="S62" s="2369"/>
      <c r="T62" s="2369"/>
      <c r="U62" s="2369"/>
      <c r="V62" s="2369"/>
      <c r="W62" s="2369"/>
      <c r="X62" s="2369"/>
      <c r="Y62" s="2369"/>
      <c r="Z62" s="2369"/>
      <c r="AA62" s="2369"/>
      <c r="AB62" s="2369"/>
      <c r="AC62" s="2369"/>
      <c r="AD62" s="2369"/>
      <c r="AE62" s="2369"/>
      <c r="AF62" s="2369"/>
      <c r="AG62" s="2369"/>
      <c r="AH62" s="2369"/>
      <c r="AI62" s="2369"/>
    </row>
  </sheetData>
  <sheetProtection algorithmName="SHA-512" hashValue="hUXTFLIRVPgxBmRMwj107tPccp9Z/0xx779xa6bfaUL4sWEBmiFS1KEpi8UGFz+6kPuVXHpLNysgYFBLfjzKdQ==" saltValue="hcxI0YXVgfLvVeNZlTPIbg==" spinCount="100000"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9" t="s">
        <v>49</v>
      </c>
      <c r="AX1" s="859"/>
      <c r="AY1" s="859"/>
      <c r="AZ1" s="859"/>
      <c r="BA1" s="859"/>
      <c r="BB1" s="859"/>
      <c r="BC1" s="859"/>
      <c r="BD1" s="859"/>
      <c r="BE1" s="859"/>
      <c r="BF1" s="859"/>
      <c r="BG1" s="859"/>
      <c r="BH1" s="859"/>
      <c r="BI1" s="859"/>
      <c r="BJ1" s="859"/>
      <c r="BK1" s="859"/>
      <c r="BL1" s="859"/>
      <c r="BM1" s="859"/>
      <c r="BN1" s="859"/>
      <c r="BO1" s="859"/>
      <c r="BP1" s="859"/>
      <c r="BQ1" s="859"/>
      <c r="BR1" s="859"/>
      <c r="BS1" s="859"/>
      <c r="BT1" s="859"/>
      <c r="BU1" s="859"/>
      <c r="BV1" s="859"/>
      <c r="BW1" s="859"/>
      <c r="BX1" s="859"/>
      <c r="BY1" s="859"/>
      <c r="BZ1" s="859"/>
      <c r="CA1" s="859"/>
      <c r="CB1" s="859"/>
      <c r="CC1" s="859"/>
      <c r="CD1" s="859"/>
      <c r="CE1" s="859"/>
      <c r="CF1" s="859"/>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60" t="s">
        <v>927</v>
      </c>
      <c r="Z5" s="860"/>
      <c r="AA5" s="860"/>
      <c r="AB5" s="860"/>
      <c r="AC5" s="860"/>
      <c r="AD5" s="860"/>
      <c r="AE5" s="860"/>
      <c r="AF5" s="860"/>
      <c r="AG5" s="860"/>
      <c r="AH5" s="860"/>
      <c r="AI5" s="860"/>
      <c r="AJ5" s="860"/>
      <c r="AK5" s="860"/>
      <c r="AL5" s="860"/>
      <c r="AM5" s="860"/>
      <c r="AN5" s="860"/>
      <c r="AO5" s="860"/>
      <c r="AP5" s="860"/>
      <c r="AQ5" s="860"/>
      <c r="AR5" s="860"/>
      <c r="AS5" s="860"/>
      <c r="AT5" s="860"/>
      <c r="AU5" s="860"/>
      <c r="AV5" s="86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54" t="s">
        <v>48</v>
      </c>
      <c r="B7" s="854"/>
      <c r="C7" s="854"/>
      <c r="D7" s="854"/>
      <c r="E7" s="854"/>
      <c r="F7" s="995"/>
      <c r="G7" s="995"/>
      <c r="H7" s="995"/>
      <c r="I7" s="995"/>
      <c r="J7" s="995"/>
      <c r="K7" s="995"/>
      <c r="L7" s="995"/>
      <c r="M7" s="995"/>
      <c r="N7" s="995"/>
      <c r="O7" s="995"/>
      <c r="P7" s="995"/>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7"/>
      <c r="AZ8" s="657"/>
      <c r="BA8" s="657"/>
      <c r="BB8" s="657"/>
      <c r="BC8" s="657"/>
      <c r="BD8" s="657"/>
      <c r="BE8" s="657"/>
      <c r="BF8" s="657"/>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56" t="s">
        <v>446</v>
      </c>
      <c r="B9" s="857"/>
      <c r="C9" s="857"/>
      <c r="D9" s="857"/>
      <c r="E9" s="857"/>
      <c r="F9" s="857"/>
      <c r="G9" s="857"/>
      <c r="H9" s="857"/>
      <c r="I9" s="857"/>
      <c r="J9" s="857"/>
      <c r="K9" s="857"/>
      <c r="L9" s="857"/>
      <c r="M9" s="857"/>
      <c r="N9" s="857"/>
      <c r="O9" s="857"/>
      <c r="P9" s="857"/>
      <c r="Q9" s="857"/>
      <c r="R9" s="857"/>
      <c r="S9" s="857"/>
      <c r="T9" s="857"/>
      <c r="U9" s="857"/>
      <c r="V9" s="857"/>
      <c r="W9" s="857"/>
      <c r="X9" s="857"/>
      <c r="Y9" s="857"/>
      <c r="Z9" s="857"/>
      <c r="AA9" s="857"/>
      <c r="AB9" s="857"/>
      <c r="AC9" s="857"/>
      <c r="AD9" s="857"/>
      <c r="AE9" s="857"/>
      <c r="AF9" s="857"/>
      <c r="AG9" s="857"/>
      <c r="AH9" s="857"/>
      <c r="AI9" s="857"/>
      <c r="AJ9" s="857"/>
      <c r="AK9" s="857"/>
      <c r="AL9" s="857"/>
      <c r="AM9" s="857"/>
      <c r="AN9" s="857"/>
      <c r="AO9" s="857"/>
      <c r="AP9" s="857"/>
      <c r="AQ9" s="857"/>
      <c r="AR9" s="857"/>
      <c r="AS9" s="857"/>
      <c r="AT9" s="857"/>
      <c r="AU9" s="857"/>
      <c r="AV9" s="858"/>
      <c r="AW9" s="5"/>
      <c r="AX9" s="2456" t="s">
        <v>445</v>
      </c>
      <c r="AY9" s="2438"/>
      <c r="AZ9" s="2438"/>
      <c r="BA9" s="2438" t="s">
        <v>444</v>
      </c>
      <c r="BB9" s="2438"/>
      <c r="BC9" s="2438"/>
      <c r="BD9" s="2438" t="s">
        <v>443</v>
      </c>
      <c r="BE9" s="2438"/>
      <c r="BF9" s="2438"/>
      <c r="BG9" s="2438" t="s">
        <v>442</v>
      </c>
      <c r="BH9" s="2438"/>
      <c r="BI9" s="2438"/>
      <c r="BJ9" s="2438" t="s">
        <v>441</v>
      </c>
      <c r="BK9" s="2438"/>
      <c r="BL9" s="2438"/>
      <c r="BM9" s="2438" t="s">
        <v>440</v>
      </c>
      <c r="BN9" s="2438"/>
      <c r="BO9" s="2439"/>
      <c r="BP9" s="665"/>
      <c r="BQ9" s="665"/>
      <c r="BR9" s="665"/>
      <c r="BS9" s="665"/>
      <c r="BT9" s="665"/>
      <c r="BU9" s="665"/>
      <c r="BV9" s="5"/>
      <c r="BW9" s="5"/>
      <c r="BX9" s="5"/>
      <c r="BY9" s="5"/>
      <c r="BZ9" s="5"/>
      <c r="CA9" s="5"/>
      <c r="CB9" s="5"/>
      <c r="CC9" s="5"/>
      <c r="CD9" s="5"/>
      <c r="CE9" s="5"/>
      <c r="CF9" s="5"/>
    </row>
    <row r="10" spans="1:84" ht="12.75" customHeight="1" thickTop="1" x14ac:dyDescent="0.25">
      <c r="A10" s="2444" t="s">
        <v>439</v>
      </c>
      <c r="B10" s="2445"/>
      <c r="C10" s="2445"/>
      <c r="D10" s="2445"/>
      <c r="E10" s="2445"/>
      <c r="F10" s="2445"/>
      <c r="G10" s="2446"/>
      <c r="H10" s="2447" t="s">
        <v>928</v>
      </c>
      <c r="I10" s="2448"/>
      <c r="J10" s="2448"/>
      <c r="K10" s="2447" t="s">
        <v>438</v>
      </c>
      <c r="L10" s="2448"/>
      <c r="M10" s="2448"/>
      <c r="N10" s="2451" t="s">
        <v>437</v>
      </c>
      <c r="O10" s="2452"/>
      <c r="P10" s="2453"/>
      <c r="Q10" s="2454" t="s">
        <v>436</v>
      </c>
      <c r="R10" s="2454"/>
      <c r="S10" s="2454"/>
      <c r="T10" s="2454"/>
      <c r="U10" s="2454"/>
      <c r="V10" s="2454"/>
      <c r="W10" s="2454" t="s">
        <v>435</v>
      </c>
      <c r="X10" s="2454"/>
      <c r="Y10" s="2454"/>
      <c r="Z10" s="2454"/>
      <c r="AA10" s="2454"/>
      <c r="AB10" s="2454"/>
      <c r="AC10" s="2455" t="s">
        <v>434</v>
      </c>
      <c r="AD10" s="2445"/>
      <c r="AE10" s="2446"/>
      <c r="AF10" s="2455" t="s">
        <v>433</v>
      </c>
      <c r="AG10" s="2445"/>
      <c r="AH10" s="2446"/>
      <c r="AI10" s="2455" t="s">
        <v>432</v>
      </c>
      <c r="AJ10" s="2445"/>
      <c r="AK10" s="2446"/>
      <c r="AL10" s="2451" t="s">
        <v>929</v>
      </c>
      <c r="AM10" s="2452"/>
      <c r="AN10" s="2453"/>
      <c r="AO10" s="2455" t="s">
        <v>294</v>
      </c>
      <c r="AP10" s="2445"/>
      <c r="AQ10" s="2446"/>
      <c r="AR10" s="2455" t="s">
        <v>429</v>
      </c>
      <c r="AS10" s="2445"/>
      <c r="AT10" s="2445"/>
      <c r="AU10" s="2445"/>
      <c r="AV10" s="2459"/>
      <c r="AW10" s="5"/>
      <c r="AX10" s="2457"/>
      <c r="AY10" s="2440"/>
      <c r="AZ10" s="2440"/>
      <c r="BA10" s="2440"/>
      <c r="BB10" s="2440"/>
      <c r="BC10" s="2440"/>
      <c r="BD10" s="2440"/>
      <c r="BE10" s="2440"/>
      <c r="BF10" s="2440"/>
      <c r="BG10" s="2440"/>
      <c r="BH10" s="2440"/>
      <c r="BI10" s="2440"/>
      <c r="BJ10" s="2440"/>
      <c r="BK10" s="2440"/>
      <c r="BL10" s="2440"/>
      <c r="BM10" s="2440"/>
      <c r="BN10" s="2440"/>
      <c r="BO10" s="2441"/>
      <c r="BP10" s="665"/>
      <c r="BQ10" s="665"/>
      <c r="BR10" s="665"/>
      <c r="BS10" s="665"/>
      <c r="BT10" s="665"/>
      <c r="BU10" s="665"/>
      <c r="BV10" s="5"/>
      <c r="BW10" s="5"/>
      <c r="BX10" s="5"/>
      <c r="BY10" s="5"/>
      <c r="BZ10" s="5"/>
      <c r="CA10" s="5"/>
      <c r="CB10" s="5"/>
      <c r="CC10" s="5"/>
      <c r="CD10" s="5"/>
      <c r="CE10" s="5"/>
      <c r="CF10" s="5"/>
    </row>
    <row r="11" spans="1:84" ht="12" customHeight="1" thickBot="1" x14ac:dyDescent="0.3">
      <c r="A11" s="2444"/>
      <c r="B11" s="2445"/>
      <c r="C11" s="2445"/>
      <c r="D11" s="2445"/>
      <c r="E11" s="2445"/>
      <c r="F11" s="2445"/>
      <c r="G11" s="2446"/>
      <c r="H11" s="2449"/>
      <c r="I11" s="2450"/>
      <c r="J11" s="2450"/>
      <c r="K11" s="2449"/>
      <c r="L11" s="2450"/>
      <c r="M11" s="2450"/>
      <c r="N11" s="2451"/>
      <c r="O11" s="2452"/>
      <c r="P11" s="2453"/>
      <c r="Q11" s="2435" t="s">
        <v>288</v>
      </c>
      <c r="R11" s="2436"/>
      <c r="S11" s="2437"/>
      <c r="T11" s="2435" t="s">
        <v>289</v>
      </c>
      <c r="U11" s="2436"/>
      <c r="V11" s="2437"/>
      <c r="W11" s="2435" t="s">
        <v>288</v>
      </c>
      <c r="X11" s="2436"/>
      <c r="Y11" s="2437"/>
      <c r="Z11" s="2435" t="s">
        <v>289</v>
      </c>
      <c r="AA11" s="2436"/>
      <c r="AB11" s="2437"/>
      <c r="AC11" s="2455"/>
      <c r="AD11" s="2445"/>
      <c r="AE11" s="2446"/>
      <c r="AF11" s="2455"/>
      <c r="AG11" s="2445"/>
      <c r="AH11" s="2446"/>
      <c r="AI11" s="2455"/>
      <c r="AJ11" s="2445"/>
      <c r="AK11" s="2446"/>
      <c r="AL11" s="2451"/>
      <c r="AM11" s="2452"/>
      <c r="AN11" s="2453"/>
      <c r="AO11" s="2455"/>
      <c r="AP11" s="2445"/>
      <c r="AQ11" s="2446"/>
      <c r="AR11" s="2449"/>
      <c r="AS11" s="2450"/>
      <c r="AT11" s="2450"/>
      <c r="AU11" s="2450"/>
      <c r="AV11" s="2460"/>
      <c r="AW11" s="5"/>
      <c r="AX11" s="2458"/>
      <c r="AY11" s="2442"/>
      <c r="AZ11" s="2442"/>
      <c r="BA11" s="2442"/>
      <c r="BB11" s="2442"/>
      <c r="BC11" s="2442"/>
      <c r="BD11" s="2442"/>
      <c r="BE11" s="2442"/>
      <c r="BF11" s="2442"/>
      <c r="BG11" s="2442"/>
      <c r="BH11" s="2442"/>
      <c r="BI11" s="2442"/>
      <c r="BJ11" s="2442"/>
      <c r="BK11" s="2442"/>
      <c r="BL11" s="2442"/>
      <c r="BM11" s="2442"/>
      <c r="BN11" s="2442"/>
      <c r="BO11" s="2443"/>
      <c r="BP11" s="665"/>
      <c r="BQ11" s="665"/>
      <c r="BR11" s="665"/>
      <c r="BS11" s="665"/>
      <c r="BT11" s="665"/>
      <c r="BU11" s="665"/>
      <c r="BV11" s="5"/>
      <c r="BW11" s="5"/>
      <c r="BX11" s="5"/>
      <c r="BY11" s="5"/>
      <c r="BZ11" s="5"/>
      <c r="CA11" s="5"/>
      <c r="CB11" s="5"/>
      <c r="CC11" s="5"/>
      <c r="CD11" s="5"/>
      <c r="CE11" s="5"/>
      <c r="CF11" s="5"/>
    </row>
    <row r="12" spans="1:84" ht="12.75" customHeight="1" thickTop="1" x14ac:dyDescent="0.25">
      <c r="A12" s="2403"/>
      <c r="B12" s="2015"/>
      <c r="C12" s="2015"/>
      <c r="D12" s="2015"/>
      <c r="E12" s="2015"/>
      <c r="F12" s="2015"/>
      <c r="G12" s="2404"/>
      <c r="H12" s="2411" t="s">
        <v>930</v>
      </c>
      <c r="I12" s="2412"/>
      <c r="J12" s="2413"/>
      <c r="K12" s="2417" t="s">
        <v>544</v>
      </c>
      <c r="L12" s="2418"/>
      <c r="M12" s="2419"/>
      <c r="N12" s="2252"/>
      <c r="O12" s="2252"/>
      <c r="P12" s="2252"/>
      <c r="Q12" s="2238"/>
      <c r="R12" s="2238"/>
      <c r="S12" s="2238"/>
      <c r="T12" s="2238"/>
      <c r="U12" s="2238"/>
      <c r="V12" s="2238"/>
      <c r="W12" s="2238"/>
      <c r="X12" s="2238"/>
      <c r="Y12" s="2238"/>
      <c r="Z12" s="2238"/>
      <c r="AA12" s="2238"/>
      <c r="AB12" s="2238"/>
      <c r="AC12" s="2238"/>
      <c r="AD12" s="2238"/>
      <c r="AE12" s="2238"/>
      <c r="AF12" s="2238"/>
      <c r="AG12" s="2238"/>
      <c r="AH12" s="2238"/>
      <c r="AI12" s="2238"/>
      <c r="AJ12" s="2238"/>
      <c r="AK12" s="2238"/>
      <c r="AL12" s="2238"/>
      <c r="AM12" s="2238"/>
      <c r="AN12" s="2238"/>
      <c r="AO12" s="2238"/>
      <c r="AP12" s="2238"/>
      <c r="AQ12" s="2238"/>
      <c r="AR12" s="2399" t="str">
        <f>IF($A12&lt;&gt;"","---","")</f>
        <v/>
      </c>
      <c r="AS12" s="2400"/>
      <c r="AT12" s="2400"/>
      <c r="AU12" s="2400"/>
      <c r="AV12" s="2401"/>
      <c r="AW12" s="5"/>
      <c r="AX12" s="2220"/>
      <c r="AY12" s="2221"/>
      <c r="AZ12" s="2221"/>
      <c r="BA12" s="2402" t="str">
        <f t="shared" ref="BA12:BA29" si="0">IF(1.08*N12*(Q12-W12)/1000&lt;&gt;0,1.08*N12*(Q12-W12)/1000,"")</f>
        <v/>
      </c>
      <c r="BB12" s="2402"/>
      <c r="BC12" s="2402"/>
      <c r="BD12" s="2402" t="str">
        <f t="shared" ref="BD12:BD31" si="1">IF(4.5*N12*AX12/1000&lt;&gt;0,4.5*N12*AX12/1000,"")</f>
        <v/>
      </c>
      <c r="BE12" s="2402"/>
      <c r="BF12" s="2402"/>
      <c r="BG12" s="2402" t="str">
        <f t="shared" ref="BG12:BG29" si="2">IF(AO12*500*(AF12-AC12)/1000&lt;&gt;0,AO12*500*(AF12-AC12)/1000,"")</f>
        <v/>
      </c>
      <c r="BH12" s="2402"/>
      <c r="BI12" s="2402"/>
      <c r="BJ12" s="2402" t="str">
        <f t="shared" ref="BJ12:BJ31" si="3">IFERROR((BD12*1000)/(500*(AF12-AC12)),"")</f>
        <v/>
      </c>
      <c r="BK12" s="2402"/>
      <c r="BL12" s="2402"/>
      <c r="BM12" s="2420" t="s">
        <v>99</v>
      </c>
      <c r="BN12" s="2421"/>
      <c r="BO12" s="2422"/>
      <c r="BP12" s="5"/>
      <c r="BQ12" s="5"/>
      <c r="BR12" s="5"/>
      <c r="BS12" s="5"/>
      <c r="BT12" s="5"/>
      <c r="BU12" s="5"/>
      <c r="BV12" s="5"/>
      <c r="BW12" s="5"/>
      <c r="BX12" s="5"/>
      <c r="BY12" s="5"/>
      <c r="BZ12" s="5"/>
      <c r="CA12" s="5"/>
      <c r="CB12" s="5"/>
      <c r="CC12" s="5"/>
      <c r="CD12" s="5"/>
      <c r="CE12" s="5"/>
      <c r="CF12" s="5"/>
    </row>
    <row r="13" spans="1:84" ht="12" customHeight="1" x14ac:dyDescent="0.25">
      <c r="A13" s="2405"/>
      <c r="B13" s="2406"/>
      <c r="C13" s="2406"/>
      <c r="D13" s="2406"/>
      <c r="E13" s="2406"/>
      <c r="F13" s="2406"/>
      <c r="G13" s="2407"/>
      <c r="H13" s="2414"/>
      <c r="I13" s="2415"/>
      <c r="J13" s="2416"/>
      <c r="K13" s="2423" t="s">
        <v>616</v>
      </c>
      <c r="L13" s="2424"/>
      <c r="M13" s="2425"/>
      <c r="N13" s="2432"/>
      <c r="O13" s="2432"/>
      <c r="P13" s="2432"/>
      <c r="Q13" s="938"/>
      <c r="R13" s="938"/>
      <c r="S13" s="938"/>
      <c r="T13" s="938"/>
      <c r="U13" s="938"/>
      <c r="V13" s="938"/>
      <c r="W13" s="938"/>
      <c r="X13" s="938"/>
      <c r="Y13" s="938"/>
      <c r="Z13" s="938"/>
      <c r="AA13" s="938"/>
      <c r="AB13" s="938"/>
      <c r="AC13" s="938"/>
      <c r="AD13" s="938"/>
      <c r="AE13" s="938"/>
      <c r="AF13" s="938"/>
      <c r="AG13" s="938"/>
      <c r="AH13" s="938"/>
      <c r="AI13" s="928" t="str">
        <f>IFERROR(BG13,"")</f>
        <v/>
      </c>
      <c r="AJ13" s="928"/>
      <c r="AK13" s="928"/>
      <c r="AL13" s="938"/>
      <c r="AM13" s="938"/>
      <c r="AN13" s="938"/>
      <c r="AO13" s="928" t="str">
        <f>BM13</f>
        <v/>
      </c>
      <c r="AP13" s="928"/>
      <c r="AQ13" s="928"/>
      <c r="AR13" s="2248"/>
      <c r="AS13" s="2249"/>
      <c r="AT13" s="2249"/>
      <c r="AU13" s="968" t="s">
        <v>122</v>
      </c>
      <c r="AV13" s="970"/>
      <c r="AW13" s="5"/>
      <c r="AX13" s="2224"/>
      <c r="AY13" s="938"/>
      <c r="AZ13" s="938"/>
      <c r="BA13" s="2398" t="str">
        <f t="shared" si="0"/>
        <v/>
      </c>
      <c r="BB13" s="2398"/>
      <c r="BC13" s="2398"/>
      <c r="BD13" s="2398" t="str">
        <f t="shared" si="1"/>
        <v/>
      </c>
      <c r="BE13" s="2398"/>
      <c r="BF13" s="2398"/>
      <c r="BG13" s="2398" t="e">
        <f t="shared" si="2"/>
        <v>#VALUE!</v>
      </c>
      <c r="BH13" s="2398"/>
      <c r="BI13" s="2398"/>
      <c r="BJ13" s="2398" t="str">
        <f t="shared" si="3"/>
        <v/>
      </c>
      <c r="BK13" s="2398"/>
      <c r="BL13" s="2398"/>
      <c r="BM13" s="952" t="str">
        <f>IFERROR(SQRT(AL13/AL12)*AO12,"")</f>
        <v/>
      </c>
      <c r="BN13" s="952"/>
      <c r="BO13" s="1329"/>
      <c r="BP13" s="5"/>
      <c r="BQ13" s="5"/>
      <c r="BR13" s="5"/>
      <c r="BS13" s="5"/>
      <c r="BT13" s="5"/>
      <c r="BU13" s="5"/>
      <c r="BV13" s="5"/>
      <c r="BW13" s="5"/>
      <c r="BX13" s="5"/>
      <c r="BY13" s="5"/>
      <c r="BZ13" s="5"/>
      <c r="CA13" s="5"/>
      <c r="CB13" s="5"/>
      <c r="CC13" s="5"/>
      <c r="CD13" s="5"/>
      <c r="CE13" s="5"/>
      <c r="CF13" s="5"/>
    </row>
    <row r="14" spans="1:84" ht="12" customHeight="1" x14ac:dyDescent="0.25">
      <c r="A14" s="2405"/>
      <c r="B14" s="2406"/>
      <c r="C14" s="2406"/>
      <c r="D14" s="2406"/>
      <c r="E14" s="2406"/>
      <c r="F14" s="2406"/>
      <c r="G14" s="2407"/>
      <c r="H14" s="2385" t="s">
        <v>931</v>
      </c>
      <c r="I14" s="2386"/>
      <c r="J14" s="2387"/>
      <c r="K14" s="2376" t="s">
        <v>544</v>
      </c>
      <c r="L14" s="2377"/>
      <c r="M14" s="2378"/>
      <c r="N14" s="2379"/>
      <c r="O14" s="2379"/>
      <c r="P14" s="2379"/>
      <c r="Q14" s="2375"/>
      <c r="R14" s="2375"/>
      <c r="S14" s="2375"/>
      <c r="T14" s="2375"/>
      <c r="U14" s="2375"/>
      <c r="V14" s="2375"/>
      <c r="W14" s="2375"/>
      <c r="X14" s="2375"/>
      <c r="Y14" s="2375"/>
      <c r="Z14" s="2375"/>
      <c r="AA14" s="2375"/>
      <c r="AB14" s="2375"/>
      <c r="AC14" s="2375"/>
      <c r="AD14" s="2375"/>
      <c r="AE14" s="2375"/>
      <c r="AF14" s="2375"/>
      <c r="AG14" s="2375"/>
      <c r="AH14" s="2375"/>
      <c r="AI14" s="2375"/>
      <c r="AJ14" s="2375"/>
      <c r="AK14" s="2375"/>
      <c r="AL14" s="2375"/>
      <c r="AM14" s="2375"/>
      <c r="AN14" s="2375"/>
      <c r="AO14" s="2375"/>
      <c r="AP14" s="2375"/>
      <c r="AQ14" s="2375"/>
      <c r="AR14" s="2372" t="str">
        <f>IF($A12&lt;&gt;"","---","")</f>
        <v/>
      </c>
      <c r="AS14" s="2373"/>
      <c r="AT14" s="2373"/>
      <c r="AU14" s="2373"/>
      <c r="AV14" s="2374"/>
      <c r="AW14" s="5"/>
      <c r="AX14" s="2380"/>
      <c r="AY14" s="2381"/>
      <c r="AZ14" s="2381"/>
      <c r="BA14" s="2382" t="str">
        <f>IF(1.08*N14*(W14-Q14)/1000&lt;&gt;0,1.08*N14*(W14-Q14)/1000,"")</f>
        <v/>
      </c>
      <c r="BB14" s="2382"/>
      <c r="BC14" s="2382"/>
      <c r="BD14" s="2382" t="str">
        <f t="shared" si="1"/>
        <v/>
      </c>
      <c r="BE14" s="2382"/>
      <c r="BF14" s="2382"/>
      <c r="BG14" s="2382" t="str">
        <f>IF(AO14*500*(AC14-AF14)/1000&lt;&gt;0,AO14*500*(AC14-AF14)/1000,"")</f>
        <v/>
      </c>
      <c r="BH14" s="2382"/>
      <c r="BI14" s="2382"/>
      <c r="BJ14" s="2382" t="str">
        <f t="shared" si="3"/>
        <v/>
      </c>
      <c r="BK14" s="2382"/>
      <c r="BL14" s="2382"/>
      <c r="BM14" s="2391" t="s">
        <v>99</v>
      </c>
      <c r="BN14" s="2392"/>
      <c r="BO14" s="2393"/>
      <c r="BP14" s="5"/>
      <c r="BQ14" s="5"/>
      <c r="BR14" s="5"/>
      <c r="BS14" s="5"/>
      <c r="BT14" s="5"/>
      <c r="BU14" s="5"/>
      <c r="BV14" s="5"/>
      <c r="BW14" s="5"/>
      <c r="BX14" s="5"/>
      <c r="BY14" s="5"/>
      <c r="BZ14" s="5"/>
      <c r="CA14" s="5"/>
      <c r="CB14" s="5"/>
      <c r="CC14" s="5"/>
      <c r="CD14" s="5"/>
      <c r="CE14" s="5"/>
      <c r="CF14" s="5"/>
    </row>
    <row r="15" spans="1:84" s="10" customFormat="1" ht="12" customHeight="1" x14ac:dyDescent="0.25">
      <c r="A15" s="2433"/>
      <c r="B15" s="855"/>
      <c r="C15" s="855"/>
      <c r="D15" s="855"/>
      <c r="E15" s="855"/>
      <c r="F15" s="855"/>
      <c r="G15" s="2434"/>
      <c r="H15" s="2429"/>
      <c r="I15" s="2430"/>
      <c r="J15" s="2431"/>
      <c r="K15" s="2423" t="s">
        <v>616</v>
      </c>
      <c r="L15" s="2424"/>
      <c r="M15" s="2425"/>
      <c r="N15" s="2432"/>
      <c r="O15" s="2432"/>
      <c r="P15" s="2432"/>
      <c r="Q15" s="938"/>
      <c r="R15" s="938"/>
      <c r="S15" s="938"/>
      <c r="T15" s="938"/>
      <c r="U15" s="938"/>
      <c r="V15" s="938"/>
      <c r="W15" s="938"/>
      <c r="X15" s="938"/>
      <c r="Y15" s="938"/>
      <c r="Z15" s="938"/>
      <c r="AA15" s="938"/>
      <c r="AB15" s="938"/>
      <c r="AC15" s="938"/>
      <c r="AD15" s="938"/>
      <c r="AE15" s="938"/>
      <c r="AF15" s="938"/>
      <c r="AG15" s="938"/>
      <c r="AH15" s="938"/>
      <c r="AI15" s="928" t="str">
        <f>IFERROR(BG15,"")</f>
        <v/>
      </c>
      <c r="AJ15" s="928"/>
      <c r="AK15" s="928"/>
      <c r="AL15" s="938"/>
      <c r="AM15" s="938"/>
      <c r="AN15" s="938"/>
      <c r="AO15" s="928" t="str">
        <f>BM15</f>
        <v/>
      </c>
      <c r="AP15" s="928"/>
      <c r="AQ15" s="928"/>
      <c r="AR15" s="2248"/>
      <c r="AS15" s="2249"/>
      <c r="AT15" s="2249"/>
      <c r="AU15" s="968" t="s">
        <v>122</v>
      </c>
      <c r="AV15" s="970"/>
      <c r="AW15" s="5"/>
      <c r="AX15" s="2224"/>
      <c r="AY15" s="938"/>
      <c r="AZ15" s="938"/>
      <c r="BA15" s="2398" t="str">
        <f>IF(1.08*N15*(W15-Q15)/1000&lt;&gt;0,1.08*N15*(W15-Q15)/1000,"")</f>
        <v/>
      </c>
      <c r="BB15" s="2398"/>
      <c r="BC15" s="2398"/>
      <c r="BD15" s="2398" t="str">
        <f t="shared" si="1"/>
        <v/>
      </c>
      <c r="BE15" s="2398"/>
      <c r="BF15" s="2398"/>
      <c r="BG15" s="2398" t="e">
        <f>IF(AO15*500*(AC15-AF15)/1000&lt;&gt;0,AO15*500*(AC15-AF15)/1000,"")</f>
        <v>#VALUE!</v>
      </c>
      <c r="BH15" s="2398"/>
      <c r="BI15" s="2398"/>
      <c r="BJ15" s="2398" t="str">
        <f t="shared" si="3"/>
        <v/>
      </c>
      <c r="BK15" s="2398"/>
      <c r="BL15" s="2398"/>
      <c r="BM15" s="952" t="str">
        <f>IFERROR(SQRT(AL15/AL14)*AO14,"")</f>
        <v/>
      </c>
      <c r="BN15" s="952"/>
      <c r="BO15" s="1329"/>
      <c r="BP15" s="5"/>
      <c r="BQ15" s="5"/>
      <c r="BR15" s="5"/>
      <c r="BS15" s="5"/>
      <c r="BT15" s="5"/>
      <c r="BU15" s="5"/>
      <c r="BV15" s="5"/>
      <c r="BW15" s="5"/>
      <c r="BX15" s="5"/>
      <c r="BY15" s="5"/>
      <c r="BZ15" s="5"/>
      <c r="CA15" s="5"/>
      <c r="CB15" s="5"/>
      <c r="CC15" s="5"/>
      <c r="CD15" s="5"/>
      <c r="CE15" s="5"/>
      <c r="CF15" s="5"/>
    </row>
    <row r="16" spans="1:84" ht="12" customHeight="1" x14ac:dyDescent="0.25">
      <c r="A16" s="2403"/>
      <c r="B16" s="2015"/>
      <c r="C16" s="2015"/>
      <c r="D16" s="2015"/>
      <c r="E16" s="2015"/>
      <c r="F16" s="2015"/>
      <c r="G16" s="2404"/>
      <c r="H16" s="2411" t="s">
        <v>930</v>
      </c>
      <c r="I16" s="2412"/>
      <c r="J16" s="2413"/>
      <c r="K16" s="2417" t="s">
        <v>544</v>
      </c>
      <c r="L16" s="2418"/>
      <c r="M16" s="2419"/>
      <c r="N16" s="2298"/>
      <c r="O16" s="2299"/>
      <c r="P16" s="2300"/>
      <c r="Q16" s="2295"/>
      <c r="R16" s="2296"/>
      <c r="S16" s="2297"/>
      <c r="T16" s="2295"/>
      <c r="U16" s="2296"/>
      <c r="V16" s="2297"/>
      <c r="W16" s="2295"/>
      <c r="X16" s="2296"/>
      <c r="Y16" s="2297"/>
      <c r="Z16" s="2295"/>
      <c r="AA16" s="2296"/>
      <c r="AB16" s="2297"/>
      <c r="AC16" s="2295"/>
      <c r="AD16" s="2296"/>
      <c r="AE16" s="2297"/>
      <c r="AF16" s="2295"/>
      <c r="AG16" s="2296"/>
      <c r="AH16" s="2297"/>
      <c r="AI16" s="2295"/>
      <c r="AJ16" s="2296"/>
      <c r="AK16" s="2297"/>
      <c r="AL16" s="2295"/>
      <c r="AM16" s="2296"/>
      <c r="AN16" s="2297"/>
      <c r="AO16" s="2295"/>
      <c r="AP16" s="2296"/>
      <c r="AQ16" s="2297"/>
      <c r="AR16" s="2399" t="str">
        <f>IF($A16&lt;&gt;"","---","")</f>
        <v/>
      </c>
      <c r="AS16" s="2400"/>
      <c r="AT16" s="2400"/>
      <c r="AU16" s="2400"/>
      <c r="AV16" s="2401"/>
      <c r="AW16" s="5"/>
      <c r="AX16" s="2220"/>
      <c r="AY16" s="2221"/>
      <c r="AZ16" s="2221"/>
      <c r="BA16" s="2402" t="str">
        <f t="shared" si="0"/>
        <v/>
      </c>
      <c r="BB16" s="2402"/>
      <c r="BC16" s="2402"/>
      <c r="BD16" s="2402" t="str">
        <f t="shared" si="1"/>
        <v/>
      </c>
      <c r="BE16" s="2402"/>
      <c r="BF16" s="2402"/>
      <c r="BG16" s="2402" t="str">
        <f t="shared" si="2"/>
        <v/>
      </c>
      <c r="BH16" s="2402"/>
      <c r="BI16" s="2402"/>
      <c r="BJ16" s="2402" t="str">
        <f t="shared" si="3"/>
        <v/>
      </c>
      <c r="BK16" s="2402"/>
      <c r="BL16" s="2402"/>
      <c r="BM16" s="2420" t="s">
        <v>99</v>
      </c>
      <c r="BN16" s="2421"/>
      <c r="BO16" s="2422"/>
      <c r="BP16" s="5"/>
      <c r="BQ16" s="5"/>
      <c r="BR16" s="5"/>
      <c r="BS16" s="5"/>
      <c r="BT16" s="5"/>
      <c r="BU16" s="5"/>
      <c r="BV16" s="5"/>
      <c r="BW16" s="5"/>
      <c r="BX16" s="5"/>
      <c r="BY16" s="5"/>
      <c r="BZ16" s="5"/>
      <c r="CA16" s="5"/>
      <c r="CB16" s="5"/>
      <c r="CC16" s="5"/>
      <c r="CD16" s="5"/>
      <c r="CE16" s="5"/>
      <c r="CF16" s="5"/>
    </row>
    <row r="17" spans="1:84" ht="12" customHeight="1" x14ac:dyDescent="0.25">
      <c r="A17" s="2405"/>
      <c r="B17" s="2406"/>
      <c r="C17" s="2406"/>
      <c r="D17" s="2406"/>
      <c r="E17" s="2406"/>
      <c r="F17" s="2406"/>
      <c r="G17" s="2407"/>
      <c r="H17" s="2414"/>
      <c r="I17" s="2415"/>
      <c r="J17" s="2416"/>
      <c r="K17" s="2423" t="s">
        <v>616</v>
      </c>
      <c r="L17" s="2424"/>
      <c r="M17" s="2425"/>
      <c r="N17" s="2426"/>
      <c r="O17" s="2427"/>
      <c r="P17" s="2428"/>
      <c r="Q17" s="2074"/>
      <c r="R17" s="2075"/>
      <c r="S17" s="2076"/>
      <c r="T17" s="2074"/>
      <c r="U17" s="2075"/>
      <c r="V17" s="2076"/>
      <c r="W17" s="2074"/>
      <c r="X17" s="2075"/>
      <c r="Y17" s="2076"/>
      <c r="Z17" s="2074"/>
      <c r="AA17" s="2075"/>
      <c r="AB17" s="2076"/>
      <c r="AC17" s="2074"/>
      <c r="AD17" s="2075"/>
      <c r="AE17" s="2076"/>
      <c r="AF17" s="2074"/>
      <c r="AG17" s="2075"/>
      <c r="AH17" s="2076"/>
      <c r="AI17" s="928" t="str">
        <f>IFERROR(BG17,"")</f>
        <v/>
      </c>
      <c r="AJ17" s="928"/>
      <c r="AK17" s="928"/>
      <c r="AL17" s="2074"/>
      <c r="AM17" s="2075"/>
      <c r="AN17" s="2076"/>
      <c r="AO17" s="928" t="str">
        <f>BM17</f>
        <v/>
      </c>
      <c r="AP17" s="928"/>
      <c r="AQ17" s="928"/>
      <c r="AR17" s="2248"/>
      <c r="AS17" s="2249"/>
      <c r="AT17" s="2249"/>
      <c r="AU17" s="968" t="s">
        <v>122</v>
      </c>
      <c r="AV17" s="970"/>
      <c r="AW17" s="5"/>
      <c r="AX17" s="2224"/>
      <c r="AY17" s="938"/>
      <c r="AZ17" s="938"/>
      <c r="BA17" s="2398" t="str">
        <f t="shared" si="0"/>
        <v/>
      </c>
      <c r="BB17" s="2398"/>
      <c r="BC17" s="2398"/>
      <c r="BD17" s="2398" t="str">
        <f t="shared" si="1"/>
        <v/>
      </c>
      <c r="BE17" s="2398"/>
      <c r="BF17" s="2398"/>
      <c r="BG17" s="2398" t="e">
        <f t="shared" si="2"/>
        <v>#VALUE!</v>
      </c>
      <c r="BH17" s="2398"/>
      <c r="BI17" s="2398"/>
      <c r="BJ17" s="2398" t="str">
        <f t="shared" si="3"/>
        <v/>
      </c>
      <c r="BK17" s="2398"/>
      <c r="BL17" s="2398"/>
      <c r="BM17" s="952" t="str">
        <f>IFERROR(SQRT(AL17/AL16)*AO16,"")</f>
        <v/>
      </c>
      <c r="BN17" s="952"/>
      <c r="BO17" s="1329"/>
      <c r="BP17" s="5"/>
      <c r="BQ17" s="5"/>
      <c r="BR17" s="5"/>
      <c r="BS17" s="5"/>
      <c r="BT17" s="5"/>
      <c r="BU17" s="5"/>
      <c r="BV17" s="5"/>
      <c r="BW17" s="5"/>
      <c r="BX17" s="5"/>
      <c r="BY17" s="5"/>
      <c r="BZ17" s="5"/>
      <c r="CA17" s="5"/>
      <c r="CB17" s="5"/>
      <c r="CC17" s="5"/>
      <c r="CD17" s="5"/>
      <c r="CE17" s="5"/>
      <c r="CF17" s="5"/>
    </row>
    <row r="18" spans="1:84" ht="12" customHeight="1" x14ac:dyDescent="0.25">
      <c r="A18" s="2405"/>
      <c r="B18" s="2406"/>
      <c r="C18" s="2406"/>
      <c r="D18" s="2406"/>
      <c r="E18" s="2406"/>
      <c r="F18" s="2406"/>
      <c r="G18" s="2407"/>
      <c r="H18" s="2385" t="s">
        <v>931</v>
      </c>
      <c r="I18" s="2386"/>
      <c r="J18" s="2387"/>
      <c r="K18" s="2376" t="s">
        <v>544</v>
      </c>
      <c r="L18" s="2377"/>
      <c r="M18" s="2378"/>
      <c r="N18" s="2379"/>
      <c r="O18" s="2379"/>
      <c r="P18" s="2379"/>
      <c r="Q18" s="2375"/>
      <c r="R18" s="2375"/>
      <c r="S18" s="2375"/>
      <c r="T18" s="2375"/>
      <c r="U18" s="2375"/>
      <c r="V18" s="2375"/>
      <c r="W18" s="2375"/>
      <c r="X18" s="2375"/>
      <c r="Y18" s="2375"/>
      <c r="Z18" s="2375"/>
      <c r="AA18" s="2375"/>
      <c r="AB18" s="2375"/>
      <c r="AC18" s="2375"/>
      <c r="AD18" s="2375"/>
      <c r="AE18" s="2375"/>
      <c r="AF18" s="2375"/>
      <c r="AG18" s="2375"/>
      <c r="AH18" s="2375"/>
      <c r="AI18" s="2375"/>
      <c r="AJ18" s="2375"/>
      <c r="AK18" s="2375"/>
      <c r="AL18" s="2375"/>
      <c r="AM18" s="2375"/>
      <c r="AN18" s="2375"/>
      <c r="AO18" s="2375"/>
      <c r="AP18" s="2375"/>
      <c r="AQ18" s="2375"/>
      <c r="AR18" s="2372" t="str">
        <f>IF($A16&lt;&gt;"","---","")</f>
        <v/>
      </c>
      <c r="AS18" s="2373"/>
      <c r="AT18" s="2373"/>
      <c r="AU18" s="2373"/>
      <c r="AV18" s="2374"/>
      <c r="AW18" s="5"/>
      <c r="AX18" s="2380"/>
      <c r="AY18" s="2381"/>
      <c r="AZ18" s="2381"/>
      <c r="BA18" s="2382" t="str">
        <f>IF(1.08*N18*(W18-Q18)/1000&lt;&gt;0,1.08*N18*(W18-Q18)/1000,"")</f>
        <v/>
      </c>
      <c r="BB18" s="2382"/>
      <c r="BC18" s="2382"/>
      <c r="BD18" s="2382" t="str">
        <f t="shared" si="1"/>
        <v/>
      </c>
      <c r="BE18" s="2382"/>
      <c r="BF18" s="2382"/>
      <c r="BG18" s="2382" t="str">
        <f>IF(AO18*500*(AC18-AF18)/1000&lt;&gt;0,AO18*500*(AC18-AF18)/1000,"")</f>
        <v/>
      </c>
      <c r="BH18" s="2382"/>
      <c r="BI18" s="2382"/>
      <c r="BJ18" s="2382" t="str">
        <f t="shared" si="3"/>
        <v/>
      </c>
      <c r="BK18" s="2382"/>
      <c r="BL18" s="2382"/>
      <c r="BM18" s="2391" t="s">
        <v>99</v>
      </c>
      <c r="BN18" s="2392"/>
      <c r="BO18" s="2393"/>
      <c r="BP18" s="5"/>
      <c r="BQ18" s="5"/>
      <c r="BR18" s="5"/>
      <c r="BS18" s="5"/>
      <c r="BT18" s="5"/>
      <c r="BU18" s="5"/>
      <c r="BV18" s="5"/>
      <c r="BW18" s="5"/>
      <c r="BX18" s="5"/>
      <c r="BY18" s="5"/>
      <c r="BZ18" s="5"/>
      <c r="CA18" s="5"/>
      <c r="CB18" s="5"/>
      <c r="CC18" s="5"/>
      <c r="CD18" s="5"/>
      <c r="CE18" s="5"/>
      <c r="CF18" s="5"/>
    </row>
    <row r="19" spans="1:84" ht="12" customHeight="1" x14ac:dyDescent="0.25">
      <c r="A19" s="2433"/>
      <c r="B19" s="855"/>
      <c r="C19" s="855"/>
      <c r="D19" s="855"/>
      <c r="E19" s="855"/>
      <c r="F19" s="855"/>
      <c r="G19" s="2434"/>
      <c r="H19" s="2429"/>
      <c r="I19" s="2430"/>
      <c r="J19" s="2431"/>
      <c r="K19" s="2423" t="s">
        <v>616</v>
      </c>
      <c r="L19" s="2424"/>
      <c r="M19" s="2425"/>
      <c r="N19" s="2432"/>
      <c r="O19" s="2432"/>
      <c r="P19" s="2432"/>
      <c r="Q19" s="938"/>
      <c r="R19" s="938"/>
      <c r="S19" s="938"/>
      <c r="T19" s="938"/>
      <c r="U19" s="938"/>
      <c r="V19" s="938"/>
      <c r="W19" s="938"/>
      <c r="X19" s="938"/>
      <c r="Y19" s="938"/>
      <c r="Z19" s="938"/>
      <c r="AA19" s="938"/>
      <c r="AB19" s="938"/>
      <c r="AC19" s="938"/>
      <c r="AD19" s="938"/>
      <c r="AE19" s="938"/>
      <c r="AF19" s="938"/>
      <c r="AG19" s="938"/>
      <c r="AH19" s="938"/>
      <c r="AI19" s="928" t="str">
        <f>IFERROR(BG19,"")</f>
        <v/>
      </c>
      <c r="AJ19" s="928"/>
      <c r="AK19" s="928"/>
      <c r="AL19" s="938"/>
      <c r="AM19" s="938"/>
      <c r="AN19" s="938"/>
      <c r="AO19" s="928" t="str">
        <f>BM19</f>
        <v/>
      </c>
      <c r="AP19" s="928"/>
      <c r="AQ19" s="928"/>
      <c r="AR19" s="2248"/>
      <c r="AS19" s="2249"/>
      <c r="AT19" s="2249"/>
      <c r="AU19" s="968" t="s">
        <v>122</v>
      </c>
      <c r="AV19" s="970"/>
      <c r="AW19" s="5"/>
      <c r="AX19" s="2224"/>
      <c r="AY19" s="938"/>
      <c r="AZ19" s="938"/>
      <c r="BA19" s="2398" t="str">
        <f>IF(1.08*N19*(W19-Q19)/1000&lt;&gt;0,1.08*N19*(W19-Q19)/1000,"")</f>
        <v/>
      </c>
      <c r="BB19" s="2398"/>
      <c r="BC19" s="2398"/>
      <c r="BD19" s="2398" t="str">
        <f t="shared" si="1"/>
        <v/>
      </c>
      <c r="BE19" s="2398"/>
      <c r="BF19" s="2398"/>
      <c r="BG19" s="2398" t="e">
        <f>IF(AO19*500*(AC19-AF19)/1000&lt;&gt;0,AO19*500*(AC19-AF19)/1000,"")</f>
        <v>#VALUE!</v>
      </c>
      <c r="BH19" s="2398"/>
      <c r="BI19" s="2398"/>
      <c r="BJ19" s="2398" t="str">
        <f t="shared" si="3"/>
        <v/>
      </c>
      <c r="BK19" s="2398"/>
      <c r="BL19" s="2398"/>
      <c r="BM19" s="952" t="str">
        <f>IFERROR(SQRT(AL19/AL18)*AO18,"")</f>
        <v/>
      </c>
      <c r="BN19" s="952"/>
      <c r="BO19" s="1329"/>
      <c r="BP19" s="5"/>
      <c r="BQ19" s="5"/>
      <c r="BR19" s="5"/>
      <c r="BS19" s="5"/>
      <c r="BT19" s="5"/>
      <c r="BU19" s="5"/>
      <c r="BV19" s="5"/>
      <c r="BW19" s="5"/>
      <c r="BX19" s="5"/>
      <c r="BY19" s="5"/>
      <c r="BZ19" s="5"/>
      <c r="CA19" s="5"/>
      <c r="CB19" s="5"/>
      <c r="CC19" s="5"/>
      <c r="CD19" s="5"/>
      <c r="CE19" s="5"/>
      <c r="CF19" s="5"/>
    </row>
    <row r="20" spans="1:84" ht="12" customHeight="1" x14ac:dyDescent="0.25">
      <c r="A20" s="2403"/>
      <c r="B20" s="2015"/>
      <c r="C20" s="2015"/>
      <c r="D20" s="2015"/>
      <c r="E20" s="2015"/>
      <c r="F20" s="2015"/>
      <c r="G20" s="2404"/>
      <c r="H20" s="2411" t="s">
        <v>930</v>
      </c>
      <c r="I20" s="2412"/>
      <c r="J20" s="2413"/>
      <c r="K20" s="2417" t="s">
        <v>544</v>
      </c>
      <c r="L20" s="2418"/>
      <c r="M20" s="2419"/>
      <c r="N20" s="2298"/>
      <c r="O20" s="2299"/>
      <c r="P20" s="2300"/>
      <c r="Q20" s="2295"/>
      <c r="R20" s="2296"/>
      <c r="S20" s="2297"/>
      <c r="T20" s="2295"/>
      <c r="U20" s="2296"/>
      <c r="V20" s="2297"/>
      <c r="W20" s="2295"/>
      <c r="X20" s="2296"/>
      <c r="Y20" s="2297"/>
      <c r="Z20" s="2295"/>
      <c r="AA20" s="2296"/>
      <c r="AB20" s="2297"/>
      <c r="AC20" s="2295"/>
      <c r="AD20" s="2296"/>
      <c r="AE20" s="2297"/>
      <c r="AF20" s="2295"/>
      <c r="AG20" s="2296"/>
      <c r="AH20" s="2297"/>
      <c r="AI20" s="2295"/>
      <c r="AJ20" s="2296"/>
      <c r="AK20" s="2297"/>
      <c r="AL20" s="2295"/>
      <c r="AM20" s="2296"/>
      <c r="AN20" s="2297"/>
      <c r="AO20" s="2295"/>
      <c r="AP20" s="2296"/>
      <c r="AQ20" s="2297"/>
      <c r="AR20" s="2399" t="str">
        <f>IF($A20&lt;&gt;"","---","")</f>
        <v/>
      </c>
      <c r="AS20" s="2400"/>
      <c r="AT20" s="2400"/>
      <c r="AU20" s="2400"/>
      <c r="AV20" s="2401"/>
      <c r="AW20" s="5"/>
      <c r="AX20" s="2220"/>
      <c r="AY20" s="2221"/>
      <c r="AZ20" s="2221"/>
      <c r="BA20" s="2402" t="str">
        <f t="shared" si="0"/>
        <v/>
      </c>
      <c r="BB20" s="2402"/>
      <c r="BC20" s="2402"/>
      <c r="BD20" s="2402" t="str">
        <f t="shared" si="1"/>
        <v/>
      </c>
      <c r="BE20" s="2402"/>
      <c r="BF20" s="2402"/>
      <c r="BG20" s="2402" t="str">
        <f t="shared" si="2"/>
        <v/>
      </c>
      <c r="BH20" s="2402"/>
      <c r="BI20" s="2402"/>
      <c r="BJ20" s="2402" t="str">
        <f t="shared" si="3"/>
        <v/>
      </c>
      <c r="BK20" s="2402"/>
      <c r="BL20" s="2402"/>
      <c r="BM20" s="2420" t="s">
        <v>99</v>
      </c>
      <c r="BN20" s="2421"/>
      <c r="BO20" s="2422"/>
      <c r="BP20" s="5"/>
      <c r="BQ20" s="5"/>
      <c r="BR20" s="5"/>
      <c r="BS20" s="5"/>
      <c r="BT20" s="5"/>
      <c r="BU20" s="5"/>
      <c r="BV20" s="5"/>
      <c r="BW20" s="5"/>
      <c r="BX20" s="5"/>
      <c r="BY20" s="5"/>
      <c r="BZ20" s="5"/>
      <c r="CA20" s="5"/>
      <c r="CB20" s="5"/>
      <c r="CC20" s="5"/>
      <c r="CD20" s="5"/>
      <c r="CE20" s="5"/>
      <c r="CF20" s="5"/>
    </row>
    <row r="21" spans="1:84" ht="12" customHeight="1" x14ac:dyDescent="0.25">
      <c r="A21" s="2405"/>
      <c r="B21" s="2406"/>
      <c r="C21" s="2406"/>
      <c r="D21" s="2406"/>
      <c r="E21" s="2406"/>
      <c r="F21" s="2406"/>
      <c r="G21" s="2407"/>
      <c r="H21" s="2414"/>
      <c r="I21" s="2415"/>
      <c r="J21" s="2416"/>
      <c r="K21" s="2423" t="s">
        <v>616</v>
      </c>
      <c r="L21" s="2424"/>
      <c r="M21" s="2425"/>
      <c r="N21" s="2426"/>
      <c r="O21" s="2427"/>
      <c r="P21" s="2428"/>
      <c r="Q21" s="2074"/>
      <c r="R21" s="2075"/>
      <c r="S21" s="2076"/>
      <c r="T21" s="2074"/>
      <c r="U21" s="2075"/>
      <c r="V21" s="2076"/>
      <c r="W21" s="2074"/>
      <c r="X21" s="2075"/>
      <c r="Y21" s="2076"/>
      <c r="Z21" s="2074"/>
      <c r="AA21" s="2075"/>
      <c r="AB21" s="2076"/>
      <c r="AC21" s="2074"/>
      <c r="AD21" s="2075"/>
      <c r="AE21" s="2076"/>
      <c r="AF21" s="2074"/>
      <c r="AG21" s="2075"/>
      <c r="AH21" s="2076"/>
      <c r="AI21" s="928" t="str">
        <f>IFERROR(BG21,"")</f>
        <v/>
      </c>
      <c r="AJ21" s="928"/>
      <c r="AK21" s="928"/>
      <c r="AL21" s="2074"/>
      <c r="AM21" s="2075"/>
      <c r="AN21" s="2076"/>
      <c r="AO21" s="928" t="str">
        <f>BM21</f>
        <v/>
      </c>
      <c r="AP21" s="928"/>
      <c r="AQ21" s="928"/>
      <c r="AR21" s="2248"/>
      <c r="AS21" s="2249"/>
      <c r="AT21" s="2249"/>
      <c r="AU21" s="968" t="s">
        <v>122</v>
      </c>
      <c r="AV21" s="970"/>
      <c r="AW21" s="5"/>
      <c r="AX21" s="2224"/>
      <c r="AY21" s="938"/>
      <c r="AZ21" s="938"/>
      <c r="BA21" s="2398" t="str">
        <f t="shared" si="0"/>
        <v/>
      </c>
      <c r="BB21" s="2398"/>
      <c r="BC21" s="2398"/>
      <c r="BD21" s="2398" t="str">
        <f t="shared" si="1"/>
        <v/>
      </c>
      <c r="BE21" s="2398"/>
      <c r="BF21" s="2398"/>
      <c r="BG21" s="2398" t="e">
        <f t="shared" si="2"/>
        <v>#VALUE!</v>
      </c>
      <c r="BH21" s="2398"/>
      <c r="BI21" s="2398"/>
      <c r="BJ21" s="2398" t="str">
        <f t="shared" si="3"/>
        <v/>
      </c>
      <c r="BK21" s="2398"/>
      <c r="BL21" s="2398"/>
      <c r="BM21" s="952" t="str">
        <f>IFERROR(SQRT(AL21/AL20)*AO20,"")</f>
        <v/>
      </c>
      <c r="BN21" s="952"/>
      <c r="BO21" s="1329"/>
      <c r="BP21" s="5"/>
      <c r="BQ21" s="5"/>
      <c r="BR21" s="5"/>
      <c r="BS21" s="5"/>
      <c r="BT21" s="5"/>
      <c r="BU21" s="5"/>
      <c r="BV21" s="5"/>
      <c r="BW21" s="5"/>
      <c r="BX21" s="5"/>
      <c r="BY21" s="5"/>
      <c r="BZ21" s="5"/>
      <c r="CA21" s="5"/>
      <c r="CB21" s="5"/>
      <c r="CC21" s="5"/>
      <c r="CD21" s="5"/>
      <c r="CE21" s="5"/>
      <c r="CF21" s="5"/>
    </row>
    <row r="22" spans="1:84" ht="12" customHeight="1" x14ac:dyDescent="0.25">
      <c r="A22" s="2405"/>
      <c r="B22" s="2406"/>
      <c r="C22" s="2406"/>
      <c r="D22" s="2406"/>
      <c r="E22" s="2406"/>
      <c r="F22" s="2406"/>
      <c r="G22" s="2407"/>
      <c r="H22" s="2385" t="s">
        <v>931</v>
      </c>
      <c r="I22" s="2386"/>
      <c r="J22" s="2387"/>
      <c r="K22" s="2376" t="s">
        <v>544</v>
      </c>
      <c r="L22" s="2377"/>
      <c r="M22" s="2378"/>
      <c r="N22" s="2379"/>
      <c r="O22" s="2379"/>
      <c r="P22" s="2379"/>
      <c r="Q22" s="2375"/>
      <c r="R22" s="2375"/>
      <c r="S22" s="2375"/>
      <c r="T22" s="2375"/>
      <c r="U22" s="2375"/>
      <c r="V22" s="2375"/>
      <c r="W22" s="2375"/>
      <c r="X22" s="2375"/>
      <c r="Y22" s="2375"/>
      <c r="Z22" s="2375"/>
      <c r="AA22" s="2375"/>
      <c r="AB22" s="2375"/>
      <c r="AC22" s="2375"/>
      <c r="AD22" s="2375"/>
      <c r="AE22" s="2375"/>
      <c r="AF22" s="2375"/>
      <c r="AG22" s="2375"/>
      <c r="AH22" s="2375"/>
      <c r="AI22" s="2375"/>
      <c r="AJ22" s="2375"/>
      <c r="AK22" s="2375"/>
      <c r="AL22" s="2375"/>
      <c r="AM22" s="2375"/>
      <c r="AN22" s="2375"/>
      <c r="AO22" s="2375"/>
      <c r="AP22" s="2375"/>
      <c r="AQ22" s="2375"/>
      <c r="AR22" s="2372" t="str">
        <f>IF($A20&lt;&gt;"","---","")</f>
        <v/>
      </c>
      <c r="AS22" s="2373"/>
      <c r="AT22" s="2373"/>
      <c r="AU22" s="2373"/>
      <c r="AV22" s="2374"/>
      <c r="AW22" s="5"/>
      <c r="AX22" s="2380"/>
      <c r="AY22" s="2381"/>
      <c r="AZ22" s="2381"/>
      <c r="BA22" s="2382" t="str">
        <f>IF(1.08*N22*(W22-Q22)/1000&lt;&gt;0,1.08*N22*(W22-Q22)/1000,"")</f>
        <v/>
      </c>
      <c r="BB22" s="2382"/>
      <c r="BC22" s="2382"/>
      <c r="BD22" s="2382" t="str">
        <f t="shared" si="1"/>
        <v/>
      </c>
      <c r="BE22" s="2382"/>
      <c r="BF22" s="2382"/>
      <c r="BG22" s="2382" t="str">
        <f>IF(AO22*500*(AC22-AF22)/1000&lt;&gt;0,AO22*500*(AC22-AF22)/1000,"")</f>
        <v/>
      </c>
      <c r="BH22" s="2382"/>
      <c r="BI22" s="2382"/>
      <c r="BJ22" s="2382" t="str">
        <f t="shared" si="3"/>
        <v/>
      </c>
      <c r="BK22" s="2382"/>
      <c r="BL22" s="2382"/>
      <c r="BM22" s="2391" t="s">
        <v>99</v>
      </c>
      <c r="BN22" s="2392"/>
      <c r="BO22" s="2393"/>
      <c r="BP22" s="5"/>
      <c r="BQ22" s="5"/>
      <c r="BR22" s="5"/>
      <c r="BS22" s="5"/>
      <c r="BT22" s="5"/>
      <c r="BU22" s="5"/>
      <c r="BV22" s="5"/>
      <c r="BW22" s="5"/>
      <c r="BX22" s="5"/>
      <c r="BY22" s="5"/>
      <c r="BZ22" s="5"/>
      <c r="CA22" s="5"/>
      <c r="CB22" s="5"/>
      <c r="CC22" s="5"/>
      <c r="CD22" s="5"/>
      <c r="CE22" s="5"/>
      <c r="CF22" s="5"/>
    </row>
    <row r="23" spans="1:84" ht="12" customHeight="1" x14ac:dyDescent="0.25">
      <c r="A23" s="2433"/>
      <c r="B23" s="855"/>
      <c r="C23" s="855"/>
      <c r="D23" s="855"/>
      <c r="E23" s="855"/>
      <c r="F23" s="855"/>
      <c r="G23" s="2434"/>
      <c r="H23" s="2429"/>
      <c r="I23" s="2430"/>
      <c r="J23" s="2431"/>
      <c r="K23" s="2423" t="s">
        <v>616</v>
      </c>
      <c r="L23" s="2424"/>
      <c r="M23" s="2425"/>
      <c r="N23" s="2432"/>
      <c r="O23" s="2432"/>
      <c r="P23" s="2432"/>
      <c r="Q23" s="938"/>
      <c r="R23" s="938"/>
      <c r="S23" s="938"/>
      <c r="T23" s="938"/>
      <c r="U23" s="938"/>
      <c r="V23" s="938"/>
      <c r="W23" s="938"/>
      <c r="X23" s="938"/>
      <c r="Y23" s="938"/>
      <c r="Z23" s="938"/>
      <c r="AA23" s="938"/>
      <c r="AB23" s="938"/>
      <c r="AC23" s="938"/>
      <c r="AD23" s="938"/>
      <c r="AE23" s="938"/>
      <c r="AF23" s="938"/>
      <c r="AG23" s="938"/>
      <c r="AH23" s="938"/>
      <c r="AI23" s="928" t="str">
        <f>IFERROR(BG23,"")</f>
        <v/>
      </c>
      <c r="AJ23" s="928"/>
      <c r="AK23" s="928"/>
      <c r="AL23" s="938"/>
      <c r="AM23" s="938"/>
      <c r="AN23" s="938"/>
      <c r="AO23" s="928" t="str">
        <f>BM23</f>
        <v/>
      </c>
      <c r="AP23" s="928"/>
      <c r="AQ23" s="928"/>
      <c r="AR23" s="2248"/>
      <c r="AS23" s="2249"/>
      <c r="AT23" s="2249"/>
      <c r="AU23" s="968" t="s">
        <v>122</v>
      </c>
      <c r="AV23" s="970"/>
      <c r="AW23" s="5"/>
      <c r="AX23" s="2224"/>
      <c r="AY23" s="938"/>
      <c r="AZ23" s="938"/>
      <c r="BA23" s="2398" t="str">
        <f>IF(1.08*N23*(W23-Q23)/1000&lt;&gt;0,1.08*N23*(W23-Q23)/1000,"")</f>
        <v/>
      </c>
      <c r="BB23" s="2398"/>
      <c r="BC23" s="2398"/>
      <c r="BD23" s="2398" t="str">
        <f t="shared" si="1"/>
        <v/>
      </c>
      <c r="BE23" s="2398"/>
      <c r="BF23" s="2398"/>
      <c r="BG23" s="2398" t="e">
        <f>IF(AO23*500*(AC23-AF23)/1000&lt;&gt;0,AO23*500*(AC23-AF23)/1000,"")</f>
        <v>#VALUE!</v>
      </c>
      <c r="BH23" s="2398"/>
      <c r="BI23" s="2398"/>
      <c r="BJ23" s="2398" t="str">
        <f t="shared" si="3"/>
        <v/>
      </c>
      <c r="BK23" s="2398"/>
      <c r="BL23" s="2398"/>
      <c r="BM23" s="952" t="str">
        <f>IFERROR(SQRT(AL23/AL22)*AO22,"")</f>
        <v/>
      </c>
      <c r="BN23" s="952"/>
      <c r="BO23" s="1329"/>
      <c r="BP23" s="5"/>
      <c r="BQ23" s="5"/>
      <c r="BR23" s="5"/>
      <c r="BS23" s="5"/>
      <c r="BT23" s="5"/>
      <c r="BU23" s="5"/>
      <c r="BV23" s="5"/>
      <c r="BW23" s="5"/>
      <c r="BX23" s="5"/>
      <c r="BY23" s="5"/>
      <c r="BZ23" s="5"/>
      <c r="CA23" s="5"/>
      <c r="CB23" s="5"/>
      <c r="CC23" s="5"/>
      <c r="CD23" s="5"/>
      <c r="CE23" s="5"/>
      <c r="CF23" s="5"/>
    </row>
    <row r="24" spans="1:84" ht="12" customHeight="1" x14ac:dyDescent="0.25">
      <c r="A24" s="2403"/>
      <c r="B24" s="2015"/>
      <c r="C24" s="2015"/>
      <c r="D24" s="2015"/>
      <c r="E24" s="2015"/>
      <c r="F24" s="2015"/>
      <c r="G24" s="2404"/>
      <c r="H24" s="2411" t="s">
        <v>930</v>
      </c>
      <c r="I24" s="2412"/>
      <c r="J24" s="2413"/>
      <c r="K24" s="2417" t="s">
        <v>544</v>
      </c>
      <c r="L24" s="2418"/>
      <c r="M24" s="2419"/>
      <c r="N24" s="2298"/>
      <c r="O24" s="2299"/>
      <c r="P24" s="2300"/>
      <c r="Q24" s="2295"/>
      <c r="R24" s="2296"/>
      <c r="S24" s="2297"/>
      <c r="T24" s="2295"/>
      <c r="U24" s="2296"/>
      <c r="V24" s="2297"/>
      <c r="W24" s="2295"/>
      <c r="X24" s="2296"/>
      <c r="Y24" s="2297"/>
      <c r="Z24" s="2295"/>
      <c r="AA24" s="2296"/>
      <c r="AB24" s="2297"/>
      <c r="AC24" s="2295"/>
      <c r="AD24" s="2296"/>
      <c r="AE24" s="2297"/>
      <c r="AF24" s="2295"/>
      <c r="AG24" s="2296"/>
      <c r="AH24" s="2297"/>
      <c r="AI24" s="2295"/>
      <c r="AJ24" s="2296"/>
      <c r="AK24" s="2297"/>
      <c r="AL24" s="2295"/>
      <c r="AM24" s="2296"/>
      <c r="AN24" s="2297"/>
      <c r="AO24" s="2295"/>
      <c r="AP24" s="2296"/>
      <c r="AQ24" s="2297"/>
      <c r="AR24" s="2399" t="str">
        <f>IF($A24&lt;&gt;"","---","")</f>
        <v/>
      </c>
      <c r="AS24" s="2400"/>
      <c r="AT24" s="2400"/>
      <c r="AU24" s="2400"/>
      <c r="AV24" s="2401"/>
      <c r="AW24" s="5"/>
      <c r="AX24" s="2220"/>
      <c r="AY24" s="2221"/>
      <c r="AZ24" s="2221"/>
      <c r="BA24" s="2402" t="str">
        <f t="shared" si="0"/>
        <v/>
      </c>
      <c r="BB24" s="2402"/>
      <c r="BC24" s="2402"/>
      <c r="BD24" s="2402" t="str">
        <f t="shared" si="1"/>
        <v/>
      </c>
      <c r="BE24" s="2402"/>
      <c r="BF24" s="2402"/>
      <c r="BG24" s="2402" t="str">
        <f t="shared" si="2"/>
        <v/>
      </c>
      <c r="BH24" s="2402"/>
      <c r="BI24" s="2402"/>
      <c r="BJ24" s="2402" t="str">
        <f t="shared" si="3"/>
        <v/>
      </c>
      <c r="BK24" s="2402"/>
      <c r="BL24" s="2402"/>
      <c r="BM24" s="2420" t="s">
        <v>99</v>
      </c>
      <c r="BN24" s="2421"/>
      <c r="BO24" s="2422"/>
      <c r="BP24" s="5"/>
      <c r="BQ24" s="5"/>
      <c r="BR24" s="5"/>
      <c r="BS24" s="5"/>
      <c r="BT24" s="5"/>
      <c r="BU24" s="5"/>
      <c r="BV24" s="5"/>
      <c r="BW24" s="5"/>
      <c r="BX24" s="5"/>
      <c r="BY24" s="5"/>
      <c r="BZ24" s="5"/>
      <c r="CA24" s="5"/>
      <c r="CB24" s="5"/>
      <c r="CC24" s="5"/>
      <c r="CD24" s="5"/>
      <c r="CE24" s="5"/>
      <c r="CF24" s="5"/>
    </row>
    <row r="25" spans="1:84" ht="12" customHeight="1" x14ac:dyDescent="0.25">
      <c r="A25" s="2405"/>
      <c r="B25" s="2406"/>
      <c r="C25" s="2406"/>
      <c r="D25" s="2406"/>
      <c r="E25" s="2406"/>
      <c r="F25" s="2406"/>
      <c r="G25" s="2407"/>
      <c r="H25" s="2414"/>
      <c r="I25" s="2415"/>
      <c r="J25" s="2416"/>
      <c r="K25" s="2423" t="s">
        <v>616</v>
      </c>
      <c r="L25" s="2424"/>
      <c r="M25" s="2425"/>
      <c r="N25" s="2426"/>
      <c r="O25" s="2427"/>
      <c r="P25" s="2428"/>
      <c r="Q25" s="2074"/>
      <c r="R25" s="2075"/>
      <c r="S25" s="2076"/>
      <c r="T25" s="2074"/>
      <c r="U25" s="2075"/>
      <c r="V25" s="2076"/>
      <c r="W25" s="2074"/>
      <c r="X25" s="2075"/>
      <c r="Y25" s="2076"/>
      <c r="Z25" s="2074"/>
      <c r="AA25" s="2075"/>
      <c r="AB25" s="2076"/>
      <c r="AC25" s="2074"/>
      <c r="AD25" s="2075"/>
      <c r="AE25" s="2076"/>
      <c r="AF25" s="2074"/>
      <c r="AG25" s="2075"/>
      <c r="AH25" s="2076"/>
      <c r="AI25" s="928" t="str">
        <f>IFERROR(BG25,"")</f>
        <v/>
      </c>
      <c r="AJ25" s="928"/>
      <c r="AK25" s="928"/>
      <c r="AL25" s="2074"/>
      <c r="AM25" s="2075"/>
      <c r="AN25" s="2076"/>
      <c r="AO25" s="928" t="str">
        <f>BM25</f>
        <v/>
      </c>
      <c r="AP25" s="928"/>
      <c r="AQ25" s="928"/>
      <c r="AR25" s="2248"/>
      <c r="AS25" s="2249"/>
      <c r="AT25" s="2249"/>
      <c r="AU25" s="968" t="s">
        <v>122</v>
      </c>
      <c r="AV25" s="970"/>
      <c r="AW25" s="5"/>
      <c r="AX25" s="2224"/>
      <c r="AY25" s="938"/>
      <c r="AZ25" s="938"/>
      <c r="BA25" s="2398" t="str">
        <f t="shared" si="0"/>
        <v/>
      </c>
      <c r="BB25" s="2398"/>
      <c r="BC25" s="2398"/>
      <c r="BD25" s="2398" t="str">
        <f t="shared" si="1"/>
        <v/>
      </c>
      <c r="BE25" s="2398"/>
      <c r="BF25" s="2398"/>
      <c r="BG25" s="2398" t="e">
        <f t="shared" si="2"/>
        <v>#VALUE!</v>
      </c>
      <c r="BH25" s="2398"/>
      <c r="BI25" s="2398"/>
      <c r="BJ25" s="2398" t="str">
        <f t="shared" si="3"/>
        <v/>
      </c>
      <c r="BK25" s="2398"/>
      <c r="BL25" s="2398"/>
      <c r="BM25" s="952" t="str">
        <f>IFERROR(SQRT(AL25/AL24)*AO24,"")</f>
        <v/>
      </c>
      <c r="BN25" s="952"/>
      <c r="BO25" s="1329"/>
      <c r="BP25" s="5"/>
      <c r="BQ25" s="5"/>
      <c r="BR25" s="5"/>
      <c r="BS25" s="5"/>
      <c r="BT25" s="5"/>
      <c r="BU25" s="5"/>
      <c r="BV25" s="5"/>
      <c r="BW25" s="5"/>
      <c r="BX25" s="5"/>
      <c r="BY25" s="5"/>
      <c r="BZ25" s="5"/>
      <c r="CA25" s="5"/>
      <c r="CB25" s="5"/>
      <c r="CC25" s="5"/>
      <c r="CD25" s="5"/>
      <c r="CE25" s="5"/>
      <c r="CF25" s="5"/>
    </row>
    <row r="26" spans="1:84" ht="12" customHeight="1" x14ac:dyDescent="0.25">
      <c r="A26" s="2405"/>
      <c r="B26" s="2406"/>
      <c r="C26" s="2406"/>
      <c r="D26" s="2406"/>
      <c r="E26" s="2406"/>
      <c r="F26" s="2406"/>
      <c r="G26" s="2407"/>
      <c r="H26" s="2385" t="s">
        <v>931</v>
      </c>
      <c r="I26" s="2386"/>
      <c r="J26" s="2387"/>
      <c r="K26" s="2376" t="s">
        <v>544</v>
      </c>
      <c r="L26" s="2377"/>
      <c r="M26" s="2378"/>
      <c r="N26" s="2379"/>
      <c r="O26" s="2379"/>
      <c r="P26" s="2379"/>
      <c r="Q26" s="2375"/>
      <c r="R26" s="2375"/>
      <c r="S26" s="2375"/>
      <c r="T26" s="2375"/>
      <c r="U26" s="2375"/>
      <c r="V26" s="2375"/>
      <c r="W26" s="2375"/>
      <c r="X26" s="2375"/>
      <c r="Y26" s="2375"/>
      <c r="Z26" s="2375"/>
      <c r="AA26" s="2375"/>
      <c r="AB26" s="2375"/>
      <c r="AC26" s="2375"/>
      <c r="AD26" s="2375"/>
      <c r="AE26" s="2375"/>
      <c r="AF26" s="2375"/>
      <c r="AG26" s="2375"/>
      <c r="AH26" s="2375"/>
      <c r="AI26" s="2375"/>
      <c r="AJ26" s="2375"/>
      <c r="AK26" s="2375"/>
      <c r="AL26" s="2375"/>
      <c r="AM26" s="2375"/>
      <c r="AN26" s="2375"/>
      <c r="AO26" s="2375"/>
      <c r="AP26" s="2375"/>
      <c r="AQ26" s="2375"/>
      <c r="AR26" s="2372" t="str">
        <f>IF($A24&lt;&gt;"","---","")</f>
        <v/>
      </c>
      <c r="AS26" s="2373"/>
      <c r="AT26" s="2373"/>
      <c r="AU26" s="2373"/>
      <c r="AV26" s="2374"/>
      <c r="AW26" s="5"/>
      <c r="AX26" s="2380"/>
      <c r="AY26" s="2381"/>
      <c r="AZ26" s="2381"/>
      <c r="BA26" s="2382" t="str">
        <f>IF(1.08*N26*(W26-Q26)/1000&lt;&gt;0,1.08*N26*(W26-Q26)/1000,"")</f>
        <v/>
      </c>
      <c r="BB26" s="2382"/>
      <c r="BC26" s="2382"/>
      <c r="BD26" s="2382" t="str">
        <f t="shared" si="1"/>
        <v/>
      </c>
      <c r="BE26" s="2382"/>
      <c r="BF26" s="2382"/>
      <c r="BG26" s="2382" t="str">
        <f>IF(AO26*500*(AC26-AF26)/1000&lt;&gt;0,AO26*500*(AC26-AF26)/1000,"")</f>
        <v/>
      </c>
      <c r="BH26" s="2382"/>
      <c r="BI26" s="2382"/>
      <c r="BJ26" s="2382" t="str">
        <f t="shared" si="3"/>
        <v/>
      </c>
      <c r="BK26" s="2382"/>
      <c r="BL26" s="2382"/>
      <c r="BM26" s="2391" t="s">
        <v>99</v>
      </c>
      <c r="BN26" s="2392"/>
      <c r="BO26" s="2393"/>
      <c r="BP26" s="5"/>
      <c r="BQ26" s="5"/>
      <c r="BR26" s="5"/>
      <c r="BS26" s="5"/>
      <c r="BT26" s="5"/>
      <c r="BU26" s="5"/>
      <c r="BV26" s="5"/>
      <c r="BW26" s="5"/>
      <c r="BX26" s="5"/>
      <c r="BY26" s="5"/>
      <c r="BZ26" s="5"/>
      <c r="CA26" s="5"/>
      <c r="CB26" s="5"/>
      <c r="CC26" s="5"/>
      <c r="CD26" s="5"/>
      <c r="CE26" s="5"/>
      <c r="CF26" s="5"/>
    </row>
    <row r="27" spans="1:84" ht="12" customHeight="1" x14ac:dyDescent="0.25">
      <c r="A27" s="2433"/>
      <c r="B27" s="855"/>
      <c r="C27" s="855"/>
      <c r="D27" s="855"/>
      <c r="E27" s="855"/>
      <c r="F27" s="855"/>
      <c r="G27" s="2434"/>
      <c r="H27" s="2429"/>
      <c r="I27" s="2430"/>
      <c r="J27" s="2431"/>
      <c r="K27" s="2423" t="s">
        <v>616</v>
      </c>
      <c r="L27" s="2424"/>
      <c r="M27" s="2425"/>
      <c r="N27" s="2432"/>
      <c r="O27" s="2432"/>
      <c r="P27" s="2432"/>
      <c r="Q27" s="938"/>
      <c r="R27" s="938"/>
      <c r="S27" s="938"/>
      <c r="T27" s="938"/>
      <c r="U27" s="938"/>
      <c r="V27" s="938"/>
      <c r="W27" s="938"/>
      <c r="X27" s="938"/>
      <c r="Y27" s="938"/>
      <c r="Z27" s="938"/>
      <c r="AA27" s="938"/>
      <c r="AB27" s="938"/>
      <c r="AC27" s="938"/>
      <c r="AD27" s="938"/>
      <c r="AE27" s="938"/>
      <c r="AF27" s="938"/>
      <c r="AG27" s="938"/>
      <c r="AH27" s="938"/>
      <c r="AI27" s="928" t="str">
        <f>IFERROR(BG27,"")</f>
        <v/>
      </c>
      <c r="AJ27" s="928"/>
      <c r="AK27" s="928"/>
      <c r="AL27" s="938"/>
      <c r="AM27" s="938"/>
      <c r="AN27" s="938"/>
      <c r="AO27" s="928" t="str">
        <f>BM27</f>
        <v/>
      </c>
      <c r="AP27" s="928"/>
      <c r="AQ27" s="928"/>
      <c r="AR27" s="2248"/>
      <c r="AS27" s="2249"/>
      <c r="AT27" s="2249"/>
      <c r="AU27" s="968" t="s">
        <v>122</v>
      </c>
      <c r="AV27" s="970"/>
      <c r="AW27" s="5"/>
      <c r="AX27" s="2224"/>
      <c r="AY27" s="938"/>
      <c r="AZ27" s="938"/>
      <c r="BA27" s="2398" t="str">
        <f>IF(1.08*N27*(W27-Q27)/1000&lt;&gt;0,1.08*N27*(W27-Q27)/1000,"")</f>
        <v/>
      </c>
      <c r="BB27" s="2398"/>
      <c r="BC27" s="2398"/>
      <c r="BD27" s="2398" t="str">
        <f t="shared" si="1"/>
        <v/>
      </c>
      <c r="BE27" s="2398"/>
      <c r="BF27" s="2398"/>
      <c r="BG27" s="2398" t="e">
        <f>IF(AO27*500*(AC27-AF27)/1000&lt;&gt;0,AO27*500*(AC27-AF27)/1000,"")</f>
        <v>#VALUE!</v>
      </c>
      <c r="BH27" s="2398"/>
      <c r="BI27" s="2398"/>
      <c r="BJ27" s="2398" t="str">
        <f t="shared" si="3"/>
        <v/>
      </c>
      <c r="BK27" s="2398"/>
      <c r="BL27" s="2398"/>
      <c r="BM27" s="952" t="str">
        <f>IFERROR(SQRT(AL27/AL26)*AO26,"")</f>
        <v/>
      </c>
      <c r="BN27" s="952"/>
      <c r="BO27" s="1329"/>
      <c r="BP27" s="5"/>
      <c r="BQ27" s="5"/>
      <c r="BR27" s="5"/>
      <c r="BS27" s="5"/>
      <c r="BT27" s="5"/>
      <c r="BU27" s="5"/>
      <c r="BV27" s="5"/>
      <c r="BW27" s="5"/>
      <c r="BX27" s="5"/>
      <c r="BY27" s="5"/>
      <c r="BZ27" s="5"/>
      <c r="CA27" s="5"/>
      <c r="CB27" s="5"/>
      <c r="CC27" s="5"/>
      <c r="CD27" s="5"/>
      <c r="CE27" s="5"/>
      <c r="CF27" s="5"/>
    </row>
    <row r="28" spans="1:84" ht="12" customHeight="1" x14ac:dyDescent="0.25">
      <c r="A28" s="2403"/>
      <c r="B28" s="2015"/>
      <c r="C28" s="2015"/>
      <c r="D28" s="2015"/>
      <c r="E28" s="2015"/>
      <c r="F28" s="2015"/>
      <c r="G28" s="2404"/>
      <c r="H28" s="2411" t="s">
        <v>930</v>
      </c>
      <c r="I28" s="2412"/>
      <c r="J28" s="2413"/>
      <c r="K28" s="2417" t="s">
        <v>544</v>
      </c>
      <c r="L28" s="2418"/>
      <c r="M28" s="2419"/>
      <c r="N28" s="2298"/>
      <c r="O28" s="2299"/>
      <c r="P28" s="2300"/>
      <c r="Q28" s="2295"/>
      <c r="R28" s="2296"/>
      <c r="S28" s="2297"/>
      <c r="T28" s="2295"/>
      <c r="U28" s="2296"/>
      <c r="V28" s="2297"/>
      <c r="W28" s="2295"/>
      <c r="X28" s="2296"/>
      <c r="Y28" s="2297"/>
      <c r="Z28" s="2295"/>
      <c r="AA28" s="2296"/>
      <c r="AB28" s="2297"/>
      <c r="AC28" s="2295"/>
      <c r="AD28" s="2296"/>
      <c r="AE28" s="2297"/>
      <c r="AF28" s="2295"/>
      <c r="AG28" s="2296"/>
      <c r="AH28" s="2297"/>
      <c r="AI28" s="2295"/>
      <c r="AJ28" s="2296"/>
      <c r="AK28" s="2297"/>
      <c r="AL28" s="2295"/>
      <c r="AM28" s="2296"/>
      <c r="AN28" s="2297"/>
      <c r="AO28" s="2295"/>
      <c r="AP28" s="2296"/>
      <c r="AQ28" s="2297"/>
      <c r="AR28" s="2399" t="str">
        <f>IF($A28&lt;&gt;"","---","")</f>
        <v/>
      </c>
      <c r="AS28" s="2400"/>
      <c r="AT28" s="2400"/>
      <c r="AU28" s="2400"/>
      <c r="AV28" s="2401"/>
      <c r="AW28" s="5"/>
      <c r="AX28" s="2220"/>
      <c r="AY28" s="2221"/>
      <c r="AZ28" s="2221"/>
      <c r="BA28" s="2402" t="str">
        <f t="shared" si="0"/>
        <v/>
      </c>
      <c r="BB28" s="2402"/>
      <c r="BC28" s="2402"/>
      <c r="BD28" s="2402" t="str">
        <f t="shared" si="1"/>
        <v/>
      </c>
      <c r="BE28" s="2402"/>
      <c r="BF28" s="2402"/>
      <c r="BG28" s="2402" t="str">
        <f t="shared" si="2"/>
        <v/>
      </c>
      <c r="BH28" s="2402"/>
      <c r="BI28" s="2402"/>
      <c r="BJ28" s="2402" t="str">
        <f t="shared" si="3"/>
        <v/>
      </c>
      <c r="BK28" s="2402"/>
      <c r="BL28" s="2402"/>
      <c r="BM28" s="2420" t="s">
        <v>99</v>
      </c>
      <c r="BN28" s="2421"/>
      <c r="BO28" s="2422"/>
      <c r="BP28" s="5"/>
      <c r="BQ28" s="5"/>
      <c r="BR28" s="5"/>
      <c r="BS28" s="5"/>
      <c r="BT28" s="5"/>
      <c r="BU28" s="5"/>
      <c r="BV28" s="5"/>
      <c r="BW28" s="5"/>
      <c r="BX28" s="5"/>
      <c r="BY28" s="5"/>
      <c r="BZ28" s="5"/>
      <c r="CA28" s="5"/>
      <c r="CB28" s="5"/>
      <c r="CC28" s="5"/>
      <c r="CD28" s="5"/>
      <c r="CE28" s="5"/>
      <c r="CF28" s="5"/>
    </row>
    <row r="29" spans="1:84" ht="12" customHeight="1" x14ac:dyDescent="0.25">
      <c r="A29" s="2405"/>
      <c r="B29" s="2406"/>
      <c r="C29" s="2406"/>
      <c r="D29" s="2406"/>
      <c r="E29" s="2406"/>
      <c r="F29" s="2406"/>
      <c r="G29" s="2407"/>
      <c r="H29" s="2414"/>
      <c r="I29" s="2415"/>
      <c r="J29" s="2416"/>
      <c r="K29" s="2423" t="s">
        <v>616</v>
      </c>
      <c r="L29" s="2424"/>
      <c r="M29" s="2425"/>
      <c r="N29" s="2426"/>
      <c r="O29" s="2427"/>
      <c r="P29" s="2428"/>
      <c r="Q29" s="2074"/>
      <c r="R29" s="2075"/>
      <c r="S29" s="2076"/>
      <c r="T29" s="2074"/>
      <c r="U29" s="2075"/>
      <c r="V29" s="2076"/>
      <c r="W29" s="2074"/>
      <c r="X29" s="2075"/>
      <c r="Y29" s="2076"/>
      <c r="Z29" s="2074"/>
      <c r="AA29" s="2075"/>
      <c r="AB29" s="2076"/>
      <c r="AC29" s="2074"/>
      <c r="AD29" s="2075"/>
      <c r="AE29" s="2076"/>
      <c r="AF29" s="2074"/>
      <c r="AG29" s="2075"/>
      <c r="AH29" s="2076"/>
      <c r="AI29" s="928" t="str">
        <f>IFERROR(BG29,"")</f>
        <v/>
      </c>
      <c r="AJ29" s="928"/>
      <c r="AK29" s="928"/>
      <c r="AL29" s="2074"/>
      <c r="AM29" s="2075"/>
      <c r="AN29" s="2076"/>
      <c r="AO29" s="928" t="str">
        <f>BM29</f>
        <v/>
      </c>
      <c r="AP29" s="928"/>
      <c r="AQ29" s="928"/>
      <c r="AR29" s="2248"/>
      <c r="AS29" s="2249"/>
      <c r="AT29" s="2249"/>
      <c r="AU29" s="968" t="s">
        <v>122</v>
      </c>
      <c r="AV29" s="970"/>
      <c r="AW29" s="5"/>
      <c r="AX29" s="2224"/>
      <c r="AY29" s="938"/>
      <c r="AZ29" s="938"/>
      <c r="BA29" s="2398" t="str">
        <f t="shared" si="0"/>
        <v/>
      </c>
      <c r="BB29" s="2398"/>
      <c r="BC29" s="2398"/>
      <c r="BD29" s="2398" t="str">
        <f t="shared" si="1"/>
        <v/>
      </c>
      <c r="BE29" s="2398"/>
      <c r="BF29" s="2398"/>
      <c r="BG29" s="2398" t="e">
        <f t="shared" si="2"/>
        <v>#VALUE!</v>
      </c>
      <c r="BH29" s="2398"/>
      <c r="BI29" s="2398"/>
      <c r="BJ29" s="2398" t="str">
        <f t="shared" si="3"/>
        <v/>
      </c>
      <c r="BK29" s="2398"/>
      <c r="BL29" s="2398"/>
      <c r="BM29" s="952" t="str">
        <f>IFERROR(SQRT(AL29/AL28)*AO28,"")</f>
        <v/>
      </c>
      <c r="BN29" s="952"/>
      <c r="BO29" s="1329"/>
      <c r="BP29" s="5"/>
      <c r="BQ29" s="5"/>
      <c r="BR29" s="5"/>
      <c r="BS29" s="5"/>
      <c r="BT29" s="5"/>
      <c r="BU29" s="5"/>
      <c r="BV29" s="5"/>
      <c r="BW29" s="5"/>
      <c r="BX29" s="5"/>
      <c r="BY29" s="5"/>
      <c r="BZ29" s="5"/>
      <c r="CA29" s="5"/>
      <c r="CB29" s="5"/>
      <c r="CC29" s="5"/>
      <c r="CD29" s="5"/>
      <c r="CE29" s="5"/>
      <c r="CF29" s="5"/>
    </row>
    <row r="30" spans="1:84" ht="12" customHeight="1" x14ac:dyDescent="0.25">
      <c r="A30" s="2405"/>
      <c r="B30" s="2406"/>
      <c r="C30" s="2406"/>
      <c r="D30" s="2406"/>
      <c r="E30" s="2406"/>
      <c r="F30" s="2406"/>
      <c r="G30" s="2407"/>
      <c r="H30" s="2385" t="s">
        <v>931</v>
      </c>
      <c r="I30" s="2386"/>
      <c r="J30" s="2387"/>
      <c r="K30" s="2376" t="s">
        <v>544</v>
      </c>
      <c r="L30" s="2377"/>
      <c r="M30" s="2378"/>
      <c r="N30" s="2379"/>
      <c r="O30" s="2379"/>
      <c r="P30" s="2379"/>
      <c r="Q30" s="2375"/>
      <c r="R30" s="2375"/>
      <c r="S30" s="2375"/>
      <c r="T30" s="2375"/>
      <c r="U30" s="2375"/>
      <c r="V30" s="2375"/>
      <c r="W30" s="2375"/>
      <c r="X30" s="2375"/>
      <c r="Y30" s="2375"/>
      <c r="Z30" s="2375"/>
      <c r="AA30" s="2375"/>
      <c r="AB30" s="2375"/>
      <c r="AC30" s="2375"/>
      <c r="AD30" s="2375"/>
      <c r="AE30" s="2375"/>
      <c r="AF30" s="2375"/>
      <c r="AG30" s="2375"/>
      <c r="AH30" s="2375"/>
      <c r="AI30" s="2375"/>
      <c r="AJ30" s="2375"/>
      <c r="AK30" s="2375"/>
      <c r="AL30" s="2375"/>
      <c r="AM30" s="2375"/>
      <c r="AN30" s="2375"/>
      <c r="AO30" s="2375"/>
      <c r="AP30" s="2375"/>
      <c r="AQ30" s="2375"/>
      <c r="AR30" s="2372" t="str">
        <f>IF($A28&lt;&gt;"","---","")</f>
        <v/>
      </c>
      <c r="AS30" s="2373"/>
      <c r="AT30" s="2373"/>
      <c r="AU30" s="2373"/>
      <c r="AV30" s="2374"/>
      <c r="AW30" s="5"/>
      <c r="AX30" s="2380"/>
      <c r="AY30" s="2381"/>
      <c r="AZ30" s="2381"/>
      <c r="BA30" s="2382" t="str">
        <f>IF(1.08*N30*(W30-Q30)/1000&lt;&gt;0,1.08*N30*(W30-Q30)/1000,"")</f>
        <v/>
      </c>
      <c r="BB30" s="2382"/>
      <c r="BC30" s="2382"/>
      <c r="BD30" s="2382" t="str">
        <f t="shared" si="1"/>
        <v/>
      </c>
      <c r="BE30" s="2382"/>
      <c r="BF30" s="2382"/>
      <c r="BG30" s="2382" t="str">
        <f>IF(AO30*500*(AC30-AF30)/1000&lt;&gt;0,AO30*500*(AC30-AF30)/1000,"")</f>
        <v/>
      </c>
      <c r="BH30" s="2382"/>
      <c r="BI30" s="2382"/>
      <c r="BJ30" s="2382" t="str">
        <f t="shared" si="3"/>
        <v/>
      </c>
      <c r="BK30" s="2382"/>
      <c r="BL30" s="2382"/>
      <c r="BM30" s="2391" t="s">
        <v>99</v>
      </c>
      <c r="BN30" s="2392"/>
      <c r="BO30" s="2393"/>
      <c r="BP30" s="5"/>
      <c r="BQ30" s="5"/>
      <c r="BR30" s="5"/>
      <c r="BS30" s="5"/>
      <c r="BT30" s="5"/>
      <c r="BU30" s="5"/>
      <c r="BV30" s="5"/>
      <c r="BW30" s="5"/>
      <c r="BX30" s="5"/>
      <c r="BY30" s="5"/>
      <c r="BZ30" s="5"/>
      <c r="CA30" s="5"/>
      <c r="CB30" s="5"/>
      <c r="CC30" s="5"/>
      <c r="CD30" s="5"/>
      <c r="CE30" s="5"/>
      <c r="CF30" s="5"/>
    </row>
    <row r="31" spans="1:84" ht="12" customHeight="1" thickBot="1" x14ac:dyDescent="0.3">
      <c r="A31" s="2408"/>
      <c r="B31" s="2409"/>
      <c r="C31" s="2409"/>
      <c r="D31" s="2409"/>
      <c r="E31" s="2409"/>
      <c r="F31" s="2409"/>
      <c r="G31" s="2410"/>
      <c r="H31" s="2388"/>
      <c r="I31" s="2389"/>
      <c r="J31" s="2390"/>
      <c r="K31" s="2394" t="s">
        <v>616</v>
      </c>
      <c r="L31" s="2395"/>
      <c r="M31" s="2396"/>
      <c r="N31" s="2397"/>
      <c r="O31" s="2397"/>
      <c r="P31" s="2397"/>
      <c r="Q31" s="2133"/>
      <c r="R31" s="2133"/>
      <c r="S31" s="2133"/>
      <c r="T31" s="2133"/>
      <c r="U31" s="2133"/>
      <c r="V31" s="2133"/>
      <c r="W31" s="2133"/>
      <c r="X31" s="2133"/>
      <c r="Y31" s="2133"/>
      <c r="Z31" s="2133"/>
      <c r="AA31" s="2133"/>
      <c r="AB31" s="2133"/>
      <c r="AC31" s="2133"/>
      <c r="AD31" s="2133"/>
      <c r="AE31" s="2133"/>
      <c r="AF31" s="2133"/>
      <c r="AG31" s="2133"/>
      <c r="AH31" s="2133"/>
      <c r="AI31" s="2371" t="str">
        <f>IFERROR(BG31,"")</f>
        <v/>
      </c>
      <c r="AJ31" s="2371"/>
      <c r="AK31" s="2371"/>
      <c r="AL31" s="2133"/>
      <c r="AM31" s="2133"/>
      <c r="AN31" s="2133"/>
      <c r="AO31" s="2371" t="str">
        <f>BM31</f>
        <v/>
      </c>
      <c r="AP31" s="2371"/>
      <c r="AQ31" s="2371"/>
      <c r="AR31" s="2236"/>
      <c r="AS31" s="2237"/>
      <c r="AT31" s="2237"/>
      <c r="AU31" s="992" t="s">
        <v>122</v>
      </c>
      <c r="AV31" s="993"/>
      <c r="AW31" s="5"/>
      <c r="AX31" s="2235"/>
      <c r="AY31" s="2133"/>
      <c r="AZ31" s="2133"/>
      <c r="BA31" s="2371" t="str">
        <f>IF(1.08*N31*(W31-Q31)/1000&lt;&gt;0,1.08*N31*(W31-Q31)/1000,"")</f>
        <v/>
      </c>
      <c r="BB31" s="2371"/>
      <c r="BC31" s="2371"/>
      <c r="BD31" s="2371" t="str">
        <f t="shared" si="1"/>
        <v/>
      </c>
      <c r="BE31" s="2371"/>
      <c r="BF31" s="2371"/>
      <c r="BG31" s="2371" t="e">
        <f>IF(AO31*500*(AC31-AF31)/1000&lt;&gt;0,AO31*500*(AC31-AF31)/1000,"")</f>
        <v>#VALUE!</v>
      </c>
      <c r="BH31" s="2371"/>
      <c r="BI31" s="2371"/>
      <c r="BJ31" s="2371" t="str">
        <f t="shared" si="3"/>
        <v/>
      </c>
      <c r="BK31" s="2371"/>
      <c r="BL31" s="2371"/>
      <c r="BM31" s="2383" t="str">
        <f>IFERROR(SQRT(AL31/AL30)*AO30,"")</f>
        <v/>
      </c>
      <c r="BN31" s="2383"/>
      <c r="BO31" s="2384"/>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9" t="s">
        <v>103</v>
      </c>
      <c r="I32" s="469"/>
      <c r="J32" s="469"/>
      <c r="K32" s="469"/>
      <c r="L32" s="469"/>
      <c r="M32" s="469"/>
      <c r="N32" s="700"/>
      <c r="O32" s="700"/>
      <c r="P32" s="700"/>
      <c r="Q32" s="701"/>
      <c r="R32" s="701"/>
      <c r="S32" s="701"/>
      <c r="T32" s="701"/>
      <c r="U32" s="701"/>
      <c r="V32" s="701"/>
      <c r="W32" s="701"/>
      <c r="X32" s="701"/>
      <c r="Y32" s="701"/>
      <c r="Z32" s="701"/>
      <c r="AA32" s="701"/>
      <c r="AB32" s="701"/>
      <c r="AC32" s="701"/>
      <c r="AD32" s="701"/>
      <c r="AE32" s="701"/>
      <c r="AF32" s="701"/>
      <c r="AG32" s="701"/>
      <c r="AH32" s="701"/>
      <c r="AI32" s="701"/>
      <c r="AJ32" s="701"/>
      <c r="AK32" s="701"/>
      <c r="AL32" s="701"/>
      <c r="AM32" s="701"/>
      <c r="AN32" s="701"/>
      <c r="AO32" s="701"/>
      <c r="AP32" s="701"/>
      <c r="AQ32" s="701"/>
      <c r="AR32" s="701"/>
      <c r="AS32" s="701"/>
      <c r="AT32" s="701"/>
      <c r="AU32" s="701"/>
      <c r="AV32" s="70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469" t="s">
        <v>103</v>
      </c>
      <c r="I33" s="469"/>
      <c r="J33" s="469"/>
      <c r="K33" s="469"/>
      <c r="L33" s="469"/>
      <c r="M33" s="469"/>
      <c r="N33" s="702"/>
      <c r="O33" s="702"/>
      <c r="P33" s="702"/>
      <c r="Q33" s="607"/>
      <c r="R33" s="607"/>
      <c r="S33" s="607"/>
      <c r="T33" s="607"/>
      <c r="U33" s="607"/>
      <c r="V33" s="607"/>
      <c r="W33" s="607"/>
      <c r="X33" s="607"/>
      <c r="Y33" s="607"/>
      <c r="Z33" s="607"/>
      <c r="AA33" s="607"/>
      <c r="AB33" s="607"/>
      <c r="AC33" s="607"/>
      <c r="AD33" s="607"/>
      <c r="AE33" s="607"/>
      <c r="AF33" s="607"/>
      <c r="AG33" s="607"/>
      <c r="AH33" s="607"/>
      <c r="AI33" s="607"/>
      <c r="AJ33" s="607"/>
      <c r="AK33" s="607"/>
      <c r="AL33" s="607"/>
      <c r="AM33" s="607"/>
      <c r="AN33" s="607"/>
      <c r="AO33" s="607"/>
      <c r="AP33" s="607"/>
      <c r="AQ33" s="607"/>
      <c r="AR33" s="607"/>
      <c r="AS33" s="607"/>
      <c r="AT33" s="607"/>
      <c r="AU33" s="607"/>
      <c r="AV33" s="607"/>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987"/>
      <c r="AF35" s="987"/>
      <c r="AG35" s="987"/>
      <c r="AH35" s="987"/>
      <c r="AI35" s="987"/>
      <c r="AJ35" s="987"/>
      <c r="AK35" s="987"/>
      <c r="AL35" s="987"/>
      <c r="AM35" s="987"/>
      <c r="AN35" s="987"/>
      <c r="AO35" s="987"/>
      <c r="AP35" s="987"/>
      <c r="AQ35" s="987"/>
      <c r="AR35" s="987"/>
      <c r="AS35" s="987"/>
      <c r="AT35" s="987"/>
      <c r="AU35" s="987"/>
      <c r="AV35" s="987"/>
      <c r="AW35" s="5"/>
      <c r="AX35" s="939" t="s">
        <v>709</v>
      </c>
      <c r="AY35" s="940"/>
      <c r="AZ35" s="940"/>
      <c r="BA35" s="940"/>
      <c r="BB35" s="940"/>
      <c r="BC35" s="940"/>
      <c r="BD35" s="940"/>
      <c r="BE35" s="940"/>
      <c r="BF35" s="940"/>
      <c r="BG35" s="940"/>
      <c r="BH35" s="940"/>
      <c r="BI35" s="940"/>
      <c r="BJ35" s="940"/>
      <c r="BK35" s="940"/>
      <c r="BL35" s="94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987"/>
      <c r="AF36" s="987"/>
      <c r="AG36" s="987"/>
      <c r="AH36" s="987"/>
      <c r="AI36" s="987"/>
      <c r="AJ36" s="987"/>
      <c r="AK36" s="987"/>
      <c r="AL36" s="987"/>
      <c r="AM36" s="987"/>
      <c r="AN36" s="987"/>
      <c r="AO36" s="987"/>
      <c r="AP36" s="987"/>
      <c r="AQ36" s="987"/>
      <c r="AR36" s="987"/>
      <c r="AS36" s="987"/>
      <c r="AT36" s="987"/>
      <c r="AU36" s="987"/>
      <c r="AV36" s="987"/>
      <c r="AW36" s="5"/>
      <c r="AX36" s="948"/>
      <c r="AY36" s="949"/>
      <c r="AZ36" s="949"/>
      <c r="BA36" s="949"/>
      <c r="BB36" s="950"/>
      <c r="BC36" s="956"/>
      <c r="BD36" s="949"/>
      <c r="BE36" s="949"/>
      <c r="BF36" s="949"/>
      <c r="BG36" s="950"/>
      <c r="BH36" s="956"/>
      <c r="BI36" s="949"/>
      <c r="BJ36" s="949"/>
      <c r="BK36" s="949"/>
      <c r="BL36" s="95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987"/>
      <c r="AF37" s="987"/>
      <c r="AG37" s="987"/>
      <c r="AH37" s="987"/>
      <c r="AI37" s="987"/>
      <c r="AJ37" s="987"/>
      <c r="AK37" s="987"/>
      <c r="AL37" s="987"/>
      <c r="AM37" s="987"/>
      <c r="AN37" s="987"/>
      <c r="AO37" s="987"/>
      <c r="AP37" s="987"/>
      <c r="AQ37" s="987"/>
      <c r="AR37" s="987"/>
      <c r="AS37" s="987"/>
      <c r="AT37" s="987"/>
      <c r="AU37" s="987"/>
      <c r="AV37" s="987"/>
      <c r="AW37" s="5"/>
      <c r="AX37" s="958"/>
      <c r="AY37" s="959"/>
      <c r="AZ37" s="959"/>
      <c r="BA37" s="959"/>
      <c r="BB37" s="960"/>
      <c r="BC37" s="961"/>
      <c r="BD37" s="959"/>
      <c r="BE37" s="959"/>
      <c r="BF37" s="959"/>
      <c r="BG37" s="960"/>
      <c r="BH37" s="961"/>
      <c r="BI37" s="959"/>
      <c r="BJ37" s="959"/>
      <c r="BK37" s="959"/>
      <c r="BL37" s="96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987"/>
      <c r="AF38" s="987"/>
      <c r="AG38" s="987"/>
      <c r="AH38" s="987"/>
      <c r="AI38" s="987"/>
      <c r="AJ38" s="987"/>
      <c r="AK38" s="987"/>
      <c r="AL38" s="987"/>
      <c r="AM38" s="987"/>
      <c r="AN38" s="987"/>
      <c r="AO38" s="987"/>
      <c r="AP38" s="987"/>
      <c r="AQ38" s="987"/>
      <c r="AR38" s="987"/>
      <c r="AS38" s="987"/>
      <c r="AT38" s="987"/>
      <c r="AU38" s="987"/>
      <c r="AV38" s="987"/>
      <c r="AW38" s="5"/>
      <c r="AX38" s="958"/>
      <c r="AY38" s="959"/>
      <c r="AZ38" s="959"/>
      <c r="BA38" s="959"/>
      <c r="BB38" s="960"/>
      <c r="BC38" s="961"/>
      <c r="BD38" s="959"/>
      <c r="BE38" s="959"/>
      <c r="BF38" s="959"/>
      <c r="BG38" s="960"/>
      <c r="BH38" s="961"/>
      <c r="BI38" s="959"/>
      <c r="BJ38" s="959"/>
      <c r="BK38" s="959"/>
      <c r="BL38" s="96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987"/>
      <c r="AF39" s="987"/>
      <c r="AG39" s="987"/>
      <c r="AH39" s="987"/>
      <c r="AI39" s="987"/>
      <c r="AJ39" s="987"/>
      <c r="AK39" s="987"/>
      <c r="AL39" s="987"/>
      <c r="AM39" s="987"/>
      <c r="AN39" s="987"/>
      <c r="AO39" s="987"/>
      <c r="AP39" s="987"/>
      <c r="AQ39" s="987"/>
      <c r="AR39" s="987"/>
      <c r="AS39" s="987"/>
      <c r="AT39" s="987"/>
      <c r="AU39" s="987"/>
      <c r="AV39" s="987"/>
      <c r="AW39" s="5"/>
      <c r="AX39" s="958"/>
      <c r="AY39" s="959"/>
      <c r="AZ39" s="959"/>
      <c r="BA39" s="959"/>
      <c r="BB39" s="960"/>
      <c r="BC39" s="961"/>
      <c r="BD39" s="959"/>
      <c r="BE39" s="959"/>
      <c r="BF39" s="959"/>
      <c r="BG39" s="960"/>
      <c r="BH39" s="961"/>
      <c r="BI39" s="959"/>
      <c r="BJ39" s="959"/>
      <c r="BK39" s="959"/>
      <c r="BL39" s="96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987"/>
      <c r="AF40" s="987"/>
      <c r="AG40" s="987"/>
      <c r="AH40" s="987"/>
      <c r="AI40" s="987"/>
      <c r="AJ40" s="987"/>
      <c r="AK40" s="987"/>
      <c r="AL40" s="987"/>
      <c r="AM40" s="987"/>
      <c r="AN40" s="987"/>
      <c r="AO40" s="987"/>
      <c r="AP40" s="987"/>
      <c r="AQ40" s="987"/>
      <c r="AR40" s="987"/>
      <c r="AS40" s="987"/>
      <c r="AT40" s="987"/>
      <c r="AU40" s="987"/>
      <c r="AV40" s="987"/>
      <c r="AW40" s="5"/>
      <c r="AX40" s="958"/>
      <c r="AY40" s="959"/>
      <c r="AZ40" s="959"/>
      <c r="BA40" s="959"/>
      <c r="BB40" s="960"/>
      <c r="BC40" s="961"/>
      <c r="BD40" s="959"/>
      <c r="BE40" s="959"/>
      <c r="BF40" s="959"/>
      <c r="BG40" s="960"/>
      <c r="BH40" s="961"/>
      <c r="BI40" s="959"/>
      <c r="BJ40" s="959"/>
      <c r="BK40" s="959"/>
      <c r="BL40" s="96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77"/>
      <c r="AY41" s="978"/>
      <c r="AZ41" s="978"/>
      <c r="BA41" s="978"/>
      <c r="BB41" s="979"/>
      <c r="BC41" s="980"/>
      <c r="BD41" s="978"/>
      <c r="BE41" s="978"/>
      <c r="BF41" s="978"/>
      <c r="BG41" s="979"/>
      <c r="BH41" s="980"/>
      <c r="BI41" s="978"/>
      <c r="BJ41" s="978"/>
      <c r="BK41" s="978"/>
      <c r="BL41" s="98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9" t="s">
        <v>38</v>
      </c>
      <c r="B42" s="1619"/>
      <c r="C42" s="1619"/>
      <c r="D42" s="1619"/>
      <c r="E42" s="994"/>
      <c r="F42" s="994"/>
      <c r="G42" s="994"/>
      <c r="H42" s="994"/>
      <c r="I42" s="994"/>
      <c r="J42" s="994"/>
      <c r="K42" s="994"/>
      <c r="L42" s="42"/>
      <c r="M42" s="42"/>
      <c r="N42" s="42"/>
      <c r="O42" s="42"/>
      <c r="P42" s="42"/>
      <c r="Q42" s="42"/>
      <c r="R42" s="42"/>
      <c r="S42" s="42"/>
      <c r="T42" s="42"/>
      <c r="U42" s="42"/>
      <c r="V42" s="42"/>
      <c r="W42" s="42"/>
      <c r="X42" s="42"/>
      <c r="Y42" s="42"/>
      <c r="Z42" s="42"/>
      <c r="AA42" s="42"/>
      <c r="AB42" s="42"/>
      <c r="AC42" s="42"/>
      <c r="AD42" s="1619" t="s">
        <v>37</v>
      </c>
      <c r="AE42" s="1619"/>
      <c r="AF42" s="1619"/>
      <c r="AG42" s="1619"/>
      <c r="AH42" s="1619"/>
      <c r="AI42" s="995"/>
      <c r="AJ42" s="995"/>
      <c r="AK42" s="995"/>
      <c r="AL42" s="995"/>
      <c r="AM42" s="995"/>
      <c r="AN42" s="995"/>
      <c r="AO42" s="995"/>
      <c r="AP42" s="995"/>
      <c r="AQ42" s="995"/>
      <c r="AR42" s="995"/>
      <c r="AS42" s="995"/>
      <c r="AT42" s="995"/>
      <c r="AU42" s="995"/>
      <c r="AV42" s="9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ttBKGuz2NULkYwima8z5z9cDwQqEiNQ6d8uedl9u8MjqOAMm6/h3n0vDNeyY++2MOsBLjSlEUqQmkdftBd4Fgg==" saltValue="Doy7j/Z6MjqivOKKC0lhLw==" spinCount="100000"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9" t="s">
        <v>49</v>
      </c>
      <c r="AX1" s="859"/>
      <c r="AY1" s="859"/>
      <c r="AZ1" s="859"/>
      <c r="BA1" s="859"/>
      <c r="BB1" s="859"/>
      <c r="BC1" s="859"/>
      <c r="BD1" s="859"/>
      <c r="BE1" s="859"/>
      <c r="BF1" s="859"/>
      <c r="BG1" s="859"/>
      <c r="BH1" s="859"/>
      <c r="BI1" s="859"/>
      <c r="BJ1" s="859"/>
      <c r="BK1" s="859"/>
      <c r="BL1" s="859"/>
      <c r="BM1" s="859"/>
      <c r="BN1" s="859"/>
      <c r="BO1" s="859"/>
      <c r="BP1" s="859"/>
      <c r="BQ1" s="859"/>
      <c r="BR1" s="859"/>
      <c r="BS1" s="859"/>
      <c r="BT1" s="859"/>
      <c r="BU1" s="859"/>
      <c r="BV1" s="859"/>
      <c r="BW1" s="859"/>
      <c r="BX1" s="859"/>
      <c r="BY1" s="859"/>
      <c r="BZ1" s="859"/>
      <c r="CA1" s="859"/>
      <c r="CB1" s="859"/>
      <c r="CC1" s="859"/>
      <c r="CD1" s="859"/>
      <c r="CE1" s="859"/>
      <c r="CF1" s="859"/>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60" t="s">
        <v>932</v>
      </c>
      <c r="Z5" s="860"/>
      <c r="AA5" s="860"/>
      <c r="AB5" s="860"/>
      <c r="AC5" s="860"/>
      <c r="AD5" s="860"/>
      <c r="AE5" s="860"/>
      <c r="AF5" s="860"/>
      <c r="AG5" s="860"/>
      <c r="AH5" s="860"/>
      <c r="AI5" s="860"/>
      <c r="AJ5" s="860"/>
      <c r="AK5" s="860"/>
      <c r="AL5" s="860"/>
      <c r="AM5" s="860"/>
      <c r="AN5" s="860"/>
      <c r="AO5" s="860"/>
      <c r="AP5" s="860"/>
      <c r="AQ5" s="860"/>
      <c r="AR5" s="860"/>
      <c r="AS5" s="860"/>
      <c r="AT5" s="860"/>
      <c r="AU5" s="860"/>
      <c r="AV5" s="86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54" t="s">
        <v>48</v>
      </c>
      <c r="B7" s="854"/>
      <c r="C7" s="854"/>
      <c r="D7" s="854"/>
      <c r="E7" s="854"/>
      <c r="F7" s="995"/>
      <c r="G7" s="995"/>
      <c r="H7" s="995"/>
      <c r="I7" s="995"/>
      <c r="J7" s="995"/>
      <c r="K7" s="995"/>
      <c r="L7" s="995"/>
      <c r="M7" s="995"/>
      <c r="N7" s="995"/>
      <c r="O7" s="995"/>
      <c r="P7" s="995"/>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7"/>
      <c r="AZ8" s="657"/>
      <c r="BA8" s="657"/>
      <c r="BB8" s="657"/>
      <c r="BC8" s="657"/>
      <c r="BD8" s="657"/>
      <c r="BE8" s="657"/>
      <c r="BF8" s="657"/>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56" t="s">
        <v>446</v>
      </c>
      <c r="B9" s="857"/>
      <c r="C9" s="857"/>
      <c r="D9" s="857"/>
      <c r="E9" s="857"/>
      <c r="F9" s="857"/>
      <c r="G9" s="857"/>
      <c r="H9" s="857"/>
      <c r="I9" s="857"/>
      <c r="J9" s="857"/>
      <c r="K9" s="857"/>
      <c r="L9" s="857"/>
      <c r="M9" s="857"/>
      <c r="N9" s="857"/>
      <c r="O9" s="857"/>
      <c r="P9" s="857"/>
      <c r="Q9" s="857"/>
      <c r="R9" s="857"/>
      <c r="S9" s="857"/>
      <c r="T9" s="857"/>
      <c r="U9" s="857"/>
      <c r="V9" s="857"/>
      <c r="W9" s="857"/>
      <c r="X9" s="857"/>
      <c r="Y9" s="857"/>
      <c r="Z9" s="857"/>
      <c r="AA9" s="857"/>
      <c r="AB9" s="857"/>
      <c r="AC9" s="857"/>
      <c r="AD9" s="857"/>
      <c r="AE9" s="857"/>
      <c r="AF9" s="857"/>
      <c r="AG9" s="857"/>
      <c r="AH9" s="857"/>
      <c r="AI9" s="857"/>
      <c r="AJ9" s="857"/>
      <c r="AK9" s="857"/>
      <c r="AL9" s="857"/>
      <c r="AM9" s="857"/>
      <c r="AN9" s="857"/>
      <c r="AO9" s="857"/>
      <c r="AP9" s="857"/>
      <c r="AQ9" s="857"/>
      <c r="AR9" s="857"/>
      <c r="AS9" s="857"/>
      <c r="AT9" s="857"/>
      <c r="AU9" s="857"/>
      <c r="AV9" s="858"/>
      <c r="AW9" s="5"/>
      <c r="AX9" s="2456" t="s">
        <v>445</v>
      </c>
      <c r="AY9" s="2438"/>
      <c r="AZ9" s="2438"/>
      <c r="BA9" s="2438" t="s">
        <v>444</v>
      </c>
      <c r="BB9" s="2438"/>
      <c r="BC9" s="2438"/>
      <c r="BD9" s="2438" t="s">
        <v>443</v>
      </c>
      <c r="BE9" s="2438"/>
      <c r="BF9" s="2438"/>
      <c r="BG9" s="2438" t="s">
        <v>442</v>
      </c>
      <c r="BH9" s="2438"/>
      <c r="BI9" s="2438"/>
      <c r="BJ9" s="2438" t="s">
        <v>441</v>
      </c>
      <c r="BK9" s="2438"/>
      <c r="BL9" s="2438"/>
      <c r="BM9" s="2438" t="s">
        <v>440</v>
      </c>
      <c r="BN9" s="2438"/>
      <c r="BO9" s="2439"/>
      <c r="BP9" s="665"/>
      <c r="BQ9" s="665"/>
      <c r="BR9" s="665"/>
      <c r="BS9" s="665"/>
      <c r="BT9" s="665"/>
      <c r="BU9" s="665"/>
      <c r="BV9" s="5"/>
      <c r="BW9" s="5"/>
      <c r="BX9" s="5"/>
      <c r="BY9" s="5"/>
      <c r="BZ9" s="5"/>
      <c r="CA9" s="5"/>
      <c r="CB9" s="5"/>
      <c r="CC9" s="5"/>
      <c r="CD9" s="5"/>
      <c r="CE9" s="5"/>
      <c r="CF9" s="5"/>
    </row>
    <row r="10" spans="1:84" ht="12.75" customHeight="1" thickTop="1" x14ac:dyDescent="0.25">
      <c r="A10" s="2444" t="s">
        <v>439</v>
      </c>
      <c r="B10" s="2445"/>
      <c r="C10" s="2445"/>
      <c r="D10" s="2445"/>
      <c r="E10" s="2445"/>
      <c r="F10" s="2445"/>
      <c r="G10" s="2446"/>
      <c r="H10" s="2447" t="s">
        <v>928</v>
      </c>
      <c r="I10" s="2448"/>
      <c r="J10" s="2448"/>
      <c r="K10" s="2447" t="s">
        <v>438</v>
      </c>
      <c r="L10" s="2448"/>
      <c r="M10" s="2448"/>
      <c r="N10" s="2451" t="s">
        <v>437</v>
      </c>
      <c r="O10" s="2452"/>
      <c r="P10" s="2453"/>
      <c r="Q10" s="2454" t="s">
        <v>436</v>
      </c>
      <c r="R10" s="2454"/>
      <c r="S10" s="2454"/>
      <c r="T10" s="2454"/>
      <c r="U10" s="2454"/>
      <c r="V10" s="2454"/>
      <c r="W10" s="2454" t="s">
        <v>435</v>
      </c>
      <c r="X10" s="2454"/>
      <c r="Y10" s="2454"/>
      <c r="Z10" s="2454"/>
      <c r="AA10" s="2454"/>
      <c r="AB10" s="2454"/>
      <c r="AC10" s="2455" t="s">
        <v>434</v>
      </c>
      <c r="AD10" s="2445"/>
      <c r="AE10" s="2446"/>
      <c r="AF10" s="2455" t="s">
        <v>433</v>
      </c>
      <c r="AG10" s="2445"/>
      <c r="AH10" s="2446"/>
      <c r="AI10" s="2455" t="s">
        <v>432</v>
      </c>
      <c r="AJ10" s="2445"/>
      <c r="AK10" s="2446"/>
      <c r="AL10" s="2451" t="s">
        <v>929</v>
      </c>
      <c r="AM10" s="2452"/>
      <c r="AN10" s="2453"/>
      <c r="AO10" s="2455" t="s">
        <v>294</v>
      </c>
      <c r="AP10" s="2445"/>
      <c r="AQ10" s="2446"/>
      <c r="AR10" s="2455" t="s">
        <v>429</v>
      </c>
      <c r="AS10" s="2445"/>
      <c r="AT10" s="2445"/>
      <c r="AU10" s="2445"/>
      <c r="AV10" s="2459"/>
      <c r="AW10" s="5"/>
      <c r="AX10" s="2457"/>
      <c r="AY10" s="2440"/>
      <c r="AZ10" s="2440"/>
      <c r="BA10" s="2440"/>
      <c r="BB10" s="2440"/>
      <c r="BC10" s="2440"/>
      <c r="BD10" s="2440"/>
      <c r="BE10" s="2440"/>
      <c r="BF10" s="2440"/>
      <c r="BG10" s="2440"/>
      <c r="BH10" s="2440"/>
      <c r="BI10" s="2440"/>
      <c r="BJ10" s="2440"/>
      <c r="BK10" s="2440"/>
      <c r="BL10" s="2440"/>
      <c r="BM10" s="2440"/>
      <c r="BN10" s="2440"/>
      <c r="BO10" s="2441"/>
      <c r="BP10" s="665"/>
      <c r="BQ10" s="665"/>
      <c r="BR10" s="665"/>
      <c r="BS10" s="665"/>
      <c r="BT10" s="665"/>
      <c r="BU10" s="665"/>
      <c r="BV10" s="5"/>
      <c r="BW10" s="5"/>
      <c r="BX10" s="5"/>
      <c r="BY10" s="5"/>
      <c r="BZ10" s="5"/>
      <c r="CA10" s="5"/>
      <c r="CB10" s="5"/>
      <c r="CC10" s="5"/>
      <c r="CD10" s="5"/>
      <c r="CE10" s="5"/>
      <c r="CF10" s="5"/>
    </row>
    <row r="11" spans="1:84" ht="12" customHeight="1" thickBot="1" x14ac:dyDescent="0.3">
      <c r="A11" s="2444"/>
      <c r="B11" s="2445"/>
      <c r="C11" s="2445"/>
      <c r="D11" s="2445"/>
      <c r="E11" s="2445"/>
      <c r="F11" s="2445"/>
      <c r="G11" s="2446"/>
      <c r="H11" s="2449"/>
      <c r="I11" s="2450"/>
      <c r="J11" s="2450"/>
      <c r="K11" s="2449"/>
      <c r="L11" s="2450"/>
      <c r="M11" s="2450"/>
      <c r="N11" s="2451"/>
      <c r="O11" s="2452"/>
      <c r="P11" s="2453"/>
      <c r="Q11" s="2435" t="s">
        <v>288</v>
      </c>
      <c r="R11" s="2436"/>
      <c r="S11" s="2437"/>
      <c r="T11" s="2435" t="s">
        <v>289</v>
      </c>
      <c r="U11" s="2436"/>
      <c r="V11" s="2437"/>
      <c r="W11" s="2435" t="s">
        <v>288</v>
      </c>
      <c r="X11" s="2436"/>
      <c r="Y11" s="2437"/>
      <c r="Z11" s="2435" t="s">
        <v>289</v>
      </c>
      <c r="AA11" s="2436"/>
      <c r="AB11" s="2437"/>
      <c r="AC11" s="2455"/>
      <c r="AD11" s="2445"/>
      <c r="AE11" s="2446"/>
      <c r="AF11" s="2455"/>
      <c r="AG11" s="2445"/>
      <c r="AH11" s="2446"/>
      <c r="AI11" s="2455"/>
      <c r="AJ11" s="2445"/>
      <c r="AK11" s="2446"/>
      <c r="AL11" s="2451"/>
      <c r="AM11" s="2452"/>
      <c r="AN11" s="2453"/>
      <c r="AO11" s="2455"/>
      <c r="AP11" s="2445"/>
      <c r="AQ11" s="2446"/>
      <c r="AR11" s="2449"/>
      <c r="AS11" s="2450"/>
      <c r="AT11" s="2450"/>
      <c r="AU11" s="2450"/>
      <c r="AV11" s="2460"/>
      <c r="AW11" s="5"/>
      <c r="AX11" s="2458"/>
      <c r="AY11" s="2442"/>
      <c r="AZ11" s="2442"/>
      <c r="BA11" s="2442"/>
      <c r="BB11" s="2442"/>
      <c r="BC11" s="2442"/>
      <c r="BD11" s="2442"/>
      <c r="BE11" s="2442"/>
      <c r="BF11" s="2442"/>
      <c r="BG11" s="2442"/>
      <c r="BH11" s="2442"/>
      <c r="BI11" s="2442"/>
      <c r="BJ11" s="2442"/>
      <c r="BK11" s="2442"/>
      <c r="BL11" s="2442"/>
      <c r="BM11" s="2442"/>
      <c r="BN11" s="2442"/>
      <c r="BO11" s="2443"/>
      <c r="BP11" s="665"/>
      <c r="BQ11" s="665"/>
      <c r="BR11" s="665"/>
      <c r="BS11" s="665"/>
      <c r="BT11" s="665"/>
      <c r="BU11" s="665"/>
      <c r="BV11" s="5"/>
      <c r="BW11" s="5"/>
      <c r="BX11" s="5"/>
      <c r="BY11" s="5"/>
      <c r="BZ11" s="5"/>
      <c r="CA11" s="5"/>
      <c r="CB11" s="5"/>
      <c r="CC11" s="5"/>
      <c r="CD11" s="5"/>
      <c r="CE11" s="5"/>
      <c r="CF11" s="5"/>
    </row>
    <row r="12" spans="1:84" ht="12.75" customHeight="1" thickTop="1" x14ac:dyDescent="0.25">
      <c r="A12" s="2403"/>
      <c r="B12" s="2015"/>
      <c r="C12" s="2015"/>
      <c r="D12" s="2015"/>
      <c r="E12" s="2015"/>
      <c r="F12" s="2015"/>
      <c r="G12" s="2404"/>
      <c r="H12" s="2411" t="s">
        <v>930</v>
      </c>
      <c r="I12" s="2412"/>
      <c r="J12" s="2413"/>
      <c r="K12" s="2417" t="s">
        <v>544</v>
      </c>
      <c r="L12" s="2418"/>
      <c r="M12" s="2419"/>
      <c r="N12" s="2252"/>
      <c r="O12" s="2252"/>
      <c r="P12" s="2252"/>
      <c r="Q12" s="2238"/>
      <c r="R12" s="2238"/>
      <c r="S12" s="2238"/>
      <c r="T12" s="2238"/>
      <c r="U12" s="2238"/>
      <c r="V12" s="2238"/>
      <c r="W12" s="2238"/>
      <c r="X12" s="2238"/>
      <c r="Y12" s="2238"/>
      <c r="Z12" s="2238"/>
      <c r="AA12" s="2238"/>
      <c r="AB12" s="2238"/>
      <c r="AC12" s="2238"/>
      <c r="AD12" s="2238"/>
      <c r="AE12" s="2238"/>
      <c r="AF12" s="2238"/>
      <c r="AG12" s="2238"/>
      <c r="AH12" s="2238"/>
      <c r="AI12" s="2238"/>
      <c r="AJ12" s="2238"/>
      <c r="AK12" s="2238"/>
      <c r="AL12" s="2238"/>
      <c r="AM12" s="2238"/>
      <c r="AN12" s="2238"/>
      <c r="AO12" s="2238"/>
      <c r="AP12" s="2238"/>
      <c r="AQ12" s="2238"/>
      <c r="AR12" s="2399" t="str">
        <f>IF($A12&lt;&gt;"","---","")</f>
        <v/>
      </c>
      <c r="AS12" s="2400"/>
      <c r="AT12" s="2400"/>
      <c r="AU12" s="2400"/>
      <c r="AV12" s="2401"/>
      <c r="AW12" s="5"/>
      <c r="AX12" s="2220"/>
      <c r="AY12" s="2221"/>
      <c r="AZ12" s="2221"/>
      <c r="BA12" s="2402" t="str">
        <f>IF(1.08*N12*(W12-Q12)/1000&lt;&gt;0,1.08*N12*(W12-Q12)/1000,"")</f>
        <v/>
      </c>
      <c r="BB12" s="2402"/>
      <c r="BC12" s="2402"/>
      <c r="BD12" s="2402" t="str">
        <f t="shared" ref="BD12:BD31" si="0">IF(4.5*N12*AX12/1000&lt;&gt;0,4.5*N12*AX12/1000,"")</f>
        <v/>
      </c>
      <c r="BE12" s="2402"/>
      <c r="BF12" s="2402"/>
      <c r="BG12" s="2402" t="str">
        <f t="shared" ref="BG12:BG29" si="1">IF(AO12*500*(AF12-AC12)/1000&lt;&gt;0,AO12*500*(AF12-AC12)/1000,"")</f>
        <v/>
      </c>
      <c r="BH12" s="2402"/>
      <c r="BI12" s="2402"/>
      <c r="BJ12" s="2402" t="str">
        <f t="shared" ref="BJ12:BJ31" si="2">IFERROR((BD12*1000)/(500*(AF12-AC12)),"")</f>
        <v/>
      </c>
      <c r="BK12" s="2402"/>
      <c r="BL12" s="2402"/>
      <c r="BM12" s="2420" t="s">
        <v>99</v>
      </c>
      <c r="BN12" s="2421"/>
      <c r="BO12" s="2422"/>
      <c r="BP12" s="5"/>
      <c r="BQ12" s="5"/>
      <c r="BR12" s="5"/>
      <c r="BS12" s="5"/>
      <c r="BT12" s="5"/>
      <c r="BU12" s="5"/>
      <c r="BV12" s="5"/>
      <c r="BW12" s="5"/>
      <c r="BX12" s="5"/>
      <c r="BY12" s="5"/>
      <c r="BZ12" s="5"/>
      <c r="CA12" s="5"/>
      <c r="CB12" s="5"/>
      <c r="CC12" s="5"/>
      <c r="CD12" s="5"/>
      <c r="CE12" s="5"/>
      <c r="CF12" s="5"/>
    </row>
    <row r="13" spans="1:84" ht="12" customHeight="1" x14ac:dyDescent="0.25">
      <c r="A13" s="2405"/>
      <c r="B13" s="2406"/>
      <c r="C13" s="2406"/>
      <c r="D13" s="2406"/>
      <c r="E13" s="2406"/>
      <c r="F13" s="2406"/>
      <c r="G13" s="2407"/>
      <c r="H13" s="2414"/>
      <c r="I13" s="2415"/>
      <c r="J13" s="2416"/>
      <c r="K13" s="2423" t="s">
        <v>616</v>
      </c>
      <c r="L13" s="2424"/>
      <c r="M13" s="2425"/>
      <c r="N13" s="2432"/>
      <c r="O13" s="2432"/>
      <c r="P13" s="2432"/>
      <c r="Q13" s="938"/>
      <c r="R13" s="938"/>
      <c r="S13" s="938"/>
      <c r="T13" s="938"/>
      <c r="U13" s="938"/>
      <c r="V13" s="938"/>
      <c r="W13" s="938"/>
      <c r="X13" s="938"/>
      <c r="Y13" s="938"/>
      <c r="Z13" s="938"/>
      <c r="AA13" s="938"/>
      <c r="AB13" s="938"/>
      <c r="AC13" s="938"/>
      <c r="AD13" s="938"/>
      <c r="AE13" s="938"/>
      <c r="AF13" s="938"/>
      <c r="AG13" s="938"/>
      <c r="AH13" s="938"/>
      <c r="AI13" s="928" t="str">
        <f>IFERROR(BG13,"")</f>
        <v/>
      </c>
      <c r="AJ13" s="928"/>
      <c r="AK13" s="928"/>
      <c r="AL13" s="938"/>
      <c r="AM13" s="938"/>
      <c r="AN13" s="938"/>
      <c r="AO13" s="928" t="str">
        <f>BM13</f>
        <v/>
      </c>
      <c r="AP13" s="928"/>
      <c r="AQ13" s="928"/>
      <c r="AR13" s="2248"/>
      <c r="AS13" s="2249"/>
      <c r="AT13" s="2249"/>
      <c r="AU13" s="968" t="s">
        <v>122</v>
      </c>
      <c r="AV13" s="970"/>
      <c r="AW13" s="5"/>
      <c r="AX13" s="2224"/>
      <c r="AY13" s="938"/>
      <c r="AZ13" s="938"/>
      <c r="BA13" s="2398" t="str">
        <f>IF(1.08*N13*(W13-Q13)/1000&lt;&gt;0,1.08*N13*(W13-Q13)/1000,"")</f>
        <v/>
      </c>
      <c r="BB13" s="2398"/>
      <c r="BC13" s="2398"/>
      <c r="BD13" s="2398" t="str">
        <f t="shared" si="0"/>
        <v/>
      </c>
      <c r="BE13" s="2398"/>
      <c r="BF13" s="2398"/>
      <c r="BG13" s="2398" t="e">
        <f t="shared" si="1"/>
        <v>#VALUE!</v>
      </c>
      <c r="BH13" s="2398"/>
      <c r="BI13" s="2398"/>
      <c r="BJ13" s="2398" t="str">
        <f t="shared" si="2"/>
        <v/>
      </c>
      <c r="BK13" s="2398"/>
      <c r="BL13" s="2398"/>
      <c r="BM13" s="952" t="str">
        <f>IFERROR(SQRT(AL13/AL12)*AO12,"")</f>
        <v/>
      </c>
      <c r="BN13" s="952"/>
      <c r="BO13" s="1329"/>
      <c r="BP13" s="5"/>
      <c r="BQ13" s="5"/>
      <c r="BR13" s="5"/>
      <c r="BS13" s="5"/>
      <c r="BT13" s="5"/>
      <c r="BU13" s="5"/>
      <c r="BV13" s="5"/>
      <c r="BW13" s="5"/>
      <c r="BX13" s="5"/>
      <c r="BY13" s="5"/>
      <c r="BZ13" s="5"/>
      <c r="CA13" s="5"/>
      <c r="CB13" s="5"/>
      <c r="CC13" s="5"/>
      <c r="CD13" s="5"/>
      <c r="CE13" s="5"/>
      <c r="CF13" s="5"/>
    </row>
    <row r="14" spans="1:84" ht="12" customHeight="1" x14ac:dyDescent="0.25">
      <c r="A14" s="2405"/>
      <c r="B14" s="2406"/>
      <c r="C14" s="2406"/>
      <c r="D14" s="2406"/>
      <c r="E14" s="2406"/>
      <c r="F14" s="2406"/>
      <c r="G14" s="2407"/>
      <c r="H14" s="2385" t="s">
        <v>931</v>
      </c>
      <c r="I14" s="2386"/>
      <c r="J14" s="2387"/>
      <c r="K14" s="2376" t="s">
        <v>544</v>
      </c>
      <c r="L14" s="2377"/>
      <c r="M14" s="2378"/>
      <c r="N14" s="2379"/>
      <c r="O14" s="2379"/>
      <c r="P14" s="2379"/>
      <c r="Q14" s="2375"/>
      <c r="R14" s="2375"/>
      <c r="S14" s="2375"/>
      <c r="T14" s="2375"/>
      <c r="U14" s="2375"/>
      <c r="V14" s="2375"/>
      <c r="W14" s="2375"/>
      <c r="X14" s="2375"/>
      <c r="Y14" s="2375"/>
      <c r="Z14" s="2375"/>
      <c r="AA14" s="2375"/>
      <c r="AB14" s="2375"/>
      <c r="AC14" s="2375"/>
      <c r="AD14" s="2375"/>
      <c r="AE14" s="2375"/>
      <c r="AF14" s="2375"/>
      <c r="AG14" s="2375"/>
      <c r="AH14" s="2375"/>
      <c r="AI14" s="2375"/>
      <c r="AJ14" s="2375"/>
      <c r="AK14" s="2375"/>
      <c r="AL14" s="2375"/>
      <c r="AM14" s="2375"/>
      <c r="AN14" s="2375"/>
      <c r="AO14" s="2375"/>
      <c r="AP14" s="2375"/>
      <c r="AQ14" s="2375"/>
      <c r="AR14" s="2372" t="str">
        <f>IF($A12&lt;&gt;"","---","")</f>
        <v/>
      </c>
      <c r="AS14" s="2373"/>
      <c r="AT14" s="2373"/>
      <c r="AU14" s="2373"/>
      <c r="AV14" s="2374"/>
      <c r="AW14" s="5"/>
      <c r="AX14" s="2380"/>
      <c r="AY14" s="2381"/>
      <c r="AZ14" s="2381"/>
      <c r="BA14" s="2382" t="str">
        <f>IF(1.08*N14*(Q14-W14)/1000&lt;&gt;0,1.08*N14*(Q14-W14)/1000,"")</f>
        <v/>
      </c>
      <c r="BB14" s="2382"/>
      <c r="BC14" s="2382"/>
      <c r="BD14" s="2382" t="str">
        <f t="shared" si="0"/>
        <v/>
      </c>
      <c r="BE14" s="2382"/>
      <c r="BF14" s="2382"/>
      <c r="BG14" s="2382" t="str">
        <f>IF(AO14*500*(AC14-AF14)/1000&lt;&gt;0,AO14*500*(AC14-AF14)/1000,"")</f>
        <v/>
      </c>
      <c r="BH14" s="2382"/>
      <c r="BI14" s="2382"/>
      <c r="BJ14" s="2382" t="str">
        <f t="shared" si="2"/>
        <v/>
      </c>
      <c r="BK14" s="2382"/>
      <c r="BL14" s="2382"/>
      <c r="BM14" s="2391" t="s">
        <v>99</v>
      </c>
      <c r="BN14" s="2392"/>
      <c r="BO14" s="2393"/>
      <c r="BP14" s="5"/>
      <c r="BQ14" s="5"/>
      <c r="BR14" s="5"/>
      <c r="BS14" s="5"/>
      <c r="BT14" s="5"/>
      <c r="BU14" s="5"/>
      <c r="BV14" s="5"/>
      <c r="BW14" s="5"/>
      <c r="BX14" s="5"/>
      <c r="BY14" s="5"/>
      <c r="BZ14" s="5"/>
      <c r="CA14" s="5"/>
      <c r="CB14" s="5"/>
      <c r="CC14" s="5"/>
      <c r="CD14" s="5"/>
      <c r="CE14" s="5"/>
      <c r="CF14" s="5"/>
    </row>
    <row r="15" spans="1:84" s="10" customFormat="1" ht="12" customHeight="1" x14ac:dyDescent="0.25">
      <c r="A15" s="2433"/>
      <c r="B15" s="855"/>
      <c r="C15" s="855"/>
      <c r="D15" s="855"/>
      <c r="E15" s="855"/>
      <c r="F15" s="855"/>
      <c r="G15" s="2434"/>
      <c r="H15" s="2429"/>
      <c r="I15" s="2430"/>
      <c r="J15" s="2431"/>
      <c r="K15" s="2423" t="s">
        <v>616</v>
      </c>
      <c r="L15" s="2424"/>
      <c r="M15" s="2425"/>
      <c r="N15" s="2432"/>
      <c r="O15" s="2432"/>
      <c r="P15" s="2432"/>
      <c r="Q15" s="938"/>
      <c r="R15" s="938"/>
      <c r="S15" s="938"/>
      <c r="T15" s="938"/>
      <c r="U15" s="938"/>
      <c r="V15" s="938"/>
      <c r="W15" s="938"/>
      <c r="X15" s="938"/>
      <c r="Y15" s="938"/>
      <c r="Z15" s="938"/>
      <c r="AA15" s="938"/>
      <c r="AB15" s="938"/>
      <c r="AC15" s="938"/>
      <c r="AD15" s="938"/>
      <c r="AE15" s="938"/>
      <c r="AF15" s="938"/>
      <c r="AG15" s="938"/>
      <c r="AH15" s="938"/>
      <c r="AI15" s="928" t="str">
        <f>IFERROR(BG15,"")</f>
        <v/>
      </c>
      <c r="AJ15" s="928"/>
      <c r="AK15" s="928"/>
      <c r="AL15" s="938"/>
      <c r="AM15" s="938"/>
      <c r="AN15" s="938"/>
      <c r="AO15" s="928" t="str">
        <f>BM15</f>
        <v/>
      </c>
      <c r="AP15" s="928"/>
      <c r="AQ15" s="928"/>
      <c r="AR15" s="2248"/>
      <c r="AS15" s="2249"/>
      <c r="AT15" s="2249"/>
      <c r="AU15" s="968" t="s">
        <v>122</v>
      </c>
      <c r="AV15" s="970"/>
      <c r="AW15" s="5"/>
      <c r="AX15" s="2224"/>
      <c r="AY15" s="938"/>
      <c r="AZ15" s="938"/>
      <c r="BA15" s="2398" t="str">
        <f>IF(1.08*N15*(Q15-W15)/1000&lt;&gt;0,1.08*N15*(Q15-W15)/1000,"")</f>
        <v/>
      </c>
      <c r="BB15" s="2398"/>
      <c r="BC15" s="2398"/>
      <c r="BD15" s="2398" t="str">
        <f t="shared" si="0"/>
        <v/>
      </c>
      <c r="BE15" s="2398"/>
      <c r="BF15" s="2398"/>
      <c r="BG15" s="2398" t="e">
        <f>IF(AO15*500*(AC15-AF15)/1000&lt;&gt;0,AO15*500*(AC15-AF15)/1000,"")</f>
        <v>#VALUE!</v>
      </c>
      <c r="BH15" s="2398"/>
      <c r="BI15" s="2398"/>
      <c r="BJ15" s="2398" t="str">
        <f t="shared" si="2"/>
        <v/>
      </c>
      <c r="BK15" s="2398"/>
      <c r="BL15" s="2398"/>
      <c r="BM15" s="952" t="str">
        <f>IFERROR(SQRT(AL15/AL14)*AO14,"")</f>
        <v/>
      </c>
      <c r="BN15" s="952"/>
      <c r="BO15" s="1329"/>
      <c r="BP15" s="5"/>
      <c r="BQ15" s="5"/>
      <c r="BR15" s="5"/>
      <c r="BS15" s="5"/>
      <c r="BT15" s="5"/>
      <c r="BU15" s="5"/>
      <c r="BV15" s="5"/>
      <c r="BW15" s="5"/>
      <c r="BX15" s="5"/>
      <c r="BY15" s="5"/>
      <c r="BZ15" s="5"/>
      <c r="CA15" s="5"/>
      <c r="CB15" s="5"/>
      <c r="CC15" s="5"/>
      <c r="CD15" s="5"/>
      <c r="CE15" s="5"/>
      <c r="CF15" s="5"/>
    </row>
    <row r="16" spans="1:84" ht="12" customHeight="1" x14ac:dyDescent="0.25">
      <c r="A16" s="2403"/>
      <c r="B16" s="2015"/>
      <c r="C16" s="2015"/>
      <c r="D16" s="2015"/>
      <c r="E16" s="2015"/>
      <c r="F16" s="2015"/>
      <c r="G16" s="2404"/>
      <c r="H16" s="2411" t="s">
        <v>930</v>
      </c>
      <c r="I16" s="2412"/>
      <c r="J16" s="2413"/>
      <c r="K16" s="2417" t="s">
        <v>544</v>
      </c>
      <c r="L16" s="2418"/>
      <c r="M16" s="2419"/>
      <c r="N16" s="2298"/>
      <c r="O16" s="2299"/>
      <c r="P16" s="2300"/>
      <c r="Q16" s="2295"/>
      <c r="R16" s="2296"/>
      <c r="S16" s="2297"/>
      <c r="T16" s="2295"/>
      <c r="U16" s="2296"/>
      <c r="V16" s="2297"/>
      <c r="W16" s="2295"/>
      <c r="X16" s="2296"/>
      <c r="Y16" s="2297"/>
      <c r="Z16" s="2295"/>
      <c r="AA16" s="2296"/>
      <c r="AB16" s="2297"/>
      <c r="AC16" s="2295"/>
      <c r="AD16" s="2296"/>
      <c r="AE16" s="2297"/>
      <c r="AF16" s="2295"/>
      <c r="AG16" s="2296"/>
      <c r="AH16" s="2297"/>
      <c r="AI16" s="2295"/>
      <c r="AJ16" s="2296"/>
      <c r="AK16" s="2297"/>
      <c r="AL16" s="2295"/>
      <c r="AM16" s="2296"/>
      <c r="AN16" s="2297"/>
      <c r="AO16" s="2295"/>
      <c r="AP16" s="2296"/>
      <c r="AQ16" s="2297"/>
      <c r="AR16" s="2399" t="str">
        <f>IF($A16&lt;&gt;"","---","")</f>
        <v/>
      </c>
      <c r="AS16" s="2400"/>
      <c r="AT16" s="2400"/>
      <c r="AU16" s="2400"/>
      <c r="AV16" s="2401"/>
      <c r="AW16" s="5"/>
      <c r="AX16" s="2220"/>
      <c r="AY16" s="2221"/>
      <c r="AZ16" s="2221"/>
      <c r="BA16" s="2402" t="str">
        <f>IF(1.08*N16*(W16-Q16)/1000&lt;&gt;0,1.08*N16*(W16-Q16)/1000,"")</f>
        <v/>
      </c>
      <c r="BB16" s="2402"/>
      <c r="BC16" s="2402"/>
      <c r="BD16" s="2402" t="str">
        <f t="shared" si="0"/>
        <v/>
      </c>
      <c r="BE16" s="2402"/>
      <c r="BF16" s="2402"/>
      <c r="BG16" s="2402" t="str">
        <f t="shared" si="1"/>
        <v/>
      </c>
      <c r="BH16" s="2402"/>
      <c r="BI16" s="2402"/>
      <c r="BJ16" s="2402" t="str">
        <f t="shared" si="2"/>
        <v/>
      </c>
      <c r="BK16" s="2402"/>
      <c r="BL16" s="2402"/>
      <c r="BM16" s="2420" t="s">
        <v>99</v>
      </c>
      <c r="BN16" s="2421"/>
      <c r="BO16" s="2422"/>
      <c r="BP16" s="5"/>
      <c r="BQ16" s="5"/>
      <c r="BR16" s="5"/>
      <c r="BS16" s="5"/>
      <c r="BT16" s="5"/>
      <c r="BU16" s="5"/>
      <c r="BV16" s="5"/>
      <c r="BW16" s="5"/>
      <c r="BX16" s="5"/>
      <c r="BY16" s="5"/>
      <c r="BZ16" s="5"/>
      <c r="CA16" s="5"/>
      <c r="CB16" s="5"/>
      <c r="CC16" s="5"/>
      <c r="CD16" s="5"/>
      <c r="CE16" s="5"/>
      <c r="CF16" s="5"/>
    </row>
    <row r="17" spans="1:84" ht="12" customHeight="1" x14ac:dyDescent="0.25">
      <c r="A17" s="2405"/>
      <c r="B17" s="2406"/>
      <c r="C17" s="2406"/>
      <c r="D17" s="2406"/>
      <c r="E17" s="2406"/>
      <c r="F17" s="2406"/>
      <c r="G17" s="2407"/>
      <c r="H17" s="2414"/>
      <c r="I17" s="2415"/>
      <c r="J17" s="2416"/>
      <c r="K17" s="2423" t="s">
        <v>616</v>
      </c>
      <c r="L17" s="2424"/>
      <c r="M17" s="2425"/>
      <c r="N17" s="2426"/>
      <c r="O17" s="2427"/>
      <c r="P17" s="2428"/>
      <c r="Q17" s="2074"/>
      <c r="R17" s="2075"/>
      <c r="S17" s="2076"/>
      <c r="T17" s="2074"/>
      <c r="U17" s="2075"/>
      <c r="V17" s="2076"/>
      <c r="W17" s="2074"/>
      <c r="X17" s="2075"/>
      <c r="Y17" s="2076"/>
      <c r="Z17" s="2074"/>
      <c r="AA17" s="2075"/>
      <c r="AB17" s="2076"/>
      <c r="AC17" s="2074"/>
      <c r="AD17" s="2075"/>
      <c r="AE17" s="2076"/>
      <c r="AF17" s="2074"/>
      <c r="AG17" s="2075"/>
      <c r="AH17" s="2076"/>
      <c r="AI17" s="928" t="str">
        <f>IFERROR(BG17,"")</f>
        <v/>
      </c>
      <c r="AJ17" s="928"/>
      <c r="AK17" s="928"/>
      <c r="AL17" s="2074"/>
      <c r="AM17" s="2075"/>
      <c r="AN17" s="2076"/>
      <c r="AO17" s="928" t="str">
        <f>BM17</f>
        <v/>
      </c>
      <c r="AP17" s="928"/>
      <c r="AQ17" s="928"/>
      <c r="AR17" s="2248"/>
      <c r="AS17" s="2249"/>
      <c r="AT17" s="2249"/>
      <c r="AU17" s="968" t="s">
        <v>122</v>
      </c>
      <c r="AV17" s="970"/>
      <c r="AW17" s="5"/>
      <c r="AX17" s="2224"/>
      <c r="AY17" s="938"/>
      <c r="AZ17" s="938"/>
      <c r="BA17" s="2398" t="str">
        <f>IF(1.08*N17*(W17-Q17)/1000&lt;&gt;0,1.08*N17*(W17-Q17)/1000,"")</f>
        <v/>
      </c>
      <c r="BB17" s="2398"/>
      <c r="BC17" s="2398"/>
      <c r="BD17" s="2398" t="str">
        <f t="shared" si="0"/>
        <v/>
      </c>
      <c r="BE17" s="2398"/>
      <c r="BF17" s="2398"/>
      <c r="BG17" s="2398" t="e">
        <f t="shared" si="1"/>
        <v>#VALUE!</v>
      </c>
      <c r="BH17" s="2398"/>
      <c r="BI17" s="2398"/>
      <c r="BJ17" s="2398" t="str">
        <f t="shared" si="2"/>
        <v/>
      </c>
      <c r="BK17" s="2398"/>
      <c r="BL17" s="2398"/>
      <c r="BM17" s="952" t="str">
        <f>IFERROR(SQRT(AL17/AL16)*AO16,"")</f>
        <v/>
      </c>
      <c r="BN17" s="952"/>
      <c r="BO17" s="1329"/>
      <c r="BP17" s="5"/>
      <c r="BQ17" s="5"/>
      <c r="BR17" s="5"/>
      <c r="BS17" s="5"/>
      <c r="BT17" s="5"/>
      <c r="BU17" s="5"/>
      <c r="BV17" s="5"/>
      <c r="BW17" s="5"/>
      <c r="BX17" s="5"/>
      <c r="BY17" s="5"/>
      <c r="BZ17" s="5"/>
      <c r="CA17" s="5"/>
      <c r="CB17" s="5"/>
      <c r="CC17" s="5"/>
      <c r="CD17" s="5"/>
      <c r="CE17" s="5"/>
      <c r="CF17" s="5"/>
    </row>
    <row r="18" spans="1:84" ht="12" customHeight="1" x14ac:dyDescent="0.25">
      <c r="A18" s="2405"/>
      <c r="B18" s="2406"/>
      <c r="C18" s="2406"/>
      <c r="D18" s="2406"/>
      <c r="E18" s="2406"/>
      <c r="F18" s="2406"/>
      <c r="G18" s="2407"/>
      <c r="H18" s="2385" t="s">
        <v>931</v>
      </c>
      <c r="I18" s="2386"/>
      <c r="J18" s="2387"/>
      <c r="K18" s="2376" t="s">
        <v>544</v>
      </c>
      <c r="L18" s="2377"/>
      <c r="M18" s="2378"/>
      <c r="N18" s="2379"/>
      <c r="O18" s="2379"/>
      <c r="P18" s="2379"/>
      <c r="Q18" s="2375"/>
      <c r="R18" s="2375"/>
      <c r="S18" s="2375"/>
      <c r="T18" s="2375"/>
      <c r="U18" s="2375"/>
      <c r="V18" s="2375"/>
      <c r="W18" s="2375"/>
      <c r="X18" s="2375"/>
      <c r="Y18" s="2375"/>
      <c r="Z18" s="2375"/>
      <c r="AA18" s="2375"/>
      <c r="AB18" s="2375"/>
      <c r="AC18" s="2375"/>
      <c r="AD18" s="2375"/>
      <c r="AE18" s="2375"/>
      <c r="AF18" s="2375"/>
      <c r="AG18" s="2375"/>
      <c r="AH18" s="2375"/>
      <c r="AI18" s="2375"/>
      <c r="AJ18" s="2375"/>
      <c r="AK18" s="2375"/>
      <c r="AL18" s="2375"/>
      <c r="AM18" s="2375"/>
      <c r="AN18" s="2375"/>
      <c r="AO18" s="2375"/>
      <c r="AP18" s="2375"/>
      <c r="AQ18" s="2375"/>
      <c r="AR18" s="2372" t="str">
        <f>IF($A16&lt;&gt;"","---","")</f>
        <v/>
      </c>
      <c r="AS18" s="2373"/>
      <c r="AT18" s="2373"/>
      <c r="AU18" s="2373"/>
      <c r="AV18" s="2374"/>
      <c r="AW18" s="5"/>
      <c r="AX18" s="2380"/>
      <c r="AY18" s="2381"/>
      <c r="AZ18" s="2381"/>
      <c r="BA18" s="2382" t="str">
        <f>IF(1.08*N18*(Q18-W18)/1000&lt;&gt;0,1.08*N18*(Q18-W18)/1000,"")</f>
        <v/>
      </c>
      <c r="BB18" s="2382"/>
      <c r="BC18" s="2382"/>
      <c r="BD18" s="2382" t="str">
        <f t="shared" si="0"/>
        <v/>
      </c>
      <c r="BE18" s="2382"/>
      <c r="BF18" s="2382"/>
      <c r="BG18" s="2382" t="str">
        <f>IF(AO18*500*(AC18-AF18)/1000&lt;&gt;0,AO18*500*(AC18-AF18)/1000,"")</f>
        <v/>
      </c>
      <c r="BH18" s="2382"/>
      <c r="BI18" s="2382"/>
      <c r="BJ18" s="2382" t="str">
        <f t="shared" si="2"/>
        <v/>
      </c>
      <c r="BK18" s="2382"/>
      <c r="BL18" s="2382"/>
      <c r="BM18" s="2391" t="s">
        <v>99</v>
      </c>
      <c r="BN18" s="2392"/>
      <c r="BO18" s="2393"/>
      <c r="BP18" s="5"/>
      <c r="BQ18" s="5"/>
      <c r="BR18" s="5"/>
      <c r="BS18" s="5"/>
      <c r="BT18" s="5"/>
      <c r="BU18" s="5"/>
      <c r="BV18" s="5"/>
      <c r="BW18" s="5"/>
      <c r="BX18" s="5"/>
      <c r="BY18" s="5"/>
      <c r="BZ18" s="5"/>
      <c r="CA18" s="5"/>
      <c r="CB18" s="5"/>
      <c r="CC18" s="5"/>
      <c r="CD18" s="5"/>
      <c r="CE18" s="5"/>
      <c r="CF18" s="5"/>
    </row>
    <row r="19" spans="1:84" ht="12" customHeight="1" x14ac:dyDescent="0.25">
      <c r="A19" s="2433"/>
      <c r="B19" s="855"/>
      <c r="C19" s="855"/>
      <c r="D19" s="855"/>
      <c r="E19" s="855"/>
      <c r="F19" s="855"/>
      <c r="G19" s="2434"/>
      <c r="H19" s="2429"/>
      <c r="I19" s="2430"/>
      <c r="J19" s="2431"/>
      <c r="K19" s="2423" t="s">
        <v>616</v>
      </c>
      <c r="L19" s="2424"/>
      <c r="M19" s="2425"/>
      <c r="N19" s="2432"/>
      <c r="O19" s="2432"/>
      <c r="P19" s="2432"/>
      <c r="Q19" s="938"/>
      <c r="R19" s="938"/>
      <c r="S19" s="938"/>
      <c r="T19" s="938"/>
      <c r="U19" s="938"/>
      <c r="V19" s="938"/>
      <c r="W19" s="938"/>
      <c r="X19" s="938"/>
      <c r="Y19" s="938"/>
      <c r="Z19" s="938"/>
      <c r="AA19" s="938"/>
      <c r="AB19" s="938"/>
      <c r="AC19" s="938"/>
      <c r="AD19" s="938"/>
      <c r="AE19" s="938"/>
      <c r="AF19" s="938"/>
      <c r="AG19" s="938"/>
      <c r="AH19" s="938"/>
      <c r="AI19" s="928" t="str">
        <f>IFERROR(BG19,"")</f>
        <v/>
      </c>
      <c r="AJ19" s="928"/>
      <c r="AK19" s="928"/>
      <c r="AL19" s="938"/>
      <c r="AM19" s="938"/>
      <c r="AN19" s="938"/>
      <c r="AO19" s="928" t="str">
        <f>BM19</f>
        <v/>
      </c>
      <c r="AP19" s="928"/>
      <c r="AQ19" s="928"/>
      <c r="AR19" s="2248"/>
      <c r="AS19" s="2249"/>
      <c r="AT19" s="2249"/>
      <c r="AU19" s="968" t="s">
        <v>122</v>
      </c>
      <c r="AV19" s="970"/>
      <c r="AW19" s="5"/>
      <c r="AX19" s="2224"/>
      <c r="AY19" s="938"/>
      <c r="AZ19" s="938"/>
      <c r="BA19" s="2398" t="str">
        <f>IF(1.08*N19*(Q19-W19)/1000&lt;&gt;0,1.08*N19*(Q19-W19)/1000,"")</f>
        <v/>
      </c>
      <c r="BB19" s="2398"/>
      <c r="BC19" s="2398"/>
      <c r="BD19" s="2398" t="str">
        <f t="shared" si="0"/>
        <v/>
      </c>
      <c r="BE19" s="2398"/>
      <c r="BF19" s="2398"/>
      <c r="BG19" s="2398" t="e">
        <f>IF(AO19*500*(AC19-AF19)/1000&lt;&gt;0,AO19*500*(AC19-AF19)/1000,"")</f>
        <v>#VALUE!</v>
      </c>
      <c r="BH19" s="2398"/>
      <c r="BI19" s="2398"/>
      <c r="BJ19" s="2398" t="str">
        <f t="shared" si="2"/>
        <v/>
      </c>
      <c r="BK19" s="2398"/>
      <c r="BL19" s="2398"/>
      <c r="BM19" s="952" t="str">
        <f>IFERROR(SQRT(AL19/AL18)*AO18,"")</f>
        <v/>
      </c>
      <c r="BN19" s="952"/>
      <c r="BO19" s="1329"/>
      <c r="BP19" s="5"/>
      <c r="BQ19" s="5"/>
      <c r="BR19" s="5"/>
      <c r="BS19" s="5"/>
      <c r="BT19" s="5"/>
      <c r="BU19" s="5"/>
      <c r="BV19" s="5"/>
      <c r="BW19" s="5"/>
      <c r="BX19" s="5"/>
      <c r="BY19" s="5"/>
      <c r="BZ19" s="5"/>
      <c r="CA19" s="5"/>
      <c r="CB19" s="5"/>
      <c r="CC19" s="5"/>
      <c r="CD19" s="5"/>
      <c r="CE19" s="5"/>
      <c r="CF19" s="5"/>
    </row>
    <row r="20" spans="1:84" ht="12" customHeight="1" x14ac:dyDescent="0.25">
      <c r="A20" s="2403"/>
      <c r="B20" s="2015"/>
      <c r="C20" s="2015"/>
      <c r="D20" s="2015"/>
      <c r="E20" s="2015"/>
      <c r="F20" s="2015"/>
      <c r="G20" s="2404"/>
      <c r="H20" s="2411" t="s">
        <v>930</v>
      </c>
      <c r="I20" s="2412"/>
      <c r="J20" s="2413"/>
      <c r="K20" s="2417" t="s">
        <v>544</v>
      </c>
      <c r="L20" s="2418"/>
      <c r="M20" s="2419"/>
      <c r="N20" s="2298"/>
      <c r="O20" s="2299"/>
      <c r="P20" s="2300"/>
      <c r="Q20" s="2295"/>
      <c r="R20" s="2296"/>
      <c r="S20" s="2297"/>
      <c r="T20" s="2295"/>
      <c r="U20" s="2296"/>
      <c r="V20" s="2297"/>
      <c r="W20" s="2295"/>
      <c r="X20" s="2296"/>
      <c r="Y20" s="2297"/>
      <c r="Z20" s="2295"/>
      <c r="AA20" s="2296"/>
      <c r="AB20" s="2297"/>
      <c r="AC20" s="2295"/>
      <c r="AD20" s="2296"/>
      <c r="AE20" s="2297"/>
      <c r="AF20" s="2295"/>
      <c r="AG20" s="2296"/>
      <c r="AH20" s="2297"/>
      <c r="AI20" s="2295"/>
      <c r="AJ20" s="2296"/>
      <c r="AK20" s="2297"/>
      <c r="AL20" s="2295"/>
      <c r="AM20" s="2296"/>
      <c r="AN20" s="2297"/>
      <c r="AO20" s="2295"/>
      <c r="AP20" s="2296"/>
      <c r="AQ20" s="2297"/>
      <c r="AR20" s="2399" t="str">
        <f>IF($A20&lt;&gt;"","---","")</f>
        <v/>
      </c>
      <c r="AS20" s="2400"/>
      <c r="AT20" s="2400"/>
      <c r="AU20" s="2400"/>
      <c r="AV20" s="2401"/>
      <c r="AW20" s="5"/>
      <c r="AX20" s="2220"/>
      <c r="AY20" s="2221"/>
      <c r="AZ20" s="2221"/>
      <c r="BA20" s="2402" t="str">
        <f>IF(1.08*N20*(W20-Q20)/1000&lt;&gt;0,1.08*N20*(W20-Q20)/1000,"")</f>
        <v/>
      </c>
      <c r="BB20" s="2402"/>
      <c r="BC20" s="2402"/>
      <c r="BD20" s="2402" t="str">
        <f t="shared" si="0"/>
        <v/>
      </c>
      <c r="BE20" s="2402"/>
      <c r="BF20" s="2402"/>
      <c r="BG20" s="2402" t="str">
        <f t="shared" si="1"/>
        <v/>
      </c>
      <c r="BH20" s="2402"/>
      <c r="BI20" s="2402"/>
      <c r="BJ20" s="2402" t="str">
        <f t="shared" si="2"/>
        <v/>
      </c>
      <c r="BK20" s="2402"/>
      <c r="BL20" s="2402"/>
      <c r="BM20" s="2420" t="s">
        <v>99</v>
      </c>
      <c r="BN20" s="2421"/>
      <c r="BO20" s="2422"/>
      <c r="BP20" s="5"/>
      <c r="BQ20" s="5"/>
      <c r="BR20" s="5"/>
      <c r="BS20" s="5"/>
      <c r="BT20" s="5"/>
      <c r="BU20" s="5"/>
      <c r="BV20" s="5"/>
      <c r="BW20" s="5"/>
      <c r="BX20" s="5"/>
      <c r="BY20" s="5"/>
      <c r="BZ20" s="5"/>
      <c r="CA20" s="5"/>
      <c r="CB20" s="5"/>
      <c r="CC20" s="5"/>
      <c r="CD20" s="5"/>
      <c r="CE20" s="5"/>
      <c r="CF20" s="5"/>
    </row>
    <row r="21" spans="1:84" ht="12" customHeight="1" x14ac:dyDescent="0.25">
      <c r="A21" s="2405"/>
      <c r="B21" s="2406"/>
      <c r="C21" s="2406"/>
      <c r="D21" s="2406"/>
      <c r="E21" s="2406"/>
      <c r="F21" s="2406"/>
      <c r="G21" s="2407"/>
      <c r="H21" s="2414"/>
      <c r="I21" s="2415"/>
      <c r="J21" s="2416"/>
      <c r="K21" s="2423" t="s">
        <v>616</v>
      </c>
      <c r="L21" s="2424"/>
      <c r="M21" s="2425"/>
      <c r="N21" s="2426"/>
      <c r="O21" s="2427"/>
      <c r="P21" s="2428"/>
      <c r="Q21" s="2074"/>
      <c r="R21" s="2075"/>
      <c r="S21" s="2076"/>
      <c r="T21" s="2074"/>
      <c r="U21" s="2075"/>
      <c r="V21" s="2076"/>
      <c r="W21" s="2074"/>
      <c r="X21" s="2075"/>
      <c r="Y21" s="2076"/>
      <c r="Z21" s="2074"/>
      <c r="AA21" s="2075"/>
      <c r="AB21" s="2076"/>
      <c r="AC21" s="2074"/>
      <c r="AD21" s="2075"/>
      <c r="AE21" s="2076"/>
      <c r="AF21" s="2074"/>
      <c r="AG21" s="2075"/>
      <c r="AH21" s="2076"/>
      <c r="AI21" s="928" t="str">
        <f>IFERROR(BG21,"")</f>
        <v/>
      </c>
      <c r="AJ21" s="928"/>
      <c r="AK21" s="928"/>
      <c r="AL21" s="2074"/>
      <c r="AM21" s="2075"/>
      <c r="AN21" s="2076"/>
      <c r="AO21" s="928" t="str">
        <f>BM21</f>
        <v/>
      </c>
      <c r="AP21" s="928"/>
      <c r="AQ21" s="928"/>
      <c r="AR21" s="2248"/>
      <c r="AS21" s="2249"/>
      <c r="AT21" s="2249"/>
      <c r="AU21" s="968" t="s">
        <v>122</v>
      </c>
      <c r="AV21" s="970"/>
      <c r="AW21" s="5"/>
      <c r="AX21" s="2224"/>
      <c r="AY21" s="938"/>
      <c r="AZ21" s="938"/>
      <c r="BA21" s="2398" t="str">
        <f>IF(1.08*N21*(W21-Q21)/1000&lt;&gt;0,1.08*N21*(W21-Q21)/1000,"")</f>
        <v/>
      </c>
      <c r="BB21" s="2398"/>
      <c r="BC21" s="2398"/>
      <c r="BD21" s="2398" t="str">
        <f t="shared" si="0"/>
        <v/>
      </c>
      <c r="BE21" s="2398"/>
      <c r="BF21" s="2398"/>
      <c r="BG21" s="2398" t="e">
        <f t="shared" si="1"/>
        <v>#VALUE!</v>
      </c>
      <c r="BH21" s="2398"/>
      <c r="BI21" s="2398"/>
      <c r="BJ21" s="2398" t="str">
        <f t="shared" si="2"/>
        <v/>
      </c>
      <c r="BK21" s="2398"/>
      <c r="BL21" s="2398"/>
      <c r="BM21" s="952" t="str">
        <f>IFERROR(SQRT(AL21/AL20)*AO20,"")</f>
        <v/>
      </c>
      <c r="BN21" s="952"/>
      <c r="BO21" s="1329"/>
      <c r="BP21" s="5"/>
      <c r="BQ21" s="5"/>
      <c r="BR21" s="5"/>
      <c r="BS21" s="5"/>
      <c r="BT21" s="5"/>
      <c r="BU21" s="5"/>
      <c r="BV21" s="5"/>
      <c r="BW21" s="5"/>
      <c r="BX21" s="5"/>
      <c r="BY21" s="5"/>
      <c r="BZ21" s="5"/>
      <c r="CA21" s="5"/>
      <c r="CB21" s="5"/>
      <c r="CC21" s="5"/>
      <c r="CD21" s="5"/>
      <c r="CE21" s="5"/>
      <c r="CF21" s="5"/>
    </row>
    <row r="22" spans="1:84" ht="12" customHeight="1" x14ac:dyDescent="0.25">
      <c r="A22" s="2405"/>
      <c r="B22" s="2406"/>
      <c r="C22" s="2406"/>
      <c r="D22" s="2406"/>
      <c r="E22" s="2406"/>
      <c r="F22" s="2406"/>
      <c r="G22" s="2407"/>
      <c r="H22" s="2385" t="s">
        <v>931</v>
      </c>
      <c r="I22" s="2386"/>
      <c r="J22" s="2387"/>
      <c r="K22" s="2376" t="s">
        <v>544</v>
      </c>
      <c r="L22" s="2377"/>
      <c r="M22" s="2378"/>
      <c r="N22" s="2379"/>
      <c r="O22" s="2379"/>
      <c r="P22" s="2379"/>
      <c r="Q22" s="2375"/>
      <c r="R22" s="2375"/>
      <c r="S22" s="2375"/>
      <c r="T22" s="2375"/>
      <c r="U22" s="2375"/>
      <c r="V22" s="2375"/>
      <c r="W22" s="2375"/>
      <c r="X22" s="2375"/>
      <c r="Y22" s="2375"/>
      <c r="Z22" s="2375"/>
      <c r="AA22" s="2375"/>
      <c r="AB22" s="2375"/>
      <c r="AC22" s="2375"/>
      <c r="AD22" s="2375"/>
      <c r="AE22" s="2375"/>
      <c r="AF22" s="2375"/>
      <c r="AG22" s="2375"/>
      <c r="AH22" s="2375"/>
      <c r="AI22" s="2375"/>
      <c r="AJ22" s="2375"/>
      <c r="AK22" s="2375"/>
      <c r="AL22" s="2375"/>
      <c r="AM22" s="2375"/>
      <c r="AN22" s="2375"/>
      <c r="AO22" s="2375"/>
      <c r="AP22" s="2375"/>
      <c r="AQ22" s="2375"/>
      <c r="AR22" s="2372" t="str">
        <f>IF($A20&lt;&gt;"","---","")</f>
        <v/>
      </c>
      <c r="AS22" s="2373"/>
      <c r="AT22" s="2373"/>
      <c r="AU22" s="2373"/>
      <c r="AV22" s="2374"/>
      <c r="AW22" s="5"/>
      <c r="AX22" s="2380"/>
      <c r="AY22" s="2381"/>
      <c r="AZ22" s="2381"/>
      <c r="BA22" s="2382" t="str">
        <f>IF(1.08*N22*(Q22-W22)/1000&lt;&gt;0,1.08*N22*(Q22-W22)/1000,"")</f>
        <v/>
      </c>
      <c r="BB22" s="2382"/>
      <c r="BC22" s="2382"/>
      <c r="BD22" s="2382" t="str">
        <f t="shared" si="0"/>
        <v/>
      </c>
      <c r="BE22" s="2382"/>
      <c r="BF22" s="2382"/>
      <c r="BG22" s="2382" t="str">
        <f>IF(AO22*500*(AC22-AF22)/1000&lt;&gt;0,AO22*500*(AC22-AF22)/1000,"")</f>
        <v/>
      </c>
      <c r="BH22" s="2382"/>
      <c r="BI22" s="2382"/>
      <c r="BJ22" s="2382" t="str">
        <f t="shared" si="2"/>
        <v/>
      </c>
      <c r="BK22" s="2382"/>
      <c r="BL22" s="2382"/>
      <c r="BM22" s="2391" t="s">
        <v>99</v>
      </c>
      <c r="BN22" s="2392"/>
      <c r="BO22" s="2393"/>
      <c r="BP22" s="5"/>
      <c r="BQ22" s="5"/>
      <c r="BR22" s="5"/>
      <c r="BS22" s="5"/>
      <c r="BT22" s="5"/>
      <c r="BU22" s="5"/>
      <c r="BV22" s="5"/>
      <c r="BW22" s="5"/>
      <c r="BX22" s="5"/>
      <c r="BY22" s="5"/>
      <c r="BZ22" s="5"/>
      <c r="CA22" s="5"/>
      <c r="CB22" s="5"/>
      <c r="CC22" s="5"/>
      <c r="CD22" s="5"/>
      <c r="CE22" s="5"/>
      <c r="CF22" s="5"/>
    </row>
    <row r="23" spans="1:84" ht="12" customHeight="1" x14ac:dyDescent="0.25">
      <c r="A23" s="2433"/>
      <c r="B23" s="855"/>
      <c r="C23" s="855"/>
      <c r="D23" s="855"/>
      <c r="E23" s="855"/>
      <c r="F23" s="855"/>
      <c r="G23" s="2434"/>
      <c r="H23" s="2429"/>
      <c r="I23" s="2430"/>
      <c r="J23" s="2431"/>
      <c r="K23" s="2423" t="s">
        <v>616</v>
      </c>
      <c r="L23" s="2424"/>
      <c r="M23" s="2425"/>
      <c r="N23" s="2432"/>
      <c r="O23" s="2432"/>
      <c r="P23" s="2432"/>
      <c r="Q23" s="938"/>
      <c r="R23" s="938"/>
      <c r="S23" s="938"/>
      <c r="T23" s="938"/>
      <c r="U23" s="938"/>
      <c r="V23" s="938"/>
      <c r="W23" s="938"/>
      <c r="X23" s="938"/>
      <c r="Y23" s="938"/>
      <c r="Z23" s="938"/>
      <c r="AA23" s="938"/>
      <c r="AB23" s="938"/>
      <c r="AC23" s="938"/>
      <c r="AD23" s="938"/>
      <c r="AE23" s="938"/>
      <c r="AF23" s="938"/>
      <c r="AG23" s="938"/>
      <c r="AH23" s="938"/>
      <c r="AI23" s="928" t="str">
        <f>IFERROR(BG23,"")</f>
        <v/>
      </c>
      <c r="AJ23" s="928"/>
      <c r="AK23" s="928"/>
      <c r="AL23" s="938"/>
      <c r="AM23" s="938"/>
      <c r="AN23" s="938"/>
      <c r="AO23" s="928" t="str">
        <f>BM23</f>
        <v/>
      </c>
      <c r="AP23" s="928"/>
      <c r="AQ23" s="928"/>
      <c r="AR23" s="2248"/>
      <c r="AS23" s="2249"/>
      <c r="AT23" s="2249"/>
      <c r="AU23" s="968" t="s">
        <v>122</v>
      </c>
      <c r="AV23" s="970"/>
      <c r="AW23" s="5"/>
      <c r="AX23" s="2224"/>
      <c r="AY23" s="938"/>
      <c r="AZ23" s="938"/>
      <c r="BA23" s="2398" t="str">
        <f>IF(1.08*N23*(Q23-W23)/1000&lt;&gt;0,1.08*N23*(Q23-W23)/1000,"")</f>
        <v/>
      </c>
      <c r="BB23" s="2398"/>
      <c r="BC23" s="2398"/>
      <c r="BD23" s="2398" t="str">
        <f t="shared" si="0"/>
        <v/>
      </c>
      <c r="BE23" s="2398"/>
      <c r="BF23" s="2398"/>
      <c r="BG23" s="2398" t="e">
        <f>IF(AO23*500*(AC23-AF23)/1000&lt;&gt;0,AO23*500*(AC23-AF23)/1000,"")</f>
        <v>#VALUE!</v>
      </c>
      <c r="BH23" s="2398"/>
      <c r="BI23" s="2398"/>
      <c r="BJ23" s="2398" t="str">
        <f t="shared" si="2"/>
        <v/>
      </c>
      <c r="BK23" s="2398"/>
      <c r="BL23" s="2398"/>
      <c r="BM23" s="952" t="str">
        <f>IFERROR(SQRT(AL23/AL22)*AO22,"")</f>
        <v/>
      </c>
      <c r="BN23" s="952"/>
      <c r="BO23" s="1329"/>
      <c r="BP23" s="5"/>
      <c r="BQ23" s="5"/>
      <c r="BR23" s="5"/>
      <c r="BS23" s="5"/>
      <c r="BT23" s="5"/>
      <c r="BU23" s="5"/>
      <c r="BV23" s="5"/>
      <c r="BW23" s="5"/>
      <c r="BX23" s="5"/>
      <c r="BY23" s="5"/>
      <c r="BZ23" s="5"/>
      <c r="CA23" s="5"/>
      <c r="CB23" s="5"/>
      <c r="CC23" s="5"/>
      <c r="CD23" s="5"/>
      <c r="CE23" s="5"/>
      <c r="CF23" s="5"/>
    </row>
    <row r="24" spans="1:84" ht="12" customHeight="1" x14ac:dyDescent="0.25">
      <c r="A24" s="2403"/>
      <c r="B24" s="2015"/>
      <c r="C24" s="2015"/>
      <c r="D24" s="2015"/>
      <c r="E24" s="2015"/>
      <c r="F24" s="2015"/>
      <c r="G24" s="2404"/>
      <c r="H24" s="2411" t="s">
        <v>930</v>
      </c>
      <c r="I24" s="2412"/>
      <c r="J24" s="2413"/>
      <c r="K24" s="2417" t="s">
        <v>544</v>
      </c>
      <c r="L24" s="2418"/>
      <c r="M24" s="2419"/>
      <c r="N24" s="2298"/>
      <c r="O24" s="2299"/>
      <c r="P24" s="2300"/>
      <c r="Q24" s="2295"/>
      <c r="R24" s="2296"/>
      <c r="S24" s="2297"/>
      <c r="T24" s="2295"/>
      <c r="U24" s="2296"/>
      <c r="V24" s="2297"/>
      <c r="W24" s="2295"/>
      <c r="X24" s="2296"/>
      <c r="Y24" s="2297"/>
      <c r="Z24" s="2295"/>
      <c r="AA24" s="2296"/>
      <c r="AB24" s="2297"/>
      <c r="AC24" s="2295"/>
      <c r="AD24" s="2296"/>
      <c r="AE24" s="2297"/>
      <c r="AF24" s="2295"/>
      <c r="AG24" s="2296"/>
      <c r="AH24" s="2297"/>
      <c r="AI24" s="2295"/>
      <c r="AJ24" s="2296"/>
      <c r="AK24" s="2297"/>
      <c r="AL24" s="2295"/>
      <c r="AM24" s="2296"/>
      <c r="AN24" s="2297"/>
      <c r="AO24" s="2295"/>
      <c r="AP24" s="2296"/>
      <c r="AQ24" s="2297"/>
      <c r="AR24" s="2399" t="str">
        <f>IF($A24&lt;&gt;"","---","")</f>
        <v/>
      </c>
      <c r="AS24" s="2400"/>
      <c r="AT24" s="2400"/>
      <c r="AU24" s="2400"/>
      <c r="AV24" s="2401"/>
      <c r="AW24" s="5"/>
      <c r="AX24" s="2220"/>
      <c r="AY24" s="2221"/>
      <c r="AZ24" s="2221"/>
      <c r="BA24" s="2402" t="str">
        <f>IF(1.08*N24*(W24-Q24)/1000&lt;&gt;0,1.08*N24*(W24-Q24)/1000,"")</f>
        <v/>
      </c>
      <c r="BB24" s="2402"/>
      <c r="BC24" s="2402"/>
      <c r="BD24" s="2402" t="str">
        <f t="shared" si="0"/>
        <v/>
      </c>
      <c r="BE24" s="2402"/>
      <c r="BF24" s="2402"/>
      <c r="BG24" s="2402" t="str">
        <f t="shared" si="1"/>
        <v/>
      </c>
      <c r="BH24" s="2402"/>
      <c r="BI24" s="2402"/>
      <c r="BJ24" s="2402" t="str">
        <f t="shared" si="2"/>
        <v/>
      </c>
      <c r="BK24" s="2402"/>
      <c r="BL24" s="2402"/>
      <c r="BM24" s="2420" t="s">
        <v>99</v>
      </c>
      <c r="BN24" s="2421"/>
      <c r="BO24" s="2422"/>
      <c r="BP24" s="5"/>
      <c r="BQ24" s="5"/>
      <c r="BR24" s="5"/>
      <c r="BS24" s="5"/>
      <c r="BT24" s="5"/>
      <c r="BU24" s="5"/>
      <c r="BV24" s="5"/>
      <c r="BW24" s="5"/>
      <c r="BX24" s="5"/>
      <c r="BY24" s="5"/>
      <c r="BZ24" s="5"/>
      <c r="CA24" s="5"/>
      <c r="CB24" s="5"/>
      <c r="CC24" s="5"/>
      <c r="CD24" s="5"/>
      <c r="CE24" s="5"/>
      <c r="CF24" s="5"/>
    </row>
    <row r="25" spans="1:84" ht="12" customHeight="1" x14ac:dyDescent="0.25">
      <c r="A25" s="2405"/>
      <c r="B25" s="2406"/>
      <c r="C25" s="2406"/>
      <c r="D25" s="2406"/>
      <c r="E25" s="2406"/>
      <c r="F25" s="2406"/>
      <c r="G25" s="2407"/>
      <c r="H25" s="2414"/>
      <c r="I25" s="2415"/>
      <c r="J25" s="2416"/>
      <c r="K25" s="2423" t="s">
        <v>616</v>
      </c>
      <c r="L25" s="2424"/>
      <c r="M25" s="2425"/>
      <c r="N25" s="2426"/>
      <c r="O25" s="2427"/>
      <c r="P25" s="2428"/>
      <c r="Q25" s="2074"/>
      <c r="R25" s="2075"/>
      <c r="S25" s="2076"/>
      <c r="T25" s="2074"/>
      <c r="U25" s="2075"/>
      <c r="V25" s="2076"/>
      <c r="W25" s="2074"/>
      <c r="X25" s="2075"/>
      <c r="Y25" s="2076"/>
      <c r="Z25" s="2074"/>
      <c r="AA25" s="2075"/>
      <c r="AB25" s="2076"/>
      <c r="AC25" s="2074"/>
      <c r="AD25" s="2075"/>
      <c r="AE25" s="2076"/>
      <c r="AF25" s="2074"/>
      <c r="AG25" s="2075"/>
      <c r="AH25" s="2076"/>
      <c r="AI25" s="928" t="str">
        <f>IFERROR(BG25,"")</f>
        <v/>
      </c>
      <c r="AJ25" s="928"/>
      <c r="AK25" s="928"/>
      <c r="AL25" s="2074"/>
      <c r="AM25" s="2075"/>
      <c r="AN25" s="2076"/>
      <c r="AO25" s="928" t="str">
        <f>BM25</f>
        <v/>
      </c>
      <c r="AP25" s="928"/>
      <c r="AQ25" s="928"/>
      <c r="AR25" s="2248"/>
      <c r="AS25" s="2249"/>
      <c r="AT25" s="2249"/>
      <c r="AU25" s="968" t="s">
        <v>122</v>
      </c>
      <c r="AV25" s="970"/>
      <c r="AW25" s="5"/>
      <c r="AX25" s="2224"/>
      <c r="AY25" s="938"/>
      <c r="AZ25" s="938"/>
      <c r="BA25" s="2398" t="str">
        <f>IF(1.08*N25*(W25-Q25)/1000&lt;&gt;0,1.08*N25*(W25-Q25)/1000,"")</f>
        <v/>
      </c>
      <c r="BB25" s="2398"/>
      <c r="BC25" s="2398"/>
      <c r="BD25" s="2398" t="str">
        <f t="shared" si="0"/>
        <v/>
      </c>
      <c r="BE25" s="2398"/>
      <c r="BF25" s="2398"/>
      <c r="BG25" s="2398" t="e">
        <f t="shared" si="1"/>
        <v>#VALUE!</v>
      </c>
      <c r="BH25" s="2398"/>
      <c r="BI25" s="2398"/>
      <c r="BJ25" s="2398" t="str">
        <f t="shared" si="2"/>
        <v/>
      </c>
      <c r="BK25" s="2398"/>
      <c r="BL25" s="2398"/>
      <c r="BM25" s="952" t="str">
        <f>IFERROR(SQRT(AL25/AL24)*AO24,"")</f>
        <v/>
      </c>
      <c r="BN25" s="952"/>
      <c r="BO25" s="1329"/>
      <c r="BP25" s="5"/>
      <c r="BQ25" s="5"/>
      <c r="BR25" s="5"/>
      <c r="BS25" s="5"/>
      <c r="BT25" s="5"/>
      <c r="BU25" s="5"/>
      <c r="BV25" s="5"/>
      <c r="BW25" s="5"/>
      <c r="BX25" s="5"/>
      <c r="BY25" s="5"/>
      <c r="BZ25" s="5"/>
      <c r="CA25" s="5"/>
      <c r="CB25" s="5"/>
      <c r="CC25" s="5"/>
      <c r="CD25" s="5"/>
      <c r="CE25" s="5"/>
      <c r="CF25" s="5"/>
    </row>
    <row r="26" spans="1:84" ht="12" customHeight="1" x14ac:dyDescent="0.25">
      <c r="A26" s="2405"/>
      <c r="B26" s="2406"/>
      <c r="C26" s="2406"/>
      <c r="D26" s="2406"/>
      <c r="E26" s="2406"/>
      <c r="F26" s="2406"/>
      <c r="G26" s="2407"/>
      <c r="H26" s="2385" t="s">
        <v>931</v>
      </c>
      <c r="I26" s="2386"/>
      <c r="J26" s="2387"/>
      <c r="K26" s="2376" t="s">
        <v>544</v>
      </c>
      <c r="L26" s="2377"/>
      <c r="M26" s="2378"/>
      <c r="N26" s="2379"/>
      <c r="O26" s="2379"/>
      <c r="P26" s="2379"/>
      <c r="Q26" s="2375"/>
      <c r="R26" s="2375"/>
      <c r="S26" s="2375"/>
      <c r="T26" s="2375"/>
      <c r="U26" s="2375"/>
      <c r="V26" s="2375"/>
      <c r="W26" s="2375"/>
      <c r="X26" s="2375"/>
      <c r="Y26" s="2375"/>
      <c r="Z26" s="2375"/>
      <c r="AA26" s="2375"/>
      <c r="AB26" s="2375"/>
      <c r="AC26" s="2375"/>
      <c r="AD26" s="2375"/>
      <c r="AE26" s="2375"/>
      <c r="AF26" s="2375"/>
      <c r="AG26" s="2375"/>
      <c r="AH26" s="2375"/>
      <c r="AI26" s="2375"/>
      <c r="AJ26" s="2375"/>
      <c r="AK26" s="2375"/>
      <c r="AL26" s="2375"/>
      <c r="AM26" s="2375"/>
      <c r="AN26" s="2375"/>
      <c r="AO26" s="2375"/>
      <c r="AP26" s="2375"/>
      <c r="AQ26" s="2375"/>
      <c r="AR26" s="2372" t="str">
        <f>IF($A24&lt;&gt;"","---","")</f>
        <v/>
      </c>
      <c r="AS26" s="2373"/>
      <c r="AT26" s="2373"/>
      <c r="AU26" s="2373"/>
      <c r="AV26" s="2374"/>
      <c r="AW26" s="5"/>
      <c r="AX26" s="2380"/>
      <c r="AY26" s="2381"/>
      <c r="AZ26" s="2381"/>
      <c r="BA26" s="2382" t="str">
        <f>IF(1.08*N26*(Q26-W26)/1000&lt;&gt;0,1.08*N26*(Q26-W26)/1000,"")</f>
        <v/>
      </c>
      <c r="BB26" s="2382"/>
      <c r="BC26" s="2382"/>
      <c r="BD26" s="2382" t="str">
        <f t="shared" si="0"/>
        <v/>
      </c>
      <c r="BE26" s="2382"/>
      <c r="BF26" s="2382"/>
      <c r="BG26" s="2382" t="str">
        <f>IF(AO26*500*(AC26-AF26)/1000&lt;&gt;0,AO26*500*(AC26-AF26)/1000,"")</f>
        <v/>
      </c>
      <c r="BH26" s="2382"/>
      <c r="BI26" s="2382"/>
      <c r="BJ26" s="2382" t="str">
        <f t="shared" si="2"/>
        <v/>
      </c>
      <c r="BK26" s="2382"/>
      <c r="BL26" s="2382"/>
      <c r="BM26" s="2391" t="s">
        <v>99</v>
      </c>
      <c r="BN26" s="2392"/>
      <c r="BO26" s="2393"/>
      <c r="BP26" s="5"/>
      <c r="BQ26" s="5"/>
      <c r="BR26" s="5"/>
      <c r="BS26" s="5"/>
      <c r="BT26" s="5"/>
      <c r="BU26" s="5"/>
      <c r="BV26" s="5"/>
      <c r="BW26" s="5"/>
      <c r="BX26" s="5"/>
      <c r="BY26" s="5"/>
      <c r="BZ26" s="5"/>
      <c r="CA26" s="5"/>
      <c r="CB26" s="5"/>
      <c r="CC26" s="5"/>
      <c r="CD26" s="5"/>
      <c r="CE26" s="5"/>
      <c r="CF26" s="5"/>
    </row>
    <row r="27" spans="1:84" ht="12" customHeight="1" x14ac:dyDescent="0.25">
      <c r="A27" s="2433"/>
      <c r="B27" s="855"/>
      <c r="C27" s="855"/>
      <c r="D27" s="855"/>
      <c r="E27" s="855"/>
      <c r="F27" s="855"/>
      <c r="G27" s="2434"/>
      <c r="H27" s="2429"/>
      <c r="I27" s="2430"/>
      <c r="J27" s="2431"/>
      <c r="K27" s="2423" t="s">
        <v>616</v>
      </c>
      <c r="L27" s="2424"/>
      <c r="M27" s="2425"/>
      <c r="N27" s="2432"/>
      <c r="O27" s="2432"/>
      <c r="P27" s="2432"/>
      <c r="Q27" s="938"/>
      <c r="R27" s="938"/>
      <c r="S27" s="938"/>
      <c r="T27" s="938"/>
      <c r="U27" s="938"/>
      <c r="V27" s="938"/>
      <c r="W27" s="938"/>
      <c r="X27" s="938"/>
      <c r="Y27" s="938"/>
      <c r="Z27" s="938"/>
      <c r="AA27" s="938"/>
      <c r="AB27" s="938"/>
      <c r="AC27" s="938"/>
      <c r="AD27" s="938"/>
      <c r="AE27" s="938"/>
      <c r="AF27" s="938"/>
      <c r="AG27" s="938"/>
      <c r="AH27" s="938"/>
      <c r="AI27" s="928" t="str">
        <f>IFERROR(BG27,"")</f>
        <v/>
      </c>
      <c r="AJ27" s="928"/>
      <c r="AK27" s="928"/>
      <c r="AL27" s="938"/>
      <c r="AM27" s="938"/>
      <c r="AN27" s="938"/>
      <c r="AO27" s="928" t="str">
        <f>BM27</f>
        <v/>
      </c>
      <c r="AP27" s="928"/>
      <c r="AQ27" s="928"/>
      <c r="AR27" s="2248"/>
      <c r="AS27" s="2249"/>
      <c r="AT27" s="2249"/>
      <c r="AU27" s="968" t="s">
        <v>122</v>
      </c>
      <c r="AV27" s="970"/>
      <c r="AW27" s="5"/>
      <c r="AX27" s="2224"/>
      <c r="AY27" s="938"/>
      <c r="AZ27" s="938"/>
      <c r="BA27" s="2398" t="str">
        <f>IF(1.08*N27*(Q27-W27)/1000&lt;&gt;0,1.08*N27*(Q27-W27)/1000,"")</f>
        <v/>
      </c>
      <c r="BB27" s="2398"/>
      <c r="BC27" s="2398"/>
      <c r="BD27" s="2398" t="str">
        <f t="shared" si="0"/>
        <v/>
      </c>
      <c r="BE27" s="2398"/>
      <c r="BF27" s="2398"/>
      <c r="BG27" s="2398" t="e">
        <f>IF(AO27*500*(AC27-AF27)/1000&lt;&gt;0,AO27*500*(AC27-AF27)/1000,"")</f>
        <v>#VALUE!</v>
      </c>
      <c r="BH27" s="2398"/>
      <c r="BI27" s="2398"/>
      <c r="BJ27" s="2398" t="str">
        <f t="shared" si="2"/>
        <v/>
      </c>
      <c r="BK27" s="2398"/>
      <c r="BL27" s="2398"/>
      <c r="BM27" s="952" t="str">
        <f>IFERROR(SQRT(AL27/AL26)*AO26,"")</f>
        <v/>
      </c>
      <c r="BN27" s="952"/>
      <c r="BO27" s="1329"/>
      <c r="BP27" s="5"/>
      <c r="BQ27" s="5"/>
      <c r="BR27" s="5"/>
      <c r="BS27" s="5"/>
      <c r="BT27" s="5"/>
      <c r="BU27" s="5"/>
      <c r="BV27" s="5"/>
      <c r="BW27" s="5"/>
      <c r="BX27" s="5"/>
      <c r="BY27" s="5"/>
      <c r="BZ27" s="5"/>
      <c r="CA27" s="5"/>
      <c r="CB27" s="5"/>
      <c r="CC27" s="5"/>
      <c r="CD27" s="5"/>
      <c r="CE27" s="5"/>
      <c r="CF27" s="5"/>
    </row>
    <row r="28" spans="1:84" ht="12" customHeight="1" x14ac:dyDescent="0.25">
      <c r="A28" s="2403"/>
      <c r="B28" s="2015"/>
      <c r="C28" s="2015"/>
      <c r="D28" s="2015"/>
      <c r="E28" s="2015"/>
      <c r="F28" s="2015"/>
      <c r="G28" s="2404"/>
      <c r="H28" s="2411" t="s">
        <v>930</v>
      </c>
      <c r="I28" s="2412"/>
      <c r="J28" s="2413"/>
      <c r="K28" s="2417" t="s">
        <v>544</v>
      </c>
      <c r="L28" s="2418"/>
      <c r="M28" s="2419"/>
      <c r="N28" s="2298"/>
      <c r="O28" s="2299"/>
      <c r="P28" s="2300"/>
      <c r="Q28" s="2295"/>
      <c r="R28" s="2296"/>
      <c r="S28" s="2297"/>
      <c r="T28" s="2295"/>
      <c r="U28" s="2296"/>
      <c r="V28" s="2297"/>
      <c r="W28" s="2295"/>
      <c r="X28" s="2296"/>
      <c r="Y28" s="2297"/>
      <c r="Z28" s="2295"/>
      <c r="AA28" s="2296"/>
      <c r="AB28" s="2297"/>
      <c r="AC28" s="2295"/>
      <c r="AD28" s="2296"/>
      <c r="AE28" s="2297"/>
      <c r="AF28" s="2295"/>
      <c r="AG28" s="2296"/>
      <c r="AH28" s="2297"/>
      <c r="AI28" s="2295"/>
      <c r="AJ28" s="2296"/>
      <c r="AK28" s="2297"/>
      <c r="AL28" s="2295"/>
      <c r="AM28" s="2296"/>
      <c r="AN28" s="2297"/>
      <c r="AO28" s="2295"/>
      <c r="AP28" s="2296"/>
      <c r="AQ28" s="2297"/>
      <c r="AR28" s="2399" t="str">
        <f>IF($A28&lt;&gt;"","---","")</f>
        <v/>
      </c>
      <c r="AS28" s="2400"/>
      <c r="AT28" s="2400"/>
      <c r="AU28" s="2400"/>
      <c r="AV28" s="2401"/>
      <c r="AW28" s="5"/>
      <c r="AX28" s="2220"/>
      <c r="AY28" s="2221"/>
      <c r="AZ28" s="2221"/>
      <c r="BA28" s="2402" t="str">
        <f>IF(1.08*N28*(W28-Q28)/1000&lt;&gt;0,1.08*N28*(W28-Q28)/1000,"")</f>
        <v/>
      </c>
      <c r="BB28" s="2402"/>
      <c r="BC28" s="2402"/>
      <c r="BD28" s="2402" t="str">
        <f t="shared" si="0"/>
        <v/>
      </c>
      <c r="BE28" s="2402"/>
      <c r="BF28" s="2402"/>
      <c r="BG28" s="2402" t="str">
        <f t="shared" si="1"/>
        <v/>
      </c>
      <c r="BH28" s="2402"/>
      <c r="BI28" s="2402"/>
      <c r="BJ28" s="2402" t="str">
        <f t="shared" si="2"/>
        <v/>
      </c>
      <c r="BK28" s="2402"/>
      <c r="BL28" s="2402"/>
      <c r="BM28" s="2420" t="s">
        <v>99</v>
      </c>
      <c r="BN28" s="2421"/>
      <c r="BO28" s="2422"/>
      <c r="BP28" s="5"/>
      <c r="BQ28" s="5"/>
      <c r="BR28" s="5"/>
      <c r="BS28" s="5"/>
      <c r="BT28" s="5"/>
      <c r="BU28" s="5"/>
      <c r="BV28" s="5"/>
      <c r="BW28" s="5"/>
      <c r="BX28" s="5"/>
      <c r="BY28" s="5"/>
      <c r="BZ28" s="5"/>
      <c r="CA28" s="5"/>
      <c r="CB28" s="5"/>
      <c r="CC28" s="5"/>
      <c r="CD28" s="5"/>
      <c r="CE28" s="5"/>
      <c r="CF28" s="5"/>
    </row>
    <row r="29" spans="1:84" ht="12" customHeight="1" x14ac:dyDescent="0.25">
      <c r="A29" s="2405"/>
      <c r="B29" s="2406"/>
      <c r="C29" s="2406"/>
      <c r="D29" s="2406"/>
      <c r="E29" s="2406"/>
      <c r="F29" s="2406"/>
      <c r="G29" s="2407"/>
      <c r="H29" s="2414"/>
      <c r="I29" s="2415"/>
      <c r="J29" s="2416"/>
      <c r="K29" s="2423" t="s">
        <v>616</v>
      </c>
      <c r="L29" s="2424"/>
      <c r="M29" s="2425"/>
      <c r="N29" s="2426"/>
      <c r="O29" s="2427"/>
      <c r="P29" s="2428"/>
      <c r="Q29" s="2074"/>
      <c r="R29" s="2075"/>
      <c r="S29" s="2076"/>
      <c r="T29" s="2074"/>
      <c r="U29" s="2075"/>
      <c r="V29" s="2076"/>
      <c r="W29" s="2074"/>
      <c r="X29" s="2075"/>
      <c r="Y29" s="2076"/>
      <c r="Z29" s="2074"/>
      <c r="AA29" s="2075"/>
      <c r="AB29" s="2076"/>
      <c r="AC29" s="2074"/>
      <c r="AD29" s="2075"/>
      <c r="AE29" s="2076"/>
      <c r="AF29" s="2074"/>
      <c r="AG29" s="2075"/>
      <c r="AH29" s="2076"/>
      <c r="AI29" s="928" t="str">
        <f>IFERROR(BG29,"")</f>
        <v/>
      </c>
      <c r="AJ29" s="928"/>
      <c r="AK29" s="928"/>
      <c r="AL29" s="2074"/>
      <c r="AM29" s="2075"/>
      <c r="AN29" s="2076"/>
      <c r="AO29" s="928" t="str">
        <f>BM29</f>
        <v/>
      </c>
      <c r="AP29" s="928"/>
      <c r="AQ29" s="928"/>
      <c r="AR29" s="2248"/>
      <c r="AS29" s="2249"/>
      <c r="AT29" s="2249"/>
      <c r="AU29" s="968" t="s">
        <v>122</v>
      </c>
      <c r="AV29" s="970"/>
      <c r="AW29" s="5"/>
      <c r="AX29" s="2224"/>
      <c r="AY29" s="938"/>
      <c r="AZ29" s="938"/>
      <c r="BA29" s="2398" t="str">
        <f>IF(1.08*N29*(W29-Q29)/1000&lt;&gt;0,1.08*N29*(W29-Q29)/1000,"")</f>
        <v/>
      </c>
      <c r="BB29" s="2398"/>
      <c r="BC29" s="2398"/>
      <c r="BD29" s="2398" t="str">
        <f t="shared" si="0"/>
        <v/>
      </c>
      <c r="BE29" s="2398"/>
      <c r="BF29" s="2398"/>
      <c r="BG29" s="2398" t="e">
        <f t="shared" si="1"/>
        <v>#VALUE!</v>
      </c>
      <c r="BH29" s="2398"/>
      <c r="BI29" s="2398"/>
      <c r="BJ29" s="2398" t="str">
        <f t="shared" si="2"/>
        <v/>
      </c>
      <c r="BK29" s="2398"/>
      <c r="BL29" s="2398"/>
      <c r="BM29" s="952" t="str">
        <f>IFERROR(SQRT(AL29/AL28)*AO28,"")</f>
        <v/>
      </c>
      <c r="BN29" s="952"/>
      <c r="BO29" s="1329"/>
      <c r="BP29" s="5"/>
      <c r="BQ29" s="5"/>
      <c r="BR29" s="5"/>
      <c r="BS29" s="5"/>
      <c r="BT29" s="5"/>
      <c r="BU29" s="5"/>
      <c r="BV29" s="5"/>
      <c r="BW29" s="5"/>
      <c r="BX29" s="5"/>
      <c r="BY29" s="5"/>
      <c r="BZ29" s="5"/>
      <c r="CA29" s="5"/>
      <c r="CB29" s="5"/>
      <c r="CC29" s="5"/>
      <c r="CD29" s="5"/>
      <c r="CE29" s="5"/>
      <c r="CF29" s="5"/>
    </row>
    <row r="30" spans="1:84" ht="12" customHeight="1" x14ac:dyDescent="0.25">
      <c r="A30" s="2405"/>
      <c r="B30" s="2406"/>
      <c r="C30" s="2406"/>
      <c r="D30" s="2406"/>
      <c r="E30" s="2406"/>
      <c r="F30" s="2406"/>
      <c r="G30" s="2407"/>
      <c r="H30" s="2385" t="s">
        <v>931</v>
      </c>
      <c r="I30" s="2386"/>
      <c r="J30" s="2387"/>
      <c r="K30" s="2376" t="s">
        <v>544</v>
      </c>
      <c r="L30" s="2377"/>
      <c r="M30" s="2378"/>
      <c r="N30" s="2379"/>
      <c r="O30" s="2379"/>
      <c r="P30" s="2379"/>
      <c r="Q30" s="2375"/>
      <c r="R30" s="2375"/>
      <c r="S30" s="2375"/>
      <c r="T30" s="2375"/>
      <c r="U30" s="2375"/>
      <c r="V30" s="2375"/>
      <c r="W30" s="2375"/>
      <c r="X30" s="2375"/>
      <c r="Y30" s="2375"/>
      <c r="Z30" s="2375"/>
      <c r="AA30" s="2375"/>
      <c r="AB30" s="2375"/>
      <c r="AC30" s="2375"/>
      <c r="AD30" s="2375"/>
      <c r="AE30" s="2375"/>
      <c r="AF30" s="2375"/>
      <c r="AG30" s="2375"/>
      <c r="AH30" s="2375"/>
      <c r="AI30" s="2375"/>
      <c r="AJ30" s="2375"/>
      <c r="AK30" s="2375"/>
      <c r="AL30" s="2375"/>
      <c r="AM30" s="2375"/>
      <c r="AN30" s="2375"/>
      <c r="AO30" s="2375"/>
      <c r="AP30" s="2375"/>
      <c r="AQ30" s="2375"/>
      <c r="AR30" s="2372" t="str">
        <f>IF($A28&lt;&gt;"","---","")</f>
        <v/>
      </c>
      <c r="AS30" s="2373"/>
      <c r="AT30" s="2373"/>
      <c r="AU30" s="2373"/>
      <c r="AV30" s="2374"/>
      <c r="AW30" s="5"/>
      <c r="AX30" s="2380"/>
      <c r="AY30" s="2381"/>
      <c r="AZ30" s="2381"/>
      <c r="BA30" s="2382" t="str">
        <f>IF(1.08*N30*(Q30-W30)/1000&lt;&gt;0,1.08*N30*(Q30-W30)/1000,"")</f>
        <v/>
      </c>
      <c r="BB30" s="2382"/>
      <c r="BC30" s="2382"/>
      <c r="BD30" s="2382" t="str">
        <f t="shared" si="0"/>
        <v/>
      </c>
      <c r="BE30" s="2382"/>
      <c r="BF30" s="2382"/>
      <c r="BG30" s="2382" t="str">
        <f>IF(AO30*500*(AC30-AF30)/1000&lt;&gt;0,AO30*500*(AC30-AF30)/1000,"")</f>
        <v/>
      </c>
      <c r="BH30" s="2382"/>
      <c r="BI30" s="2382"/>
      <c r="BJ30" s="2382" t="str">
        <f t="shared" si="2"/>
        <v/>
      </c>
      <c r="BK30" s="2382"/>
      <c r="BL30" s="2382"/>
      <c r="BM30" s="2391" t="s">
        <v>99</v>
      </c>
      <c r="BN30" s="2392"/>
      <c r="BO30" s="2393"/>
      <c r="BP30" s="5"/>
      <c r="BQ30" s="5"/>
      <c r="BR30" s="5"/>
      <c r="BS30" s="5"/>
      <c r="BT30" s="5"/>
      <c r="BU30" s="5"/>
      <c r="BV30" s="5"/>
      <c r="BW30" s="5"/>
      <c r="BX30" s="5"/>
      <c r="BY30" s="5"/>
      <c r="BZ30" s="5"/>
      <c r="CA30" s="5"/>
      <c r="CB30" s="5"/>
      <c r="CC30" s="5"/>
      <c r="CD30" s="5"/>
      <c r="CE30" s="5"/>
      <c r="CF30" s="5"/>
    </row>
    <row r="31" spans="1:84" ht="12" customHeight="1" thickBot="1" x14ac:dyDescent="0.3">
      <c r="A31" s="2408"/>
      <c r="B31" s="2409"/>
      <c r="C31" s="2409"/>
      <c r="D31" s="2409"/>
      <c r="E31" s="2409"/>
      <c r="F31" s="2409"/>
      <c r="G31" s="2410"/>
      <c r="H31" s="2388"/>
      <c r="I31" s="2389"/>
      <c r="J31" s="2390"/>
      <c r="K31" s="2394" t="s">
        <v>616</v>
      </c>
      <c r="L31" s="2395"/>
      <c r="M31" s="2396"/>
      <c r="N31" s="2397"/>
      <c r="O31" s="2397"/>
      <c r="P31" s="2397"/>
      <c r="Q31" s="2133"/>
      <c r="R31" s="2133"/>
      <c r="S31" s="2133"/>
      <c r="T31" s="2133"/>
      <c r="U31" s="2133"/>
      <c r="V31" s="2133"/>
      <c r="W31" s="2133"/>
      <c r="X31" s="2133"/>
      <c r="Y31" s="2133"/>
      <c r="Z31" s="2133"/>
      <c r="AA31" s="2133"/>
      <c r="AB31" s="2133"/>
      <c r="AC31" s="2133"/>
      <c r="AD31" s="2133"/>
      <c r="AE31" s="2133"/>
      <c r="AF31" s="2133"/>
      <c r="AG31" s="2133"/>
      <c r="AH31" s="2133"/>
      <c r="AI31" s="2371" t="str">
        <f>IFERROR(BG31,"")</f>
        <v/>
      </c>
      <c r="AJ31" s="2371"/>
      <c r="AK31" s="2371"/>
      <c r="AL31" s="2133"/>
      <c r="AM31" s="2133"/>
      <c r="AN31" s="2133"/>
      <c r="AO31" s="2371" t="str">
        <f>BM31</f>
        <v/>
      </c>
      <c r="AP31" s="2371"/>
      <c r="AQ31" s="2371"/>
      <c r="AR31" s="2236"/>
      <c r="AS31" s="2237"/>
      <c r="AT31" s="2237"/>
      <c r="AU31" s="992" t="s">
        <v>122</v>
      </c>
      <c r="AV31" s="993"/>
      <c r="AW31" s="5"/>
      <c r="AX31" s="2235"/>
      <c r="AY31" s="2133"/>
      <c r="AZ31" s="2133"/>
      <c r="BA31" s="2461" t="str">
        <f>IF(1.08*N31*(Q31-W31)/1000&lt;&gt;0,1.08*N31*(Q31-W31)/1000,"")</f>
        <v/>
      </c>
      <c r="BB31" s="2461"/>
      <c r="BC31" s="2461"/>
      <c r="BD31" s="2371" t="str">
        <f t="shared" si="0"/>
        <v/>
      </c>
      <c r="BE31" s="2371"/>
      <c r="BF31" s="2371"/>
      <c r="BG31" s="2371" t="e">
        <f>IF(AO31*500*(AC31-AF31)/1000&lt;&gt;0,AO31*500*(AC31-AF31)/1000,"")</f>
        <v>#VALUE!</v>
      </c>
      <c r="BH31" s="2371"/>
      <c r="BI31" s="2371"/>
      <c r="BJ31" s="2371" t="str">
        <f t="shared" si="2"/>
        <v/>
      </c>
      <c r="BK31" s="2371"/>
      <c r="BL31" s="2371"/>
      <c r="BM31" s="2383" t="str">
        <f>IFERROR(SQRT(AL31/AL30)*AO30,"")</f>
        <v/>
      </c>
      <c r="BN31" s="2383"/>
      <c r="BO31" s="2384"/>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9" t="s">
        <v>103</v>
      </c>
      <c r="I32" s="469"/>
      <c r="J32" s="469"/>
      <c r="K32" s="469"/>
      <c r="L32" s="469"/>
      <c r="M32" s="469"/>
      <c r="N32" s="700"/>
      <c r="O32" s="700"/>
      <c r="P32" s="700"/>
      <c r="Q32" s="701"/>
      <c r="R32" s="701"/>
      <c r="S32" s="701"/>
      <c r="T32" s="701"/>
      <c r="U32" s="701"/>
      <c r="V32" s="701"/>
      <c r="W32" s="701"/>
      <c r="X32" s="701"/>
      <c r="Y32" s="701"/>
      <c r="Z32" s="701"/>
      <c r="AA32" s="701"/>
      <c r="AB32" s="701"/>
      <c r="AC32" s="701"/>
      <c r="AD32" s="701"/>
      <c r="AE32" s="701"/>
      <c r="AF32" s="701"/>
      <c r="AG32" s="701"/>
      <c r="AH32" s="701"/>
      <c r="AI32" s="701"/>
      <c r="AJ32" s="701"/>
      <c r="AK32" s="701"/>
      <c r="AL32" s="701"/>
      <c r="AM32" s="701"/>
      <c r="AN32" s="701"/>
      <c r="AO32" s="701"/>
      <c r="AP32" s="701"/>
      <c r="AQ32" s="701"/>
      <c r="AR32" s="701"/>
      <c r="AS32" s="701"/>
      <c r="AT32" s="701"/>
      <c r="AU32" s="701"/>
      <c r="AV32" s="70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469" t="s">
        <v>103</v>
      </c>
      <c r="I33" s="469"/>
      <c r="J33" s="469"/>
      <c r="K33" s="469"/>
      <c r="L33" s="469"/>
      <c r="M33" s="469"/>
      <c r="N33" s="702"/>
      <c r="O33" s="702"/>
      <c r="P33" s="702"/>
      <c r="Q33" s="607"/>
      <c r="R33" s="607"/>
      <c r="S33" s="607"/>
      <c r="T33" s="607"/>
      <c r="U33" s="607"/>
      <c r="V33" s="607"/>
      <c r="W33" s="607"/>
      <c r="X33" s="607"/>
      <c r="Y33" s="607"/>
      <c r="Z33" s="607"/>
      <c r="AA33" s="607"/>
      <c r="AB33" s="607"/>
      <c r="AC33" s="607"/>
      <c r="AD33" s="607"/>
      <c r="AE33" s="607"/>
      <c r="AF33" s="607"/>
      <c r="AG33" s="607"/>
      <c r="AH33" s="607"/>
      <c r="AI33" s="607"/>
      <c r="AJ33" s="607"/>
      <c r="AK33" s="607"/>
      <c r="AL33" s="607"/>
      <c r="AM33" s="607"/>
      <c r="AN33" s="607"/>
      <c r="AO33" s="607"/>
      <c r="AP33" s="607"/>
      <c r="AQ33" s="607"/>
      <c r="AR33" s="607"/>
      <c r="AS33" s="607"/>
      <c r="AT33" s="607"/>
      <c r="AU33" s="607"/>
      <c r="AV33" s="607"/>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987"/>
      <c r="AF35" s="987"/>
      <c r="AG35" s="987"/>
      <c r="AH35" s="987"/>
      <c r="AI35" s="987"/>
      <c r="AJ35" s="987"/>
      <c r="AK35" s="987"/>
      <c r="AL35" s="987"/>
      <c r="AM35" s="987"/>
      <c r="AN35" s="987"/>
      <c r="AO35" s="987"/>
      <c r="AP35" s="987"/>
      <c r="AQ35" s="987"/>
      <c r="AR35" s="987"/>
      <c r="AS35" s="987"/>
      <c r="AT35" s="987"/>
      <c r="AU35" s="987"/>
      <c r="AV35" s="987"/>
      <c r="AW35" s="5"/>
      <c r="AX35" s="939" t="s">
        <v>709</v>
      </c>
      <c r="AY35" s="940"/>
      <c r="AZ35" s="940"/>
      <c r="BA35" s="940"/>
      <c r="BB35" s="940"/>
      <c r="BC35" s="940"/>
      <c r="BD35" s="940"/>
      <c r="BE35" s="940"/>
      <c r="BF35" s="940"/>
      <c r="BG35" s="940"/>
      <c r="BH35" s="940"/>
      <c r="BI35" s="940"/>
      <c r="BJ35" s="940"/>
      <c r="BK35" s="940"/>
      <c r="BL35" s="94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987"/>
      <c r="AF36" s="987"/>
      <c r="AG36" s="987"/>
      <c r="AH36" s="987"/>
      <c r="AI36" s="987"/>
      <c r="AJ36" s="987"/>
      <c r="AK36" s="987"/>
      <c r="AL36" s="987"/>
      <c r="AM36" s="987"/>
      <c r="AN36" s="987"/>
      <c r="AO36" s="987"/>
      <c r="AP36" s="987"/>
      <c r="AQ36" s="987"/>
      <c r="AR36" s="987"/>
      <c r="AS36" s="987"/>
      <c r="AT36" s="987"/>
      <c r="AU36" s="987"/>
      <c r="AV36" s="987"/>
      <c r="AW36" s="5"/>
      <c r="AX36" s="948"/>
      <c r="AY36" s="949"/>
      <c r="AZ36" s="949"/>
      <c r="BA36" s="949"/>
      <c r="BB36" s="950"/>
      <c r="BC36" s="956"/>
      <c r="BD36" s="949"/>
      <c r="BE36" s="949"/>
      <c r="BF36" s="949"/>
      <c r="BG36" s="950"/>
      <c r="BH36" s="956"/>
      <c r="BI36" s="949"/>
      <c r="BJ36" s="949"/>
      <c r="BK36" s="949"/>
      <c r="BL36" s="95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987"/>
      <c r="AF37" s="987"/>
      <c r="AG37" s="987"/>
      <c r="AH37" s="987"/>
      <c r="AI37" s="987"/>
      <c r="AJ37" s="987"/>
      <c r="AK37" s="987"/>
      <c r="AL37" s="987"/>
      <c r="AM37" s="987"/>
      <c r="AN37" s="987"/>
      <c r="AO37" s="987"/>
      <c r="AP37" s="987"/>
      <c r="AQ37" s="987"/>
      <c r="AR37" s="987"/>
      <c r="AS37" s="987"/>
      <c r="AT37" s="987"/>
      <c r="AU37" s="987"/>
      <c r="AV37" s="987"/>
      <c r="AW37" s="5"/>
      <c r="AX37" s="958"/>
      <c r="AY37" s="959"/>
      <c r="AZ37" s="959"/>
      <c r="BA37" s="959"/>
      <c r="BB37" s="960"/>
      <c r="BC37" s="961"/>
      <c r="BD37" s="959"/>
      <c r="BE37" s="959"/>
      <c r="BF37" s="959"/>
      <c r="BG37" s="960"/>
      <c r="BH37" s="961"/>
      <c r="BI37" s="959"/>
      <c r="BJ37" s="959"/>
      <c r="BK37" s="959"/>
      <c r="BL37" s="96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987"/>
      <c r="AF38" s="987"/>
      <c r="AG38" s="987"/>
      <c r="AH38" s="987"/>
      <c r="AI38" s="987"/>
      <c r="AJ38" s="987"/>
      <c r="AK38" s="987"/>
      <c r="AL38" s="987"/>
      <c r="AM38" s="987"/>
      <c r="AN38" s="987"/>
      <c r="AO38" s="987"/>
      <c r="AP38" s="987"/>
      <c r="AQ38" s="987"/>
      <c r="AR38" s="987"/>
      <c r="AS38" s="987"/>
      <c r="AT38" s="987"/>
      <c r="AU38" s="987"/>
      <c r="AV38" s="987"/>
      <c r="AW38" s="5"/>
      <c r="AX38" s="958"/>
      <c r="AY38" s="959"/>
      <c r="AZ38" s="959"/>
      <c r="BA38" s="959"/>
      <c r="BB38" s="960"/>
      <c r="BC38" s="961"/>
      <c r="BD38" s="959"/>
      <c r="BE38" s="959"/>
      <c r="BF38" s="959"/>
      <c r="BG38" s="960"/>
      <c r="BH38" s="961"/>
      <c r="BI38" s="959"/>
      <c r="BJ38" s="959"/>
      <c r="BK38" s="959"/>
      <c r="BL38" s="96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987"/>
      <c r="AF39" s="987"/>
      <c r="AG39" s="987"/>
      <c r="AH39" s="987"/>
      <c r="AI39" s="987"/>
      <c r="AJ39" s="987"/>
      <c r="AK39" s="987"/>
      <c r="AL39" s="987"/>
      <c r="AM39" s="987"/>
      <c r="AN39" s="987"/>
      <c r="AO39" s="987"/>
      <c r="AP39" s="987"/>
      <c r="AQ39" s="987"/>
      <c r="AR39" s="987"/>
      <c r="AS39" s="987"/>
      <c r="AT39" s="987"/>
      <c r="AU39" s="987"/>
      <c r="AV39" s="987"/>
      <c r="AW39" s="5"/>
      <c r="AX39" s="958"/>
      <c r="AY39" s="959"/>
      <c r="AZ39" s="959"/>
      <c r="BA39" s="959"/>
      <c r="BB39" s="960"/>
      <c r="BC39" s="961"/>
      <c r="BD39" s="959"/>
      <c r="BE39" s="959"/>
      <c r="BF39" s="959"/>
      <c r="BG39" s="960"/>
      <c r="BH39" s="961"/>
      <c r="BI39" s="959"/>
      <c r="BJ39" s="959"/>
      <c r="BK39" s="959"/>
      <c r="BL39" s="96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987"/>
      <c r="AF40" s="987"/>
      <c r="AG40" s="987"/>
      <c r="AH40" s="987"/>
      <c r="AI40" s="987"/>
      <c r="AJ40" s="987"/>
      <c r="AK40" s="987"/>
      <c r="AL40" s="987"/>
      <c r="AM40" s="987"/>
      <c r="AN40" s="987"/>
      <c r="AO40" s="987"/>
      <c r="AP40" s="987"/>
      <c r="AQ40" s="987"/>
      <c r="AR40" s="987"/>
      <c r="AS40" s="987"/>
      <c r="AT40" s="987"/>
      <c r="AU40" s="987"/>
      <c r="AV40" s="987"/>
      <c r="AW40" s="5"/>
      <c r="AX40" s="958"/>
      <c r="AY40" s="959"/>
      <c r="AZ40" s="959"/>
      <c r="BA40" s="959"/>
      <c r="BB40" s="960"/>
      <c r="BC40" s="961"/>
      <c r="BD40" s="959"/>
      <c r="BE40" s="959"/>
      <c r="BF40" s="959"/>
      <c r="BG40" s="960"/>
      <c r="BH40" s="961"/>
      <c r="BI40" s="959"/>
      <c r="BJ40" s="959"/>
      <c r="BK40" s="959"/>
      <c r="BL40" s="96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77"/>
      <c r="AY41" s="978"/>
      <c r="AZ41" s="978"/>
      <c r="BA41" s="978"/>
      <c r="BB41" s="979"/>
      <c r="BC41" s="980"/>
      <c r="BD41" s="978"/>
      <c r="BE41" s="978"/>
      <c r="BF41" s="978"/>
      <c r="BG41" s="979"/>
      <c r="BH41" s="980"/>
      <c r="BI41" s="978"/>
      <c r="BJ41" s="978"/>
      <c r="BK41" s="978"/>
      <c r="BL41" s="98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9" t="s">
        <v>38</v>
      </c>
      <c r="B42" s="1619"/>
      <c r="C42" s="1619"/>
      <c r="D42" s="1619"/>
      <c r="E42" s="994"/>
      <c r="F42" s="994"/>
      <c r="G42" s="994"/>
      <c r="H42" s="994"/>
      <c r="I42" s="994"/>
      <c r="J42" s="994"/>
      <c r="K42" s="994"/>
      <c r="L42" s="42"/>
      <c r="M42" s="42"/>
      <c r="N42" s="42"/>
      <c r="O42" s="42"/>
      <c r="P42" s="42"/>
      <c r="Q42" s="42"/>
      <c r="R42" s="42"/>
      <c r="S42" s="42"/>
      <c r="T42" s="42"/>
      <c r="U42" s="42"/>
      <c r="V42" s="42"/>
      <c r="W42" s="42"/>
      <c r="X42" s="42"/>
      <c r="Y42" s="42"/>
      <c r="Z42" s="42"/>
      <c r="AA42" s="42"/>
      <c r="AB42" s="42"/>
      <c r="AC42" s="42"/>
      <c r="AD42" s="1619" t="s">
        <v>37</v>
      </c>
      <c r="AE42" s="1619"/>
      <c r="AF42" s="1619"/>
      <c r="AG42" s="1619"/>
      <c r="AH42" s="1619"/>
      <c r="AI42" s="995"/>
      <c r="AJ42" s="995"/>
      <c r="AK42" s="995"/>
      <c r="AL42" s="995"/>
      <c r="AM42" s="995"/>
      <c r="AN42" s="995"/>
      <c r="AO42" s="995"/>
      <c r="AP42" s="995"/>
      <c r="AQ42" s="995"/>
      <c r="AR42" s="995"/>
      <c r="AS42" s="995"/>
      <c r="AT42" s="995"/>
      <c r="AU42" s="995"/>
      <c r="AV42" s="9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xq6cNa4r/qRJs1agZNn2YyNr6S3GW0GOKk2bM/KVwta74iiuytWj3EBvpIt80KT8l/eVh2c/qJ6qoU5VCOYyhw==" saltValue="+bajcdA8EKzFK+Ov4if4WQ==" spinCount="100000"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c r="BM1" s="675"/>
      <c r="BN1" s="675"/>
      <c r="BO1" s="675"/>
      <c r="BP1" s="675"/>
      <c r="BQ1" s="675"/>
      <c r="BR1" s="675"/>
      <c r="BS1" s="675"/>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75"/>
      <c r="AL3" s="675"/>
      <c r="AM3" s="675"/>
      <c r="AN3" s="675"/>
      <c r="AO3" s="675"/>
      <c r="AP3" s="675"/>
      <c r="AQ3" s="675"/>
      <c r="AR3" s="675"/>
      <c r="AS3" s="675"/>
      <c r="AT3" s="675"/>
      <c r="AU3" s="675"/>
      <c r="AV3" s="675"/>
      <c r="AW3" s="675"/>
      <c r="AX3" s="675"/>
      <c r="AY3" s="675"/>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70"/>
      <c r="B5" s="2370"/>
      <c r="C5" s="2370"/>
      <c r="D5" s="2370"/>
      <c r="E5" s="2370"/>
      <c r="F5" s="2370"/>
      <c r="G5" s="2"/>
      <c r="H5" s="2370"/>
      <c r="I5" s="2370"/>
      <c r="J5" s="2370"/>
      <c r="K5" s="2370"/>
      <c r="L5" s="2370"/>
      <c r="M5" s="2370"/>
      <c r="N5" s="2370"/>
      <c r="O5" s="2370"/>
      <c r="P5" s="2370"/>
      <c r="Q5" s="2370"/>
      <c r="R5" s="2370"/>
      <c r="S5" s="2370"/>
      <c r="T5" s="2370"/>
      <c r="U5" s="2370"/>
      <c r="V5" s="2370"/>
      <c r="W5" s="2370"/>
      <c r="X5" s="2370"/>
      <c r="Y5" s="2370"/>
      <c r="Z5" s="2370"/>
      <c r="AA5" s="2370"/>
      <c r="AB5" s="2370"/>
      <c r="AC5" s="2370"/>
      <c r="AD5" s="2370"/>
      <c r="AE5" s="2370"/>
      <c r="AF5" s="2370"/>
      <c r="AG5" s="2370"/>
      <c r="AH5" s="2370"/>
      <c r="AI5" s="2370"/>
      <c r="AN5" s="696"/>
      <c r="AO5" s="696"/>
      <c r="AP5" s="696"/>
    </row>
    <row r="6" spans="1:71" ht="15" customHeight="1" x14ac:dyDescent="0.2">
      <c r="A6" s="2367" t="s">
        <v>933</v>
      </c>
      <c r="B6" s="2368"/>
      <c r="C6" s="2368"/>
      <c r="D6" s="2368"/>
      <c r="E6" s="2368"/>
      <c r="F6" s="2368"/>
      <c r="G6" s="2368"/>
      <c r="H6" s="2368"/>
      <c r="I6" s="2368"/>
      <c r="J6" s="2368"/>
      <c r="K6" s="2368"/>
      <c r="L6" s="2368"/>
      <c r="M6" s="2368"/>
      <c r="N6" s="2368"/>
      <c r="O6" s="2368"/>
      <c r="P6" s="2368"/>
      <c r="Q6" s="2368"/>
      <c r="R6" s="2368"/>
      <c r="S6" s="2368"/>
      <c r="T6" s="2368"/>
      <c r="U6" s="2368"/>
      <c r="V6" s="2368"/>
      <c r="W6" s="2368"/>
      <c r="X6" s="2368"/>
      <c r="Y6" s="2368"/>
      <c r="Z6" s="2368"/>
      <c r="AA6" s="2368"/>
      <c r="AB6" s="2368"/>
      <c r="AC6" s="2368"/>
      <c r="AD6" s="2368"/>
      <c r="AE6" s="2368"/>
      <c r="AF6" s="2368"/>
      <c r="AG6" s="2368"/>
      <c r="AH6" s="2368"/>
      <c r="AI6" s="2368"/>
      <c r="AN6" s="696"/>
      <c r="AO6" s="696"/>
      <c r="AP6" s="696"/>
    </row>
    <row r="7" spans="1:71" ht="13.5" customHeight="1" x14ac:dyDescent="0.2">
      <c r="A7" s="2368"/>
      <c r="B7" s="2368"/>
      <c r="C7" s="2368"/>
      <c r="D7" s="2368"/>
      <c r="E7" s="2368"/>
      <c r="F7" s="2368"/>
      <c r="G7" s="2368"/>
      <c r="H7" s="2368"/>
      <c r="I7" s="2368"/>
      <c r="J7" s="2368"/>
      <c r="K7" s="2368"/>
      <c r="L7" s="2368"/>
      <c r="M7" s="2368"/>
      <c r="N7" s="2368"/>
      <c r="O7" s="2368"/>
      <c r="P7" s="2368"/>
      <c r="Q7" s="2368"/>
      <c r="R7" s="2368"/>
      <c r="S7" s="2368"/>
      <c r="T7" s="2368"/>
      <c r="U7" s="2368"/>
      <c r="V7" s="2368"/>
      <c r="W7" s="2368"/>
      <c r="X7" s="2368"/>
      <c r="Y7" s="2368"/>
      <c r="Z7" s="2368"/>
      <c r="AA7" s="2368"/>
      <c r="AB7" s="2368"/>
      <c r="AC7" s="2368"/>
      <c r="AD7" s="2368"/>
      <c r="AE7" s="2368"/>
      <c r="AF7" s="2368"/>
      <c r="AG7" s="2368"/>
      <c r="AH7" s="2368"/>
      <c r="AI7" s="2368"/>
      <c r="AN7" s="696"/>
      <c r="AO7" s="696"/>
      <c r="AP7" s="696"/>
    </row>
    <row r="8" spans="1:71" ht="12" customHeight="1" x14ac:dyDescent="0.2">
      <c r="A8" s="2368"/>
      <c r="B8" s="2368"/>
      <c r="C8" s="2368"/>
      <c r="D8" s="2368"/>
      <c r="E8" s="2368"/>
      <c r="F8" s="2368"/>
      <c r="G8" s="2368"/>
      <c r="H8" s="2368"/>
      <c r="I8" s="2368"/>
      <c r="J8" s="2368"/>
      <c r="K8" s="2368"/>
      <c r="L8" s="2368"/>
      <c r="M8" s="2368"/>
      <c r="N8" s="2368"/>
      <c r="O8" s="2368"/>
      <c r="P8" s="2368"/>
      <c r="Q8" s="2368"/>
      <c r="R8" s="2368"/>
      <c r="S8" s="2368"/>
      <c r="T8" s="2368"/>
      <c r="U8" s="2368"/>
      <c r="V8" s="2368"/>
      <c r="W8" s="2368"/>
      <c r="X8" s="2368"/>
      <c r="Y8" s="2368"/>
      <c r="Z8" s="2368"/>
      <c r="AA8" s="2368"/>
      <c r="AB8" s="2368"/>
      <c r="AC8" s="2368"/>
      <c r="AD8" s="2368"/>
      <c r="AE8" s="2368"/>
      <c r="AF8" s="2368"/>
      <c r="AG8" s="2368"/>
      <c r="AH8" s="2368"/>
      <c r="AI8" s="2368"/>
      <c r="AN8" s="696"/>
      <c r="AO8" s="696"/>
      <c r="AP8" s="696"/>
      <c r="AQ8" s="697"/>
      <c r="AR8" s="697"/>
      <c r="AS8" s="697"/>
    </row>
    <row r="9" spans="1:71" ht="12" customHeight="1" x14ac:dyDescent="0.2">
      <c r="A9" s="2368"/>
      <c r="B9" s="2368"/>
      <c r="C9" s="2368"/>
      <c r="D9" s="2368"/>
      <c r="E9" s="2368"/>
      <c r="F9" s="2368"/>
      <c r="G9" s="2368"/>
      <c r="H9" s="2368"/>
      <c r="I9" s="2368"/>
      <c r="J9" s="2368"/>
      <c r="K9" s="2368"/>
      <c r="L9" s="2368"/>
      <c r="M9" s="2368"/>
      <c r="N9" s="2368"/>
      <c r="O9" s="2368"/>
      <c r="P9" s="2368"/>
      <c r="Q9" s="2368"/>
      <c r="R9" s="2368"/>
      <c r="S9" s="2368"/>
      <c r="T9" s="2368"/>
      <c r="U9" s="2368"/>
      <c r="V9" s="2368"/>
      <c r="W9" s="2368"/>
      <c r="X9" s="2368"/>
      <c r="Y9" s="2368"/>
      <c r="Z9" s="2368"/>
      <c r="AA9" s="2368"/>
      <c r="AB9" s="2368"/>
      <c r="AC9" s="2368"/>
      <c r="AD9" s="2368"/>
      <c r="AE9" s="2368"/>
      <c r="AF9" s="2368"/>
      <c r="AG9" s="2368"/>
      <c r="AH9" s="2368"/>
      <c r="AI9" s="2368"/>
      <c r="AK9" s="698"/>
      <c r="AL9" s="698"/>
      <c r="AM9" s="698"/>
      <c r="AN9" s="698"/>
      <c r="AO9" s="698"/>
      <c r="AP9" s="698"/>
      <c r="AQ9" s="698"/>
      <c r="AR9" s="698"/>
      <c r="AS9" s="698"/>
      <c r="AT9" s="698"/>
      <c r="AU9" s="698"/>
      <c r="AV9" s="698"/>
      <c r="AW9" s="698"/>
      <c r="AX9" s="698"/>
      <c r="AY9" s="698"/>
    </row>
    <row r="10" spans="1:71" ht="12" customHeight="1" x14ac:dyDescent="0.2">
      <c r="A10" s="2368"/>
      <c r="B10" s="2368"/>
      <c r="C10" s="2368"/>
      <c r="D10" s="2368"/>
      <c r="E10" s="2368"/>
      <c r="F10" s="2368"/>
      <c r="G10" s="2368"/>
      <c r="H10" s="2368"/>
      <c r="I10" s="2368"/>
      <c r="J10" s="2368"/>
      <c r="K10" s="2368"/>
      <c r="L10" s="2368"/>
      <c r="M10" s="2368"/>
      <c r="N10" s="2368"/>
      <c r="O10" s="2368"/>
      <c r="P10" s="2368"/>
      <c r="Q10" s="2368"/>
      <c r="R10" s="2368"/>
      <c r="S10" s="2368"/>
      <c r="T10" s="2368"/>
      <c r="U10" s="2368"/>
      <c r="V10" s="2368"/>
      <c r="W10" s="2368"/>
      <c r="X10" s="2368"/>
      <c r="Y10" s="2368"/>
      <c r="Z10" s="2368"/>
      <c r="AA10" s="2368"/>
      <c r="AB10" s="2368"/>
      <c r="AC10" s="2368"/>
      <c r="AD10" s="2368"/>
      <c r="AE10" s="2368"/>
      <c r="AF10" s="2368"/>
      <c r="AG10" s="2368"/>
      <c r="AH10" s="2368"/>
      <c r="AI10" s="2368"/>
      <c r="AK10" s="698"/>
      <c r="AL10" s="698"/>
      <c r="AM10" s="698"/>
      <c r="AN10" s="698"/>
      <c r="AO10" s="698"/>
      <c r="AP10" s="698"/>
      <c r="AQ10" s="698"/>
      <c r="AR10" s="698"/>
      <c r="AS10" s="698"/>
      <c r="AT10" s="698"/>
      <c r="AU10" s="698"/>
      <c r="AV10" s="698"/>
      <c r="AW10" s="698"/>
      <c r="AX10" s="698"/>
      <c r="AY10" s="698"/>
    </row>
    <row r="11" spans="1:71" ht="14.25" customHeight="1" x14ac:dyDescent="0.2">
      <c r="A11" s="2368"/>
      <c r="B11" s="2368"/>
      <c r="C11" s="2368"/>
      <c r="D11" s="2368"/>
      <c r="E11" s="2368"/>
      <c r="F11" s="2368"/>
      <c r="G11" s="2368"/>
      <c r="H11" s="2368"/>
      <c r="I11" s="2368"/>
      <c r="J11" s="2368"/>
      <c r="K11" s="2368"/>
      <c r="L11" s="2368"/>
      <c r="M11" s="2368"/>
      <c r="N11" s="2368"/>
      <c r="O11" s="2368"/>
      <c r="P11" s="2368"/>
      <c r="Q11" s="2368"/>
      <c r="R11" s="2368"/>
      <c r="S11" s="2368"/>
      <c r="T11" s="2368"/>
      <c r="U11" s="2368"/>
      <c r="V11" s="2368"/>
      <c r="W11" s="2368"/>
      <c r="X11" s="2368"/>
      <c r="Y11" s="2368"/>
      <c r="Z11" s="2368"/>
      <c r="AA11" s="2368"/>
      <c r="AB11" s="2368"/>
      <c r="AC11" s="2368"/>
      <c r="AD11" s="2368"/>
      <c r="AE11" s="2368"/>
      <c r="AF11" s="2368"/>
      <c r="AG11" s="2368"/>
      <c r="AH11" s="2368"/>
      <c r="AI11" s="2368"/>
    </row>
    <row r="12" spans="1:71" ht="12.75" customHeight="1" x14ac:dyDescent="0.2">
      <c r="A12" s="2368"/>
      <c r="B12" s="2368"/>
      <c r="C12" s="2368"/>
      <c r="D12" s="2368"/>
      <c r="E12" s="2368"/>
      <c r="F12" s="2368"/>
      <c r="G12" s="2368"/>
      <c r="H12" s="2368"/>
      <c r="I12" s="2368"/>
      <c r="J12" s="2368"/>
      <c r="K12" s="2368"/>
      <c r="L12" s="2368"/>
      <c r="M12" s="2368"/>
      <c r="N12" s="2368"/>
      <c r="O12" s="2368"/>
      <c r="P12" s="2368"/>
      <c r="Q12" s="2368"/>
      <c r="R12" s="2368"/>
      <c r="S12" s="2368"/>
      <c r="T12" s="2368"/>
      <c r="U12" s="2368"/>
      <c r="V12" s="2368"/>
      <c r="W12" s="2368"/>
      <c r="X12" s="2368"/>
      <c r="Y12" s="2368"/>
      <c r="Z12" s="2368"/>
      <c r="AA12" s="2368"/>
      <c r="AB12" s="2368"/>
      <c r="AC12" s="2368"/>
      <c r="AD12" s="2368"/>
      <c r="AE12" s="2368"/>
      <c r="AF12" s="2368"/>
      <c r="AG12" s="2368"/>
      <c r="AH12" s="2368"/>
      <c r="AI12" s="2368"/>
    </row>
    <row r="13" spans="1:71" ht="12.75" customHeight="1" x14ac:dyDescent="0.2">
      <c r="A13" s="2368"/>
      <c r="B13" s="2368"/>
      <c r="C13" s="2368"/>
      <c r="D13" s="2368"/>
      <c r="E13" s="2368"/>
      <c r="F13" s="2368"/>
      <c r="G13" s="2368"/>
      <c r="H13" s="2368"/>
      <c r="I13" s="2368"/>
      <c r="J13" s="2368"/>
      <c r="K13" s="2368"/>
      <c r="L13" s="2368"/>
      <c r="M13" s="2368"/>
      <c r="N13" s="2368"/>
      <c r="O13" s="2368"/>
      <c r="P13" s="2368"/>
      <c r="Q13" s="2368"/>
      <c r="R13" s="2368"/>
      <c r="S13" s="2368"/>
      <c r="T13" s="2368"/>
      <c r="U13" s="2368"/>
      <c r="V13" s="2368"/>
      <c r="W13" s="2368"/>
      <c r="X13" s="2368"/>
      <c r="Y13" s="2368"/>
      <c r="Z13" s="2368"/>
      <c r="AA13" s="2368"/>
      <c r="AB13" s="2368"/>
      <c r="AC13" s="2368"/>
      <c r="AD13" s="2368"/>
      <c r="AE13" s="2368"/>
      <c r="AF13" s="2368"/>
      <c r="AG13" s="2368"/>
      <c r="AH13" s="2368"/>
      <c r="AI13" s="2368"/>
      <c r="AK13" s="675"/>
      <c r="AL13" s="675"/>
      <c r="AM13" s="675"/>
      <c r="AN13" s="675"/>
      <c r="AO13" s="675"/>
      <c r="AP13" s="675"/>
      <c r="AQ13" s="675"/>
      <c r="AR13" s="675"/>
      <c r="AS13" s="675"/>
      <c r="AT13" s="675"/>
      <c r="AU13" s="675"/>
      <c r="AV13" s="675"/>
      <c r="AW13" s="675"/>
    </row>
    <row r="14" spans="1:71" ht="12.75" customHeight="1" x14ac:dyDescent="0.2">
      <c r="A14" s="2368"/>
      <c r="B14" s="2368"/>
      <c r="C14" s="2368"/>
      <c r="D14" s="2368"/>
      <c r="E14" s="2368"/>
      <c r="F14" s="2368"/>
      <c r="G14" s="2368"/>
      <c r="H14" s="2368"/>
      <c r="I14" s="2368"/>
      <c r="J14" s="2368"/>
      <c r="K14" s="2368"/>
      <c r="L14" s="2368"/>
      <c r="M14" s="2368"/>
      <c r="N14" s="2368"/>
      <c r="O14" s="2368"/>
      <c r="P14" s="2368"/>
      <c r="Q14" s="2368"/>
      <c r="R14" s="2368"/>
      <c r="S14" s="2368"/>
      <c r="T14" s="2368"/>
      <c r="U14" s="2368"/>
      <c r="V14" s="2368"/>
      <c r="W14" s="2368"/>
      <c r="X14" s="2368"/>
      <c r="Y14" s="2368"/>
      <c r="Z14" s="2368"/>
      <c r="AA14" s="2368"/>
      <c r="AB14" s="2368"/>
      <c r="AC14" s="2368"/>
      <c r="AD14" s="2368"/>
      <c r="AE14" s="2368"/>
      <c r="AF14" s="2368"/>
      <c r="AG14" s="2368"/>
      <c r="AH14" s="2368"/>
      <c r="AI14" s="2368"/>
      <c r="AT14" s="30"/>
      <c r="AU14" s="30"/>
      <c r="AV14" s="30"/>
      <c r="AW14" s="30"/>
    </row>
    <row r="15" spans="1:71" ht="12" customHeight="1" x14ac:dyDescent="0.2">
      <c r="A15" s="2368"/>
      <c r="B15" s="2368"/>
      <c r="C15" s="2368"/>
      <c r="D15" s="2368"/>
      <c r="E15" s="2368"/>
      <c r="F15" s="2368"/>
      <c r="G15" s="2368"/>
      <c r="H15" s="2368"/>
      <c r="I15" s="2368"/>
      <c r="J15" s="2368"/>
      <c r="K15" s="2368"/>
      <c r="L15" s="2368"/>
      <c r="M15" s="2368"/>
      <c r="N15" s="2368"/>
      <c r="O15" s="2368"/>
      <c r="P15" s="2368"/>
      <c r="Q15" s="2368"/>
      <c r="R15" s="2368"/>
      <c r="S15" s="2368"/>
      <c r="T15" s="2368"/>
      <c r="U15" s="2368"/>
      <c r="V15" s="2368"/>
      <c r="W15" s="2368"/>
      <c r="X15" s="2368"/>
      <c r="Y15" s="2368"/>
      <c r="Z15" s="2368"/>
      <c r="AA15" s="2368"/>
      <c r="AB15" s="2368"/>
      <c r="AC15" s="2368"/>
      <c r="AD15" s="2368"/>
      <c r="AE15" s="2368"/>
      <c r="AF15" s="2368"/>
      <c r="AG15" s="2368"/>
      <c r="AH15" s="2368"/>
      <c r="AI15" s="2368"/>
      <c r="AT15" s="699"/>
      <c r="AU15" s="699"/>
      <c r="AV15" s="699"/>
      <c r="AW15" s="699"/>
    </row>
    <row r="16" spans="1:71" ht="12.75" customHeight="1" x14ac:dyDescent="0.2">
      <c r="A16" s="2368"/>
      <c r="B16" s="2368"/>
      <c r="C16" s="2368"/>
      <c r="D16" s="2368"/>
      <c r="E16" s="2368"/>
      <c r="F16" s="2368"/>
      <c r="G16" s="2368"/>
      <c r="H16" s="2368"/>
      <c r="I16" s="2368"/>
      <c r="J16" s="2368"/>
      <c r="K16" s="2368"/>
      <c r="L16" s="2368"/>
      <c r="M16" s="2368"/>
      <c r="N16" s="2368"/>
      <c r="O16" s="2368"/>
      <c r="P16" s="2368"/>
      <c r="Q16" s="2368"/>
      <c r="R16" s="2368"/>
      <c r="S16" s="2368"/>
      <c r="T16" s="2368"/>
      <c r="U16" s="2368"/>
      <c r="V16" s="2368"/>
      <c r="W16" s="2368"/>
      <c r="X16" s="2368"/>
      <c r="Y16" s="2368"/>
      <c r="Z16" s="2368"/>
      <c r="AA16" s="2368"/>
      <c r="AB16" s="2368"/>
      <c r="AC16" s="2368"/>
      <c r="AD16" s="2368"/>
      <c r="AE16" s="2368"/>
      <c r="AF16" s="2368"/>
      <c r="AG16" s="2368"/>
      <c r="AH16" s="2368"/>
      <c r="AI16" s="2368"/>
      <c r="AT16" s="697"/>
      <c r="AU16" s="697"/>
      <c r="AV16" s="697"/>
      <c r="AW16" s="697"/>
    </row>
    <row r="17" spans="1:35" ht="12" customHeight="1" x14ac:dyDescent="0.2">
      <c r="A17" s="2368"/>
      <c r="B17" s="2368"/>
      <c r="C17" s="2368"/>
      <c r="D17" s="2368"/>
      <c r="E17" s="2368"/>
      <c r="F17" s="2368"/>
      <c r="G17" s="2368"/>
      <c r="H17" s="2368"/>
      <c r="I17" s="2368"/>
      <c r="J17" s="2368"/>
      <c r="K17" s="2368"/>
      <c r="L17" s="2368"/>
      <c r="M17" s="2368"/>
      <c r="N17" s="2368"/>
      <c r="O17" s="2368"/>
      <c r="P17" s="2368"/>
      <c r="Q17" s="2368"/>
      <c r="R17" s="2368"/>
      <c r="S17" s="2368"/>
      <c r="T17" s="2368"/>
      <c r="U17" s="2368"/>
      <c r="V17" s="2368"/>
      <c r="W17" s="2368"/>
      <c r="X17" s="2368"/>
      <c r="Y17" s="2368"/>
      <c r="Z17" s="2368"/>
      <c r="AA17" s="2368"/>
      <c r="AB17" s="2368"/>
      <c r="AC17" s="2368"/>
      <c r="AD17" s="2368"/>
      <c r="AE17" s="2368"/>
      <c r="AF17" s="2368"/>
      <c r="AG17" s="2368"/>
      <c r="AH17" s="2368"/>
      <c r="AI17" s="2368"/>
    </row>
    <row r="18" spans="1:35" ht="12" customHeight="1" x14ac:dyDescent="0.2">
      <c r="A18" s="2368"/>
      <c r="B18" s="2368"/>
      <c r="C18" s="2368"/>
      <c r="D18" s="2368"/>
      <c r="E18" s="2368"/>
      <c r="F18" s="2368"/>
      <c r="G18" s="2368"/>
      <c r="H18" s="2368"/>
      <c r="I18" s="2368"/>
      <c r="J18" s="2368"/>
      <c r="K18" s="2368"/>
      <c r="L18" s="2368"/>
      <c r="M18" s="2368"/>
      <c r="N18" s="2368"/>
      <c r="O18" s="2368"/>
      <c r="P18" s="2368"/>
      <c r="Q18" s="2368"/>
      <c r="R18" s="2368"/>
      <c r="S18" s="2368"/>
      <c r="T18" s="2368"/>
      <c r="U18" s="2368"/>
      <c r="V18" s="2368"/>
      <c r="W18" s="2368"/>
      <c r="X18" s="2368"/>
      <c r="Y18" s="2368"/>
      <c r="Z18" s="2368"/>
      <c r="AA18" s="2368"/>
      <c r="AB18" s="2368"/>
      <c r="AC18" s="2368"/>
      <c r="AD18" s="2368"/>
      <c r="AE18" s="2368"/>
      <c r="AF18" s="2368"/>
      <c r="AG18" s="2368"/>
      <c r="AH18" s="2368"/>
      <c r="AI18" s="2368"/>
    </row>
    <row r="19" spans="1:35" ht="12" customHeight="1" x14ac:dyDescent="0.2">
      <c r="A19" s="2368"/>
      <c r="B19" s="2368"/>
      <c r="C19" s="2368"/>
      <c r="D19" s="2368"/>
      <c r="E19" s="2368"/>
      <c r="F19" s="2368"/>
      <c r="G19" s="2368"/>
      <c r="H19" s="2368"/>
      <c r="I19" s="2368"/>
      <c r="J19" s="2368"/>
      <c r="K19" s="2368"/>
      <c r="L19" s="2368"/>
      <c r="M19" s="2368"/>
      <c r="N19" s="2368"/>
      <c r="O19" s="2368"/>
      <c r="P19" s="2368"/>
      <c r="Q19" s="2368"/>
      <c r="R19" s="2368"/>
      <c r="S19" s="2368"/>
      <c r="T19" s="2368"/>
      <c r="U19" s="2368"/>
      <c r="V19" s="2368"/>
      <c r="W19" s="2368"/>
      <c r="X19" s="2368"/>
      <c r="Y19" s="2368"/>
      <c r="Z19" s="2368"/>
      <c r="AA19" s="2368"/>
      <c r="AB19" s="2368"/>
      <c r="AC19" s="2368"/>
      <c r="AD19" s="2368"/>
      <c r="AE19" s="2368"/>
      <c r="AF19" s="2368"/>
      <c r="AG19" s="2368"/>
      <c r="AH19" s="2368"/>
      <c r="AI19" s="2368"/>
    </row>
    <row r="20" spans="1:35" ht="12" customHeight="1" x14ac:dyDescent="0.2">
      <c r="A20" s="2368"/>
      <c r="B20" s="2368"/>
      <c r="C20" s="2368"/>
      <c r="D20" s="2368"/>
      <c r="E20" s="2368"/>
      <c r="F20" s="2368"/>
      <c r="G20" s="2368"/>
      <c r="H20" s="2368"/>
      <c r="I20" s="2368"/>
      <c r="J20" s="2368"/>
      <c r="K20" s="2368"/>
      <c r="L20" s="2368"/>
      <c r="M20" s="2368"/>
      <c r="N20" s="2368"/>
      <c r="O20" s="2368"/>
      <c r="P20" s="2368"/>
      <c r="Q20" s="2368"/>
      <c r="R20" s="2368"/>
      <c r="S20" s="2368"/>
      <c r="T20" s="2368"/>
      <c r="U20" s="2368"/>
      <c r="V20" s="2368"/>
      <c r="W20" s="2368"/>
      <c r="X20" s="2368"/>
      <c r="Y20" s="2368"/>
      <c r="Z20" s="2368"/>
      <c r="AA20" s="2368"/>
      <c r="AB20" s="2368"/>
      <c r="AC20" s="2368"/>
      <c r="AD20" s="2368"/>
      <c r="AE20" s="2368"/>
      <c r="AF20" s="2368"/>
      <c r="AG20" s="2368"/>
      <c r="AH20" s="2368"/>
      <c r="AI20" s="2368"/>
    </row>
    <row r="21" spans="1:35" ht="12" customHeight="1" x14ac:dyDescent="0.2">
      <c r="A21" s="2368"/>
      <c r="B21" s="2368"/>
      <c r="C21" s="2368"/>
      <c r="D21" s="2368"/>
      <c r="E21" s="2368"/>
      <c r="F21" s="2368"/>
      <c r="G21" s="2368"/>
      <c r="H21" s="2368"/>
      <c r="I21" s="2368"/>
      <c r="J21" s="2368"/>
      <c r="K21" s="2368"/>
      <c r="L21" s="2368"/>
      <c r="M21" s="2368"/>
      <c r="N21" s="2368"/>
      <c r="O21" s="2368"/>
      <c r="P21" s="2368"/>
      <c r="Q21" s="2368"/>
      <c r="R21" s="2368"/>
      <c r="S21" s="2368"/>
      <c r="T21" s="2368"/>
      <c r="U21" s="2368"/>
      <c r="V21" s="2368"/>
      <c r="W21" s="2368"/>
      <c r="X21" s="2368"/>
      <c r="Y21" s="2368"/>
      <c r="Z21" s="2368"/>
      <c r="AA21" s="2368"/>
      <c r="AB21" s="2368"/>
      <c r="AC21" s="2368"/>
      <c r="AD21" s="2368"/>
      <c r="AE21" s="2368"/>
      <c r="AF21" s="2368"/>
      <c r="AG21" s="2368"/>
      <c r="AH21" s="2368"/>
      <c r="AI21" s="2368"/>
    </row>
    <row r="22" spans="1:35" ht="12" customHeight="1" x14ac:dyDescent="0.2">
      <c r="A22" s="2368"/>
      <c r="B22" s="2368"/>
      <c r="C22" s="2368"/>
      <c r="D22" s="2368"/>
      <c r="E22" s="2368"/>
      <c r="F22" s="2368"/>
      <c r="G22" s="2368"/>
      <c r="H22" s="2368"/>
      <c r="I22" s="2368"/>
      <c r="J22" s="2368"/>
      <c r="K22" s="2368"/>
      <c r="L22" s="2368"/>
      <c r="M22" s="2368"/>
      <c r="N22" s="2368"/>
      <c r="O22" s="2368"/>
      <c r="P22" s="2368"/>
      <c r="Q22" s="2368"/>
      <c r="R22" s="2368"/>
      <c r="S22" s="2368"/>
      <c r="T22" s="2368"/>
      <c r="U22" s="2368"/>
      <c r="V22" s="2368"/>
      <c r="W22" s="2368"/>
      <c r="X22" s="2368"/>
      <c r="Y22" s="2368"/>
      <c r="Z22" s="2368"/>
      <c r="AA22" s="2368"/>
      <c r="AB22" s="2368"/>
      <c r="AC22" s="2368"/>
      <c r="AD22" s="2368"/>
      <c r="AE22" s="2368"/>
      <c r="AF22" s="2368"/>
      <c r="AG22" s="2368"/>
      <c r="AH22" s="2368"/>
      <c r="AI22" s="2368"/>
    </row>
    <row r="23" spans="1:35" ht="12" customHeight="1" x14ac:dyDescent="0.2">
      <c r="A23" s="2368"/>
      <c r="B23" s="2368"/>
      <c r="C23" s="2368"/>
      <c r="D23" s="2368"/>
      <c r="E23" s="2368"/>
      <c r="F23" s="2368"/>
      <c r="G23" s="2368"/>
      <c r="H23" s="2368"/>
      <c r="I23" s="2368"/>
      <c r="J23" s="2368"/>
      <c r="K23" s="2368"/>
      <c r="L23" s="2368"/>
      <c r="M23" s="2368"/>
      <c r="N23" s="2368"/>
      <c r="O23" s="2368"/>
      <c r="P23" s="2368"/>
      <c r="Q23" s="2368"/>
      <c r="R23" s="2368"/>
      <c r="S23" s="2368"/>
      <c r="T23" s="2368"/>
      <c r="U23" s="2368"/>
      <c r="V23" s="2368"/>
      <c r="W23" s="2368"/>
      <c r="X23" s="2368"/>
      <c r="Y23" s="2368"/>
      <c r="Z23" s="2368"/>
      <c r="AA23" s="2368"/>
      <c r="AB23" s="2368"/>
      <c r="AC23" s="2368"/>
      <c r="AD23" s="2368"/>
      <c r="AE23" s="2368"/>
      <c r="AF23" s="2368"/>
      <c r="AG23" s="2368"/>
      <c r="AH23" s="2368"/>
      <c r="AI23" s="2368"/>
    </row>
    <row r="24" spans="1:35" ht="12" customHeight="1" x14ac:dyDescent="0.2">
      <c r="A24" s="2368"/>
      <c r="B24" s="2368"/>
      <c r="C24" s="2368"/>
      <c r="D24" s="2368"/>
      <c r="E24" s="2368"/>
      <c r="F24" s="2368"/>
      <c r="G24" s="2368"/>
      <c r="H24" s="2368"/>
      <c r="I24" s="2368"/>
      <c r="J24" s="2368"/>
      <c r="K24" s="2368"/>
      <c r="L24" s="2368"/>
      <c r="M24" s="2368"/>
      <c r="N24" s="2368"/>
      <c r="O24" s="2368"/>
      <c r="P24" s="2368"/>
      <c r="Q24" s="2368"/>
      <c r="R24" s="2368"/>
      <c r="S24" s="2368"/>
      <c r="T24" s="2368"/>
      <c r="U24" s="2368"/>
      <c r="V24" s="2368"/>
      <c r="W24" s="2368"/>
      <c r="X24" s="2368"/>
      <c r="Y24" s="2368"/>
      <c r="Z24" s="2368"/>
      <c r="AA24" s="2368"/>
      <c r="AB24" s="2368"/>
      <c r="AC24" s="2368"/>
      <c r="AD24" s="2368"/>
      <c r="AE24" s="2368"/>
      <c r="AF24" s="2368"/>
      <c r="AG24" s="2368"/>
      <c r="AH24" s="2368"/>
      <c r="AI24" s="2368"/>
    </row>
    <row r="25" spans="1:35" ht="12" customHeight="1" x14ac:dyDescent="0.2">
      <c r="A25" s="2368"/>
      <c r="B25" s="2368"/>
      <c r="C25" s="2368"/>
      <c r="D25" s="2368"/>
      <c r="E25" s="2368"/>
      <c r="F25" s="2368"/>
      <c r="G25" s="2368"/>
      <c r="H25" s="2368"/>
      <c r="I25" s="2368"/>
      <c r="J25" s="2368"/>
      <c r="K25" s="2368"/>
      <c r="L25" s="2368"/>
      <c r="M25" s="2368"/>
      <c r="N25" s="2368"/>
      <c r="O25" s="2368"/>
      <c r="P25" s="2368"/>
      <c r="Q25" s="2368"/>
      <c r="R25" s="2368"/>
      <c r="S25" s="2368"/>
      <c r="T25" s="2368"/>
      <c r="U25" s="2368"/>
      <c r="V25" s="2368"/>
      <c r="W25" s="2368"/>
      <c r="X25" s="2368"/>
      <c r="Y25" s="2368"/>
      <c r="Z25" s="2368"/>
      <c r="AA25" s="2368"/>
      <c r="AB25" s="2368"/>
      <c r="AC25" s="2368"/>
      <c r="AD25" s="2368"/>
      <c r="AE25" s="2368"/>
      <c r="AF25" s="2368"/>
      <c r="AG25" s="2368"/>
      <c r="AH25" s="2368"/>
      <c r="AI25" s="2368"/>
    </row>
    <row r="26" spans="1:35" ht="12" customHeight="1" x14ac:dyDescent="0.2">
      <c r="A26" s="2368"/>
      <c r="B26" s="2368"/>
      <c r="C26" s="2368"/>
      <c r="D26" s="2368"/>
      <c r="E26" s="2368"/>
      <c r="F26" s="2368"/>
      <c r="G26" s="2368"/>
      <c r="H26" s="2368"/>
      <c r="I26" s="2368"/>
      <c r="J26" s="2368"/>
      <c r="K26" s="2368"/>
      <c r="L26" s="2368"/>
      <c r="M26" s="2368"/>
      <c r="N26" s="2368"/>
      <c r="O26" s="2368"/>
      <c r="P26" s="2368"/>
      <c r="Q26" s="2368"/>
      <c r="R26" s="2368"/>
      <c r="S26" s="2368"/>
      <c r="T26" s="2368"/>
      <c r="U26" s="2368"/>
      <c r="V26" s="2368"/>
      <c r="W26" s="2368"/>
      <c r="X26" s="2368"/>
      <c r="Y26" s="2368"/>
      <c r="Z26" s="2368"/>
      <c r="AA26" s="2368"/>
      <c r="AB26" s="2368"/>
      <c r="AC26" s="2368"/>
      <c r="AD26" s="2368"/>
      <c r="AE26" s="2368"/>
      <c r="AF26" s="2368"/>
      <c r="AG26" s="2368"/>
      <c r="AH26" s="2368"/>
      <c r="AI26" s="2368"/>
    </row>
    <row r="27" spans="1:35" ht="12" customHeight="1" x14ac:dyDescent="0.2">
      <c r="A27" s="2368"/>
      <c r="B27" s="2368"/>
      <c r="C27" s="2368"/>
      <c r="D27" s="2368"/>
      <c r="E27" s="2368"/>
      <c r="F27" s="2368"/>
      <c r="G27" s="2368"/>
      <c r="H27" s="2368"/>
      <c r="I27" s="2368"/>
      <c r="J27" s="2368"/>
      <c r="K27" s="2368"/>
      <c r="L27" s="2368"/>
      <c r="M27" s="2368"/>
      <c r="N27" s="2368"/>
      <c r="O27" s="2368"/>
      <c r="P27" s="2368"/>
      <c r="Q27" s="2368"/>
      <c r="R27" s="2368"/>
      <c r="S27" s="2368"/>
      <c r="T27" s="2368"/>
      <c r="U27" s="2368"/>
      <c r="V27" s="2368"/>
      <c r="W27" s="2368"/>
      <c r="X27" s="2368"/>
      <c r="Y27" s="2368"/>
      <c r="Z27" s="2368"/>
      <c r="AA27" s="2368"/>
      <c r="AB27" s="2368"/>
      <c r="AC27" s="2368"/>
      <c r="AD27" s="2368"/>
      <c r="AE27" s="2368"/>
      <c r="AF27" s="2368"/>
      <c r="AG27" s="2368"/>
      <c r="AH27" s="2368"/>
      <c r="AI27" s="2368"/>
    </row>
    <row r="28" spans="1:35" ht="12" customHeight="1" x14ac:dyDescent="0.2">
      <c r="A28" s="2368"/>
      <c r="B28" s="2368"/>
      <c r="C28" s="2368"/>
      <c r="D28" s="2368"/>
      <c r="E28" s="2368"/>
      <c r="F28" s="2368"/>
      <c r="G28" s="2368"/>
      <c r="H28" s="2368"/>
      <c r="I28" s="2368"/>
      <c r="J28" s="2368"/>
      <c r="K28" s="2368"/>
      <c r="L28" s="2368"/>
      <c r="M28" s="2368"/>
      <c r="N28" s="2368"/>
      <c r="O28" s="2368"/>
      <c r="P28" s="2368"/>
      <c r="Q28" s="2368"/>
      <c r="R28" s="2368"/>
      <c r="S28" s="2368"/>
      <c r="T28" s="2368"/>
      <c r="U28" s="2368"/>
      <c r="V28" s="2368"/>
      <c r="W28" s="2368"/>
      <c r="X28" s="2368"/>
      <c r="Y28" s="2368"/>
      <c r="Z28" s="2368"/>
      <c r="AA28" s="2368"/>
      <c r="AB28" s="2368"/>
      <c r="AC28" s="2368"/>
      <c r="AD28" s="2368"/>
      <c r="AE28" s="2368"/>
      <c r="AF28" s="2368"/>
      <c r="AG28" s="2368"/>
      <c r="AH28" s="2368"/>
      <c r="AI28" s="2368"/>
    </row>
    <row r="29" spans="1:35" ht="12" customHeight="1" x14ac:dyDescent="0.2">
      <c r="A29" s="2368"/>
      <c r="B29" s="2368"/>
      <c r="C29" s="2368"/>
      <c r="D29" s="2368"/>
      <c r="E29" s="2368"/>
      <c r="F29" s="2368"/>
      <c r="G29" s="2368"/>
      <c r="H29" s="2368"/>
      <c r="I29" s="2368"/>
      <c r="J29" s="2368"/>
      <c r="K29" s="2368"/>
      <c r="L29" s="2368"/>
      <c r="M29" s="2368"/>
      <c r="N29" s="2368"/>
      <c r="O29" s="2368"/>
      <c r="P29" s="2368"/>
      <c r="Q29" s="2368"/>
      <c r="R29" s="2368"/>
      <c r="S29" s="2368"/>
      <c r="T29" s="2368"/>
      <c r="U29" s="2368"/>
      <c r="V29" s="2368"/>
      <c r="W29" s="2368"/>
      <c r="X29" s="2368"/>
      <c r="Y29" s="2368"/>
      <c r="Z29" s="2368"/>
      <c r="AA29" s="2368"/>
      <c r="AB29" s="2368"/>
      <c r="AC29" s="2368"/>
      <c r="AD29" s="2368"/>
      <c r="AE29" s="2368"/>
      <c r="AF29" s="2368"/>
      <c r="AG29" s="2368"/>
      <c r="AH29" s="2368"/>
      <c r="AI29" s="2368"/>
    </row>
    <row r="30" spans="1:35" ht="12" customHeight="1" x14ac:dyDescent="0.2">
      <c r="A30" s="2368"/>
      <c r="B30" s="2368"/>
      <c r="C30" s="2368"/>
      <c r="D30" s="2368"/>
      <c r="E30" s="2368"/>
      <c r="F30" s="2368"/>
      <c r="G30" s="2368"/>
      <c r="H30" s="2368"/>
      <c r="I30" s="2368"/>
      <c r="J30" s="2368"/>
      <c r="K30" s="2368"/>
      <c r="L30" s="2368"/>
      <c r="M30" s="2368"/>
      <c r="N30" s="2368"/>
      <c r="O30" s="2368"/>
      <c r="P30" s="2368"/>
      <c r="Q30" s="2368"/>
      <c r="R30" s="2368"/>
      <c r="S30" s="2368"/>
      <c r="T30" s="2368"/>
      <c r="U30" s="2368"/>
      <c r="V30" s="2368"/>
      <c r="W30" s="2368"/>
      <c r="X30" s="2368"/>
      <c r="Y30" s="2368"/>
      <c r="Z30" s="2368"/>
      <c r="AA30" s="2368"/>
      <c r="AB30" s="2368"/>
      <c r="AC30" s="2368"/>
      <c r="AD30" s="2368"/>
      <c r="AE30" s="2368"/>
      <c r="AF30" s="2368"/>
      <c r="AG30" s="2368"/>
      <c r="AH30" s="2368"/>
      <c r="AI30" s="2368"/>
    </row>
    <row r="31" spans="1:35" ht="12" customHeight="1" x14ac:dyDescent="0.2">
      <c r="A31" s="2368"/>
      <c r="B31" s="2368"/>
      <c r="C31" s="2368"/>
      <c r="D31" s="2368"/>
      <c r="E31" s="2368"/>
      <c r="F31" s="2368"/>
      <c r="G31" s="2368"/>
      <c r="H31" s="2368"/>
      <c r="I31" s="2368"/>
      <c r="J31" s="2368"/>
      <c r="K31" s="2368"/>
      <c r="L31" s="2368"/>
      <c r="M31" s="2368"/>
      <c r="N31" s="2368"/>
      <c r="O31" s="2368"/>
      <c r="P31" s="2368"/>
      <c r="Q31" s="2368"/>
      <c r="R31" s="2368"/>
      <c r="S31" s="2368"/>
      <c r="T31" s="2368"/>
      <c r="U31" s="2368"/>
      <c r="V31" s="2368"/>
      <c r="W31" s="2368"/>
      <c r="X31" s="2368"/>
      <c r="Y31" s="2368"/>
      <c r="Z31" s="2368"/>
      <c r="AA31" s="2368"/>
      <c r="AB31" s="2368"/>
      <c r="AC31" s="2368"/>
      <c r="AD31" s="2368"/>
      <c r="AE31" s="2368"/>
      <c r="AF31" s="2368"/>
      <c r="AG31" s="2368"/>
      <c r="AH31" s="2368"/>
      <c r="AI31" s="2368"/>
    </row>
    <row r="32" spans="1:35" ht="12" customHeight="1" x14ac:dyDescent="0.2">
      <c r="A32" s="2368"/>
      <c r="B32" s="2368"/>
      <c r="C32" s="2368"/>
      <c r="D32" s="2368"/>
      <c r="E32" s="2368"/>
      <c r="F32" s="2368"/>
      <c r="G32" s="2368"/>
      <c r="H32" s="2368"/>
      <c r="I32" s="2368"/>
      <c r="J32" s="2368"/>
      <c r="K32" s="2368"/>
      <c r="L32" s="2368"/>
      <c r="M32" s="2368"/>
      <c r="N32" s="2368"/>
      <c r="O32" s="2368"/>
      <c r="P32" s="2368"/>
      <c r="Q32" s="2368"/>
      <c r="R32" s="2368"/>
      <c r="S32" s="2368"/>
      <c r="T32" s="2368"/>
      <c r="U32" s="2368"/>
      <c r="V32" s="2368"/>
      <c r="W32" s="2368"/>
      <c r="X32" s="2368"/>
      <c r="Y32" s="2368"/>
      <c r="Z32" s="2368"/>
      <c r="AA32" s="2368"/>
      <c r="AB32" s="2368"/>
      <c r="AC32" s="2368"/>
      <c r="AD32" s="2368"/>
      <c r="AE32" s="2368"/>
      <c r="AF32" s="2368"/>
      <c r="AG32" s="2368"/>
      <c r="AH32" s="2368"/>
      <c r="AI32" s="2368"/>
    </row>
    <row r="33" spans="1:35" ht="12" customHeight="1" x14ac:dyDescent="0.2">
      <c r="A33" s="2368"/>
      <c r="B33" s="2368"/>
      <c r="C33" s="2368"/>
      <c r="D33" s="2368"/>
      <c r="E33" s="2368"/>
      <c r="F33" s="2368"/>
      <c r="G33" s="2368"/>
      <c r="H33" s="2368"/>
      <c r="I33" s="2368"/>
      <c r="J33" s="2368"/>
      <c r="K33" s="2368"/>
      <c r="L33" s="2368"/>
      <c r="M33" s="2368"/>
      <c r="N33" s="2368"/>
      <c r="O33" s="2368"/>
      <c r="P33" s="2368"/>
      <c r="Q33" s="2368"/>
      <c r="R33" s="2368"/>
      <c r="S33" s="2368"/>
      <c r="T33" s="2368"/>
      <c r="U33" s="2368"/>
      <c r="V33" s="2368"/>
      <c r="W33" s="2368"/>
      <c r="X33" s="2368"/>
      <c r="Y33" s="2368"/>
      <c r="Z33" s="2368"/>
      <c r="AA33" s="2368"/>
      <c r="AB33" s="2368"/>
      <c r="AC33" s="2368"/>
      <c r="AD33" s="2368"/>
      <c r="AE33" s="2368"/>
      <c r="AF33" s="2368"/>
      <c r="AG33" s="2368"/>
      <c r="AH33" s="2368"/>
      <c r="AI33" s="2368"/>
    </row>
    <row r="34" spans="1:35" ht="15" customHeight="1" x14ac:dyDescent="0.2">
      <c r="A34" s="2369"/>
      <c r="B34" s="2369"/>
      <c r="C34" s="2369"/>
      <c r="D34" s="2369"/>
      <c r="E34" s="2369"/>
      <c r="F34" s="2369"/>
      <c r="G34" s="2369"/>
      <c r="H34" s="2369"/>
      <c r="I34" s="2369"/>
      <c r="J34" s="2369"/>
      <c r="K34" s="2369"/>
      <c r="L34" s="2369"/>
      <c r="M34" s="2369"/>
      <c r="N34" s="2369"/>
      <c r="O34" s="2369"/>
      <c r="P34" s="2369"/>
      <c r="Q34" s="2369"/>
      <c r="R34" s="2369"/>
      <c r="S34" s="2369"/>
      <c r="T34" s="2369"/>
      <c r="U34" s="2369"/>
      <c r="V34" s="2369"/>
      <c r="W34" s="2369"/>
      <c r="X34" s="2369"/>
      <c r="Y34" s="2369"/>
      <c r="Z34" s="2369"/>
      <c r="AA34" s="2369"/>
      <c r="AB34" s="2369"/>
      <c r="AC34" s="2369"/>
      <c r="AD34" s="2369"/>
      <c r="AE34" s="2369"/>
      <c r="AF34" s="2369"/>
      <c r="AG34" s="2369"/>
      <c r="AH34" s="2369"/>
      <c r="AI34" s="2369"/>
    </row>
    <row r="35" spans="1:35" ht="12" x14ac:dyDescent="0.2">
      <c r="A35" s="2369"/>
      <c r="B35" s="2369"/>
      <c r="C35" s="2369"/>
      <c r="D35" s="2369"/>
      <c r="E35" s="2369"/>
      <c r="F35" s="2369"/>
      <c r="G35" s="2369"/>
      <c r="H35" s="2369"/>
      <c r="I35" s="2369"/>
      <c r="J35" s="2369"/>
      <c r="K35" s="2369"/>
      <c r="L35" s="2369"/>
      <c r="M35" s="2369"/>
      <c r="N35" s="2369"/>
      <c r="O35" s="2369"/>
      <c r="P35" s="2369"/>
      <c r="Q35" s="2369"/>
      <c r="R35" s="2369"/>
      <c r="S35" s="2369"/>
      <c r="T35" s="2369"/>
      <c r="U35" s="2369"/>
      <c r="V35" s="2369"/>
      <c r="W35" s="2369"/>
      <c r="X35" s="2369"/>
      <c r="Y35" s="2369"/>
      <c r="Z35" s="2369"/>
      <c r="AA35" s="2369"/>
      <c r="AB35" s="2369"/>
      <c r="AC35" s="2369"/>
      <c r="AD35" s="2369"/>
      <c r="AE35" s="2369"/>
      <c r="AF35" s="2369"/>
      <c r="AG35" s="2369"/>
      <c r="AH35" s="2369"/>
      <c r="AI35" s="2369"/>
    </row>
    <row r="36" spans="1:35" ht="12" x14ac:dyDescent="0.2">
      <c r="A36" s="2369"/>
      <c r="B36" s="2369"/>
      <c r="C36" s="2369"/>
      <c r="D36" s="2369"/>
      <c r="E36" s="2369"/>
      <c r="F36" s="2369"/>
      <c r="G36" s="2369"/>
      <c r="H36" s="2369"/>
      <c r="I36" s="2369"/>
      <c r="J36" s="2369"/>
      <c r="K36" s="2369"/>
      <c r="L36" s="2369"/>
      <c r="M36" s="2369"/>
      <c r="N36" s="2369"/>
      <c r="O36" s="2369"/>
      <c r="P36" s="2369"/>
      <c r="Q36" s="2369"/>
      <c r="R36" s="2369"/>
      <c r="S36" s="2369"/>
      <c r="T36" s="2369"/>
      <c r="U36" s="2369"/>
      <c r="V36" s="2369"/>
      <c r="W36" s="2369"/>
      <c r="X36" s="2369"/>
      <c r="Y36" s="2369"/>
      <c r="Z36" s="2369"/>
      <c r="AA36" s="2369"/>
      <c r="AB36" s="2369"/>
      <c r="AC36" s="2369"/>
      <c r="AD36" s="2369"/>
      <c r="AE36" s="2369"/>
      <c r="AF36" s="2369"/>
      <c r="AG36" s="2369"/>
      <c r="AH36" s="2369"/>
      <c r="AI36" s="2369"/>
    </row>
    <row r="37" spans="1:35" ht="12" x14ac:dyDescent="0.2">
      <c r="A37" s="2369"/>
      <c r="B37" s="2369"/>
      <c r="C37" s="2369"/>
      <c r="D37" s="2369"/>
      <c r="E37" s="2369"/>
      <c r="F37" s="2369"/>
      <c r="G37" s="2369"/>
      <c r="H37" s="2369"/>
      <c r="I37" s="2369"/>
      <c r="J37" s="2369"/>
      <c r="K37" s="2369"/>
      <c r="L37" s="2369"/>
      <c r="M37" s="2369"/>
      <c r="N37" s="2369"/>
      <c r="O37" s="2369"/>
      <c r="P37" s="2369"/>
      <c r="Q37" s="2369"/>
      <c r="R37" s="2369"/>
      <c r="S37" s="2369"/>
      <c r="T37" s="2369"/>
      <c r="U37" s="2369"/>
      <c r="V37" s="2369"/>
      <c r="W37" s="2369"/>
      <c r="X37" s="2369"/>
      <c r="Y37" s="2369"/>
      <c r="Z37" s="2369"/>
      <c r="AA37" s="2369"/>
      <c r="AB37" s="2369"/>
      <c r="AC37" s="2369"/>
      <c r="AD37" s="2369"/>
      <c r="AE37" s="2369"/>
      <c r="AF37" s="2369"/>
      <c r="AG37" s="2369"/>
      <c r="AH37" s="2369"/>
      <c r="AI37" s="2369"/>
    </row>
    <row r="38" spans="1:35" ht="12" x14ac:dyDescent="0.2">
      <c r="A38" s="2369"/>
      <c r="B38" s="2369"/>
      <c r="C38" s="2369"/>
      <c r="D38" s="2369"/>
      <c r="E38" s="2369"/>
      <c r="F38" s="2369"/>
      <c r="G38" s="2369"/>
      <c r="H38" s="2369"/>
      <c r="I38" s="2369"/>
      <c r="J38" s="2369"/>
      <c r="K38" s="2369"/>
      <c r="L38" s="2369"/>
      <c r="M38" s="2369"/>
      <c r="N38" s="2369"/>
      <c r="O38" s="2369"/>
      <c r="P38" s="2369"/>
      <c r="Q38" s="2369"/>
      <c r="R38" s="2369"/>
      <c r="S38" s="2369"/>
      <c r="T38" s="2369"/>
      <c r="U38" s="2369"/>
      <c r="V38" s="2369"/>
      <c r="W38" s="2369"/>
      <c r="X38" s="2369"/>
      <c r="Y38" s="2369"/>
      <c r="Z38" s="2369"/>
      <c r="AA38" s="2369"/>
      <c r="AB38" s="2369"/>
      <c r="AC38" s="2369"/>
      <c r="AD38" s="2369"/>
      <c r="AE38" s="2369"/>
      <c r="AF38" s="2369"/>
      <c r="AG38" s="2369"/>
      <c r="AH38" s="2369"/>
      <c r="AI38" s="2369"/>
    </row>
    <row r="39" spans="1:35" ht="15.75" customHeight="1" x14ac:dyDescent="0.2">
      <c r="A39" s="2369"/>
      <c r="B39" s="2369"/>
      <c r="C39" s="2369"/>
      <c r="D39" s="2369"/>
      <c r="E39" s="2369"/>
      <c r="F39" s="2369"/>
      <c r="G39" s="2369"/>
      <c r="H39" s="2369"/>
      <c r="I39" s="2369"/>
      <c r="J39" s="2369"/>
      <c r="K39" s="2369"/>
      <c r="L39" s="2369"/>
      <c r="M39" s="2369"/>
      <c r="N39" s="2369"/>
      <c r="O39" s="2369"/>
      <c r="P39" s="2369"/>
      <c r="Q39" s="2369"/>
      <c r="R39" s="2369"/>
      <c r="S39" s="2369"/>
      <c r="T39" s="2369"/>
      <c r="U39" s="2369"/>
      <c r="V39" s="2369"/>
      <c r="W39" s="2369"/>
      <c r="X39" s="2369"/>
      <c r="Y39" s="2369"/>
      <c r="Z39" s="2369"/>
      <c r="AA39" s="2369"/>
      <c r="AB39" s="2369"/>
      <c r="AC39" s="2369"/>
      <c r="AD39" s="2369"/>
      <c r="AE39" s="2369"/>
      <c r="AF39" s="2369"/>
      <c r="AG39" s="2369"/>
      <c r="AH39" s="2369"/>
      <c r="AI39" s="2369"/>
    </row>
    <row r="40" spans="1:35" ht="12" x14ac:dyDescent="0.2">
      <c r="A40" s="2369"/>
      <c r="B40" s="2369"/>
      <c r="C40" s="2369"/>
      <c r="D40" s="2369"/>
      <c r="E40" s="2369"/>
      <c r="F40" s="2369"/>
      <c r="G40" s="2369"/>
      <c r="H40" s="2369"/>
      <c r="I40" s="2369"/>
      <c r="J40" s="2369"/>
      <c r="K40" s="2369"/>
      <c r="L40" s="2369"/>
      <c r="M40" s="2369"/>
      <c r="N40" s="2369"/>
      <c r="O40" s="2369"/>
      <c r="P40" s="2369"/>
      <c r="Q40" s="2369"/>
      <c r="R40" s="2369"/>
      <c r="S40" s="2369"/>
      <c r="T40" s="2369"/>
      <c r="U40" s="2369"/>
      <c r="V40" s="2369"/>
      <c r="W40" s="2369"/>
      <c r="X40" s="2369"/>
      <c r="Y40" s="2369"/>
      <c r="Z40" s="2369"/>
      <c r="AA40" s="2369"/>
      <c r="AB40" s="2369"/>
      <c r="AC40" s="2369"/>
      <c r="AD40" s="2369"/>
      <c r="AE40" s="2369"/>
      <c r="AF40" s="2369"/>
      <c r="AG40" s="2369"/>
      <c r="AH40" s="2369"/>
      <c r="AI40" s="2369"/>
    </row>
    <row r="41" spans="1:35" ht="12" x14ac:dyDescent="0.2">
      <c r="A41" s="2369"/>
      <c r="B41" s="2369"/>
      <c r="C41" s="2369"/>
      <c r="D41" s="2369"/>
      <c r="E41" s="2369"/>
      <c r="F41" s="2369"/>
      <c r="G41" s="2369"/>
      <c r="H41" s="2369"/>
      <c r="I41" s="2369"/>
      <c r="J41" s="2369"/>
      <c r="K41" s="2369"/>
      <c r="L41" s="2369"/>
      <c r="M41" s="2369"/>
      <c r="N41" s="2369"/>
      <c r="O41" s="2369"/>
      <c r="P41" s="2369"/>
      <c r="Q41" s="2369"/>
      <c r="R41" s="2369"/>
      <c r="S41" s="2369"/>
      <c r="T41" s="2369"/>
      <c r="U41" s="2369"/>
      <c r="V41" s="2369"/>
      <c r="W41" s="2369"/>
      <c r="X41" s="2369"/>
      <c r="Y41" s="2369"/>
      <c r="Z41" s="2369"/>
      <c r="AA41" s="2369"/>
      <c r="AB41" s="2369"/>
      <c r="AC41" s="2369"/>
      <c r="AD41" s="2369"/>
      <c r="AE41" s="2369"/>
      <c r="AF41" s="2369"/>
      <c r="AG41" s="2369"/>
      <c r="AH41" s="2369"/>
      <c r="AI41" s="2369"/>
    </row>
    <row r="42" spans="1:35" ht="12" x14ac:dyDescent="0.2">
      <c r="A42" s="2369"/>
      <c r="B42" s="2369"/>
      <c r="C42" s="2369"/>
      <c r="D42" s="2369"/>
      <c r="E42" s="2369"/>
      <c r="F42" s="2369"/>
      <c r="G42" s="2369"/>
      <c r="H42" s="2369"/>
      <c r="I42" s="2369"/>
      <c r="J42" s="2369"/>
      <c r="K42" s="2369"/>
      <c r="L42" s="2369"/>
      <c r="M42" s="2369"/>
      <c r="N42" s="2369"/>
      <c r="O42" s="2369"/>
      <c r="P42" s="2369"/>
      <c r="Q42" s="2369"/>
      <c r="R42" s="2369"/>
      <c r="S42" s="2369"/>
      <c r="T42" s="2369"/>
      <c r="U42" s="2369"/>
      <c r="V42" s="2369"/>
      <c r="W42" s="2369"/>
      <c r="X42" s="2369"/>
      <c r="Y42" s="2369"/>
      <c r="Z42" s="2369"/>
      <c r="AA42" s="2369"/>
      <c r="AB42" s="2369"/>
      <c r="AC42" s="2369"/>
      <c r="AD42" s="2369"/>
      <c r="AE42" s="2369"/>
      <c r="AF42" s="2369"/>
      <c r="AG42" s="2369"/>
      <c r="AH42" s="2369"/>
      <c r="AI42" s="2369"/>
    </row>
    <row r="43" spans="1:35" ht="12" x14ac:dyDescent="0.2">
      <c r="A43" s="2369"/>
      <c r="B43" s="2369"/>
      <c r="C43" s="2369"/>
      <c r="D43" s="2369"/>
      <c r="E43" s="2369"/>
      <c r="F43" s="2369"/>
      <c r="G43" s="2369"/>
      <c r="H43" s="2369"/>
      <c r="I43" s="2369"/>
      <c r="J43" s="2369"/>
      <c r="K43" s="2369"/>
      <c r="L43" s="2369"/>
      <c r="M43" s="2369"/>
      <c r="N43" s="2369"/>
      <c r="O43" s="2369"/>
      <c r="P43" s="2369"/>
      <c r="Q43" s="2369"/>
      <c r="R43" s="2369"/>
      <c r="S43" s="2369"/>
      <c r="T43" s="2369"/>
      <c r="U43" s="2369"/>
      <c r="V43" s="2369"/>
      <c r="W43" s="2369"/>
      <c r="X43" s="2369"/>
      <c r="Y43" s="2369"/>
      <c r="Z43" s="2369"/>
      <c r="AA43" s="2369"/>
      <c r="AB43" s="2369"/>
      <c r="AC43" s="2369"/>
      <c r="AD43" s="2369"/>
      <c r="AE43" s="2369"/>
      <c r="AF43" s="2369"/>
      <c r="AG43" s="2369"/>
      <c r="AH43" s="2369"/>
      <c r="AI43" s="2369"/>
    </row>
    <row r="44" spans="1:35" ht="12" x14ac:dyDescent="0.2">
      <c r="A44" s="2369"/>
      <c r="B44" s="2369"/>
      <c r="C44" s="2369"/>
      <c r="D44" s="2369"/>
      <c r="E44" s="2369"/>
      <c r="F44" s="2369"/>
      <c r="G44" s="2369"/>
      <c r="H44" s="2369"/>
      <c r="I44" s="2369"/>
      <c r="J44" s="2369"/>
      <c r="K44" s="2369"/>
      <c r="L44" s="2369"/>
      <c r="M44" s="2369"/>
      <c r="N44" s="2369"/>
      <c r="O44" s="2369"/>
      <c r="P44" s="2369"/>
      <c r="Q44" s="2369"/>
      <c r="R44" s="2369"/>
      <c r="S44" s="2369"/>
      <c r="T44" s="2369"/>
      <c r="U44" s="2369"/>
      <c r="V44" s="2369"/>
      <c r="W44" s="2369"/>
      <c r="X44" s="2369"/>
      <c r="Y44" s="2369"/>
      <c r="Z44" s="2369"/>
      <c r="AA44" s="2369"/>
      <c r="AB44" s="2369"/>
      <c r="AC44" s="2369"/>
      <c r="AD44" s="2369"/>
      <c r="AE44" s="2369"/>
      <c r="AF44" s="2369"/>
      <c r="AG44" s="2369"/>
      <c r="AH44" s="2369"/>
      <c r="AI44" s="2369"/>
    </row>
    <row r="45" spans="1:35" ht="12" x14ac:dyDescent="0.2">
      <c r="A45" s="2369"/>
      <c r="B45" s="2369"/>
      <c r="C45" s="2369"/>
      <c r="D45" s="2369"/>
      <c r="E45" s="2369"/>
      <c r="F45" s="2369"/>
      <c r="G45" s="2369"/>
      <c r="H45" s="2369"/>
      <c r="I45" s="2369"/>
      <c r="J45" s="2369"/>
      <c r="K45" s="2369"/>
      <c r="L45" s="2369"/>
      <c r="M45" s="2369"/>
      <c r="N45" s="2369"/>
      <c r="O45" s="2369"/>
      <c r="P45" s="2369"/>
      <c r="Q45" s="2369"/>
      <c r="R45" s="2369"/>
      <c r="S45" s="2369"/>
      <c r="T45" s="2369"/>
      <c r="U45" s="2369"/>
      <c r="V45" s="2369"/>
      <c r="W45" s="2369"/>
      <c r="X45" s="2369"/>
      <c r="Y45" s="2369"/>
      <c r="Z45" s="2369"/>
      <c r="AA45" s="2369"/>
      <c r="AB45" s="2369"/>
      <c r="AC45" s="2369"/>
      <c r="AD45" s="2369"/>
      <c r="AE45" s="2369"/>
      <c r="AF45" s="2369"/>
      <c r="AG45" s="2369"/>
      <c r="AH45" s="2369"/>
      <c r="AI45" s="2369"/>
    </row>
    <row r="46" spans="1:35" ht="12" x14ac:dyDescent="0.2">
      <c r="A46" s="2369"/>
      <c r="B46" s="2369"/>
      <c r="C46" s="2369"/>
      <c r="D46" s="2369"/>
      <c r="E46" s="2369"/>
      <c r="F46" s="2369"/>
      <c r="G46" s="2369"/>
      <c r="H46" s="2369"/>
      <c r="I46" s="2369"/>
      <c r="J46" s="2369"/>
      <c r="K46" s="2369"/>
      <c r="L46" s="2369"/>
      <c r="M46" s="2369"/>
      <c r="N46" s="2369"/>
      <c r="O46" s="2369"/>
      <c r="P46" s="2369"/>
      <c r="Q46" s="2369"/>
      <c r="R46" s="2369"/>
      <c r="S46" s="2369"/>
      <c r="T46" s="2369"/>
      <c r="U46" s="2369"/>
      <c r="V46" s="2369"/>
      <c r="W46" s="2369"/>
      <c r="X46" s="2369"/>
      <c r="Y46" s="2369"/>
      <c r="Z46" s="2369"/>
      <c r="AA46" s="2369"/>
      <c r="AB46" s="2369"/>
      <c r="AC46" s="2369"/>
      <c r="AD46" s="2369"/>
      <c r="AE46" s="2369"/>
      <c r="AF46" s="2369"/>
      <c r="AG46" s="2369"/>
      <c r="AH46" s="2369"/>
      <c r="AI46" s="2369"/>
    </row>
    <row r="47" spans="1:35" ht="12" x14ac:dyDescent="0.2">
      <c r="A47" s="2369"/>
      <c r="B47" s="2369"/>
      <c r="C47" s="2369"/>
      <c r="D47" s="2369"/>
      <c r="E47" s="2369"/>
      <c r="F47" s="2369"/>
      <c r="G47" s="2369"/>
      <c r="H47" s="2369"/>
      <c r="I47" s="2369"/>
      <c r="J47" s="2369"/>
      <c r="K47" s="2369"/>
      <c r="L47" s="2369"/>
      <c r="M47" s="2369"/>
      <c r="N47" s="2369"/>
      <c r="O47" s="2369"/>
      <c r="P47" s="2369"/>
      <c r="Q47" s="2369"/>
      <c r="R47" s="2369"/>
      <c r="S47" s="2369"/>
      <c r="T47" s="2369"/>
      <c r="U47" s="2369"/>
      <c r="V47" s="2369"/>
      <c r="W47" s="2369"/>
      <c r="X47" s="2369"/>
      <c r="Y47" s="2369"/>
      <c r="Z47" s="2369"/>
      <c r="AA47" s="2369"/>
      <c r="AB47" s="2369"/>
      <c r="AC47" s="2369"/>
      <c r="AD47" s="2369"/>
      <c r="AE47" s="2369"/>
      <c r="AF47" s="2369"/>
      <c r="AG47" s="2369"/>
      <c r="AH47" s="2369"/>
      <c r="AI47" s="2369"/>
    </row>
    <row r="48" spans="1:35" ht="12.75" customHeight="1" x14ac:dyDescent="0.2">
      <c r="A48" s="2369"/>
      <c r="B48" s="2369"/>
      <c r="C48" s="2369"/>
      <c r="D48" s="2369"/>
      <c r="E48" s="2369"/>
      <c r="F48" s="2369"/>
      <c r="G48" s="2369"/>
      <c r="H48" s="2369"/>
      <c r="I48" s="2369"/>
      <c r="J48" s="2369"/>
      <c r="K48" s="2369"/>
      <c r="L48" s="2369"/>
      <c r="M48" s="2369"/>
      <c r="N48" s="2369"/>
      <c r="O48" s="2369"/>
      <c r="P48" s="2369"/>
      <c r="Q48" s="2369"/>
      <c r="R48" s="2369"/>
      <c r="S48" s="2369"/>
      <c r="T48" s="2369"/>
      <c r="U48" s="2369"/>
      <c r="V48" s="2369"/>
      <c r="W48" s="2369"/>
      <c r="X48" s="2369"/>
      <c r="Y48" s="2369"/>
      <c r="Z48" s="2369"/>
      <c r="AA48" s="2369"/>
      <c r="AB48" s="2369"/>
      <c r="AC48" s="2369"/>
      <c r="AD48" s="2369"/>
      <c r="AE48" s="2369"/>
      <c r="AF48" s="2369"/>
      <c r="AG48" s="2369"/>
      <c r="AH48" s="2369"/>
      <c r="AI48" s="2369"/>
    </row>
    <row r="49" spans="1:35" ht="12" x14ac:dyDescent="0.2">
      <c r="A49" s="2369"/>
      <c r="B49" s="2369"/>
      <c r="C49" s="2369"/>
      <c r="D49" s="2369"/>
      <c r="E49" s="2369"/>
      <c r="F49" s="2369"/>
      <c r="G49" s="2369"/>
      <c r="H49" s="2369"/>
      <c r="I49" s="2369"/>
      <c r="J49" s="2369"/>
      <c r="K49" s="2369"/>
      <c r="L49" s="2369"/>
      <c r="M49" s="2369"/>
      <c r="N49" s="2369"/>
      <c r="O49" s="2369"/>
      <c r="P49" s="2369"/>
      <c r="Q49" s="2369"/>
      <c r="R49" s="2369"/>
      <c r="S49" s="2369"/>
      <c r="T49" s="2369"/>
      <c r="U49" s="2369"/>
      <c r="V49" s="2369"/>
      <c r="W49" s="2369"/>
      <c r="X49" s="2369"/>
      <c r="Y49" s="2369"/>
      <c r="Z49" s="2369"/>
      <c r="AA49" s="2369"/>
      <c r="AB49" s="2369"/>
      <c r="AC49" s="2369"/>
      <c r="AD49" s="2369"/>
      <c r="AE49" s="2369"/>
      <c r="AF49" s="2369"/>
      <c r="AG49" s="2369"/>
      <c r="AH49" s="2369"/>
      <c r="AI49" s="2369"/>
    </row>
    <row r="50" spans="1:35" ht="12" x14ac:dyDescent="0.2">
      <c r="A50" s="2369"/>
      <c r="B50" s="2369"/>
      <c r="C50" s="2369"/>
      <c r="D50" s="2369"/>
      <c r="E50" s="2369"/>
      <c r="F50" s="2369"/>
      <c r="G50" s="2369"/>
      <c r="H50" s="2369"/>
      <c r="I50" s="2369"/>
      <c r="J50" s="2369"/>
      <c r="K50" s="2369"/>
      <c r="L50" s="2369"/>
      <c r="M50" s="2369"/>
      <c r="N50" s="2369"/>
      <c r="O50" s="2369"/>
      <c r="P50" s="2369"/>
      <c r="Q50" s="2369"/>
      <c r="R50" s="2369"/>
      <c r="S50" s="2369"/>
      <c r="T50" s="2369"/>
      <c r="U50" s="2369"/>
      <c r="V50" s="2369"/>
      <c r="W50" s="2369"/>
      <c r="X50" s="2369"/>
      <c r="Y50" s="2369"/>
      <c r="Z50" s="2369"/>
      <c r="AA50" s="2369"/>
      <c r="AB50" s="2369"/>
      <c r="AC50" s="2369"/>
      <c r="AD50" s="2369"/>
      <c r="AE50" s="2369"/>
      <c r="AF50" s="2369"/>
      <c r="AG50" s="2369"/>
      <c r="AH50" s="2369"/>
      <c r="AI50" s="2369"/>
    </row>
    <row r="51" spans="1:35" ht="12" x14ac:dyDescent="0.2">
      <c r="A51" s="2369"/>
      <c r="B51" s="2369"/>
      <c r="C51" s="2369"/>
      <c r="D51" s="2369"/>
      <c r="E51" s="2369"/>
      <c r="F51" s="2369"/>
      <c r="G51" s="2369"/>
      <c r="H51" s="2369"/>
      <c r="I51" s="2369"/>
      <c r="J51" s="2369"/>
      <c r="K51" s="2369"/>
      <c r="L51" s="2369"/>
      <c r="M51" s="2369"/>
      <c r="N51" s="2369"/>
      <c r="O51" s="2369"/>
      <c r="P51" s="2369"/>
      <c r="Q51" s="2369"/>
      <c r="R51" s="2369"/>
      <c r="S51" s="2369"/>
      <c r="T51" s="2369"/>
      <c r="U51" s="2369"/>
      <c r="V51" s="2369"/>
      <c r="W51" s="2369"/>
      <c r="X51" s="2369"/>
      <c r="Y51" s="2369"/>
      <c r="Z51" s="2369"/>
      <c r="AA51" s="2369"/>
      <c r="AB51" s="2369"/>
      <c r="AC51" s="2369"/>
      <c r="AD51" s="2369"/>
      <c r="AE51" s="2369"/>
      <c r="AF51" s="2369"/>
      <c r="AG51" s="2369"/>
      <c r="AH51" s="2369"/>
      <c r="AI51" s="2369"/>
    </row>
    <row r="52" spans="1:35" ht="12" x14ac:dyDescent="0.2">
      <c r="A52" s="2369"/>
      <c r="B52" s="2369"/>
      <c r="C52" s="2369"/>
      <c r="D52" s="2369"/>
      <c r="E52" s="2369"/>
      <c r="F52" s="2369"/>
      <c r="G52" s="2369"/>
      <c r="H52" s="2369"/>
      <c r="I52" s="2369"/>
      <c r="J52" s="2369"/>
      <c r="K52" s="2369"/>
      <c r="L52" s="2369"/>
      <c r="M52" s="2369"/>
      <c r="N52" s="2369"/>
      <c r="O52" s="2369"/>
      <c r="P52" s="2369"/>
      <c r="Q52" s="2369"/>
      <c r="R52" s="2369"/>
      <c r="S52" s="2369"/>
      <c r="T52" s="2369"/>
      <c r="U52" s="2369"/>
      <c r="V52" s="2369"/>
      <c r="W52" s="2369"/>
      <c r="X52" s="2369"/>
      <c r="Y52" s="2369"/>
      <c r="Z52" s="2369"/>
      <c r="AA52" s="2369"/>
      <c r="AB52" s="2369"/>
      <c r="AC52" s="2369"/>
      <c r="AD52" s="2369"/>
      <c r="AE52" s="2369"/>
      <c r="AF52" s="2369"/>
      <c r="AG52" s="2369"/>
      <c r="AH52" s="2369"/>
      <c r="AI52" s="2369"/>
    </row>
    <row r="53" spans="1:35" ht="12" x14ac:dyDescent="0.2">
      <c r="A53" s="2369"/>
      <c r="B53" s="2369"/>
      <c r="C53" s="2369"/>
      <c r="D53" s="2369"/>
      <c r="E53" s="2369"/>
      <c r="F53" s="2369"/>
      <c r="G53" s="2369"/>
      <c r="H53" s="2369"/>
      <c r="I53" s="2369"/>
      <c r="J53" s="2369"/>
      <c r="K53" s="2369"/>
      <c r="L53" s="2369"/>
      <c r="M53" s="2369"/>
      <c r="N53" s="2369"/>
      <c r="O53" s="2369"/>
      <c r="P53" s="2369"/>
      <c r="Q53" s="2369"/>
      <c r="R53" s="2369"/>
      <c r="S53" s="2369"/>
      <c r="T53" s="2369"/>
      <c r="U53" s="2369"/>
      <c r="V53" s="2369"/>
      <c r="W53" s="2369"/>
      <c r="X53" s="2369"/>
      <c r="Y53" s="2369"/>
      <c r="Z53" s="2369"/>
      <c r="AA53" s="2369"/>
      <c r="AB53" s="2369"/>
      <c r="AC53" s="2369"/>
      <c r="AD53" s="2369"/>
      <c r="AE53" s="2369"/>
      <c r="AF53" s="2369"/>
      <c r="AG53" s="2369"/>
      <c r="AH53" s="2369"/>
      <c r="AI53" s="2369"/>
    </row>
    <row r="54" spans="1:35" ht="12" x14ac:dyDescent="0.2">
      <c r="A54" s="2369"/>
      <c r="B54" s="2369"/>
      <c r="C54" s="2369"/>
      <c r="D54" s="2369"/>
      <c r="E54" s="2369"/>
      <c r="F54" s="2369"/>
      <c r="G54" s="2369"/>
      <c r="H54" s="2369"/>
      <c r="I54" s="2369"/>
      <c r="J54" s="2369"/>
      <c r="K54" s="2369"/>
      <c r="L54" s="2369"/>
      <c r="M54" s="2369"/>
      <c r="N54" s="2369"/>
      <c r="O54" s="2369"/>
      <c r="P54" s="2369"/>
      <c r="Q54" s="2369"/>
      <c r="R54" s="2369"/>
      <c r="S54" s="2369"/>
      <c r="T54" s="2369"/>
      <c r="U54" s="2369"/>
      <c r="V54" s="2369"/>
      <c r="W54" s="2369"/>
      <c r="X54" s="2369"/>
      <c r="Y54" s="2369"/>
      <c r="Z54" s="2369"/>
      <c r="AA54" s="2369"/>
      <c r="AB54" s="2369"/>
      <c r="AC54" s="2369"/>
      <c r="AD54" s="2369"/>
      <c r="AE54" s="2369"/>
      <c r="AF54" s="2369"/>
      <c r="AG54" s="2369"/>
      <c r="AH54" s="2369"/>
      <c r="AI54" s="2369"/>
    </row>
    <row r="55" spans="1:35" ht="12" x14ac:dyDescent="0.2">
      <c r="A55" s="2369"/>
      <c r="B55" s="2369"/>
      <c r="C55" s="2369"/>
      <c r="D55" s="2369"/>
      <c r="E55" s="2369"/>
      <c r="F55" s="2369"/>
      <c r="G55" s="2369"/>
      <c r="H55" s="2369"/>
      <c r="I55" s="2369"/>
      <c r="J55" s="2369"/>
      <c r="K55" s="2369"/>
      <c r="L55" s="2369"/>
      <c r="M55" s="2369"/>
      <c r="N55" s="2369"/>
      <c r="O55" s="2369"/>
      <c r="P55" s="2369"/>
      <c r="Q55" s="2369"/>
      <c r="R55" s="2369"/>
      <c r="S55" s="2369"/>
      <c r="T55" s="2369"/>
      <c r="U55" s="2369"/>
      <c r="V55" s="2369"/>
      <c r="W55" s="2369"/>
      <c r="X55" s="2369"/>
      <c r="Y55" s="2369"/>
      <c r="Z55" s="2369"/>
      <c r="AA55" s="2369"/>
      <c r="AB55" s="2369"/>
      <c r="AC55" s="2369"/>
      <c r="AD55" s="2369"/>
      <c r="AE55" s="2369"/>
      <c r="AF55" s="2369"/>
      <c r="AG55" s="2369"/>
      <c r="AH55" s="2369"/>
      <c r="AI55" s="2369"/>
    </row>
    <row r="56" spans="1:35" ht="12" x14ac:dyDescent="0.2">
      <c r="A56" s="2369"/>
      <c r="B56" s="2369"/>
      <c r="C56" s="2369"/>
      <c r="D56" s="2369"/>
      <c r="E56" s="2369"/>
      <c r="F56" s="2369"/>
      <c r="G56" s="2369"/>
      <c r="H56" s="2369"/>
      <c r="I56" s="2369"/>
      <c r="J56" s="2369"/>
      <c r="K56" s="2369"/>
      <c r="L56" s="2369"/>
      <c r="M56" s="2369"/>
      <c r="N56" s="2369"/>
      <c r="O56" s="2369"/>
      <c r="P56" s="2369"/>
      <c r="Q56" s="2369"/>
      <c r="R56" s="2369"/>
      <c r="S56" s="2369"/>
      <c r="T56" s="2369"/>
      <c r="U56" s="2369"/>
      <c r="V56" s="2369"/>
      <c r="W56" s="2369"/>
      <c r="X56" s="2369"/>
      <c r="Y56" s="2369"/>
      <c r="Z56" s="2369"/>
      <c r="AA56" s="2369"/>
      <c r="AB56" s="2369"/>
      <c r="AC56" s="2369"/>
      <c r="AD56" s="2369"/>
      <c r="AE56" s="2369"/>
      <c r="AF56" s="2369"/>
      <c r="AG56" s="2369"/>
      <c r="AH56" s="2369"/>
      <c r="AI56" s="2369"/>
    </row>
    <row r="57" spans="1:35" ht="12" x14ac:dyDescent="0.2">
      <c r="A57" s="2369"/>
      <c r="B57" s="2369"/>
      <c r="C57" s="2369"/>
      <c r="D57" s="2369"/>
      <c r="E57" s="2369"/>
      <c r="F57" s="2369"/>
      <c r="G57" s="2369"/>
      <c r="H57" s="2369"/>
      <c r="I57" s="2369"/>
      <c r="J57" s="2369"/>
      <c r="K57" s="2369"/>
      <c r="L57" s="2369"/>
      <c r="M57" s="2369"/>
      <c r="N57" s="2369"/>
      <c r="O57" s="2369"/>
      <c r="P57" s="2369"/>
      <c r="Q57" s="2369"/>
      <c r="R57" s="2369"/>
      <c r="S57" s="2369"/>
      <c r="T57" s="2369"/>
      <c r="U57" s="2369"/>
      <c r="V57" s="2369"/>
      <c r="W57" s="2369"/>
      <c r="X57" s="2369"/>
      <c r="Y57" s="2369"/>
      <c r="Z57" s="2369"/>
      <c r="AA57" s="2369"/>
      <c r="AB57" s="2369"/>
      <c r="AC57" s="2369"/>
      <c r="AD57" s="2369"/>
      <c r="AE57" s="2369"/>
      <c r="AF57" s="2369"/>
      <c r="AG57" s="2369"/>
      <c r="AH57" s="2369"/>
      <c r="AI57" s="2369"/>
    </row>
    <row r="58" spans="1:35" ht="12" x14ac:dyDescent="0.2">
      <c r="A58" s="2369"/>
      <c r="B58" s="2369"/>
      <c r="C58" s="2369"/>
      <c r="D58" s="2369"/>
      <c r="E58" s="2369"/>
      <c r="F58" s="2369"/>
      <c r="G58" s="2369"/>
      <c r="H58" s="2369"/>
      <c r="I58" s="2369"/>
      <c r="J58" s="2369"/>
      <c r="K58" s="2369"/>
      <c r="L58" s="2369"/>
      <c r="M58" s="2369"/>
      <c r="N58" s="2369"/>
      <c r="O58" s="2369"/>
      <c r="P58" s="2369"/>
      <c r="Q58" s="2369"/>
      <c r="R58" s="2369"/>
      <c r="S58" s="2369"/>
      <c r="T58" s="2369"/>
      <c r="U58" s="2369"/>
      <c r="V58" s="2369"/>
      <c r="W58" s="2369"/>
      <c r="X58" s="2369"/>
      <c r="Y58" s="2369"/>
      <c r="Z58" s="2369"/>
      <c r="AA58" s="2369"/>
      <c r="AB58" s="2369"/>
      <c r="AC58" s="2369"/>
      <c r="AD58" s="2369"/>
      <c r="AE58" s="2369"/>
      <c r="AF58" s="2369"/>
      <c r="AG58" s="2369"/>
      <c r="AH58" s="2369"/>
      <c r="AI58" s="2369"/>
    </row>
    <row r="59" spans="1:35" ht="12" x14ac:dyDescent="0.2">
      <c r="A59" s="2369"/>
      <c r="B59" s="2369"/>
      <c r="C59" s="2369"/>
      <c r="D59" s="2369"/>
      <c r="E59" s="2369"/>
      <c r="F59" s="2369"/>
      <c r="G59" s="2369"/>
      <c r="H59" s="2369"/>
      <c r="I59" s="2369"/>
      <c r="J59" s="2369"/>
      <c r="K59" s="2369"/>
      <c r="L59" s="2369"/>
      <c r="M59" s="2369"/>
      <c r="N59" s="2369"/>
      <c r="O59" s="2369"/>
      <c r="P59" s="2369"/>
      <c r="Q59" s="2369"/>
      <c r="R59" s="2369"/>
      <c r="S59" s="2369"/>
      <c r="T59" s="2369"/>
      <c r="U59" s="2369"/>
      <c r="V59" s="2369"/>
      <c r="W59" s="2369"/>
      <c r="X59" s="2369"/>
      <c r="Y59" s="2369"/>
      <c r="Z59" s="2369"/>
      <c r="AA59" s="2369"/>
      <c r="AB59" s="2369"/>
      <c r="AC59" s="2369"/>
      <c r="AD59" s="2369"/>
      <c r="AE59" s="2369"/>
      <c r="AF59" s="2369"/>
      <c r="AG59" s="2369"/>
      <c r="AH59" s="2369"/>
      <c r="AI59" s="2369"/>
    </row>
    <row r="60" spans="1:35" ht="12" x14ac:dyDescent="0.2">
      <c r="A60" s="2369"/>
      <c r="B60" s="2369"/>
      <c r="C60" s="2369"/>
      <c r="D60" s="2369"/>
      <c r="E60" s="2369"/>
      <c r="F60" s="2369"/>
      <c r="G60" s="2369"/>
      <c r="H60" s="2369"/>
      <c r="I60" s="2369"/>
      <c r="J60" s="2369"/>
      <c r="K60" s="2369"/>
      <c r="L60" s="2369"/>
      <c r="M60" s="2369"/>
      <c r="N60" s="2369"/>
      <c r="O60" s="2369"/>
      <c r="P60" s="2369"/>
      <c r="Q60" s="2369"/>
      <c r="R60" s="2369"/>
      <c r="S60" s="2369"/>
      <c r="T60" s="2369"/>
      <c r="U60" s="2369"/>
      <c r="V60" s="2369"/>
      <c r="W60" s="2369"/>
      <c r="X60" s="2369"/>
      <c r="Y60" s="2369"/>
      <c r="Z60" s="2369"/>
      <c r="AA60" s="2369"/>
      <c r="AB60" s="2369"/>
      <c r="AC60" s="2369"/>
      <c r="AD60" s="2369"/>
      <c r="AE60" s="2369"/>
      <c r="AF60" s="2369"/>
      <c r="AG60" s="2369"/>
      <c r="AH60" s="2369"/>
      <c r="AI60" s="2369"/>
    </row>
    <row r="61" spans="1:35" ht="12" x14ac:dyDescent="0.2">
      <c r="A61" s="2369"/>
      <c r="B61" s="2369"/>
      <c r="C61" s="2369"/>
      <c r="D61" s="2369"/>
      <c r="E61" s="2369"/>
      <c r="F61" s="2369"/>
      <c r="G61" s="2369"/>
      <c r="H61" s="2369"/>
      <c r="I61" s="2369"/>
      <c r="J61" s="2369"/>
      <c r="K61" s="2369"/>
      <c r="L61" s="2369"/>
      <c r="M61" s="2369"/>
      <c r="N61" s="2369"/>
      <c r="O61" s="2369"/>
      <c r="P61" s="2369"/>
      <c r="Q61" s="2369"/>
      <c r="R61" s="2369"/>
      <c r="S61" s="2369"/>
      <c r="T61" s="2369"/>
      <c r="U61" s="2369"/>
      <c r="V61" s="2369"/>
      <c r="W61" s="2369"/>
      <c r="X61" s="2369"/>
      <c r="Y61" s="2369"/>
      <c r="Z61" s="2369"/>
      <c r="AA61" s="2369"/>
      <c r="AB61" s="2369"/>
      <c r="AC61" s="2369"/>
      <c r="AD61" s="2369"/>
      <c r="AE61" s="2369"/>
      <c r="AF61" s="2369"/>
      <c r="AG61" s="2369"/>
      <c r="AH61" s="2369"/>
      <c r="AI61" s="2369"/>
    </row>
    <row r="62" spans="1:35" ht="12" x14ac:dyDescent="0.2">
      <c r="A62" s="2369"/>
      <c r="B62" s="2369"/>
      <c r="C62" s="2369"/>
      <c r="D62" s="2369"/>
      <c r="E62" s="2369"/>
      <c r="F62" s="2369"/>
      <c r="G62" s="2369"/>
      <c r="H62" s="2369"/>
      <c r="I62" s="2369"/>
      <c r="J62" s="2369"/>
      <c r="K62" s="2369"/>
      <c r="L62" s="2369"/>
      <c r="M62" s="2369"/>
      <c r="N62" s="2369"/>
      <c r="O62" s="2369"/>
      <c r="P62" s="2369"/>
      <c r="Q62" s="2369"/>
      <c r="R62" s="2369"/>
      <c r="S62" s="2369"/>
      <c r="T62" s="2369"/>
      <c r="U62" s="2369"/>
      <c r="V62" s="2369"/>
      <c r="W62" s="2369"/>
      <c r="X62" s="2369"/>
      <c r="Y62" s="2369"/>
      <c r="Z62" s="2369"/>
      <c r="AA62" s="2369"/>
      <c r="AB62" s="2369"/>
      <c r="AC62" s="2369"/>
      <c r="AD62" s="2369"/>
      <c r="AE62" s="2369"/>
      <c r="AF62" s="2369"/>
      <c r="AG62" s="2369"/>
      <c r="AH62" s="2369"/>
      <c r="AI62" s="2369"/>
    </row>
  </sheetData>
  <sheetProtection algorithmName="SHA-512" hashValue="ATfiE0qaIyrZ/pkHel3wf7v0t99+kcMuwvK5Mn1sAY3hLMhamCQGslE8bEMZ8WRIMICe0MdTWG0w8W+g41EK5A==" saltValue="5uaqct4pirTKUWqXbDwbog==" spinCount="100000"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9" t="s">
        <v>49</v>
      </c>
      <c r="AX1" s="859"/>
      <c r="AY1" s="859"/>
      <c r="AZ1" s="859"/>
      <c r="BA1" s="859"/>
      <c r="BB1" s="859"/>
      <c r="BC1" s="859"/>
      <c r="BD1" s="859"/>
      <c r="BE1" s="859"/>
      <c r="BF1" s="859"/>
      <c r="BG1" s="859"/>
      <c r="BH1" s="859"/>
      <c r="BI1" s="859"/>
      <c r="BJ1" s="859"/>
      <c r="BK1" s="859"/>
      <c r="BL1" s="859"/>
      <c r="BM1" s="859"/>
      <c r="BN1" s="859"/>
      <c r="BO1" s="859"/>
      <c r="BP1" s="859"/>
      <c r="BQ1" s="859"/>
      <c r="BR1" s="859"/>
      <c r="BS1" s="859"/>
      <c r="BT1" s="859"/>
      <c r="BU1" s="859"/>
      <c r="BV1" s="859"/>
      <c r="BW1" s="859"/>
      <c r="BX1" s="859"/>
      <c r="BY1" s="859"/>
      <c r="BZ1" s="859"/>
      <c r="CA1" s="859"/>
      <c r="CB1" s="859"/>
      <c r="CC1" s="859"/>
      <c r="CD1" s="859"/>
      <c r="CE1" s="859"/>
      <c r="CF1" s="859"/>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60" t="s">
        <v>934</v>
      </c>
      <c r="Y5" s="860"/>
      <c r="Z5" s="860"/>
      <c r="AA5" s="860"/>
      <c r="AB5" s="860"/>
      <c r="AC5" s="860"/>
      <c r="AD5" s="860"/>
      <c r="AE5" s="860"/>
      <c r="AF5" s="860"/>
      <c r="AG5" s="860"/>
      <c r="AH5" s="860"/>
      <c r="AI5" s="860"/>
      <c r="AJ5" s="860"/>
      <c r="AK5" s="860"/>
      <c r="AL5" s="860"/>
      <c r="AM5" s="860"/>
      <c r="AN5" s="860"/>
      <c r="AO5" s="860"/>
      <c r="AP5" s="860"/>
      <c r="AQ5" s="860"/>
      <c r="AR5" s="860"/>
      <c r="AS5" s="860"/>
      <c r="AT5" s="860"/>
      <c r="AU5" s="860"/>
      <c r="AV5" s="86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54" t="s">
        <v>48</v>
      </c>
      <c r="B7" s="854"/>
      <c r="C7" s="854"/>
      <c r="D7" s="854"/>
      <c r="E7" s="854"/>
      <c r="F7" s="995"/>
      <c r="G7" s="995"/>
      <c r="H7" s="995"/>
      <c r="I7" s="995"/>
      <c r="J7" s="995"/>
      <c r="K7" s="995"/>
      <c r="L7" s="995"/>
      <c r="M7" s="995"/>
      <c r="N7" s="995"/>
      <c r="O7" s="995"/>
      <c r="P7" s="995"/>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39" t="s">
        <v>709</v>
      </c>
      <c r="AY7" s="940"/>
      <c r="AZ7" s="940"/>
      <c r="BA7" s="940"/>
      <c r="BB7" s="940"/>
      <c r="BC7" s="940"/>
      <c r="BD7" s="940"/>
      <c r="BE7" s="940"/>
      <c r="BF7" s="940"/>
      <c r="BG7" s="940"/>
      <c r="BH7" s="940"/>
      <c r="BI7" s="940"/>
      <c r="BJ7" s="940"/>
      <c r="BK7" s="940"/>
      <c r="BL7" s="941"/>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48"/>
      <c r="AY8" s="949"/>
      <c r="AZ8" s="949"/>
      <c r="BA8" s="949"/>
      <c r="BB8" s="950"/>
      <c r="BC8" s="956"/>
      <c r="BD8" s="949"/>
      <c r="BE8" s="949"/>
      <c r="BF8" s="949"/>
      <c r="BG8" s="950"/>
      <c r="BH8" s="956"/>
      <c r="BI8" s="949"/>
      <c r="BJ8" s="949"/>
      <c r="BK8" s="949"/>
      <c r="BL8" s="957"/>
      <c r="BM8" s="5"/>
      <c r="BN8" s="5"/>
      <c r="BO8" s="5"/>
      <c r="BP8" s="5"/>
      <c r="BQ8" s="5"/>
      <c r="BR8" s="5"/>
      <c r="BS8" s="5"/>
      <c r="BT8" s="5"/>
      <c r="BU8" s="5"/>
      <c r="BV8" s="5"/>
      <c r="BW8" s="5"/>
      <c r="BX8" s="5"/>
      <c r="BY8" s="5"/>
      <c r="BZ8" s="5"/>
      <c r="CA8" s="5"/>
      <c r="CB8" s="5"/>
      <c r="CC8" s="5"/>
      <c r="CD8" s="5"/>
      <c r="CE8" s="5"/>
      <c r="CF8" s="5"/>
    </row>
    <row r="9" spans="1:84" ht="12" customHeight="1" thickBot="1" x14ac:dyDescent="0.3">
      <c r="A9" s="856" t="s">
        <v>935</v>
      </c>
      <c r="B9" s="857"/>
      <c r="C9" s="857"/>
      <c r="D9" s="857"/>
      <c r="E9" s="857"/>
      <c r="F9" s="857"/>
      <c r="G9" s="857"/>
      <c r="H9" s="857"/>
      <c r="I9" s="857"/>
      <c r="J9" s="857"/>
      <c r="K9" s="857"/>
      <c r="L9" s="857"/>
      <c r="M9" s="857"/>
      <c r="N9" s="857"/>
      <c r="O9" s="857"/>
      <c r="P9" s="857"/>
      <c r="Q9" s="857"/>
      <c r="R9" s="857"/>
      <c r="S9" s="857"/>
      <c r="T9" s="857"/>
      <c r="U9" s="857"/>
      <c r="V9" s="857"/>
      <c r="W9" s="857"/>
      <c r="X9" s="857"/>
      <c r="Y9" s="857"/>
      <c r="Z9" s="857"/>
      <c r="AA9" s="857"/>
      <c r="AB9" s="857"/>
      <c r="AC9" s="857"/>
      <c r="AD9" s="857"/>
      <c r="AE9" s="857"/>
      <c r="AF9" s="857"/>
      <c r="AG9" s="857"/>
      <c r="AH9" s="857"/>
      <c r="AI9" s="857"/>
      <c r="AJ9" s="857"/>
      <c r="AK9" s="857"/>
      <c r="AL9" s="857"/>
      <c r="AM9" s="857"/>
      <c r="AN9" s="857"/>
      <c r="AO9" s="857"/>
      <c r="AP9" s="857"/>
      <c r="AQ9" s="857"/>
      <c r="AR9" s="857"/>
      <c r="AS9" s="858"/>
      <c r="AT9" s="703"/>
      <c r="AU9" s="631"/>
      <c r="AV9" s="631"/>
      <c r="AW9" s="5"/>
      <c r="AX9" s="958"/>
      <c r="AY9" s="959"/>
      <c r="AZ9" s="959"/>
      <c r="BA9" s="959"/>
      <c r="BB9" s="960"/>
      <c r="BC9" s="961"/>
      <c r="BD9" s="959"/>
      <c r="BE9" s="959"/>
      <c r="BF9" s="959"/>
      <c r="BG9" s="960"/>
      <c r="BH9" s="961"/>
      <c r="BI9" s="959"/>
      <c r="BJ9" s="959"/>
      <c r="BK9" s="959"/>
      <c r="BL9" s="962"/>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444" t="s">
        <v>439</v>
      </c>
      <c r="B10" s="2445"/>
      <c r="C10" s="2445"/>
      <c r="D10" s="2445"/>
      <c r="E10" s="2445"/>
      <c r="F10" s="2445"/>
      <c r="G10" s="2446"/>
      <c r="H10" s="2455" t="s">
        <v>928</v>
      </c>
      <c r="I10" s="2445"/>
      <c r="J10" s="2445"/>
      <c r="K10" s="2445"/>
      <c r="L10" s="2445"/>
      <c r="M10" s="2446"/>
      <c r="N10" s="2455" t="s">
        <v>438</v>
      </c>
      <c r="O10" s="2445"/>
      <c r="P10" s="2445"/>
      <c r="Q10" s="2445"/>
      <c r="R10" s="2445"/>
      <c r="S10" s="2446"/>
      <c r="T10" s="2451" t="s">
        <v>437</v>
      </c>
      <c r="U10" s="2452"/>
      <c r="V10" s="2453"/>
      <c r="W10" s="2454" t="s">
        <v>436</v>
      </c>
      <c r="X10" s="2454"/>
      <c r="Y10" s="2454"/>
      <c r="Z10" s="2454"/>
      <c r="AA10" s="2454"/>
      <c r="AB10" s="2454"/>
      <c r="AC10" s="2454" t="s">
        <v>435</v>
      </c>
      <c r="AD10" s="2454"/>
      <c r="AE10" s="2454"/>
      <c r="AF10" s="2454"/>
      <c r="AG10" s="2454"/>
      <c r="AH10" s="2454"/>
      <c r="AI10" s="2455" t="s">
        <v>432</v>
      </c>
      <c r="AJ10" s="2445"/>
      <c r="AK10" s="2446"/>
      <c r="AL10" s="2455" t="s">
        <v>444</v>
      </c>
      <c r="AM10" s="2445"/>
      <c r="AN10" s="2446"/>
      <c r="AO10" s="2447" t="s">
        <v>39</v>
      </c>
      <c r="AP10" s="2448"/>
      <c r="AQ10" s="2448"/>
      <c r="AR10" s="2448"/>
      <c r="AS10" s="2480"/>
      <c r="AT10" s="593"/>
      <c r="AU10" s="593"/>
      <c r="AV10" s="593"/>
      <c r="AW10" s="5"/>
      <c r="AX10" s="958"/>
      <c r="AY10" s="959"/>
      <c r="AZ10" s="959"/>
      <c r="BA10" s="959"/>
      <c r="BB10" s="960"/>
      <c r="BC10" s="961"/>
      <c r="BD10" s="959"/>
      <c r="BE10" s="959"/>
      <c r="BF10" s="959"/>
      <c r="BG10" s="960"/>
      <c r="BH10" s="961"/>
      <c r="BI10" s="959"/>
      <c r="BJ10" s="959"/>
      <c r="BK10" s="959"/>
      <c r="BL10" s="962"/>
      <c r="BM10" s="5"/>
      <c r="BN10" s="5"/>
      <c r="BO10" s="5"/>
      <c r="BP10" s="665"/>
      <c r="BQ10" s="665"/>
      <c r="BR10" s="665"/>
      <c r="BS10" s="665"/>
      <c r="BT10" s="665"/>
      <c r="BU10" s="665"/>
      <c r="BV10" s="5"/>
      <c r="BW10" s="5"/>
      <c r="BX10" s="5"/>
      <c r="BY10" s="5"/>
      <c r="BZ10" s="5"/>
      <c r="CA10" s="5"/>
      <c r="CB10" s="5"/>
      <c r="CC10" s="5"/>
      <c r="CD10" s="5"/>
      <c r="CE10" s="5"/>
      <c r="CF10" s="5"/>
    </row>
    <row r="11" spans="1:84" ht="12" customHeight="1" x14ac:dyDescent="0.25">
      <c r="A11" s="2444"/>
      <c r="B11" s="2445"/>
      <c r="C11" s="2445"/>
      <c r="D11" s="2445"/>
      <c r="E11" s="2445"/>
      <c r="F11" s="2445"/>
      <c r="G11" s="2446"/>
      <c r="H11" s="2455"/>
      <c r="I11" s="2445"/>
      <c r="J11" s="2445"/>
      <c r="K11" s="2445"/>
      <c r="L11" s="2445"/>
      <c r="M11" s="2446"/>
      <c r="N11" s="2455"/>
      <c r="O11" s="2445"/>
      <c r="P11" s="2445"/>
      <c r="Q11" s="2445"/>
      <c r="R11" s="2445"/>
      <c r="S11" s="2446"/>
      <c r="T11" s="2451"/>
      <c r="U11" s="2452"/>
      <c r="V11" s="2453"/>
      <c r="W11" s="2435" t="s">
        <v>288</v>
      </c>
      <c r="X11" s="2436"/>
      <c r="Y11" s="2437"/>
      <c r="Z11" s="2435" t="s">
        <v>289</v>
      </c>
      <c r="AA11" s="2436"/>
      <c r="AB11" s="2437"/>
      <c r="AC11" s="2435" t="s">
        <v>288</v>
      </c>
      <c r="AD11" s="2436"/>
      <c r="AE11" s="2437"/>
      <c r="AF11" s="2435" t="s">
        <v>289</v>
      </c>
      <c r="AG11" s="2436"/>
      <c r="AH11" s="2437"/>
      <c r="AI11" s="2455"/>
      <c r="AJ11" s="2445"/>
      <c r="AK11" s="2446"/>
      <c r="AL11" s="2455"/>
      <c r="AM11" s="2445"/>
      <c r="AN11" s="2446"/>
      <c r="AO11" s="2449"/>
      <c r="AP11" s="2450"/>
      <c r="AQ11" s="2450"/>
      <c r="AR11" s="2450"/>
      <c r="AS11" s="2460"/>
      <c r="AT11" s="593"/>
      <c r="AU11" s="593"/>
      <c r="AV11" s="593"/>
      <c r="AW11" s="5"/>
      <c r="AX11" s="958"/>
      <c r="AY11" s="959"/>
      <c r="AZ11" s="959"/>
      <c r="BA11" s="959"/>
      <c r="BB11" s="960"/>
      <c r="BC11" s="961"/>
      <c r="BD11" s="959"/>
      <c r="BE11" s="959"/>
      <c r="BF11" s="959"/>
      <c r="BG11" s="960"/>
      <c r="BH11" s="961"/>
      <c r="BI11" s="959"/>
      <c r="BJ11" s="959"/>
      <c r="BK11" s="959"/>
      <c r="BL11" s="962"/>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403"/>
      <c r="B12" s="2015"/>
      <c r="C12" s="2015"/>
      <c r="D12" s="2015"/>
      <c r="E12" s="2015"/>
      <c r="F12" s="2015"/>
      <c r="G12" s="2404"/>
      <c r="H12" s="2411" t="s">
        <v>915</v>
      </c>
      <c r="I12" s="2412"/>
      <c r="J12" s="2412"/>
      <c r="K12" s="2412"/>
      <c r="L12" s="2412"/>
      <c r="M12" s="2413"/>
      <c r="N12" s="2417" t="s">
        <v>104</v>
      </c>
      <c r="O12" s="2418"/>
      <c r="P12" s="2418"/>
      <c r="Q12" s="2418"/>
      <c r="R12" s="2418"/>
      <c r="S12" s="2419"/>
      <c r="T12" s="2252"/>
      <c r="U12" s="2252"/>
      <c r="V12" s="2252"/>
      <c r="W12" s="2238"/>
      <c r="X12" s="2238"/>
      <c r="Y12" s="2238"/>
      <c r="Z12" s="2238"/>
      <c r="AA12" s="2238"/>
      <c r="AB12" s="2238"/>
      <c r="AC12" s="2238"/>
      <c r="AD12" s="2238"/>
      <c r="AE12" s="2238"/>
      <c r="AF12" s="2238"/>
      <c r="AG12" s="2238"/>
      <c r="AH12" s="2238"/>
      <c r="AI12" s="2238"/>
      <c r="AJ12" s="2238"/>
      <c r="AK12" s="2238"/>
      <c r="AL12" s="2470"/>
      <c r="AM12" s="2252"/>
      <c r="AN12" s="2252"/>
      <c r="AO12" s="2471"/>
      <c r="AP12" s="2472"/>
      <c r="AQ12" s="2472"/>
      <c r="AR12" s="2472"/>
      <c r="AS12" s="2473"/>
      <c r="AT12" s="593"/>
      <c r="AU12" s="593"/>
      <c r="AV12" s="593"/>
      <c r="AW12" s="5"/>
      <c r="AX12" s="958"/>
      <c r="AY12" s="959"/>
      <c r="AZ12" s="959"/>
      <c r="BA12" s="959"/>
      <c r="BB12" s="960"/>
      <c r="BC12" s="961"/>
      <c r="BD12" s="959"/>
      <c r="BE12" s="959"/>
      <c r="BF12" s="959"/>
      <c r="BG12" s="960"/>
      <c r="BH12" s="961"/>
      <c r="BI12" s="959"/>
      <c r="BJ12" s="959"/>
      <c r="BK12" s="959"/>
      <c r="BL12" s="96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05"/>
      <c r="B13" s="2406"/>
      <c r="C13" s="2406"/>
      <c r="D13" s="2406"/>
      <c r="E13" s="2406"/>
      <c r="F13" s="2406"/>
      <c r="G13" s="2407"/>
      <c r="H13" s="2414"/>
      <c r="I13" s="2415"/>
      <c r="J13" s="2415"/>
      <c r="K13" s="2415"/>
      <c r="L13" s="2415"/>
      <c r="M13" s="2416"/>
      <c r="N13" s="2423" t="s">
        <v>103</v>
      </c>
      <c r="O13" s="2424"/>
      <c r="P13" s="2424"/>
      <c r="Q13" s="2424"/>
      <c r="R13" s="2424"/>
      <c r="S13" s="2425"/>
      <c r="T13" s="2432"/>
      <c r="U13" s="2432"/>
      <c r="V13" s="2432"/>
      <c r="W13" s="938"/>
      <c r="X13" s="938"/>
      <c r="Y13" s="938"/>
      <c r="Z13" s="938"/>
      <c r="AA13" s="938"/>
      <c r="AB13" s="938"/>
      <c r="AC13" s="938"/>
      <c r="AD13" s="938"/>
      <c r="AE13" s="938"/>
      <c r="AF13" s="938"/>
      <c r="AG13" s="938"/>
      <c r="AH13" s="938"/>
      <c r="AI13" s="938"/>
      <c r="AJ13" s="938"/>
      <c r="AK13" s="938"/>
      <c r="AL13" s="952">
        <f>1.085*T13*(W13-AC13)/1000</f>
        <v>0</v>
      </c>
      <c r="AM13" s="952"/>
      <c r="AN13" s="952"/>
      <c r="AO13" s="2474"/>
      <c r="AP13" s="2475"/>
      <c r="AQ13" s="2475"/>
      <c r="AR13" s="2475"/>
      <c r="AS13" s="2476"/>
      <c r="AT13" s="593"/>
      <c r="AU13" s="593"/>
      <c r="AV13" s="593"/>
      <c r="AW13" s="5"/>
      <c r="AX13" s="977"/>
      <c r="AY13" s="978"/>
      <c r="AZ13" s="978"/>
      <c r="BA13" s="978"/>
      <c r="BB13" s="979"/>
      <c r="BC13" s="980"/>
      <c r="BD13" s="978"/>
      <c r="BE13" s="978"/>
      <c r="BF13" s="978"/>
      <c r="BG13" s="979"/>
      <c r="BH13" s="980"/>
      <c r="BI13" s="978"/>
      <c r="BJ13" s="978"/>
      <c r="BK13" s="978"/>
      <c r="BL13" s="98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05"/>
      <c r="B14" s="2406"/>
      <c r="C14" s="2406"/>
      <c r="D14" s="2406"/>
      <c r="E14" s="2406"/>
      <c r="F14" s="2406"/>
      <c r="G14" s="2407"/>
      <c r="H14" s="2385" t="s">
        <v>936</v>
      </c>
      <c r="I14" s="2386"/>
      <c r="J14" s="2386"/>
      <c r="K14" s="2386"/>
      <c r="L14" s="2386"/>
      <c r="M14" s="2387"/>
      <c r="N14" s="2376" t="s">
        <v>104</v>
      </c>
      <c r="O14" s="2377"/>
      <c r="P14" s="2377"/>
      <c r="Q14" s="2377"/>
      <c r="R14" s="2377"/>
      <c r="S14" s="2378"/>
      <c r="T14" s="2379"/>
      <c r="U14" s="2379"/>
      <c r="V14" s="2379"/>
      <c r="W14" s="2375"/>
      <c r="X14" s="2375"/>
      <c r="Y14" s="2375"/>
      <c r="Z14" s="2375"/>
      <c r="AA14" s="2375"/>
      <c r="AB14" s="2375"/>
      <c r="AC14" s="2375"/>
      <c r="AD14" s="2375"/>
      <c r="AE14" s="2375"/>
      <c r="AF14" s="2375"/>
      <c r="AG14" s="2375"/>
      <c r="AH14" s="2375"/>
      <c r="AI14" s="2375"/>
      <c r="AJ14" s="2375"/>
      <c r="AK14" s="2375"/>
      <c r="AL14" s="2466"/>
      <c r="AM14" s="2379"/>
      <c r="AN14" s="2379"/>
      <c r="AO14" s="2467"/>
      <c r="AP14" s="2468"/>
      <c r="AQ14" s="2468"/>
      <c r="AR14" s="2468"/>
      <c r="AS14" s="2469"/>
      <c r="AT14" s="593"/>
      <c r="AU14" s="593"/>
      <c r="AV14" s="59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33"/>
      <c r="B15" s="855"/>
      <c r="C15" s="855"/>
      <c r="D15" s="855"/>
      <c r="E15" s="855"/>
      <c r="F15" s="855"/>
      <c r="G15" s="2434"/>
      <c r="H15" s="2429"/>
      <c r="I15" s="2430"/>
      <c r="J15" s="2430"/>
      <c r="K15" s="2430"/>
      <c r="L15" s="2430"/>
      <c r="M15" s="2431"/>
      <c r="N15" s="2423" t="s">
        <v>103</v>
      </c>
      <c r="O15" s="2424"/>
      <c r="P15" s="2424"/>
      <c r="Q15" s="2424"/>
      <c r="R15" s="2424"/>
      <c r="S15" s="2425"/>
      <c r="T15" s="2432"/>
      <c r="U15" s="2432"/>
      <c r="V15" s="2432"/>
      <c r="W15" s="938"/>
      <c r="X15" s="938"/>
      <c r="Y15" s="938"/>
      <c r="Z15" s="938"/>
      <c r="AA15" s="938"/>
      <c r="AB15" s="938"/>
      <c r="AC15" s="938"/>
      <c r="AD15" s="938"/>
      <c r="AE15" s="938"/>
      <c r="AF15" s="938"/>
      <c r="AG15" s="938"/>
      <c r="AH15" s="938"/>
      <c r="AI15" s="938"/>
      <c r="AJ15" s="938"/>
      <c r="AK15" s="938"/>
      <c r="AL15" s="2477">
        <f>1.085*T15*(AC15-W15)/1000</f>
        <v>0</v>
      </c>
      <c r="AM15" s="2478"/>
      <c r="AN15" s="2479"/>
      <c r="AO15" s="2474"/>
      <c r="AP15" s="2475"/>
      <c r="AQ15" s="2475"/>
      <c r="AR15" s="2475"/>
      <c r="AS15" s="2476"/>
      <c r="AT15" s="593"/>
      <c r="AU15" s="593"/>
      <c r="AV15" s="59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03"/>
      <c r="B16" s="2015"/>
      <c r="C16" s="2015"/>
      <c r="D16" s="2015"/>
      <c r="E16" s="2015"/>
      <c r="F16" s="2015"/>
      <c r="G16" s="2404"/>
      <c r="H16" s="2411" t="s">
        <v>915</v>
      </c>
      <c r="I16" s="2412"/>
      <c r="J16" s="2412"/>
      <c r="K16" s="2412"/>
      <c r="L16" s="2412"/>
      <c r="M16" s="2413"/>
      <c r="N16" s="2417" t="s">
        <v>104</v>
      </c>
      <c r="O16" s="2418"/>
      <c r="P16" s="2418"/>
      <c r="Q16" s="2418"/>
      <c r="R16" s="2418"/>
      <c r="S16" s="2419"/>
      <c r="T16" s="2252"/>
      <c r="U16" s="2252"/>
      <c r="V16" s="2252"/>
      <c r="W16" s="2238"/>
      <c r="X16" s="2238"/>
      <c r="Y16" s="2238"/>
      <c r="Z16" s="2238"/>
      <c r="AA16" s="2238"/>
      <c r="AB16" s="2238"/>
      <c r="AC16" s="2238"/>
      <c r="AD16" s="2238"/>
      <c r="AE16" s="2238"/>
      <c r="AF16" s="2238"/>
      <c r="AG16" s="2238"/>
      <c r="AH16" s="2238"/>
      <c r="AI16" s="2238"/>
      <c r="AJ16" s="2238"/>
      <c r="AK16" s="2238"/>
      <c r="AL16" s="2470"/>
      <c r="AM16" s="2252"/>
      <c r="AN16" s="2252"/>
      <c r="AO16" s="2471"/>
      <c r="AP16" s="2472"/>
      <c r="AQ16" s="2472"/>
      <c r="AR16" s="2472"/>
      <c r="AS16" s="2473"/>
      <c r="AT16" s="593"/>
      <c r="AU16" s="593"/>
      <c r="AV16" s="59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05"/>
      <c r="B17" s="2406"/>
      <c r="C17" s="2406"/>
      <c r="D17" s="2406"/>
      <c r="E17" s="2406"/>
      <c r="F17" s="2406"/>
      <c r="G17" s="2407"/>
      <c r="H17" s="2414"/>
      <c r="I17" s="2415"/>
      <c r="J17" s="2415"/>
      <c r="K17" s="2415"/>
      <c r="L17" s="2415"/>
      <c r="M17" s="2416"/>
      <c r="N17" s="2423" t="s">
        <v>103</v>
      </c>
      <c r="O17" s="2424"/>
      <c r="P17" s="2424"/>
      <c r="Q17" s="2424"/>
      <c r="R17" s="2424"/>
      <c r="S17" s="2425"/>
      <c r="T17" s="2432"/>
      <c r="U17" s="2432"/>
      <c r="V17" s="2432"/>
      <c r="W17" s="938"/>
      <c r="X17" s="938"/>
      <c r="Y17" s="938"/>
      <c r="Z17" s="938"/>
      <c r="AA17" s="938"/>
      <c r="AB17" s="938"/>
      <c r="AC17" s="938"/>
      <c r="AD17" s="938"/>
      <c r="AE17" s="938"/>
      <c r="AF17" s="938"/>
      <c r="AG17" s="938"/>
      <c r="AH17" s="938"/>
      <c r="AI17" s="938"/>
      <c r="AJ17" s="938"/>
      <c r="AK17" s="938"/>
      <c r="AL17" s="952">
        <f>1.085*T17*(W17-AC17)/1000</f>
        <v>0</v>
      </c>
      <c r="AM17" s="952"/>
      <c r="AN17" s="952"/>
      <c r="AO17" s="2474"/>
      <c r="AP17" s="2475"/>
      <c r="AQ17" s="2475"/>
      <c r="AR17" s="2475"/>
      <c r="AS17" s="2476"/>
      <c r="AT17" s="593"/>
      <c r="AU17" s="593"/>
      <c r="AV17" s="59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05"/>
      <c r="B18" s="2406"/>
      <c r="C18" s="2406"/>
      <c r="D18" s="2406"/>
      <c r="E18" s="2406"/>
      <c r="F18" s="2406"/>
      <c r="G18" s="2407"/>
      <c r="H18" s="2385" t="s">
        <v>936</v>
      </c>
      <c r="I18" s="2386"/>
      <c r="J18" s="2386"/>
      <c r="K18" s="2386"/>
      <c r="L18" s="2386"/>
      <c r="M18" s="2387"/>
      <c r="N18" s="2376" t="s">
        <v>104</v>
      </c>
      <c r="O18" s="2377"/>
      <c r="P18" s="2377"/>
      <c r="Q18" s="2377"/>
      <c r="R18" s="2377"/>
      <c r="S18" s="2378"/>
      <c r="T18" s="2379"/>
      <c r="U18" s="2379"/>
      <c r="V18" s="2379"/>
      <c r="W18" s="2375"/>
      <c r="X18" s="2375"/>
      <c r="Y18" s="2375"/>
      <c r="Z18" s="2375"/>
      <c r="AA18" s="2375"/>
      <c r="AB18" s="2375"/>
      <c r="AC18" s="2375"/>
      <c r="AD18" s="2375"/>
      <c r="AE18" s="2375"/>
      <c r="AF18" s="2375"/>
      <c r="AG18" s="2375"/>
      <c r="AH18" s="2375"/>
      <c r="AI18" s="2375"/>
      <c r="AJ18" s="2375"/>
      <c r="AK18" s="2375"/>
      <c r="AL18" s="2466"/>
      <c r="AM18" s="2379"/>
      <c r="AN18" s="2379"/>
      <c r="AO18" s="2467"/>
      <c r="AP18" s="2468"/>
      <c r="AQ18" s="2468"/>
      <c r="AR18" s="2468"/>
      <c r="AS18" s="2469"/>
      <c r="AT18" s="593"/>
      <c r="AU18" s="593"/>
      <c r="AV18" s="59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33"/>
      <c r="B19" s="855"/>
      <c r="C19" s="855"/>
      <c r="D19" s="855"/>
      <c r="E19" s="855"/>
      <c r="F19" s="855"/>
      <c r="G19" s="2434"/>
      <c r="H19" s="2429"/>
      <c r="I19" s="2430"/>
      <c r="J19" s="2430"/>
      <c r="K19" s="2430"/>
      <c r="L19" s="2430"/>
      <c r="M19" s="2431"/>
      <c r="N19" s="2423" t="s">
        <v>103</v>
      </c>
      <c r="O19" s="2424"/>
      <c r="P19" s="2424"/>
      <c r="Q19" s="2424"/>
      <c r="R19" s="2424"/>
      <c r="S19" s="2425"/>
      <c r="T19" s="2432"/>
      <c r="U19" s="2432"/>
      <c r="V19" s="2432"/>
      <c r="W19" s="938"/>
      <c r="X19" s="938"/>
      <c r="Y19" s="938"/>
      <c r="Z19" s="938"/>
      <c r="AA19" s="938"/>
      <c r="AB19" s="938"/>
      <c r="AC19" s="938"/>
      <c r="AD19" s="938"/>
      <c r="AE19" s="938"/>
      <c r="AF19" s="938"/>
      <c r="AG19" s="938"/>
      <c r="AH19" s="938"/>
      <c r="AI19" s="938"/>
      <c r="AJ19" s="938"/>
      <c r="AK19" s="938"/>
      <c r="AL19" s="2477">
        <f>1.085*T19*(AC19-W19)/1000</f>
        <v>0</v>
      </c>
      <c r="AM19" s="2478"/>
      <c r="AN19" s="2479"/>
      <c r="AO19" s="2474"/>
      <c r="AP19" s="2475"/>
      <c r="AQ19" s="2475"/>
      <c r="AR19" s="2475"/>
      <c r="AS19" s="2476"/>
      <c r="AT19" s="593"/>
      <c r="AU19" s="593"/>
      <c r="AV19" s="59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03"/>
      <c r="B20" s="2015"/>
      <c r="C20" s="2015"/>
      <c r="D20" s="2015"/>
      <c r="E20" s="2015"/>
      <c r="F20" s="2015"/>
      <c r="G20" s="2404"/>
      <c r="H20" s="2411" t="s">
        <v>915</v>
      </c>
      <c r="I20" s="2412"/>
      <c r="J20" s="2412"/>
      <c r="K20" s="2412"/>
      <c r="L20" s="2412"/>
      <c r="M20" s="2413"/>
      <c r="N20" s="2417" t="s">
        <v>104</v>
      </c>
      <c r="O20" s="2418"/>
      <c r="P20" s="2418"/>
      <c r="Q20" s="2418"/>
      <c r="R20" s="2418"/>
      <c r="S20" s="2419"/>
      <c r="T20" s="2252"/>
      <c r="U20" s="2252"/>
      <c r="V20" s="2252"/>
      <c r="W20" s="2238"/>
      <c r="X20" s="2238"/>
      <c r="Y20" s="2238"/>
      <c r="Z20" s="2238"/>
      <c r="AA20" s="2238"/>
      <c r="AB20" s="2238"/>
      <c r="AC20" s="2238"/>
      <c r="AD20" s="2238"/>
      <c r="AE20" s="2238"/>
      <c r="AF20" s="2238"/>
      <c r="AG20" s="2238"/>
      <c r="AH20" s="2238"/>
      <c r="AI20" s="2238"/>
      <c r="AJ20" s="2238"/>
      <c r="AK20" s="2238"/>
      <c r="AL20" s="2470"/>
      <c r="AM20" s="2252"/>
      <c r="AN20" s="2252"/>
      <c r="AO20" s="2471"/>
      <c r="AP20" s="2472"/>
      <c r="AQ20" s="2472"/>
      <c r="AR20" s="2472"/>
      <c r="AS20" s="2473"/>
      <c r="AT20" s="593"/>
      <c r="AU20" s="593"/>
      <c r="AV20" s="59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05"/>
      <c r="B21" s="2406"/>
      <c r="C21" s="2406"/>
      <c r="D21" s="2406"/>
      <c r="E21" s="2406"/>
      <c r="F21" s="2406"/>
      <c r="G21" s="2407"/>
      <c r="H21" s="2414"/>
      <c r="I21" s="2415"/>
      <c r="J21" s="2415"/>
      <c r="K21" s="2415"/>
      <c r="L21" s="2415"/>
      <c r="M21" s="2416"/>
      <c r="N21" s="2423" t="s">
        <v>103</v>
      </c>
      <c r="O21" s="2424"/>
      <c r="P21" s="2424"/>
      <c r="Q21" s="2424"/>
      <c r="R21" s="2424"/>
      <c r="S21" s="2425"/>
      <c r="T21" s="2432"/>
      <c r="U21" s="2432"/>
      <c r="V21" s="2432"/>
      <c r="W21" s="938"/>
      <c r="X21" s="938"/>
      <c r="Y21" s="938"/>
      <c r="Z21" s="938"/>
      <c r="AA21" s="938"/>
      <c r="AB21" s="938"/>
      <c r="AC21" s="938"/>
      <c r="AD21" s="938"/>
      <c r="AE21" s="938"/>
      <c r="AF21" s="938"/>
      <c r="AG21" s="938"/>
      <c r="AH21" s="938"/>
      <c r="AI21" s="938"/>
      <c r="AJ21" s="938"/>
      <c r="AK21" s="938"/>
      <c r="AL21" s="952">
        <f>1.085*T21*(W21-AC21)/1000</f>
        <v>0</v>
      </c>
      <c r="AM21" s="952"/>
      <c r="AN21" s="952"/>
      <c r="AO21" s="2474"/>
      <c r="AP21" s="2475"/>
      <c r="AQ21" s="2475"/>
      <c r="AR21" s="2475"/>
      <c r="AS21" s="2476"/>
      <c r="AT21" s="593"/>
      <c r="AU21" s="593"/>
      <c r="AV21" s="59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05"/>
      <c r="B22" s="2406"/>
      <c r="C22" s="2406"/>
      <c r="D22" s="2406"/>
      <c r="E22" s="2406"/>
      <c r="F22" s="2406"/>
      <c r="G22" s="2407"/>
      <c r="H22" s="2385" t="s">
        <v>936</v>
      </c>
      <c r="I22" s="2386"/>
      <c r="J22" s="2386"/>
      <c r="K22" s="2386"/>
      <c r="L22" s="2386"/>
      <c r="M22" s="2387"/>
      <c r="N22" s="2376" t="s">
        <v>104</v>
      </c>
      <c r="O22" s="2377"/>
      <c r="P22" s="2377"/>
      <c r="Q22" s="2377"/>
      <c r="R22" s="2377"/>
      <c r="S22" s="2378"/>
      <c r="T22" s="2379"/>
      <c r="U22" s="2379"/>
      <c r="V22" s="2379"/>
      <c r="W22" s="2375"/>
      <c r="X22" s="2375"/>
      <c r="Y22" s="2375"/>
      <c r="Z22" s="2375"/>
      <c r="AA22" s="2375"/>
      <c r="AB22" s="2375"/>
      <c r="AC22" s="2375"/>
      <c r="AD22" s="2375"/>
      <c r="AE22" s="2375"/>
      <c r="AF22" s="2375"/>
      <c r="AG22" s="2375"/>
      <c r="AH22" s="2375"/>
      <c r="AI22" s="2375"/>
      <c r="AJ22" s="2375"/>
      <c r="AK22" s="2375"/>
      <c r="AL22" s="2466"/>
      <c r="AM22" s="2379"/>
      <c r="AN22" s="2379"/>
      <c r="AO22" s="2467"/>
      <c r="AP22" s="2468"/>
      <c r="AQ22" s="2468"/>
      <c r="AR22" s="2468"/>
      <c r="AS22" s="2469"/>
      <c r="AT22" s="593"/>
      <c r="AU22" s="593"/>
      <c r="AV22" s="59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33"/>
      <c r="B23" s="855"/>
      <c r="C23" s="855"/>
      <c r="D23" s="855"/>
      <c r="E23" s="855"/>
      <c r="F23" s="855"/>
      <c r="G23" s="2434"/>
      <c r="H23" s="2429"/>
      <c r="I23" s="2430"/>
      <c r="J23" s="2430"/>
      <c r="K23" s="2430"/>
      <c r="L23" s="2430"/>
      <c r="M23" s="2431"/>
      <c r="N23" s="2423" t="s">
        <v>103</v>
      </c>
      <c r="O23" s="2424"/>
      <c r="P23" s="2424"/>
      <c r="Q23" s="2424"/>
      <c r="R23" s="2424"/>
      <c r="S23" s="2425"/>
      <c r="T23" s="2432"/>
      <c r="U23" s="2432"/>
      <c r="V23" s="2432"/>
      <c r="W23" s="938"/>
      <c r="X23" s="938"/>
      <c r="Y23" s="938"/>
      <c r="Z23" s="938"/>
      <c r="AA23" s="938"/>
      <c r="AB23" s="938"/>
      <c r="AC23" s="938"/>
      <c r="AD23" s="938"/>
      <c r="AE23" s="938"/>
      <c r="AF23" s="938"/>
      <c r="AG23" s="938"/>
      <c r="AH23" s="938"/>
      <c r="AI23" s="938"/>
      <c r="AJ23" s="938"/>
      <c r="AK23" s="938"/>
      <c r="AL23" s="2477">
        <f>1.085*T23*(AC23-W23)/1000</f>
        <v>0</v>
      </c>
      <c r="AM23" s="2478"/>
      <c r="AN23" s="2479"/>
      <c r="AO23" s="2474"/>
      <c r="AP23" s="2475"/>
      <c r="AQ23" s="2475"/>
      <c r="AR23" s="2475"/>
      <c r="AS23" s="2476"/>
      <c r="AT23" s="593"/>
      <c r="AU23" s="593"/>
      <c r="AV23" s="59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03"/>
      <c r="B24" s="2015"/>
      <c r="C24" s="2015"/>
      <c r="D24" s="2015"/>
      <c r="E24" s="2015"/>
      <c r="F24" s="2015"/>
      <c r="G24" s="2404"/>
      <c r="H24" s="2411" t="s">
        <v>915</v>
      </c>
      <c r="I24" s="2412"/>
      <c r="J24" s="2412"/>
      <c r="K24" s="2412"/>
      <c r="L24" s="2412"/>
      <c r="M24" s="2413"/>
      <c r="N24" s="2417" t="s">
        <v>104</v>
      </c>
      <c r="O24" s="2418"/>
      <c r="P24" s="2418"/>
      <c r="Q24" s="2418"/>
      <c r="R24" s="2418"/>
      <c r="S24" s="2419"/>
      <c r="T24" s="2252"/>
      <c r="U24" s="2252"/>
      <c r="V24" s="2252"/>
      <c r="W24" s="2238"/>
      <c r="X24" s="2238"/>
      <c r="Y24" s="2238"/>
      <c r="Z24" s="2238"/>
      <c r="AA24" s="2238"/>
      <c r="AB24" s="2238"/>
      <c r="AC24" s="2238"/>
      <c r="AD24" s="2238"/>
      <c r="AE24" s="2238"/>
      <c r="AF24" s="2238"/>
      <c r="AG24" s="2238"/>
      <c r="AH24" s="2238"/>
      <c r="AI24" s="2238"/>
      <c r="AJ24" s="2238"/>
      <c r="AK24" s="2238"/>
      <c r="AL24" s="2470"/>
      <c r="AM24" s="2252"/>
      <c r="AN24" s="2252"/>
      <c r="AO24" s="2471"/>
      <c r="AP24" s="2472"/>
      <c r="AQ24" s="2472"/>
      <c r="AR24" s="2472"/>
      <c r="AS24" s="2473"/>
      <c r="AT24" s="593"/>
      <c r="AU24" s="593"/>
      <c r="AV24" s="59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05"/>
      <c r="B25" s="2406"/>
      <c r="C25" s="2406"/>
      <c r="D25" s="2406"/>
      <c r="E25" s="2406"/>
      <c r="F25" s="2406"/>
      <c r="G25" s="2407"/>
      <c r="H25" s="2414"/>
      <c r="I25" s="2415"/>
      <c r="J25" s="2415"/>
      <c r="K25" s="2415"/>
      <c r="L25" s="2415"/>
      <c r="M25" s="2416"/>
      <c r="N25" s="2423" t="s">
        <v>103</v>
      </c>
      <c r="O25" s="2424"/>
      <c r="P25" s="2424"/>
      <c r="Q25" s="2424"/>
      <c r="R25" s="2424"/>
      <c r="S25" s="2425"/>
      <c r="T25" s="2432"/>
      <c r="U25" s="2432"/>
      <c r="V25" s="2432"/>
      <c r="W25" s="938"/>
      <c r="X25" s="938"/>
      <c r="Y25" s="938"/>
      <c r="Z25" s="938"/>
      <c r="AA25" s="938"/>
      <c r="AB25" s="938"/>
      <c r="AC25" s="938"/>
      <c r="AD25" s="938"/>
      <c r="AE25" s="938"/>
      <c r="AF25" s="938"/>
      <c r="AG25" s="938"/>
      <c r="AH25" s="938"/>
      <c r="AI25" s="938"/>
      <c r="AJ25" s="938"/>
      <c r="AK25" s="938"/>
      <c r="AL25" s="952">
        <f>1.085*T25*(W25-AC25)/1000</f>
        <v>0</v>
      </c>
      <c r="AM25" s="952"/>
      <c r="AN25" s="952"/>
      <c r="AO25" s="2474"/>
      <c r="AP25" s="2475"/>
      <c r="AQ25" s="2475"/>
      <c r="AR25" s="2475"/>
      <c r="AS25" s="2476"/>
      <c r="AT25" s="593"/>
      <c r="AU25" s="593"/>
      <c r="AV25" s="59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05"/>
      <c r="B26" s="2406"/>
      <c r="C26" s="2406"/>
      <c r="D26" s="2406"/>
      <c r="E26" s="2406"/>
      <c r="F26" s="2406"/>
      <c r="G26" s="2407"/>
      <c r="H26" s="2385" t="s">
        <v>936</v>
      </c>
      <c r="I26" s="2386"/>
      <c r="J26" s="2386"/>
      <c r="K26" s="2386"/>
      <c r="L26" s="2386"/>
      <c r="M26" s="2387"/>
      <c r="N26" s="2376" t="s">
        <v>104</v>
      </c>
      <c r="O26" s="2377"/>
      <c r="P26" s="2377"/>
      <c r="Q26" s="2377"/>
      <c r="R26" s="2377"/>
      <c r="S26" s="2378"/>
      <c r="T26" s="2379"/>
      <c r="U26" s="2379"/>
      <c r="V26" s="2379"/>
      <c r="W26" s="2375"/>
      <c r="X26" s="2375"/>
      <c r="Y26" s="2375"/>
      <c r="Z26" s="2375"/>
      <c r="AA26" s="2375"/>
      <c r="AB26" s="2375"/>
      <c r="AC26" s="2375"/>
      <c r="AD26" s="2375"/>
      <c r="AE26" s="2375"/>
      <c r="AF26" s="2375"/>
      <c r="AG26" s="2375"/>
      <c r="AH26" s="2375"/>
      <c r="AI26" s="2375"/>
      <c r="AJ26" s="2375"/>
      <c r="AK26" s="2375"/>
      <c r="AL26" s="2466"/>
      <c r="AM26" s="2379"/>
      <c r="AN26" s="2379"/>
      <c r="AO26" s="2467"/>
      <c r="AP26" s="2468"/>
      <c r="AQ26" s="2468"/>
      <c r="AR26" s="2468"/>
      <c r="AS26" s="2469"/>
      <c r="AT26" s="593"/>
      <c r="AU26" s="593"/>
      <c r="AV26" s="59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33"/>
      <c r="B27" s="855"/>
      <c r="C27" s="855"/>
      <c r="D27" s="855"/>
      <c r="E27" s="855"/>
      <c r="F27" s="855"/>
      <c r="G27" s="2434"/>
      <c r="H27" s="2429"/>
      <c r="I27" s="2430"/>
      <c r="J27" s="2430"/>
      <c r="K27" s="2430"/>
      <c r="L27" s="2430"/>
      <c r="M27" s="2431"/>
      <c r="N27" s="2423" t="s">
        <v>103</v>
      </c>
      <c r="O27" s="2424"/>
      <c r="P27" s="2424"/>
      <c r="Q27" s="2424"/>
      <c r="R27" s="2424"/>
      <c r="S27" s="2425"/>
      <c r="T27" s="2432"/>
      <c r="U27" s="2432"/>
      <c r="V27" s="2432"/>
      <c r="W27" s="938"/>
      <c r="X27" s="938"/>
      <c r="Y27" s="938"/>
      <c r="Z27" s="938"/>
      <c r="AA27" s="938"/>
      <c r="AB27" s="938"/>
      <c r="AC27" s="938"/>
      <c r="AD27" s="938"/>
      <c r="AE27" s="938"/>
      <c r="AF27" s="938"/>
      <c r="AG27" s="938"/>
      <c r="AH27" s="938"/>
      <c r="AI27" s="938"/>
      <c r="AJ27" s="938"/>
      <c r="AK27" s="938"/>
      <c r="AL27" s="2477">
        <f>1.085*T27*(AC27-W27)/1000</f>
        <v>0</v>
      </c>
      <c r="AM27" s="2478"/>
      <c r="AN27" s="2479"/>
      <c r="AO27" s="2474"/>
      <c r="AP27" s="2475"/>
      <c r="AQ27" s="2475"/>
      <c r="AR27" s="2475"/>
      <c r="AS27" s="2476"/>
      <c r="AT27" s="593"/>
      <c r="AU27" s="593"/>
      <c r="AV27" s="59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03"/>
      <c r="B28" s="2015"/>
      <c r="C28" s="2015"/>
      <c r="D28" s="2015"/>
      <c r="E28" s="2015"/>
      <c r="F28" s="2015"/>
      <c r="G28" s="2404"/>
      <c r="H28" s="2411" t="s">
        <v>915</v>
      </c>
      <c r="I28" s="2412"/>
      <c r="J28" s="2412"/>
      <c r="K28" s="2412"/>
      <c r="L28" s="2412"/>
      <c r="M28" s="2413"/>
      <c r="N28" s="2417" t="s">
        <v>104</v>
      </c>
      <c r="O28" s="2418"/>
      <c r="P28" s="2418"/>
      <c r="Q28" s="2418"/>
      <c r="R28" s="2418"/>
      <c r="S28" s="2419"/>
      <c r="T28" s="2252"/>
      <c r="U28" s="2252"/>
      <c r="V28" s="2252"/>
      <c r="W28" s="2238"/>
      <c r="X28" s="2238"/>
      <c r="Y28" s="2238"/>
      <c r="Z28" s="2238"/>
      <c r="AA28" s="2238"/>
      <c r="AB28" s="2238"/>
      <c r="AC28" s="2238"/>
      <c r="AD28" s="2238"/>
      <c r="AE28" s="2238"/>
      <c r="AF28" s="2238"/>
      <c r="AG28" s="2238"/>
      <c r="AH28" s="2238"/>
      <c r="AI28" s="2238"/>
      <c r="AJ28" s="2238"/>
      <c r="AK28" s="2238"/>
      <c r="AL28" s="2470"/>
      <c r="AM28" s="2252"/>
      <c r="AN28" s="2252"/>
      <c r="AO28" s="2471"/>
      <c r="AP28" s="2472"/>
      <c r="AQ28" s="2472"/>
      <c r="AR28" s="2472"/>
      <c r="AS28" s="2473"/>
      <c r="AT28" s="593"/>
      <c r="AU28" s="593"/>
      <c r="AV28" s="59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05"/>
      <c r="B29" s="2406"/>
      <c r="C29" s="2406"/>
      <c r="D29" s="2406"/>
      <c r="E29" s="2406"/>
      <c r="F29" s="2406"/>
      <c r="G29" s="2407"/>
      <c r="H29" s="2414"/>
      <c r="I29" s="2415"/>
      <c r="J29" s="2415"/>
      <c r="K29" s="2415"/>
      <c r="L29" s="2415"/>
      <c r="M29" s="2416"/>
      <c r="N29" s="2423" t="s">
        <v>103</v>
      </c>
      <c r="O29" s="2424"/>
      <c r="P29" s="2424"/>
      <c r="Q29" s="2424"/>
      <c r="R29" s="2424"/>
      <c r="S29" s="2425"/>
      <c r="T29" s="2432"/>
      <c r="U29" s="2432"/>
      <c r="V29" s="2432"/>
      <c r="W29" s="938"/>
      <c r="X29" s="938"/>
      <c r="Y29" s="938"/>
      <c r="Z29" s="938"/>
      <c r="AA29" s="938"/>
      <c r="AB29" s="938"/>
      <c r="AC29" s="938"/>
      <c r="AD29" s="938"/>
      <c r="AE29" s="938"/>
      <c r="AF29" s="938"/>
      <c r="AG29" s="938"/>
      <c r="AH29" s="938"/>
      <c r="AI29" s="938"/>
      <c r="AJ29" s="938"/>
      <c r="AK29" s="938"/>
      <c r="AL29" s="952">
        <f>1.085*T29*(W29-AC29)/1000</f>
        <v>0</v>
      </c>
      <c r="AM29" s="952"/>
      <c r="AN29" s="952"/>
      <c r="AO29" s="2474"/>
      <c r="AP29" s="2475"/>
      <c r="AQ29" s="2475"/>
      <c r="AR29" s="2475"/>
      <c r="AS29" s="2476"/>
      <c r="AT29" s="593"/>
      <c r="AU29" s="593"/>
      <c r="AV29" s="59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05"/>
      <c r="B30" s="2406"/>
      <c r="C30" s="2406"/>
      <c r="D30" s="2406"/>
      <c r="E30" s="2406"/>
      <c r="F30" s="2406"/>
      <c r="G30" s="2407"/>
      <c r="H30" s="2385" t="s">
        <v>936</v>
      </c>
      <c r="I30" s="2386"/>
      <c r="J30" s="2386"/>
      <c r="K30" s="2386"/>
      <c r="L30" s="2386"/>
      <c r="M30" s="2387"/>
      <c r="N30" s="2376" t="s">
        <v>104</v>
      </c>
      <c r="O30" s="2377"/>
      <c r="P30" s="2377"/>
      <c r="Q30" s="2377"/>
      <c r="R30" s="2377"/>
      <c r="S30" s="2378"/>
      <c r="T30" s="2379"/>
      <c r="U30" s="2379"/>
      <c r="V30" s="2379"/>
      <c r="W30" s="2375"/>
      <c r="X30" s="2375"/>
      <c r="Y30" s="2375"/>
      <c r="Z30" s="2375"/>
      <c r="AA30" s="2375"/>
      <c r="AB30" s="2375"/>
      <c r="AC30" s="2375"/>
      <c r="AD30" s="2375"/>
      <c r="AE30" s="2375"/>
      <c r="AF30" s="2375"/>
      <c r="AG30" s="2375"/>
      <c r="AH30" s="2375"/>
      <c r="AI30" s="2375"/>
      <c r="AJ30" s="2375"/>
      <c r="AK30" s="2375"/>
      <c r="AL30" s="2466"/>
      <c r="AM30" s="2379"/>
      <c r="AN30" s="2379"/>
      <c r="AO30" s="2467"/>
      <c r="AP30" s="2468"/>
      <c r="AQ30" s="2468"/>
      <c r="AR30" s="2468"/>
      <c r="AS30" s="2469"/>
      <c r="AT30" s="593"/>
      <c r="AU30" s="593"/>
      <c r="AV30" s="59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08"/>
      <c r="B31" s="2409"/>
      <c r="C31" s="2409"/>
      <c r="D31" s="2409"/>
      <c r="E31" s="2409"/>
      <c r="F31" s="2409"/>
      <c r="G31" s="2410"/>
      <c r="H31" s="2388"/>
      <c r="I31" s="2389"/>
      <c r="J31" s="2389"/>
      <c r="K31" s="2389"/>
      <c r="L31" s="2389"/>
      <c r="M31" s="2390"/>
      <c r="N31" s="2394" t="s">
        <v>103</v>
      </c>
      <c r="O31" s="2395"/>
      <c r="P31" s="2395"/>
      <c r="Q31" s="2395"/>
      <c r="R31" s="2395"/>
      <c r="S31" s="2396"/>
      <c r="T31" s="2397"/>
      <c r="U31" s="2397"/>
      <c r="V31" s="2397"/>
      <c r="W31" s="2133"/>
      <c r="X31" s="2133"/>
      <c r="Y31" s="2133"/>
      <c r="Z31" s="2133"/>
      <c r="AA31" s="2133"/>
      <c r="AB31" s="2133"/>
      <c r="AC31" s="2133"/>
      <c r="AD31" s="2133"/>
      <c r="AE31" s="2133"/>
      <c r="AF31" s="2133"/>
      <c r="AG31" s="2133"/>
      <c r="AH31" s="2133"/>
      <c r="AI31" s="2133"/>
      <c r="AJ31" s="2133"/>
      <c r="AK31" s="2133"/>
      <c r="AL31" s="2462">
        <f>1.085*T31*(AC31-W31)/1000</f>
        <v>0</v>
      </c>
      <c r="AM31" s="1697"/>
      <c r="AN31" s="1698"/>
      <c r="AO31" s="2463"/>
      <c r="AP31" s="2464"/>
      <c r="AQ31" s="2464"/>
      <c r="AR31" s="2464"/>
      <c r="AS31" s="2465"/>
      <c r="AT31" s="593"/>
      <c r="AU31" s="593"/>
      <c r="AV31" s="59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93"/>
      <c r="B32" s="204"/>
      <c r="C32" s="593"/>
      <c r="D32" s="593"/>
      <c r="E32" s="593"/>
      <c r="F32" s="593"/>
      <c r="G32" s="593"/>
      <c r="H32" s="593"/>
      <c r="I32" s="593"/>
      <c r="J32" s="593"/>
      <c r="K32" s="593"/>
      <c r="L32" s="593"/>
      <c r="M32" s="593"/>
      <c r="N32" s="593"/>
      <c r="O32" s="593"/>
      <c r="P32" s="593"/>
      <c r="Q32" s="593"/>
      <c r="R32" s="593"/>
      <c r="S32" s="593"/>
      <c r="T32" s="593"/>
      <c r="U32" s="593"/>
      <c r="V32" s="593"/>
      <c r="W32" s="593"/>
      <c r="X32" s="593"/>
      <c r="Y32" s="593"/>
      <c r="Z32" s="593"/>
      <c r="AA32" s="593"/>
      <c r="AB32" s="593"/>
      <c r="AC32" s="593"/>
      <c r="AD32" s="593"/>
      <c r="AE32" s="593"/>
      <c r="AF32" s="593"/>
      <c r="AG32" s="593"/>
      <c r="AH32" s="593"/>
      <c r="AI32" s="593"/>
      <c r="AJ32" s="593"/>
      <c r="AK32" s="593"/>
      <c r="AL32" s="593"/>
      <c r="AM32" s="593"/>
      <c r="AN32" s="593"/>
      <c r="AO32" s="593"/>
      <c r="AP32" s="593"/>
      <c r="AQ32" s="593"/>
      <c r="AR32" s="593"/>
      <c r="AS32" s="593"/>
      <c r="AT32" s="593"/>
      <c r="AU32" s="593"/>
      <c r="AV32" s="59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593"/>
      <c r="I33" s="593"/>
      <c r="J33" s="593"/>
      <c r="K33" s="593"/>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3"/>
      <c r="AJ33" s="593"/>
      <c r="AK33" s="593"/>
      <c r="AL33" s="593"/>
      <c r="AM33" s="593"/>
      <c r="AN33" s="593"/>
      <c r="AO33" s="593"/>
      <c r="AP33" s="593"/>
      <c r="AQ33" s="593"/>
      <c r="AR33" s="593"/>
      <c r="AS33" s="593"/>
      <c r="AT33" s="593"/>
      <c r="AU33" s="593"/>
      <c r="AV33" s="59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93"/>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987"/>
      <c r="AF35" s="987"/>
      <c r="AG35" s="987"/>
      <c r="AH35" s="987"/>
      <c r="AI35" s="987"/>
      <c r="AJ35" s="987"/>
      <c r="AK35" s="987"/>
      <c r="AL35" s="987"/>
      <c r="AM35" s="987"/>
      <c r="AN35" s="987"/>
      <c r="AO35" s="987"/>
      <c r="AP35" s="987"/>
      <c r="AQ35" s="987"/>
      <c r="AR35" s="987"/>
      <c r="AS35" s="987"/>
      <c r="AT35" s="987"/>
      <c r="AU35" s="987"/>
      <c r="AV35" s="98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987"/>
      <c r="AF36" s="987"/>
      <c r="AG36" s="987"/>
      <c r="AH36" s="987"/>
      <c r="AI36" s="987"/>
      <c r="AJ36" s="987"/>
      <c r="AK36" s="987"/>
      <c r="AL36" s="987"/>
      <c r="AM36" s="987"/>
      <c r="AN36" s="987"/>
      <c r="AO36" s="987"/>
      <c r="AP36" s="987"/>
      <c r="AQ36" s="987"/>
      <c r="AR36" s="987"/>
      <c r="AS36" s="987"/>
      <c r="AT36" s="987"/>
      <c r="AU36" s="987"/>
      <c r="AV36" s="98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987"/>
      <c r="AF37" s="987"/>
      <c r="AG37" s="987"/>
      <c r="AH37" s="987"/>
      <c r="AI37" s="987"/>
      <c r="AJ37" s="987"/>
      <c r="AK37" s="987"/>
      <c r="AL37" s="987"/>
      <c r="AM37" s="987"/>
      <c r="AN37" s="987"/>
      <c r="AO37" s="987"/>
      <c r="AP37" s="987"/>
      <c r="AQ37" s="987"/>
      <c r="AR37" s="987"/>
      <c r="AS37" s="987"/>
      <c r="AT37" s="987"/>
      <c r="AU37" s="987"/>
      <c r="AV37" s="98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987"/>
      <c r="AF38" s="987"/>
      <c r="AG38" s="987"/>
      <c r="AH38" s="987"/>
      <c r="AI38" s="987"/>
      <c r="AJ38" s="987"/>
      <c r="AK38" s="987"/>
      <c r="AL38" s="987"/>
      <c r="AM38" s="987"/>
      <c r="AN38" s="987"/>
      <c r="AO38" s="987"/>
      <c r="AP38" s="987"/>
      <c r="AQ38" s="987"/>
      <c r="AR38" s="987"/>
      <c r="AS38" s="987"/>
      <c r="AT38" s="987"/>
      <c r="AU38" s="987"/>
      <c r="AV38" s="98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987"/>
      <c r="AF39" s="987"/>
      <c r="AG39" s="987"/>
      <c r="AH39" s="987"/>
      <c r="AI39" s="987"/>
      <c r="AJ39" s="987"/>
      <c r="AK39" s="987"/>
      <c r="AL39" s="987"/>
      <c r="AM39" s="987"/>
      <c r="AN39" s="987"/>
      <c r="AO39" s="987"/>
      <c r="AP39" s="987"/>
      <c r="AQ39" s="987"/>
      <c r="AR39" s="987"/>
      <c r="AS39" s="987"/>
      <c r="AT39" s="987"/>
      <c r="AU39" s="987"/>
      <c r="AV39" s="98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987"/>
      <c r="AF40" s="987"/>
      <c r="AG40" s="987"/>
      <c r="AH40" s="987"/>
      <c r="AI40" s="987"/>
      <c r="AJ40" s="987"/>
      <c r="AK40" s="987"/>
      <c r="AL40" s="987"/>
      <c r="AM40" s="987"/>
      <c r="AN40" s="987"/>
      <c r="AO40" s="987"/>
      <c r="AP40" s="987"/>
      <c r="AQ40" s="987"/>
      <c r="AR40" s="987"/>
      <c r="AS40" s="987"/>
      <c r="AT40" s="987"/>
      <c r="AU40" s="987"/>
      <c r="AV40" s="98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9" t="s">
        <v>38</v>
      </c>
      <c r="B42" s="1619"/>
      <c r="C42" s="1619"/>
      <c r="D42" s="1619"/>
      <c r="E42" s="994"/>
      <c r="F42" s="994"/>
      <c r="G42" s="994"/>
      <c r="H42" s="994"/>
      <c r="I42" s="994"/>
      <c r="J42" s="994"/>
      <c r="K42" s="994"/>
      <c r="L42" s="42"/>
      <c r="M42" s="42"/>
      <c r="N42" s="42"/>
      <c r="O42" s="42"/>
      <c r="P42" s="42"/>
      <c r="Q42" s="42"/>
      <c r="R42" s="42"/>
      <c r="S42" s="42"/>
      <c r="T42" s="42"/>
      <c r="U42" s="42"/>
      <c r="V42" s="42"/>
      <c r="W42" s="42"/>
      <c r="X42" s="42"/>
      <c r="Y42" s="42"/>
      <c r="Z42" s="42"/>
      <c r="AA42" s="42"/>
      <c r="AB42" s="42"/>
      <c r="AC42" s="42"/>
      <c r="AD42" s="1619" t="s">
        <v>37</v>
      </c>
      <c r="AE42" s="1619"/>
      <c r="AF42" s="1619"/>
      <c r="AG42" s="1619"/>
      <c r="AH42" s="1619"/>
      <c r="AI42" s="995"/>
      <c r="AJ42" s="995"/>
      <c r="AK42" s="995"/>
      <c r="AL42" s="995"/>
      <c r="AM42" s="995"/>
      <c r="AN42" s="995"/>
      <c r="AO42" s="995"/>
      <c r="AP42" s="995"/>
      <c r="AQ42" s="995"/>
      <c r="AR42" s="995"/>
      <c r="AS42" s="995"/>
      <c r="AT42" s="995"/>
      <c r="AU42" s="995"/>
      <c r="AV42" s="9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0csAdPY7ybVbqzcaT/QjSVz1OkrIMCE6dF2g7SIqEta1ekVXTxAPKvB1HdZ7UP13Td49VCpOU1XtfWoDEbCx6A==" saltValue="iaCRfXER0ZDT5fblrdGclw==" spinCount="100000"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9" t="s">
        <v>49</v>
      </c>
      <c r="AX1" s="859"/>
      <c r="AY1" s="859"/>
      <c r="AZ1" s="859"/>
      <c r="BA1" s="859"/>
      <c r="BB1" s="859"/>
      <c r="BC1" s="859"/>
      <c r="BD1" s="859"/>
      <c r="BE1" s="859"/>
      <c r="BF1" s="859"/>
      <c r="BG1" s="859"/>
      <c r="BH1" s="859"/>
      <c r="BI1" s="859"/>
      <c r="BJ1" s="859"/>
      <c r="BK1" s="859"/>
      <c r="BL1" s="859"/>
      <c r="BM1" s="859"/>
      <c r="BN1" s="859"/>
      <c r="BO1" s="859"/>
      <c r="BP1" s="859"/>
      <c r="BQ1" s="859"/>
      <c r="BR1" s="859"/>
      <c r="BS1" s="859"/>
      <c r="BT1" s="859"/>
      <c r="BU1" s="859"/>
      <c r="BV1" s="859"/>
      <c r="BW1" s="859"/>
      <c r="BX1" s="859"/>
      <c r="BY1" s="859"/>
      <c r="BZ1" s="859"/>
      <c r="CA1" s="859"/>
      <c r="CB1" s="859"/>
      <c r="CC1" s="859"/>
      <c r="CD1" s="859"/>
      <c r="CE1" s="859"/>
      <c r="CF1" s="859"/>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60" t="s">
        <v>937</v>
      </c>
      <c r="Y5" s="860"/>
      <c r="Z5" s="860"/>
      <c r="AA5" s="860"/>
      <c r="AB5" s="860"/>
      <c r="AC5" s="860"/>
      <c r="AD5" s="860"/>
      <c r="AE5" s="860"/>
      <c r="AF5" s="860"/>
      <c r="AG5" s="860"/>
      <c r="AH5" s="860"/>
      <c r="AI5" s="860"/>
      <c r="AJ5" s="860"/>
      <c r="AK5" s="860"/>
      <c r="AL5" s="860"/>
      <c r="AM5" s="860"/>
      <c r="AN5" s="860"/>
      <c r="AO5" s="860"/>
      <c r="AP5" s="860"/>
      <c r="AQ5" s="860"/>
      <c r="AR5" s="860"/>
      <c r="AS5" s="860"/>
      <c r="AT5" s="860"/>
      <c r="AU5" s="860"/>
      <c r="AV5" s="86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54" t="s">
        <v>48</v>
      </c>
      <c r="B7" s="854"/>
      <c r="C7" s="854"/>
      <c r="D7" s="854"/>
      <c r="E7" s="854"/>
      <c r="F7" s="995"/>
      <c r="G7" s="995"/>
      <c r="H7" s="995"/>
      <c r="I7" s="995"/>
      <c r="J7" s="995"/>
      <c r="K7" s="995"/>
      <c r="L7" s="995"/>
      <c r="M7" s="995"/>
      <c r="N7" s="995"/>
      <c r="O7" s="995"/>
      <c r="P7" s="995"/>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39" t="s">
        <v>709</v>
      </c>
      <c r="AY7" s="940"/>
      <c r="AZ7" s="940"/>
      <c r="BA7" s="940"/>
      <c r="BB7" s="940"/>
      <c r="BC7" s="940"/>
      <c r="BD7" s="940"/>
      <c r="BE7" s="940"/>
      <c r="BF7" s="940"/>
      <c r="BG7" s="940"/>
      <c r="BH7" s="940"/>
      <c r="BI7" s="940"/>
      <c r="BJ7" s="940"/>
      <c r="BK7" s="940"/>
      <c r="BL7" s="941"/>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48"/>
      <c r="AY8" s="949"/>
      <c r="AZ8" s="949"/>
      <c r="BA8" s="949"/>
      <c r="BB8" s="950"/>
      <c r="BC8" s="956"/>
      <c r="BD8" s="949"/>
      <c r="BE8" s="949"/>
      <c r="BF8" s="949"/>
      <c r="BG8" s="950"/>
      <c r="BH8" s="956"/>
      <c r="BI8" s="949"/>
      <c r="BJ8" s="949"/>
      <c r="BK8" s="949"/>
      <c r="BL8" s="957"/>
      <c r="BM8" s="5"/>
      <c r="BN8" s="5"/>
      <c r="BO8" s="5"/>
      <c r="BP8" s="5"/>
      <c r="BQ8" s="5"/>
      <c r="BR8" s="5"/>
      <c r="BS8" s="5"/>
      <c r="BT8" s="5"/>
      <c r="BU8" s="5"/>
      <c r="BV8" s="5"/>
      <c r="BW8" s="5"/>
      <c r="BX8" s="5"/>
      <c r="BY8" s="5"/>
      <c r="BZ8" s="5"/>
      <c r="CA8" s="5"/>
      <c r="CB8" s="5"/>
      <c r="CC8" s="5"/>
      <c r="CD8" s="5"/>
      <c r="CE8" s="5"/>
      <c r="CF8" s="5"/>
    </row>
    <row r="9" spans="1:84" ht="12" customHeight="1" thickBot="1" x14ac:dyDescent="0.3">
      <c r="A9" s="856" t="s">
        <v>935</v>
      </c>
      <c r="B9" s="857"/>
      <c r="C9" s="857"/>
      <c r="D9" s="857"/>
      <c r="E9" s="857"/>
      <c r="F9" s="857"/>
      <c r="G9" s="857"/>
      <c r="H9" s="857"/>
      <c r="I9" s="857"/>
      <c r="J9" s="857"/>
      <c r="K9" s="857"/>
      <c r="L9" s="857"/>
      <c r="M9" s="857"/>
      <c r="N9" s="857"/>
      <c r="O9" s="857"/>
      <c r="P9" s="857"/>
      <c r="Q9" s="857"/>
      <c r="R9" s="857"/>
      <c r="S9" s="857"/>
      <c r="T9" s="857"/>
      <c r="U9" s="857"/>
      <c r="V9" s="857"/>
      <c r="W9" s="857"/>
      <c r="X9" s="857"/>
      <c r="Y9" s="857"/>
      <c r="Z9" s="857"/>
      <c r="AA9" s="857"/>
      <c r="AB9" s="857"/>
      <c r="AC9" s="857"/>
      <c r="AD9" s="857"/>
      <c r="AE9" s="857"/>
      <c r="AF9" s="857"/>
      <c r="AG9" s="857"/>
      <c r="AH9" s="857"/>
      <c r="AI9" s="857"/>
      <c r="AJ9" s="857"/>
      <c r="AK9" s="857"/>
      <c r="AL9" s="857"/>
      <c r="AM9" s="857"/>
      <c r="AN9" s="857"/>
      <c r="AO9" s="857"/>
      <c r="AP9" s="857"/>
      <c r="AQ9" s="857"/>
      <c r="AR9" s="857"/>
      <c r="AS9" s="858"/>
      <c r="AT9" s="703"/>
      <c r="AU9" s="631"/>
      <c r="AV9" s="631"/>
      <c r="AW9" s="5"/>
      <c r="AX9" s="958"/>
      <c r="AY9" s="959"/>
      <c r="AZ9" s="959"/>
      <c r="BA9" s="959"/>
      <c r="BB9" s="960"/>
      <c r="BC9" s="961"/>
      <c r="BD9" s="959"/>
      <c r="BE9" s="959"/>
      <c r="BF9" s="959"/>
      <c r="BG9" s="960"/>
      <c r="BH9" s="961"/>
      <c r="BI9" s="959"/>
      <c r="BJ9" s="959"/>
      <c r="BK9" s="959"/>
      <c r="BL9" s="962"/>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444" t="s">
        <v>439</v>
      </c>
      <c r="B10" s="2445"/>
      <c r="C10" s="2445"/>
      <c r="D10" s="2445"/>
      <c r="E10" s="2445"/>
      <c r="F10" s="2445"/>
      <c r="G10" s="2446"/>
      <c r="H10" s="2455" t="s">
        <v>928</v>
      </c>
      <c r="I10" s="2445"/>
      <c r="J10" s="2445"/>
      <c r="K10" s="2445"/>
      <c r="L10" s="2445"/>
      <c r="M10" s="2446"/>
      <c r="N10" s="2455" t="s">
        <v>438</v>
      </c>
      <c r="O10" s="2445"/>
      <c r="P10" s="2445"/>
      <c r="Q10" s="2445"/>
      <c r="R10" s="2445"/>
      <c r="S10" s="2446"/>
      <c r="T10" s="2451" t="s">
        <v>437</v>
      </c>
      <c r="U10" s="2452"/>
      <c r="V10" s="2453"/>
      <c r="W10" s="2454" t="s">
        <v>436</v>
      </c>
      <c r="X10" s="2454"/>
      <c r="Y10" s="2454"/>
      <c r="Z10" s="2454"/>
      <c r="AA10" s="2454"/>
      <c r="AB10" s="2454"/>
      <c r="AC10" s="2454" t="s">
        <v>435</v>
      </c>
      <c r="AD10" s="2454"/>
      <c r="AE10" s="2454"/>
      <c r="AF10" s="2454"/>
      <c r="AG10" s="2454"/>
      <c r="AH10" s="2454"/>
      <c r="AI10" s="2455" t="s">
        <v>432</v>
      </c>
      <c r="AJ10" s="2445"/>
      <c r="AK10" s="2446"/>
      <c r="AL10" s="2455" t="s">
        <v>444</v>
      </c>
      <c r="AM10" s="2445"/>
      <c r="AN10" s="2446"/>
      <c r="AO10" s="2447" t="s">
        <v>39</v>
      </c>
      <c r="AP10" s="2448"/>
      <c r="AQ10" s="2448"/>
      <c r="AR10" s="2448"/>
      <c r="AS10" s="2480"/>
      <c r="AT10" s="593"/>
      <c r="AU10" s="593"/>
      <c r="AV10" s="593"/>
      <c r="AW10" s="5"/>
      <c r="AX10" s="958"/>
      <c r="AY10" s="959"/>
      <c r="AZ10" s="959"/>
      <c r="BA10" s="959"/>
      <c r="BB10" s="960"/>
      <c r="BC10" s="961"/>
      <c r="BD10" s="959"/>
      <c r="BE10" s="959"/>
      <c r="BF10" s="959"/>
      <c r="BG10" s="960"/>
      <c r="BH10" s="961"/>
      <c r="BI10" s="959"/>
      <c r="BJ10" s="959"/>
      <c r="BK10" s="959"/>
      <c r="BL10" s="962"/>
      <c r="BM10" s="5"/>
      <c r="BN10" s="5"/>
      <c r="BO10" s="5"/>
      <c r="BP10" s="665"/>
      <c r="BQ10" s="665"/>
      <c r="BR10" s="665"/>
      <c r="BS10" s="665"/>
      <c r="BT10" s="665"/>
      <c r="BU10" s="665"/>
      <c r="BV10" s="5"/>
      <c r="BW10" s="5"/>
      <c r="BX10" s="5"/>
      <c r="BY10" s="5"/>
      <c r="BZ10" s="5"/>
      <c r="CA10" s="5"/>
      <c r="CB10" s="5"/>
      <c r="CC10" s="5"/>
      <c r="CD10" s="5"/>
      <c r="CE10" s="5"/>
      <c r="CF10" s="5"/>
    </row>
    <row r="11" spans="1:84" ht="12" customHeight="1" x14ac:dyDescent="0.25">
      <c r="A11" s="2444"/>
      <c r="B11" s="2445"/>
      <c r="C11" s="2445"/>
      <c r="D11" s="2445"/>
      <c r="E11" s="2445"/>
      <c r="F11" s="2445"/>
      <c r="G11" s="2446"/>
      <c r="H11" s="2455"/>
      <c r="I11" s="2445"/>
      <c r="J11" s="2445"/>
      <c r="K11" s="2445"/>
      <c r="L11" s="2445"/>
      <c r="M11" s="2446"/>
      <c r="N11" s="2455"/>
      <c r="O11" s="2445"/>
      <c r="P11" s="2445"/>
      <c r="Q11" s="2445"/>
      <c r="R11" s="2445"/>
      <c r="S11" s="2446"/>
      <c r="T11" s="2451"/>
      <c r="U11" s="2452"/>
      <c r="V11" s="2453"/>
      <c r="W11" s="2435" t="s">
        <v>288</v>
      </c>
      <c r="X11" s="2436"/>
      <c r="Y11" s="2437"/>
      <c r="Z11" s="2435" t="s">
        <v>289</v>
      </c>
      <c r="AA11" s="2436"/>
      <c r="AB11" s="2437"/>
      <c r="AC11" s="2435" t="s">
        <v>288</v>
      </c>
      <c r="AD11" s="2436"/>
      <c r="AE11" s="2437"/>
      <c r="AF11" s="2435" t="s">
        <v>289</v>
      </c>
      <c r="AG11" s="2436"/>
      <c r="AH11" s="2437"/>
      <c r="AI11" s="2455"/>
      <c r="AJ11" s="2445"/>
      <c r="AK11" s="2446"/>
      <c r="AL11" s="2455"/>
      <c r="AM11" s="2445"/>
      <c r="AN11" s="2446"/>
      <c r="AO11" s="2449"/>
      <c r="AP11" s="2450"/>
      <c r="AQ11" s="2450"/>
      <c r="AR11" s="2450"/>
      <c r="AS11" s="2460"/>
      <c r="AT11" s="593"/>
      <c r="AU11" s="593"/>
      <c r="AV11" s="593"/>
      <c r="AW11" s="5"/>
      <c r="AX11" s="958"/>
      <c r="AY11" s="959"/>
      <c r="AZ11" s="959"/>
      <c r="BA11" s="959"/>
      <c r="BB11" s="960"/>
      <c r="BC11" s="961"/>
      <c r="BD11" s="959"/>
      <c r="BE11" s="959"/>
      <c r="BF11" s="959"/>
      <c r="BG11" s="960"/>
      <c r="BH11" s="961"/>
      <c r="BI11" s="959"/>
      <c r="BJ11" s="959"/>
      <c r="BK11" s="959"/>
      <c r="BL11" s="962"/>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403"/>
      <c r="B12" s="2015"/>
      <c r="C12" s="2015"/>
      <c r="D12" s="2015"/>
      <c r="E12" s="2015"/>
      <c r="F12" s="2015"/>
      <c r="G12" s="2404"/>
      <c r="H12" s="2411" t="s">
        <v>915</v>
      </c>
      <c r="I12" s="2412"/>
      <c r="J12" s="2412"/>
      <c r="K12" s="2412"/>
      <c r="L12" s="2412"/>
      <c r="M12" s="2413"/>
      <c r="N12" s="2417" t="s">
        <v>104</v>
      </c>
      <c r="O12" s="2418"/>
      <c r="P12" s="2418"/>
      <c r="Q12" s="2418"/>
      <c r="R12" s="2418"/>
      <c r="S12" s="2419"/>
      <c r="T12" s="2252"/>
      <c r="U12" s="2252"/>
      <c r="V12" s="2252"/>
      <c r="W12" s="2238"/>
      <c r="X12" s="2238"/>
      <c r="Y12" s="2238"/>
      <c r="Z12" s="2238"/>
      <c r="AA12" s="2238"/>
      <c r="AB12" s="2238"/>
      <c r="AC12" s="2238"/>
      <c r="AD12" s="2238"/>
      <c r="AE12" s="2238"/>
      <c r="AF12" s="2238"/>
      <c r="AG12" s="2238"/>
      <c r="AH12" s="2238"/>
      <c r="AI12" s="2238"/>
      <c r="AJ12" s="2238"/>
      <c r="AK12" s="2238"/>
      <c r="AL12" s="2470"/>
      <c r="AM12" s="2252"/>
      <c r="AN12" s="2252"/>
      <c r="AO12" s="2471"/>
      <c r="AP12" s="2472"/>
      <c r="AQ12" s="2472"/>
      <c r="AR12" s="2472"/>
      <c r="AS12" s="2473"/>
      <c r="AT12" s="593"/>
      <c r="AU12" s="593"/>
      <c r="AV12" s="593"/>
      <c r="AW12" s="5"/>
      <c r="AX12" s="958"/>
      <c r="AY12" s="959"/>
      <c r="AZ12" s="959"/>
      <c r="BA12" s="959"/>
      <c r="BB12" s="960"/>
      <c r="BC12" s="961"/>
      <c r="BD12" s="959"/>
      <c r="BE12" s="959"/>
      <c r="BF12" s="959"/>
      <c r="BG12" s="960"/>
      <c r="BH12" s="961"/>
      <c r="BI12" s="959"/>
      <c r="BJ12" s="959"/>
      <c r="BK12" s="959"/>
      <c r="BL12" s="96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05"/>
      <c r="B13" s="2406"/>
      <c r="C13" s="2406"/>
      <c r="D13" s="2406"/>
      <c r="E13" s="2406"/>
      <c r="F13" s="2406"/>
      <c r="G13" s="2407"/>
      <c r="H13" s="2414"/>
      <c r="I13" s="2415"/>
      <c r="J13" s="2415"/>
      <c r="K13" s="2415"/>
      <c r="L13" s="2415"/>
      <c r="M13" s="2416"/>
      <c r="N13" s="2423" t="s">
        <v>103</v>
      </c>
      <c r="O13" s="2424"/>
      <c r="P13" s="2424"/>
      <c r="Q13" s="2424"/>
      <c r="R13" s="2424"/>
      <c r="S13" s="2425"/>
      <c r="T13" s="2432"/>
      <c r="U13" s="2432"/>
      <c r="V13" s="2432"/>
      <c r="W13" s="938"/>
      <c r="X13" s="938"/>
      <c r="Y13" s="938"/>
      <c r="Z13" s="938"/>
      <c r="AA13" s="938"/>
      <c r="AB13" s="938"/>
      <c r="AC13" s="938"/>
      <c r="AD13" s="938"/>
      <c r="AE13" s="938"/>
      <c r="AF13" s="938"/>
      <c r="AG13" s="938"/>
      <c r="AH13" s="938"/>
      <c r="AI13" s="938"/>
      <c r="AJ13" s="938"/>
      <c r="AK13" s="938"/>
      <c r="AL13" s="952">
        <f>1.085*T13*(AC13-W13)/1000</f>
        <v>0</v>
      </c>
      <c r="AM13" s="952"/>
      <c r="AN13" s="952"/>
      <c r="AO13" s="2474"/>
      <c r="AP13" s="2475"/>
      <c r="AQ13" s="2475"/>
      <c r="AR13" s="2475"/>
      <c r="AS13" s="2476"/>
      <c r="AT13" s="593"/>
      <c r="AU13" s="593"/>
      <c r="AV13" s="593"/>
      <c r="AW13" s="5"/>
      <c r="AX13" s="977"/>
      <c r="AY13" s="978"/>
      <c r="AZ13" s="978"/>
      <c r="BA13" s="978"/>
      <c r="BB13" s="979"/>
      <c r="BC13" s="980"/>
      <c r="BD13" s="978"/>
      <c r="BE13" s="978"/>
      <c r="BF13" s="978"/>
      <c r="BG13" s="979"/>
      <c r="BH13" s="980"/>
      <c r="BI13" s="978"/>
      <c r="BJ13" s="978"/>
      <c r="BK13" s="978"/>
      <c r="BL13" s="98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05"/>
      <c r="B14" s="2406"/>
      <c r="C14" s="2406"/>
      <c r="D14" s="2406"/>
      <c r="E14" s="2406"/>
      <c r="F14" s="2406"/>
      <c r="G14" s="2407"/>
      <c r="H14" s="2385" t="s">
        <v>936</v>
      </c>
      <c r="I14" s="2386"/>
      <c r="J14" s="2386"/>
      <c r="K14" s="2386"/>
      <c r="L14" s="2386"/>
      <c r="M14" s="2387"/>
      <c r="N14" s="2376" t="s">
        <v>104</v>
      </c>
      <c r="O14" s="2377"/>
      <c r="P14" s="2377"/>
      <c r="Q14" s="2377"/>
      <c r="R14" s="2377"/>
      <c r="S14" s="2378"/>
      <c r="T14" s="2379"/>
      <c r="U14" s="2379"/>
      <c r="V14" s="2379"/>
      <c r="W14" s="2375"/>
      <c r="X14" s="2375"/>
      <c r="Y14" s="2375"/>
      <c r="Z14" s="2375"/>
      <c r="AA14" s="2375"/>
      <c r="AB14" s="2375"/>
      <c r="AC14" s="2375"/>
      <c r="AD14" s="2375"/>
      <c r="AE14" s="2375"/>
      <c r="AF14" s="2375"/>
      <c r="AG14" s="2375"/>
      <c r="AH14" s="2375"/>
      <c r="AI14" s="2375"/>
      <c r="AJ14" s="2375"/>
      <c r="AK14" s="2375"/>
      <c r="AL14" s="2466"/>
      <c r="AM14" s="2379"/>
      <c r="AN14" s="2379"/>
      <c r="AO14" s="2467"/>
      <c r="AP14" s="2468"/>
      <c r="AQ14" s="2468"/>
      <c r="AR14" s="2468"/>
      <c r="AS14" s="2469"/>
      <c r="AT14" s="593"/>
      <c r="AU14" s="593"/>
      <c r="AV14" s="59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33"/>
      <c r="B15" s="855"/>
      <c r="C15" s="855"/>
      <c r="D15" s="855"/>
      <c r="E15" s="855"/>
      <c r="F15" s="855"/>
      <c r="G15" s="2434"/>
      <c r="H15" s="2429"/>
      <c r="I15" s="2430"/>
      <c r="J15" s="2430"/>
      <c r="K15" s="2430"/>
      <c r="L15" s="2430"/>
      <c r="M15" s="2431"/>
      <c r="N15" s="2423" t="s">
        <v>103</v>
      </c>
      <c r="O15" s="2424"/>
      <c r="P15" s="2424"/>
      <c r="Q15" s="2424"/>
      <c r="R15" s="2424"/>
      <c r="S15" s="2425"/>
      <c r="T15" s="2432"/>
      <c r="U15" s="2432"/>
      <c r="V15" s="2432"/>
      <c r="W15" s="938"/>
      <c r="X15" s="938"/>
      <c r="Y15" s="938"/>
      <c r="Z15" s="938"/>
      <c r="AA15" s="938"/>
      <c r="AB15" s="938"/>
      <c r="AC15" s="938"/>
      <c r="AD15" s="938"/>
      <c r="AE15" s="938"/>
      <c r="AF15" s="938"/>
      <c r="AG15" s="938"/>
      <c r="AH15" s="938"/>
      <c r="AI15" s="938"/>
      <c r="AJ15" s="938"/>
      <c r="AK15" s="938"/>
      <c r="AL15" s="2477">
        <f>1.085*T15*(AC15-W15)/1000</f>
        <v>0</v>
      </c>
      <c r="AM15" s="2478"/>
      <c r="AN15" s="2479"/>
      <c r="AO15" s="2474"/>
      <c r="AP15" s="2475"/>
      <c r="AQ15" s="2475"/>
      <c r="AR15" s="2475"/>
      <c r="AS15" s="2476"/>
      <c r="AT15" s="593"/>
      <c r="AU15" s="593"/>
      <c r="AV15" s="59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03"/>
      <c r="B16" s="2015"/>
      <c r="C16" s="2015"/>
      <c r="D16" s="2015"/>
      <c r="E16" s="2015"/>
      <c r="F16" s="2015"/>
      <c r="G16" s="2404"/>
      <c r="H16" s="2411" t="s">
        <v>915</v>
      </c>
      <c r="I16" s="2412"/>
      <c r="J16" s="2412"/>
      <c r="K16" s="2412"/>
      <c r="L16" s="2412"/>
      <c r="M16" s="2413"/>
      <c r="N16" s="2417" t="s">
        <v>104</v>
      </c>
      <c r="O16" s="2418"/>
      <c r="P16" s="2418"/>
      <c r="Q16" s="2418"/>
      <c r="R16" s="2418"/>
      <c r="S16" s="2419"/>
      <c r="T16" s="2252"/>
      <c r="U16" s="2252"/>
      <c r="V16" s="2252"/>
      <c r="W16" s="2238"/>
      <c r="X16" s="2238"/>
      <c r="Y16" s="2238"/>
      <c r="Z16" s="2238"/>
      <c r="AA16" s="2238"/>
      <c r="AB16" s="2238"/>
      <c r="AC16" s="2238"/>
      <c r="AD16" s="2238"/>
      <c r="AE16" s="2238"/>
      <c r="AF16" s="2238"/>
      <c r="AG16" s="2238"/>
      <c r="AH16" s="2238"/>
      <c r="AI16" s="2238"/>
      <c r="AJ16" s="2238"/>
      <c r="AK16" s="2238"/>
      <c r="AL16" s="2470"/>
      <c r="AM16" s="2252"/>
      <c r="AN16" s="2252"/>
      <c r="AO16" s="2471"/>
      <c r="AP16" s="2472"/>
      <c r="AQ16" s="2472"/>
      <c r="AR16" s="2472"/>
      <c r="AS16" s="2473"/>
      <c r="AT16" s="593"/>
      <c r="AU16" s="593"/>
      <c r="AV16" s="59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05"/>
      <c r="B17" s="2406"/>
      <c r="C17" s="2406"/>
      <c r="D17" s="2406"/>
      <c r="E17" s="2406"/>
      <c r="F17" s="2406"/>
      <c r="G17" s="2407"/>
      <c r="H17" s="2414"/>
      <c r="I17" s="2415"/>
      <c r="J17" s="2415"/>
      <c r="K17" s="2415"/>
      <c r="L17" s="2415"/>
      <c r="M17" s="2416"/>
      <c r="N17" s="2423" t="s">
        <v>103</v>
      </c>
      <c r="O17" s="2424"/>
      <c r="P17" s="2424"/>
      <c r="Q17" s="2424"/>
      <c r="R17" s="2424"/>
      <c r="S17" s="2425"/>
      <c r="T17" s="2432"/>
      <c r="U17" s="2432"/>
      <c r="V17" s="2432"/>
      <c r="W17" s="938"/>
      <c r="X17" s="938"/>
      <c r="Y17" s="938"/>
      <c r="Z17" s="938"/>
      <c r="AA17" s="938"/>
      <c r="AB17" s="938"/>
      <c r="AC17" s="938"/>
      <c r="AD17" s="938"/>
      <c r="AE17" s="938"/>
      <c r="AF17" s="938"/>
      <c r="AG17" s="938"/>
      <c r="AH17" s="938"/>
      <c r="AI17" s="938"/>
      <c r="AJ17" s="938"/>
      <c r="AK17" s="938"/>
      <c r="AL17" s="952">
        <f>1.085*T17*(AC17-W17)/1000</f>
        <v>0</v>
      </c>
      <c r="AM17" s="952"/>
      <c r="AN17" s="952"/>
      <c r="AO17" s="2474"/>
      <c r="AP17" s="2475"/>
      <c r="AQ17" s="2475"/>
      <c r="AR17" s="2475"/>
      <c r="AS17" s="2476"/>
      <c r="AT17" s="593"/>
      <c r="AU17" s="593"/>
      <c r="AV17" s="59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05"/>
      <c r="B18" s="2406"/>
      <c r="C18" s="2406"/>
      <c r="D18" s="2406"/>
      <c r="E18" s="2406"/>
      <c r="F18" s="2406"/>
      <c r="G18" s="2407"/>
      <c r="H18" s="2385" t="s">
        <v>936</v>
      </c>
      <c r="I18" s="2386"/>
      <c r="J18" s="2386"/>
      <c r="K18" s="2386"/>
      <c r="L18" s="2386"/>
      <c r="M18" s="2387"/>
      <c r="N18" s="2376" t="s">
        <v>104</v>
      </c>
      <c r="O18" s="2377"/>
      <c r="P18" s="2377"/>
      <c r="Q18" s="2377"/>
      <c r="R18" s="2377"/>
      <c r="S18" s="2378"/>
      <c r="T18" s="2379"/>
      <c r="U18" s="2379"/>
      <c r="V18" s="2379"/>
      <c r="W18" s="2375"/>
      <c r="X18" s="2375"/>
      <c r="Y18" s="2375"/>
      <c r="Z18" s="2375"/>
      <c r="AA18" s="2375"/>
      <c r="AB18" s="2375"/>
      <c r="AC18" s="2375"/>
      <c r="AD18" s="2375"/>
      <c r="AE18" s="2375"/>
      <c r="AF18" s="2375"/>
      <c r="AG18" s="2375"/>
      <c r="AH18" s="2375"/>
      <c r="AI18" s="2375"/>
      <c r="AJ18" s="2375"/>
      <c r="AK18" s="2375"/>
      <c r="AL18" s="2466"/>
      <c r="AM18" s="2379"/>
      <c r="AN18" s="2379"/>
      <c r="AO18" s="2467"/>
      <c r="AP18" s="2468"/>
      <c r="AQ18" s="2468"/>
      <c r="AR18" s="2468"/>
      <c r="AS18" s="2469"/>
      <c r="AT18" s="593"/>
      <c r="AU18" s="593"/>
      <c r="AV18" s="59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33"/>
      <c r="B19" s="855"/>
      <c r="C19" s="855"/>
      <c r="D19" s="855"/>
      <c r="E19" s="855"/>
      <c r="F19" s="855"/>
      <c r="G19" s="2434"/>
      <c r="H19" s="2429"/>
      <c r="I19" s="2430"/>
      <c r="J19" s="2430"/>
      <c r="K19" s="2430"/>
      <c r="L19" s="2430"/>
      <c r="M19" s="2431"/>
      <c r="N19" s="2423" t="s">
        <v>103</v>
      </c>
      <c r="O19" s="2424"/>
      <c r="P19" s="2424"/>
      <c r="Q19" s="2424"/>
      <c r="R19" s="2424"/>
      <c r="S19" s="2425"/>
      <c r="T19" s="2432"/>
      <c r="U19" s="2432"/>
      <c r="V19" s="2432"/>
      <c r="W19" s="938"/>
      <c r="X19" s="938"/>
      <c r="Y19" s="938"/>
      <c r="Z19" s="938"/>
      <c r="AA19" s="938"/>
      <c r="AB19" s="938"/>
      <c r="AC19" s="938"/>
      <c r="AD19" s="938"/>
      <c r="AE19" s="938"/>
      <c r="AF19" s="938"/>
      <c r="AG19" s="938"/>
      <c r="AH19" s="938"/>
      <c r="AI19" s="938"/>
      <c r="AJ19" s="938"/>
      <c r="AK19" s="938"/>
      <c r="AL19" s="2477">
        <f>1.085*T19*(AC19-W19)/1000</f>
        <v>0</v>
      </c>
      <c r="AM19" s="2478"/>
      <c r="AN19" s="2479"/>
      <c r="AO19" s="2474"/>
      <c r="AP19" s="2475"/>
      <c r="AQ19" s="2475"/>
      <c r="AR19" s="2475"/>
      <c r="AS19" s="2476"/>
      <c r="AT19" s="593"/>
      <c r="AU19" s="593"/>
      <c r="AV19" s="59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03"/>
      <c r="B20" s="2015"/>
      <c r="C20" s="2015"/>
      <c r="D20" s="2015"/>
      <c r="E20" s="2015"/>
      <c r="F20" s="2015"/>
      <c r="G20" s="2404"/>
      <c r="H20" s="2411" t="s">
        <v>915</v>
      </c>
      <c r="I20" s="2412"/>
      <c r="J20" s="2412"/>
      <c r="K20" s="2412"/>
      <c r="L20" s="2412"/>
      <c r="M20" s="2413"/>
      <c r="N20" s="2417" t="s">
        <v>104</v>
      </c>
      <c r="O20" s="2418"/>
      <c r="P20" s="2418"/>
      <c r="Q20" s="2418"/>
      <c r="R20" s="2418"/>
      <c r="S20" s="2419"/>
      <c r="T20" s="2252"/>
      <c r="U20" s="2252"/>
      <c r="V20" s="2252"/>
      <c r="W20" s="2238"/>
      <c r="X20" s="2238"/>
      <c r="Y20" s="2238"/>
      <c r="Z20" s="2238"/>
      <c r="AA20" s="2238"/>
      <c r="AB20" s="2238"/>
      <c r="AC20" s="2238"/>
      <c r="AD20" s="2238"/>
      <c r="AE20" s="2238"/>
      <c r="AF20" s="2238"/>
      <c r="AG20" s="2238"/>
      <c r="AH20" s="2238"/>
      <c r="AI20" s="2238"/>
      <c r="AJ20" s="2238"/>
      <c r="AK20" s="2238"/>
      <c r="AL20" s="2470"/>
      <c r="AM20" s="2252"/>
      <c r="AN20" s="2252"/>
      <c r="AO20" s="2471"/>
      <c r="AP20" s="2472"/>
      <c r="AQ20" s="2472"/>
      <c r="AR20" s="2472"/>
      <c r="AS20" s="2473"/>
      <c r="AT20" s="593"/>
      <c r="AU20" s="593"/>
      <c r="AV20" s="59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05"/>
      <c r="B21" s="2406"/>
      <c r="C21" s="2406"/>
      <c r="D21" s="2406"/>
      <c r="E21" s="2406"/>
      <c r="F21" s="2406"/>
      <c r="G21" s="2407"/>
      <c r="H21" s="2414"/>
      <c r="I21" s="2415"/>
      <c r="J21" s="2415"/>
      <c r="K21" s="2415"/>
      <c r="L21" s="2415"/>
      <c r="M21" s="2416"/>
      <c r="N21" s="2423" t="s">
        <v>103</v>
      </c>
      <c r="O21" s="2424"/>
      <c r="P21" s="2424"/>
      <c r="Q21" s="2424"/>
      <c r="R21" s="2424"/>
      <c r="S21" s="2425"/>
      <c r="T21" s="2432"/>
      <c r="U21" s="2432"/>
      <c r="V21" s="2432"/>
      <c r="W21" s="938"/>
      <c r="X21" s="938"/>
      <c r="Y21" s="938"/>
      <c r="Z21" s="938"/>
      <c r="AA21" s="938"/>
      <c r="AB21" s="938"/>
      <c r="AC21" s="938"/>
      <c r="AD21" s="938"/>
      <c r="AE21" s="938"/>
      <c r="AF21" s="938"/>
      <c r="AG21" s="938"/>
      <c r="AH21" s="938"/>
      <c r="AI21" s="938"/>
      <c r="AJ21" s="938"/>
      <c r="AK21" s="938"/>
      <c r="AL21" s="952">
        <f>1.085*T21*(AC21-W21)/1000</f>
        <v>0</v>
      </c>
      <c r="AM21" s="952"/>
      <c r="AN21" s="952"/>
      <c r="AO21" s="2474"/>
      <c r="AP21" s="2475"/>
      <c r="AQ21" s="2475"/>
      <c r="AR21" s="2475"/>
      <c r="AS21" s="2476"/>
      <c r="AT21" s="593"/>
      <c r="AU21" s="593"/>
      <c r="AV21" s="59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05"/>
      <c r="B22" s="2406"/>
      <c r="C22" s="2406"/>
      <c r="D22" s="2406"/>
      <c r="E22" s="2406"/>
      <c r="F22" s="2406"/>
      <c r="G22" s="2407"/>
      <c r="H22" s="2385" t="s">
        <v>936</v>
      </c>
      <c r="I22" s="2386"/>
      <c r="J22" s="2386"/>
      <c r="K22" s="2386"/>
      <c r="L22" s="2386"/>
      <c r="M22" s="2387"/>
      <c r="N22" s="2376" t="s">
        <v>104</v>
      </c>
      <c r="O22" s="2377"/>
      <c r="P22" s="2377"/>
      <c r="Q22" s="2377"/>
      <c r="R22" s="2377"/>
      <c r="S22" s="2378"/>
      <c r="T22" s="2379"/>
      <c r="U22" s="2379"/>
      <c r="V22" s="2379"/>
      <c r="W22" s="2375"/>
      <c r="X22" s="2375"/>
      <c r="Y22" s="2375"/>
      <c r="Z22" s="2375"/>
      <c r="AA22" s="2375"/>
      <c r="AB22" s="2375"/>
      <c r="AC22" s="2375"/>
      <c r="AD22" s="2375"/>
      <c r="AE22" s="2375"/>
      <c r="AF22" s="2375"/>
      <c r="AG22" s="2375"/>
      <c r="AH22" s="2375"/>
      <c r="AI22" s="2375"/>
      <c r="AJ22" s="2375"/>
      <c r="AK22" s="2375"/>
      <c r="AL22" s="2466"/>
      <c r="AM22" s="2379"/>
      <c r="AN22" s="2379"/>
      <c r="AO22" s="2467"/>
      <c r="AP22" s="2468"/>
      <c r="AQ22" s="2468"/>
      <c r="AR22" s="2468"/>
      <c r="AS22" s="2469"/>
      <c r="AT22" s="593"/>
      <c r="AU22" s="593"/>
      <c r="AV22" s="59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33"/>
      <c r="B23" s="855"/>
      <c r="C23" s="855"/>
      <c r="D23" s="855"/>
      <c r="E23" s="855"/>
      <c r="F23" s="855"/>
      <c r="G23" s="2434"/>
      <c r="H23" s="2429"/>
      <c r="I23" s="2430"/>
      <c r="J23" s="2430"/>
      <c r="K23" s="2430"/>
      <c r="L23" s="2430"/>
      <c r="M23" s="2431"/>
      <c r="N23" s="2423" t="s">
        <v>103</v>
      </c>
      <c r="O23" s="2424"/>
      <c r="P23" s="2424"/>
      <c r="Q23" s="2424"/>
      <c r="R23" s="2424"/>
      <c r="S23" s="2425"/>
      <c r="T23" s="2432"/>
      <c r="U23" s="2432"/>
      <c r="V23" s="2432"/>
      <c r="W23" s="938"/>
      <c r="X23" s="938"/>
      <c r="Y23" s="938"/>
      <c r="Z23" s="938"/>
      <c r="AA23" s="938"/>
      <c r="AB23" s="938"/>
      <c r="AC23" s="938"/>
      <c r="AD23" s="938"/>
      <c r="AE23" s="938"/>
      <c r="AF23" s="938"/>
      <c r="AG23" s="938"/>
      <c r="AH23" s="938"/>
      <c r="AI23" s="938"/>
      <c r="AJ23" s="938"/>
      <c r="AK23" s="938"/>
      <c r="AL23" s="2477">
        <f>1.085*T23*(AC23-W23)/1000</f>
        <v>0</v>
      </c>
      <c r="AM23" s="2478"/>
      <c r="AN23" s="2479"/>
      <c r="AO23" s="2474"/>
      <c r="AP23" s="2475"/>
      <c r="AQ23" s="2475"/>
      <c r="AR23" s="2475"/>
      <c r="AS23" s="2476"/>
      <c r="AT23" s="593"/>
      <c r="AU23" s="593"/>
      <c r="AV23" s="59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03"/>
      <c r="B24" s="2015"/>
      <c r="C24" s="2015"/>
      <c r="D24" s="2015"/>
      <c r="E24" s="2015"/>
      <c r="F24" s="2015"/>
      <c r="G24" s="2404"/>
      <c r="H24" s="2411" t="s">
        <v>915</v>
      </c>
      <c r="I24" s="2412"/>
      <c r="J24" s="2412"/>
      <c r="K24" s="2412"/>
      <c r="L24" s="2412"/>
      <c r="M24" s="2413"/>
      <c r="N24" s="2417" t="s">
        <v>104</v>
      </c>
      <c r="O24" s="2418"/>
      <c r="P24" s="2418"/>
      <c r="Q24" s="2418"/>
      <c r="R24" s="2418"/>
      <c r="S24" s="2419"/>
      <c r="T24" s="2252"/>
      <c r="U24" s="2252"/>
      <c r="V24" s="2252"/>
      <c r="W24" s="2238"/>
      <c r="X24" s="2238"/>
      <c r="Y24" s="2238"/>
      <c r="Z24" s="2238"/>
      <c r="AA24" s="2238"/>
      <c r="AB24" s="2238"/>
      <c r="AC24" s="2238"/>
      <c r="AD24" s="2238"/>
      <c r="AE24" s="2238"/>
      <c r="AF24" s="2238"/>
      <c r="AG24" s="2238"/>
      <c r="AH24" s="2238"/>
      <c r="AI24" s="2238"/>
      <c r="AJ24" s="2238"/>
      <c r="AK24" s="2238"/>
      <c r="AL24" s="2470"/>
      <c r="AM24" s="2252"/>
      <c r="AN24" s="2252"/>
      <c r="AO24" s="2471"/>
      <c r="AP24" s="2472"/>
      <c r="AQ24" s="2472"/>
      <c r="AR24" s="2472"/>
      <c r="AS24" s="2473"/>
      <c r="AT24" s="593"/>
      <c r="AU24" s="593"/>
      <c r="AV24" s="59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05"/>
      <c r="B25" s="2406"/>
      <c r="C25" s="2406"/>
      <c r="D25" s="2406"/>
      <c r="E25" s="2406"/>
      <c r="F25" s="2406"/>
      <c r="G25" s="2407"/>
      <c r="H25" s="2414"/>
      <c r="I25" s="2415"/>
      <c r="J25" s="2415"/>
      <c r="K25" s="2415"/>
      <c r="L25" s="2415"/>
      <c r="M25" s="2416"/>
      <c r="N25" s="2423" t="s">
        <v>103</v>
      </c>
      <c r="O25" s="2424"/>
      <c r="P25" s="2424"/>
      <c r="Q25" s="2424"/>
      <c r="R25" s="2424"/>
      <c r="S25" s="2425"/>
      <c r="T25" s="2432"/>
      <c r="U25" s="2432"/>
      <c r="V25" s="2432"/>
      <c r="W25" s="938"/>
      <c r="X25" s="938"/>
      <c r="Y25" s="938"/>
      <c r="Z25" s="938"/>
      <c r="AA25" s="938"/>
      <c r="AB25" s="938"/>
      <c r="AC25" s="938"/>
      <c r="AD25" s="938"/>
      <c r="AE25" s="938"/>
      <c r="AF25" s="938"/>
      <c r="AG25" s="938"/>
      <c r="AH25" s="938"/>
      <c r="AI25" s="938"/>
      <c r="AJ25" s="938"/>
      <c r="AK25" s="938"/>
      <c r="AL25" s="952">
        <f>1.085*T25*(AC25-W25)/1000</f>
        <v>0</v>
      </c>
      <c r="AM25" s="952"/>
      <c r="AN25" s="952"/>
      <c r="AO25" s="2474"/>
      <c r="AP25" s="2475"/>
      <c r="AQ25" s="2475"/>
      <c r="AR25" s="2475"/>
      <c r="AS25" s="2476"/>
      <c r="AT25" s="593"/>
      <c r="AU25" s="593"/>
      <c r="AV25" s="59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05"/>
      <c r="B26" s="2406"/>
      <c r="C26" s="2406"/>
      <c r="D26" s="2406"/>
      <c r="E26" s="2406"/>
      <c r="F26" s="2406"/>
      <c r="G26" s="2407"/>
      <c r="H26" s="2385" t="s">
        <v>936</v>
      </c>
      <c r="I26" s="2386"/>
      <c r="J26" s="2386"/>
      <c r="K26" s="2386"/>
      <c r="L26" s="2386"/>
      <c r="M26" s="2387"/>
      <c r="N26" s="2376" t="s">
        <v>104</v>
      </c>
      <c r="O26" s="2377"/>
      <c r="P26" s="2377"/>
      <c r="Q26" s="2377"/>
      <c r="R26" s="2377"/>
      <c r="S26" s="2378"/>
      <c r="T26" s="2379"/>
      <c r="U26" s="2379"/>
      <c r="V26" s="2379"/>
      <c r="W26" s="2375"/>
      <c r="X26" s="2375"/>
      <c r="Y26" s="2375"/>
      <c r="Z26" s="2375"/>
      <c r="AA26" s="2375"/>
      <c r="AB26" s="2375"/>
      <c r="AC26" s="2375"/>
      <c r="AD26" s="2375"/>
      <c r="AE26" s="2375"/>
      <c r="AF26" s="2375"/>
      <c r="AG26" s="2375"/>
      <c r="AH26" s="2375"/>
      <c r="AI26" s="2375"/>
      <c r="AJ26" s="2375"/>
      <c r="AK26" s="2375"/>
      <c r="AL26" s="2466"/>
      <c r="AM26" s="2379"/>
      <c r="AN26" s="2379"/>
      <c r="AO26" s="2467"/>
      <c r="AP26" s="2468"/>
      <c r="AQ26" s="2468"/>
      <c r="AR26" s="2468"/>
      <c r="AS26" s="2469"/>
      <c r="AT26" s="593"/>
      <c r="AU26" s="593"/>
      <c r="AV26" s="59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33"/>
      <c r="B27" s="855"/>
      <c r="C27" s="855"/>
      <c r="D27" s="855"/>
      <c r="E27" s="855"/>
      <c r="F27" s="855"/>
      <c r="G27" s="2434"/>
      <c r="H27" s="2429"/>
      <c r="I27" s="2430"/>
      <c r="J27" s="2430"/>
      <c r="K27" s="2430"/>
      <c r="L27" s="2430"/>
      <c r="M27" s="2431"/>
      <c r="N27" s="2423" t="s">
        <v>103</v>
      </c>
      <c r="O27" s="2424"/>
      <c r="P27" s="2424"/>
      <c r="Q27" s="2424"/>
      <c r="R27" s="2424"/>
      <c r="S27" s="2425"/>
      <c r="T27" s="2432"/>
      <c r="U27" s="2432"/>
      <c r="V27" s="2432"/>
      <c r="W27" s="938"/>
      <c r="X27" s="938"/>
      <c r="Y27" s="938"/>
      <c r="Z27" s="938"/>
      <c r="AA27" s="938"/>
      <c r="AB27" s="938"/>
      <c r="AC27" s="938"/>
      <c r="AD27" s="938"/>
      <c r="AE27" s="938"/>
      <c r="AF27" s="938"/>
      <c r="AG27" s="938"/>
      <c r="AH27" s="938"/>
      <c r="AI27" s="938"/>
      <c r="AJ27" s="938"/>
      <c r="AK27" s="938"/>
      <c r="AL27" s="2477">
        <f>1.085*T27*(AC27-W27)/1000</f>
        <v>0</v>
      </c>
      <c r="AM27" s="2478"/>
      <c r="AN27" s="2479"/>
      <c r="AO27" s="2474"/>
      <c r="AP27" s="2475"/>
      <c r="AQ27" s="2475"/>
      <c r="AR27" s="2475"/>
      <c r="AS27" s="2476"/>
      <c r="AT27" s="593"/>
      <c r="AU27" s="593"/>
      <c r="AV27" s="59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03"/>
      <c r="B28" s="2015"/>
      <c r="C28" s="2015"/>
      <c r="D28" s="2015"/>
      <c r="E28" s="2015"/>
      <c r="F28" s="2015"/>
      <c r="G28" s="2404"/>
      <c r="H28" s="2411" t="s">
        <v>915</v>
      </c>
      <c r="I28" s="2412"/>
      <c r="J28" s="2412"/>
      <c r="K28" s="2412"/>
      <c r="L28" s="2412"/>
      <c r="M28" s="2413"/>
      <c r="N28" s="2417" t="s">
        <v>104</v>
      </c>
      <c r="O28" s="2418"/>
      <c r="P28" s="2418"/>
      <c r="Q28" s="2418"/>
      <c r="R28" s="2418"/>
      <c r="S28" s="2419"/>
      <c r="T28" s="2252"/>
      <c r="U28" s="2252"/>
      <c r="V28" s="2252"/>
      <c r="W28" s="2238"/>
      <c r="X28" s="2238"/>
      <c r="Y28" s="2238"/>
      <c r="Z28" s="2238"/>
      <c r="AA28" s="2238"/>
      <c r="AB28" s="2238"/>
      <c r="AC28" s="2238"/>
      <c r="AD28" s="2238"/>
      <c r="AE28" s="2238"/>
      <c r="AF28" s="2238"/>
      <c r="AG28" s="2238"/>
      <c r="AH28" s="2238"/>
      <c r="AI28" s="2238"/>
      <c r="AJ28" s="2238"/>
      <c r="AK28" s="2238"/>
      <c r="AL28" s="2470"/>
      <c r="AM28" s="2252"/>
      <c r="AN28" s="2252"/>
      <c r="AO28" s="2471"/>
      <c r="AP28" s="2472"/>
      <c r="AQ28" s="2472"/>
      <c r="AR28" s="2472"/>
      <c r="AS28" s="2473"/>
      <c r="AT28" s="593"/>
      <c r="AU28" s="593"/>
      <c r="AV28" s="59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05"/>
      <c r="B29" s="2406"/>
      <c r="C29" s="2406"/>
      <c r="D29" s="2406"/>
      <c r="E29" s="2406"/>
      <c r="F29" s="2406"/>
      <c r="G29" s="2407"/>
      <c r="H29" s="2414"/>
      <c r="I29" s="2415"/>
      <c r="J29" s="2415"/>
      <c r="K29" s="2415"/>
      <c r="L29" s="2415"/>
      <c r="M29" s="2416"/>
      <c r="N29" s="2423" t="s">
        <v>103</v>
      </c>
      <c r="O29" s="2424"/>
      <c r="P29" s="2424"/>
      <c r="Q29" s="2424"/>
      <c r="R29" s="2424"/>
      <c r="S29" s="2425"/>
      <c r="T29" s="2432"/>
      <c r="U29" s="2432"/>
      <c r="V29" s="2432"/>
      <c r="W29" s="938"/>
      <c r="X29" s="938"/>
      <c r="Y29" s="938"/>
      <c r="Z29" s="938"/>
      <c r="AA29" s="938"/>
      <c r="AB29" s="938"/>
      <c r="AC29" s="938"/>
      <c r="AD29" s="938"/>
      <c r="AE29" s="938"/>
      <c r="AF29" s="938"/>
      <c r="AG29" s="938"/>
      <c r="AH29" s="938"/>
      <c r="AI29" s="938"/>
      <c r="AJ29" s="938"/>
      <c r="AK29" s="938"/>
      <c r="AL29" s="952">
        <f>1.085*T29*(AC29-W29)/1000</f>
        <v>0</v>
      </c>
      <c r="AM29" s="952"/>
      <c r="AN29" s="952"/>
      <c r="AO29" s="2474"/>
      <c r="AP29" s="2475"/>
      <c r="AQ29" s="2475"/>
      <c r="AR29" s="2475"/>
      <c r="AS29" s="2476"/>
      <c r="AT29" s="593"/>
      <c r="AU29" s="593"/>
      <c r="AV29" s="59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05"/>
      <c r="B30" s="2406"/>
      <c r="C30" s="2406"/>
      <c r="D30" s="2406"/>
      <c r="E30" s="2406"/>
      <c r="F30" s="2406"/>
      <c r="G30" s="2407"/>
      <c r="H30" s="2385" t="s">
        <v>936</v>
      </c>
      <c r="I30" s="2386"/>
      <c r="J30" s="2386"/>
      <c r="K30" s="2386"/>
      <c r="L30" s="2386"/>
      <c r="M30" s="2387"/>
      <c r="N30" s="2376" t="s">
        <v>104</v>
      </c>
      <c r="O30" s="2377"/>
      <c r="P30" s="2377"/>
      <c r="Q30" s="2377"/>
      <c r="R30" s="2377"/>
      <c r="S30" s="2378"/>
      <c r="T30" s="2379"/>
      <c r="U30" s="2379"/>
      <c r="V30" s="2379"/>
      <c r="W30" s="2375"/>
      <c r="X30" s="2375"/>
      <c r="Y30" s="2375"/>
      <c r="Z30" s="2375"/>
      <c r="AA30" s="2375"/>
      <c r="AB30" s="2375"/>
      <c r="AC30" s="2375"/>
      <c r="AD30" s="2375"/>
      <c r="AE30" s="2375"/>
      <c r="AF30" s="2375"/>
      <c r="AG30" s="2375"/>
      <c r="AH30" s="2375"/>
      <c r="AI30" s="2375"/>
      <c r="AJ30" s="2375"/>
      <c r="AK30" s="2375"/>
      <c r="AL30" s="2466"/>
      <c r="AM30" s="2379"/>
      <c r="AN30" s="2379"/>
      <c r="AO30" s="2467"/>
      <c r="AP30" s="2468"/>
      <c r="AQ30" s="2468"/>
      <c r="AR30" s="2468"/>
      <c r="AS30" s="2469"/>
      <c r="AT30" s="593"/>
      <c r="AU30" s="593"/>
      <c r="AV30" s="59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08"/>
      <c r="B31" s="2409"/>
      <c r="C31" s="2409"/>
      <c r="D31" s="2409"/>
      <c r="E31" s="2409"/>
      <c r="F31" s="2409"/>
      <c r="G31" s="2410"/>
      <c r="H31" s="2388"/>
      <c r="I31" s="2389"/>
      <c r="J31" s="2389"/>
      <c r="K31" s="2389"/>
      <c r="L31" s="2389"/>
      <c r="M31" s="2390"/>
      <c r="N31" s="2394" t="s">
        <v>103</v>
      </c>
      <c r="O31" s="2395"/>
      <c r="P31" s="2395"/>
      <c r="Q31" s="2395"/>
      <c r="R31" s="2395"/>
      <c r="S31" s="2396"/>
      <c r="T31" s="2397"/>
      <c r="U31" s="2397"/>
      <c r="V31" s="2397"/>
      <c r="W31" s="2133"/>
      <c r="X31" s="2133"/>
      <c r="Y31" s="2133"/>
      <c r="Z31" s="2133"/>
      <c r="AA31" s="2133"/>
      <c r="AB31" s="2133"/>
      <c r="AC31" s="2133"/>
      <c r="AD31" s="2133"/>
      <c r="AE31" s="2133"/>
      <c r="AF31" s="2133"/>
      <c r="AG31" s="2133"/>
      <c r="AH31" s="2133"/>
      <c r="AI31" s="2133"/>
      <c r="AJ31" s="2133"/>
      <c r="AK31" s="2133"/>
      <c r="AL31" s="2462">
        <f>1.085*T31*(AC31-W31)/1000</f>
        <v>0</v>
      </c>
      <c r="AM31" s="1697"/>
      <c r="AN31" s="1698"/>
      <c r="AO31" s="2463"/>
      <c r="AP31" s="2464"/>
      <c r="AQ31" s="2464"/>
      <c r="AR31" s="2464"/>
      <c r="AS31" s="2465"/>
      <c r="AT31" s="593"/>
      <c r="AU31" s="593"/>
      <c r="AV31" s="59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93"/>
      <c r="B32" s="204"/>
      <c r="C32" s="593"/>
      <c r="D32" s="593"/>
      <c r="E32" s="593"/>
      <c r="F32" s="593"/>
      <c r="G32" s="593"/>
      <c r="H32" s="593"/>
      <c r="I32" s="593"/>
      <c r="J32" s="593"/>
      <c r="K32" s="593"/>
      <c r="L32" s="593"/>
      <c r="M32" s="593"/>
      <c r="N32" s="593"/>
      <c r="O32" s="593"/>
      <c r="P32" s="593"/>
      <c r="Q32" s="593"/>
      <c r="R32" s="593"/>
      <c r="S32" s="593"/>
      <c r="T32" s="593"/>
      <c r="U32" s="593"/>
      <c r="V32" s="593"/>
      <c r="W32" s="593"/>
      <c r="X32" s="593"/>
      <c r="Y32" s="593"/>
      <c r="Z32" s="593"/>
      <c r="AA32" s="593"/>
      <c r="AB32" s="593"/>
      <c r="AC32" s="593"/>
      <c r="AD32" s="593"/>
      <c r="AE32" s="593"/>
      <c r="AF32" s="593"/>
      <c r="AG32" s="593"/>
      <c r="AH32" s="593"/>
      <c r="AI32" s="593"/>
      <c r="AJ32" s="593"/>
      <c r="AK32" s="593"/>
      <c r="AL32" s="593"/>
      <c r="AM32" s="593"/>
      <c r="AN32" s="593"/>
      <c r="AO32" s="593"/>
      <c r="AP32" s="593"/>
      <c r="AQ32" s="593"/>
      <c r="AR32" s="593"/>
      <c r="AS32" s="593"/>
      <c r="AT32" s="593"/>
      <c r="AU32" s="593"/>
      <c r="AV32" s="59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593"/>
      <c r="I33" s="593"/>
      <c r="J33" s="593"/>
      <c r="K33" s="593"/>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3"/>
      <c r="AJ33" s="593"/>
      <c r="AK33" s="593"/>
      <c r="AL33" s="593"/>
      <c r="AM33" s="593"/>
      <c r="AN33" s="593"/>
      <c r="AO33" s="593"/>
      <c r="AP33" s="593"/>
      <c r="AQ33" s="593"/>
      <c r="AR33" s="593"/>
      <c r="AS33" s="593"/>
      <c r="AT33" s="593"/>
      <c r="AU33" s="593"/>
      <c r="AV33" s="59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93"/>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987"/>
      <c r="AF35" s="987"/>
      <c r="AG35" s="987"/>
      <c r="AH35" s="987"/>
      <c r="AI35" s="987"/>
      <c r="AJ35" s="987"/>
      <c r="AK35" s="987"/>
      <c r="AL35" s="987"/>
      <c r="AM35" s="987"/>
      <c r="AN35" s="987"/>
      <c r="AO35" s="987"/>
      <c r="AP35" s="987"/>
      <c r="AQ35" s="987"/>
      <c r="AR35" s="987"/>
      <c r="AS35" s="987"/>
      <c r="AT35" s="987"/>
      <c r="AU35" s="987"/>
      <c r="AV35" s="98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987"/>
      <c r="AF36" s="987"/>
      <c r="AG36" s="987"/>
      <c r="AH36" s="987"/>
      <c r="AI36" s="987"/>
      <c r="AJ36" s="987"/>
      <c r="AK36" s="987"/>
      <c r="AL36" s="987"/>
      <c r="AM36" s="987"/>
      <c r="AN36" s="987"/>
      <c r="AO36" s="987"/>
      <c r="AP36" s="987"/>
      <c r="AQ36" s="987"/>
      <c r="AR36" s="987"/>
      <c r="AS36" s="987"/>
      <c r="AT36" s="987"/>
      <c r="AU36" s="987"/>
      <c r="AV36" s="98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987"/>
      <c r="AF37" s="987"/>
      <c r="AG37" s="987"/>
      <c r="AH37" s="987"/>
      <c r="AI37" s="987"/>
      <c r="AJ37" s="987"/>
      <c r="AK37" s="987"/>
      <c r="AL37" s="987"/>
      <c r="AM37" s="987"/>
      <c r="AN37" s="987"/>
      <c r="AO37" s="987"/>
      <c r="AP37" s="987"/>
      <c r="AQ37" s="987"/>
      <c r="AR37" s="987"/>
      <c r="AS37" s="987"/>
      <c r="AT37" s="987"/>
      <c r="AU37" s="987"/>
      <c r="AV37" s="98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987"/>
      <c r="AF38" s="987"/>
      <c r="AG38" s="987"/>
      <c r="AH38" s="987"/>
      <c r="AI38" s="987"/>
      <c r="AJ38" s="987"/>
      <c r="AK38" s="987"/>
      <c r="AL38" s="987"/>
      <c r="AM38" s="987"/>
      <c r="AN38" s="987"/>
      <c r="AO38" s="987"/>
      <c r="AP38" s="987"/>
      <c r="AQ38" s="987"/>
      <c r="AR38" s="987"/>
      <c r="AS38" s="987"/>
      <c r="AT38" s="987"/>
      <c r="AU38" s="987"/>
      <c r="AV38" s="98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987"/>
      <c r="AF39" s="987"/>
      <c r="AG39" s="987"/>
      <c r="AH39" s="987"/>
      <c r="AI39" s="987"/>
      <c r="AJ39" s="987"/>
      <c r="AK39" s="987"/>
      <c r="AL39" s="987"/>
      <c r="AM39" s="987"/>
      <c r="AN39" s="987"/>
      <c r="AO39" s="987"/>
      <c r="AP39" s="987"/>
      <c r="AQ39" s="987"/>
      <c r="AR39" s="987"/>
      <c r="AS39" s="987"/>
      <c r="AT39" s="987"/>
      <c r="AU39" s="987"/>
      <c r="AV39" s="98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987"/>
      <c r="AF40" s="987"/>
      <c r="AG40" s="987"/>
      <c r="AH40" s="987"/>
      <c r="AI40" s="987"/>
      <c r="AJ40" s="987"/>
      <c r="AK40" s="987"/>
      <c r="AL40" s="987"/>
      <c r="AM40" s="987"/>
      <c r="AN40" s="987"/>
      <c r="AO40" s="987"/>
      <c r="AP40" s="987"/>
      <c r="AQ40" s="987"/>
      <c r="AR40" s="987"/>
      <c r="AS40" s="987"/>
      <c r="AT40" s="987"/>
      <c r="AU40" s="987"/>
      <c r="AV40" s="98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9" t="s">
        <v>38</v>
      </c>
      <c r="B42" s="1619"/>
      <c r="C42" s="1619"/>
      <c r="D42" s="1619"/>
      <c r="E42" s="994"/>
      <c r="F42" s="994"/>
      <c r="G42" s="994"/>
      <c r="H42" s="994"/>
      <c r="I42" s="994"/>
      <c r="J42" s="994"/>
      <c r="K42" s="994"/>
      <c r="L42" s="42"/>
      <c r="M42" s="42"/>
      <c r="N42" s="42"/>
      <c r="O42" s="42"/>
      <c r="P42" s="42"/>
      <c r="Q42" s="42"/>
      <c r="R42" s="42"/>
      <c r="S42" s="42"/>
      <c r="T42" s="42"/>
      <c r="U42" s="42"/>
      <c r="V42" s="42"/>
      <c r="W42" s="42"/>
      <c r="X42" s="42"/>
      <c r="Y42" s="42"/>
      <c r="Z42" s="42"/>
      <c r="AA42" s="42"/>
      <c r="AB42" s="42"/>
      <c r="AC42" s="42"/>
      <c r="AD42" s="1619" t="s">
        <v>37</v>
      </c>
      <c r="AE42" s="1619"/>
      <c r="AF42" s="1619"/>
      <c r="AG42" s="1619"/>
      <c r="AH42" s="1619"/>
      <c r="AI42" s="995"/>
      <c r="AJ42" s="995"/>
      <c r="AK42" s="995"/>
      <c r="AL42" s="995"/>
      <c r="AM42" s="995"/>
      <c r="AN42" s="995"/>
      <c r="AO42" s="995"/>
      <c r="AP42" s="995"/>
      <c r="AQ42" s="995"/>
      <c r="AR42" s="995"/>
      <c r="AS42" s="995"/>
      <c r="AT42" s="995"/>
      <c r="AU42" s="995"/>
      <c r="AV42" s="9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sFJGkAaZSYD32waxLe6corJ7i41J5LczpscM/7FJmHgoz1/OaVyXNMEBBNapRGinnkQZq/YGNMeQwjNJLZehvg==" saltValue="+n2yEx6UKieiQX4JlDeqAQ==" spinCount="100000"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2" t="s">
        <v>49</v>
      </c>
      <c r="AX1" s="1042"/>
      <c r="AY1" s="1042"/>
      <c r="AZ1" s="1042"/>
      <c r="BA1" s="1042"/>
      <c r="BB1" s="1042"/>
      <c r="BC1" s="1042"/>
      <c r="BD1" s="1042"/>
      <c r="BE1" s="1042"/>
      <c r="BF1" s="1042"/>
      <c r="BG1" s="1042"/>
      <c r="BH1" s="1042"/>
      <c r="BI1" s="1042"/>
      <c r="BJ1" s="1042"/>
      <c r="BK1" s="1042"/>
      <c r="BL1" s="1042"/>
      <c r="BM1" s="1042"/>
      <c r="BN1" s="1042"/>
      <c r="BO1" s="1042"/>
      <c r="BP1" s="1042"/>
      <c r="BQ1" s="1042"/>
      <c r="BR1" s="1042"/>
      <c r="BS1" s="1042"/>
      <c r="BT1" s="1042"/>
      <c r="BU1" s="1042"/>
      <c r="BV1" s="1042"/>
      <c r="BW1" s="1042"/>
      <c r="BX1" s="1042"/>
      <c r="BY1" s="1042"/>
      <c r="BZ1" s="1042"/>
      <c r="CA1" s="1042"/>
      <c r="CB1" s="1042"/>
      <c r="CC1" s="1042"/>
      <c r="CD1" s="1042"/>
      <c r="CE1" s="1042"/>
      <c r="CF1" s="1042"/>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52" t="s">
        <v>694</v>
      </c>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174" t="s">
        <v>48</v>
      </c>
      <c r="B7" s="1174"/>
      <c r="C7" s="1174"/>
      <c r="D7" s="1174"/>
      <c r="E7" s="1174"/>
      <c r="F7" s="995"/>
      <c r="G7" s="995"/>
      <c r="H7" s="995"/>
      <c r="I7" s="995"/>
      <c r="J7" s="995"/>
      <c r="K7" s="995"/>
      <c r="L7" s="995"/>
      <c r="M7" s="995"/>
      <c r="N7" s="995"/>
      <c r="O7" s="995"/>
      <c r="P7" s="995"/>
      <c r="Q7" s="6"/>
      <c r="R7" s="6"/>
      <c r="S7" s="6"/>
      <c r="T7" s="6"/>
      <c r="U7" s="6"/>
      <c r="V7" s="6"/>
      <c r="W7" s="6"/>
      <c r="X7" s="6"/>
      <c r="Y7" s="6"/>
      <c r="Z7" s="6"/>
      <c r="AA7" s="6"/>
      <c r="AB7" s="6"/>
      <c r="AC7" s="6"/>
      <c r="AD7" s="6"/>
      <c r="AE7" s="6"/>
      <c r="AF7" s="6"/>
      <c r="AG7" s="2186"/>
      <c r="AH7" s="2186"/>
      <c r="AI7" s="2186"/>
      <c r="AJ7" s="2186"/>
      <c r="AK7" s="2186"/>
      <c r="AL7" s="2366"/>
      <c r="AM7" s="2366"/>
      <c r="AN7" s="2366"/>
      <c r="AO7" s="2366"/>
      <c r="AP7" s="2366"/>
      <c r="AQ7" s="2366"/>
      <c r="AR7" s="2366"/>
      <c r="AS7" s="2366"/>
      <c r="AT7" s="2366"/>
      <c r="AU7" s="2366"/>
      <c r="AV7" s="2366"/>
      <c r="AW7" s="96"/>
      <c r="AX7" s="1102" t="s">
        <v>709</v>
      </c>
      <c r="AY7" s="1103"/>
      <c r="AZ7" s="1103"/>
      <c r="BA7" s="1103"/>
      <c r="BB7" s="1103"/>
      <c r="BC7" s="1103"/>
      <c r="BD7" s="1103"/>
      <c r="BE7" s="1103"/>
      <c r="BF7" s="1103"/>
      <c r="BG7" s="1103"/>
      <c r="BH7" s="1103"/>
      <c r="BI7" s="1103"/>
      <c r="BJ7" s="1103"/>
      <c r="BK7" s="1103"/>
      <c r="BL7" s="1104"/>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48"/>
      <c r="AY8" s="949"/>
      <c r="AZ8" s="949"/>
      <c r="BA8" s="949"/>
      <c r="BB8" s="950"/>
      <c r="BC8" s="956"/>
      <c r="BD8" s="949"/>
      <c r="BE8" s="949"/>
      <c r="BF8" s="949"/>
      <c r="BG8" s="950"/>
      <c r="BH8" s="956"/>
      <c r="BI8" s="949"/>
      <c r="BJ8" s="949"/>
      <c r="BK8" s="949"/>
      <c r="BL8" s="957"/>
      <c r="BM8" s="5"/>
      <c r="BN8" s="5"/>
      <c r="BO8" s="5"/>
      <c r="BP8" s="5"/>
      <c r="BQ8" s="5"/>
      <c r="BR8" s="5"/>
      <c r="BS8" s="5"/>
      <c r="BT8" s="5"/>
      <c r="BU8" s="5"/>
      <c r="BV8" s="5"/>
      <c r="BW8" s="5"/>
      <c r="BX8" s="5"/>
      <c r="BY8" s="5"/>
      <c r="BZ8" s="5"/>
      <c r="CA8" s="5"/>
      <c r="CB8" s="5"/>
      <c r="CC8" s="5"/>
      <c r="CD8" s="5"/>
      <c r="CE8" s="5"/>
      <c r="CF8" s="5"/>
    </row>
    <row r="9" spans="1:84" ht="12" customHeight="1" thickBot="1" x14ac:dyDescent="0.3">
      <c r="A9" s="1084" t="s">
        <v>377</v>
      </c>
      <c r="B9" s="1085"/>
      <c r="C9" s="1085"/>
      <c r="D9" s="1085"/>
      <c r="E9" s="1085"/>
      <c r="F9" s="1085"/>
      <c r="G9" s="1085"/>
      <c r="H9" s="1085"/>
      <c r="I9" s="1085"/>
      <c r="J9" s="1085"/>
      <c r="K9" s="1085"/>
      <c r="L9" s="1085"/>
      <c r="M9" s="1085"/>
      <c r="N9" s="1085"/>
      <c r="O9" s="1085"/>
      <c r="P9" s="1085"/>
      <c r="Q9" s="1085"/>
      <c r="R9" s="1085"/>
      <c r="S9" s="1085"/>
      <c r="T9" s="1085"/>
      <c r="U9" s="1085"/>
      <c r="V9" s="1085"/>
      <c r="W9" s="1085"/>
      <c r="X9" s="1085"/>
      <c r="Y9" s="1085"/>
      <c r="Z9" s="1085"/>
      <c r="AA9" s="1085"/>
      <c r="AB9" s="1085"/>
      <c r="AC9" s="1085"/>
      <c r="AD9" s="1085"/>
      <c r="AE9" s="1085"/>
      <c r="AF9" s="1085"/>
      <c r="AG9" s="1085"/>
      <c r="AH9" s="1085"/>
      <c r="AI9" s="1085"/>
      <c r="AJ9" s="1086"/>
      <c r="AK9" s="37"/>
      <c r="AL9" s="37"/>
      <c r="AM9" s="37"/>
      <c r="AN9" s="37"/>
      <c r="AO9" s="37"/>
      <c r="AP9" s="37"/>
      <c r="AQ9" s="37"/>
      <c r="AR9" s="37"/>
      <c r="AS9" s="37"/>
      <c r="AT9" s="37"/>
      <c r="AU9" s="37"/>
      <c r="AV9" s="37"/>
      <c r="AW9" s="96"/>
      <c r="AX9" s="958"/>
      <c r="AY9" s="959"/>
      <c r="AZ9" s="959"/>
      <c r="BA9" s="959"/>
      <c r="BB9" s="960"/>
      <c r="BC9" s="961"/>
      <c r="BD9" s="959"/>
      <c r="BE9" s="959"/>
      <c r="BF9" s="959"/>
      <c r="BG9" s="960"/>
      <c r="BH9" s="961"/>
      <c r="BI9" s="959"/>
      <c r="BJ9" s="959"/>
      <c r="BK9" s="959"/>
      <c r="BL9" s="962"/>
      <c r="BM9" s="5"/>
      <c r="BN9" s="5"/>
      <c r="BO9" s="5"/>
      <c r="BP9" s="291"/>
      <c r="BQ9" s="291"/>
      <c r="BR9" s="291"/>
      <c r="BS9" s="291"/>
      <c r="BT9" s="291"/>
      <c r="BU9" s="291"/>
      <c r="BV9" s="5"/>
      <c r="BW9" s="5"/>
      <c r="BX9" s="5"/>
      <c r="BY9" s="5"/>
      <c r="BZ9" s="5"/>
      <c r="CA9" s="5"/>
      <c r="CB9" s="5"/>
      <c r="CC9" s="5"/>
      <c r="CD9" s="5"/>
      <c r="CE9" s="5"/>
      <c r="CF9" s="5"/>
    </row>
    <row r="10" spans="1:84" ht="12.75" customHeight="1" thickTop="1" x14ac:dyDescent="0.25">
      <c r="A10" s="2281" t="s">
        <v>439</v>
      </c>
      <c r="B10" s="2269"/>
      <c r="C10" s="2269"/>
      <c r="D10" s="2269"/>
      <c r="E10" s="2269"/>
      <c r="F10" s="2269"/>
      <c r="G10" s="2270"/>
      <c r="H10" s="2268" t="s">
        <v>438</v>
      </c>
      <c r="I10" s="2269"/>
      <c r="J10" s="2269"/>
      <c r="K10" s="2269"/>
      <c r="L10" s="2269"/>
      <c r="M10" s="2270"/>
      <c r="N10" s="2271" t="s">
        <v>437</v>
      </c>
      <c r="O10" s="2272"/>
      <c r="P10" s="2273"/>
      <c r="Q10" s="1776" t="s">
        <v>436</v>
      </c>
      <c r="R10" s="1776"/>
      <c r="S10" s="1776"/>
      <c r="T10" s="1776"/>
      <c r="U10" s="1776"/>
      <c r="V10" s="1776"/>
      <c r="W10" s="1776" t="s">
        <v>435</v>
      </c>
      <c r="X10" s="1776"/>
      <c r="Y10" s="1776"/>
      <c r="Z10" s="1776"/>
      <c r="AA10" s="1776"/>
      <c r="AB10" s="1776"/>
      <c r="AC10" s="2268" t="s">
        <v>444</v>
      </c>
      <c r="AD10" s="2269"/>
      <c r="AE10" s="2270"/>
      <c r="AF10" s="2268" t="s">
        <v>39</v>
      </c>
      <c r="AG10" s="2269"/>
      <c r="AH10" s="2269"/>
      <c r="AI10" s="2269"/>
      <c r="AJ10" s="2277"/>
      <c r="AK10" s="37"/>
      <c r="AL10" s="37"/>
      <c r="AM10" s="37"/>
      <c r="AN10" s="37"/>
      <c r="AO10" s="37"/>
      <c r="AP10" s="37"/>
      <c r="AQ10" s="37"/>
      <c r="AR10" s="37"/>
      <c r="AS10" s="37"/>
      <c r="AT10" s="37"/>
      <c r="AU10" s="37"/>
      <c r="AV10" s="37"/>
      <c r="AW10" s="96"/>
      <c r="AX10" s="958"/>
      <c r="AY10" s="959"/>
      <c r="AZ10" s="959"/>
      <c r="BA10" s="959"/>
      <c r="BB10" s="960"/>
      <c r="BC10" s="961"/>
      <c r="BD10" s="959"/>
      <c r="BE10" s="959"/>
      <c r="BF10" s="959"/>
      <c r="BG10" s="960"/>
      <c r="BH10" s="961"/>
      <c r="BI10" s="959"/>
      <c r="BJ10" s="959"/>
      <c r="BK10" s="959"/>
      <c r="BL10" s="962"/>
      <c r="BM10" s="5"/>
      <c r="BN10" s="5"/>
      <c r="BO10" s="5"/>
      <c r="BP10" s="291"/>
      <c r="BQ10" s="291"/>
      <c r="BR10" s="291"/>
      <c r="BS10" s="291"/>
      <c r="BT10" s="291"/>
      <c r="BU10" s="291"/>
      <c r="BV10" s="5"/>
      <c r="BW10" s="5"/>
      <c r="BX10" s="5"/>
      <c r="BY10" s="5"/>
      <c r="BZ10" s="5"/>
      <c r="CA10" s="5"/>
      <c r="CB10" s="5"/>
      <c r="CC10" s="5"/>
      <c r="CD10" s="5"/>
      <c r="CE10" s="5"/>
      <c r="CF10" s="5"/>
    </row>
    <row r="11" spans="1:84" ht="12" customHeight="1" x14ac:dyDescent="0.25">
      <c r="A11" s="2281"/>
      <c r="B11" s="2269"/>
      <c r="C11" s="2269"/>
      <c r="D11" s="2269"/>
      <c r="E11" s="2269"/>
      <c r="F11" s="2269"/>
      <c r="G11" s="2270"/>
      <c r="H11" s="2268"/>
      <c r="I11" s="2269"/>
      <c r="J11" s="2269"/>
      <c r="K11" s="2269"/>
      <c r="L11" s="2269"/>
      <c r="M11" s="2270"/>
      <c r="N11" s="2271"/>
      <c r="O11" s="2272"/>
      <c r="P11" s="2273"/>
      <c r="Q11" s="2274" t="s">
        <v>288</v>
      </c>
      <c r="R11" s="2275"/>
      <c r="S11" s="2276"/>
      <c r="T11" s="2274" t="s">
        <v>289</v>
      </c>
      <c r="U11" s="2275"/>
      <c r="V11" s="2276"/>
      <c r="W11" s="2274" t="s">
        <v>288</v>
      </c>
      <c r="X11" s="2275"/>
      <c r="Y11" s="2276"/>
      <c r="Z11" s="2274" t="s">
        <v>289</v>
      </c>
      <c r="AA11" s="2275"/>
      <c r="AB11" s="2276"/>
      <c r="AC11" s="2268"/>
      <c r="AD11" s="2269"/>
      <c r="AE11" s="2270"/>
      <c r="AF11" s="2278"/>
      <c r="AG11" s="2279"/>
      <c r="AH11" s="2279"/>
      <c r="AI11" s="2279"/>
      <c r="AJ11" s="2280"/>
      <c r="AK11" s="37"/>
      <c r="AL11" s="37"/>
      <c r="AM11" s="37"/>
      <c r="AN11" s="37"/>
      <c r="AO11" s="37"/>
      <c r="AP11" s="37"/>
      <c r="AQ11" s="37"/>
      <c r="AR11" s="37"/>
      <c r="AS11" s="37"/>
      <c r="AT11" s="37"/>
      <c r="AU11" s="37"/>
      <c r="AV11" s="37"/>
      <c r="AW11" s="96"/>
      <c r="AX11" s="958"/>
      <c r="AY11" s="959"/>
      <c r="AZ11" s="959"/>
      <c r="BA11" s="959"/>
      <c r="BB11" s="960"/>
      <c r="BC11" s="961"/>
      <c r="BD11" s="959"/>
      <c r="BE11" s="959"/>
      <c r="BF11" s="959"/>
      <c r="BG11" s="960"/>
      <c r="BH11" s="961"/>
      <c r="BI11" s="959"/>
      <c r="BJ11" s="959"/>
      <c r="BK11" s="959"/>
      <c r="BL11" s="962"/>
      <c r="BM11" s="5"/>
      <c r="BN11" s="5"/>
      <c r="BO11" s="5"/>
      <c r="BP11" s="291"/>
      <c r="BQ11" s="291"/>
      <c r="BR11" s="291"/>
      <c r="BS11" s="291"/>
      <c r="BT11" s="291"/>
      <c r="BU11" s="291"/>
      <c r="BV11" s="5"/>
      <c r="BW11" s="5"/>
      <c r="BX11" s="5"/>
      <c r="BY11" s="5"/>
      <c r="BZ11" s="5"/>
      <c r="CA11" s="5"/>
      <c r="CB11" s="5"/>
      <c r="CC11" s="5"/>
      <c r="CD11" s="5"/>
      <c r="CE11" s="5"/>
      <c r="CF11" s="5"/>
    </row>
    <row r="12" spans="1:84" ht="12.75" customHeight="1" x14ac:dyDescent="0.25">
      <c r="A12" s="2256"/>
      <c r="B12" s="2257"/>
      <c r="C12" s="2257"/>
      <c r="D12" s="2257"/>
      <c r="E12" s="2257"/>
      <c r="F12" s="2257"/>
      <c r="G12" s="2258"/>
      <c r="H12" s="2492" t="s">
        <v>104</v>
      </c>
      <c r="I12" s="2493"/>
      <c r="J12" s="2493"/>
      <c r="K12" s="2493"/>
      <c r="L12" s="2493"/>
      <c r="M12" s="2494"/>
      <c r="N12" s="2502"/>
      <c r="O12" s="2502"/>
      <c r="P12" s="2502"/>
      <c r="Q12" s="2503"/>
      <c r="R12" s="2503"/>
      <c r="S12" s="2503"/>
      <c r="T12" s="2487" t="str">
        <f>IF($A12&lt;&gt;"","---","")</f>
        <v/>
      </c>
      <c r="U12" s="2488"/>
      <c r="V12" s="2488"/>
      <c r="W12" s="2503"/>
      <c r="X12" s="2503"/>
      <c r="Y12" s="2503"/>
      <c r="Z12" s="2487" t="str">
        <f>IF($A12&lt;&gt;"","---","")</f>
        <v/>
      </c>
      <c r="AA12" s="2488"/>
      <c r="AB12" s="2488"/>
      <c r="AC12" s="2501"/>
      <c r="AD12" s="2501"/>
      <c r="AE12" s="2501"/>
      <c r="AF12" s="2481"/>
      <c r="AG12" s="2482"/>
      <c r="AH12" s="2482"/>
      <c r="AI12" s="2482"/>
      <c r="AJ12" s="2483"/>
      <c r="AK12" s="37"/>
      <c r="AL12" s="37"/>
      <c r="AM12" s="37"/>
      <c r="AN12" s="37"/>
      <c r="AO12" s="37"/>
      <c r="AP12" s="37"/>
      <c r="AQ12" s="37"/>
      <c r="AR12" s="37"/>
      <c r="AS12" s="37"/>
      <c r="AT12" s="37"/>
      <c r="AU12" s="37"/>
      <c r="AV12" s="37"/>
      <c r="AW12" s="96"/>
      <c r="AX12" s="958"/>
      <c r="AY12" s="959"/>
      <c r="AZ12" s="959"/>
      <c r="BA12" s="959"/>
      <c r="BB12" s="960"/>
      <c r="BC12" s="961"/>
      <c r="BD12" s="959"/>
      <c r="BE12" s="959"/>
      <c r="BF12" s="959"/>
      <c r="BG12" s="960"/>
      <c r="BH12" s="961"/>
      <c r="BI12" s="959"/>
      <c r="BJ12" s="959"/>
      <c r="BK12" s="959"/>
      <c r="BL12" s="96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59"/>
      <c r="B13" s="2260"/>
      <c r="C13" s="2260"/>
      <c r="D13" s="2260"/>
      <c r="E13" s="2260"/>
      <c r="F13" s="2260"/>
      <c r="G13" s="2261"/>
      <c r="H13" s="2265" t="s">
        <v>103</v>
      </c>
      <c r="I13" s="2266"/>
      <c r="J13" s="2266"/>
      <c r="K13" s="2266"/>
      <c r="L13" s="2266"/>
      <c r="M13" s="2267"/>
      <c r="N13" s="951"/>
      <c r="O13" s="951"/>
      <c r="P13" s="951"/>
      <c r="Q13" s="938"/>
      <c r="R13" s="938"/>
      <c r="S13" s="938"/>
      <c r="T13" s="1087" t="str">
        <f>IF($A12&lt;&gt;"","---","")</f>
        <v/>
      </c>
      <c r="U13" s="1088"/>
      <c r="V13" s="1088"/>
      <c r="W13" s="938"/>
      <c r="X13" s="938"/>
      <c r="Y13" s="938"/>
      <c r="Z13" s="1087" t="str">
        <f>IF($A12&lt;&gt;"","---","")</f>
        <v/>
      </c>
      <c r="AA13" s="1088"/>
      <c r="AB13" s="1088"/>
      <c r="AC13" s="1494" t="str">
        <f>IF(N13*1.085*(W13-Q13)/1000=0,"",N13*1.085*(W13-Q13)/1000)</f>
        <v/>
      </c>
      <c r="AD13" s="1494"/>
      <c r="AE13" s="1494"/>
      <c r="AF13" s="2289"/>
      <c r="AG13" s="2290"/>
      <c r="AH13" s="2290"/>
      <c r="AI13" s="2290"/>
      <c r="AJ13" s="2291"/>
      <c r="AK13" s="37"/>
      <c r="AL13" s="37"/>
      <c r="AM13" s="37"/>
      <c r="AN13" s="37"/>
      <c r="AO13" s="37"/>
      <c r="AP13" s="37"/>
      <c r="AQ13" s="37"/>
      <c r="AR13" s="37"/>
      <c r="AS13" s="37"/>
      <c r="AT13" s="37"/>
      <c r="AU13" s="37"/>
      <c r="AV13" s="37"/>
      <c r="AW13" s="96"/>
      <c r="AX13" s="977"/>
      <c r="AY13" s="978"/>
      <c r="AZ13" s="978"/>
      <c r="BA13" s="978"/>
      <c r="BB13" s="979"/>
      <c r="BC13" s="980"/>
      <c r="BD13" s="978"/>
      <c r="BE13" s="978"/>
      <c r="BF13" s="978"/>
      <c r="BG13" s="979"/>
      <c r="BH13" s="980"/>
      <c r="BI13" s="978"/>
      <c r="BJ13" s="978"/>
      <c r="BK13" s="978"/>
      <c r="BL13" s="98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56"/>
      <c r="B14" s="2257"/>
      <c r="C14" s="2257"/>
      <c r="D14" s="2257"/>
      <c r="E14" s="2257"/>
      <c r="F14" s="2257"/>
      <c r="G14" s="2258"/>
      <c r="H14" s="2492" t="s">
        <v>104</v>
      </c>
      <c r="I14" s="2493"/>
      <c r="J14" s="2493"/>
      <c r="K14" s="2493"/>
      <c r="L14" s="2493"/>
      <c r="M14" s="2494"/>
      <c r="N14" s="2502"/>
      <c r="O14" s="2502"/>
      <c r="P14" s="2502"/>
      <c r="Q14" s="2503"/>
      <c r="R14" s="2503"/>
      <c r="S14" s="2503"/>
      <c r="T14" s="2487" t="str">
        <f>IF($A14&lt;&gt;"","---","")</f>
        <v/>
      </c>
      <c r="U14" s="2488"/>
      <c r="V14" s="2488"/>
      <c r="W14" s="2503"/>
      <c r="X14" s="2503"/>
      <c r="Y14" s="2503"/>
      <c r="Z14" s="2487" t="str">
        <f>IF($A14&lt;&gt;"","---","")</f>
        <v/>
      </c>
      <c r="AA14" s="2488"/>
      <c r="AB14" s="2488"/>
      <c r="AC14" s="2501"/>
      <c r="AD14" s="2501"/>
      <c r="AE14" s="2501"/>
      <c r="AF14" s="2481"/>
      <c r="AG14" s="2482"/>
      <c r="AH14" s="2482"/>
      <c r="AI14" s="2482"/>
      <c r="AJ14" s="2483"/>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59"/>
      <c r="B15" s="2260"/>
      <c r="C15" s="2260"/>
      <c r="D15" s="2260"/>
      <c r="E15" s="2260"/>
      <c r="F15" s="2260"/>
      <c r="G15" s="2261"/>
      <c r="H15" s="2265" t="s">
        <v>103</v>
      </c>
      <c r="I15" s="2266"/>
      <c r="J15" s="2266"/>
      <c r="K15" s="2266"/>
      <c r="L15" s="2266"/>
      <c r="M15" s="2267"/>
      <c r="N15" s="2282"/>
      <c r="O15" s="2282"/>
      <c r="P15" s="2282"/>
      <c r="Q15" s="938"/>
      <c r="R15" s="938"/>
      <c r="S15" s="938"/>
      <c r="T15" s="1087" t="str">
        <f>IF($A14&lt;&gt;"","---","")</f>
        <v/>
      </c>
      <c r="U15" s="1088"/>
      <c r="V15" s="1088"/>
      <c r="W15" s="938"/>
      <c r="X15" s="938"/>
      <c r="Y15" s="938"/>
      <c r="Z15" s="1087" t="str">
        <f>IF($A14&lt;&gt;"","---","")</f>
        <v/>
      </c>
      <c r="AA15" s="1088"/>
      <c r="AB15" s="1088"/>
      <c r="AC15" s="1494" t="str">
        <f>IF(N15*1.085*(W15-Q15)/1000=0,"",N15*1.085*(W15-Q15)/1000)</f>
        <v/>
      </c>
      <c r="AD15" s="1494"/>
      <c r="AE15" s="1494"/>
      <c r="AF15" s="2289"/>
      <c r="AG15" s="2290"/>
      <c r="AH15" s="2290"/>
      <c r="AI15" s="2290"/>
      <c r="AJ15" s="2291"/>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56"/>
      <c r="B16" s="2257"/>
      <c r="C16" s="2257"/>
      <c r="D16" s="2257"/>
      <c r="E16" s="2257"/>
      <c r="F16" s="2257"/>
      <c r="G16" s="2258"/>
      <c r="H16" s="2492" t="s">
        <v>104</v>
      </c>
      <c r="I16" s="2493"/>
      <c r="J16" s="2493"/>
      <c r="K16" s="2493"/>
      <c r="L16" s="2493"/>
      <c r="M16" s="2494"/>
      <c r="N16" s="2502"/>
      <c r="O16" s="2502"/>
      <c r="P16" s="2502"/>
      <c r="Q16" s="2503"/>
      <c r="R16" s="2503"/>
      <c r="S16" s="2503"/>
      <c r="T16" s="2487" t="str">
        <f>IF($A16&lt;&gt;"","---","")</f>
        <v/>
      </c>
      <c r="U16" s="2488"/>
      <c r="V16" s="2488"/>
      <c r="W16" s="2503"/>
      <c r="X16" s="2503"/>
      <c r="Y16" s="2503"/>
      <c r="Z16" s="2487" t="str">
        <f>IF($A16&lt;&gt;"","---","")</f>
        <v/>
      </c>
      <c r="AA16" s="2488"/>
      <c r="AB16" s="2488"/>
      <c r="AC16" s="2501"/>
      <c r="AD16" s="2501"/>
      <c r="AE16" s="2501"/>
      <c r="AF16" s="2481"/>
      <c r="AG16" s="2482"/>
      <c r="AH16" s="2482"/>
      <c r="AI16" s="2482"/>
      <c r="AJ16" s="2483"/>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59"/>
      <c r="B17" s="2260"/>
      <c r="C17" s="2260"/>
      <c r="D17" s="2260"/>
      <c r="E17" s="2260"/>
      <c r="F17" s="2260"/>
      <c r="G17" s="2261"/>
      <c r="H17" s="2265" t="s">
        <v>103</v>
      </c>
      <c r="I17" s="2266"/>
      <c r="J17" s="2266"/>
      <c r="K17" s="2266"/>
      <c r="L17" s="2266"/>
      <c r="M17" s="2267"/>
      <c r="N17" s="2282"/>
      <c r="O17" s="2282"/>
      <c r="P17" s="2282"/>
      <c r="Q17" s="938"/>
      <c r="R17" s="938"/>
      <c r="S17" s="938"/>
      <c r="T17" s="1087" t="str">
        <f>IF($A16&lt;&gt;"","---","")</f>
        <v/>
      </c>
      <c r="U17" s="1088"/>
      <c r="V17" s="1088"/>
      <c r="W17" s="938"/>
      <c r="X17" s="938"/>
      <c r="Y17" s="938"/>
      <c r="Z17" s="1087" t="str">
        <f>IF($A16&lt;&gt;"","---","")</f>
        <v/>
      </c>
      <c r="AA17" s="1088"/>
      <c r="AB17" s="1088"/>
      <c r="AC17" s="1494" t="str">
        <f>IF(N17*1.085*(W17-Q17)/1000=0,"",N17*1.085*(W17-Q17)/1000)</f>
        <v/>
      </c>
      <c r="AD17" s="1494"/>
      <c r="AE17" s="1494"/>
      <c r="AF17" s="2289"/>
      <c r="AG17" s="2290"/>
      <c r="AH17" s="2290"/>
      <c r="AI17" s="2290"/>
      <c r="AJ17" s="2291"/>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56"/>
      <c r="B18" s="2257"/>
      <c r="C18" s="2257"/>
      <c r="D18" s="2257"/>
      <c r="E18" s="2257"/>
      <c r="F18" s="2257"/>
      <c r="G18" s="2258"/>
      <c r="H18" s="2492" t="s">
        <v>104</v>
      </c>
      <c r="I18" s="2493"/>
      <c r="J18" s="2493"/>
      <c r="K18" s="2493"/>
      <c r="L18" s="2493"/>
      <c r="M18" s="2494"/>
      <c r="N18" s="2502"/>
      <c r="O18" s="2502"/>
      <c r="P18" s="2502"/>
      <c r="Q18" s="2503"/>
      <c r="R18" s="2503"/>
      <c r="S18" s="2503"/>
      <c r="T18" s="2487" t="str">
        <f>IF($A18&lt;&gt;"","---","")</f>
        <v/>
      </c>
      <c r="U18" s="2488"/>
      <c r="V18" s="2488"/>
      <c r="W18" s="2503"/>
      <c r="X18" s="2503"/>
      <c r="Y18" s="2503"/>
      <c r="Z18" s="2487" t="str">
        <f>IF($A18&lt;&gt;"","---","")</f>
        <v/>
      </c>
      <c r="AA18" s="2488"/>
      <c r="AB18" s="2488"/>
      <c r="AC18" s="2501"/>
      <c r="AD18" s="2501"/>
      <c r="AE18" s="2501"/>
      <c r="AF18" s="2481"/>
      <c r="AG18" s="2482"/>
      <c r="AH18" s="2482"/>
      <c r="AI18" s="2482"/>
      <c r="AJ18" s="2483"/>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59"/>
      <c r="B19" s="2260"/>
      <c r="C19" s="2260"/>
      <c r="D19" s="2260"/>
      <c r="E19" s="2260"/>
      <c r="F19" s="2260"/>
      <c r="G19" s="2261"/>
      <c r="H19" s="2265" t="s">
        <v>103</v>
      </c>
      <c r="I19" s="2266"/>
      <c r="J19" s="2266"/>
      <c r="K19" s="2266"/>
      <c r="L19" s="2266"/>
      <c r="M19" s="2267"/>
      <c r="N19" s="2282"/>
      <c r="O19" s="2282"/>
      <c r="P19" s="2282"/>
      <c r="Q19" s="938"/>
      <c r="R19" s="938"/>
      <c r="S19" s="938"/>
      <c r="T19" s="1087" t="str">
        <f>IF($A18&lt;&gt;"","---","")</f>
        <v/>
      </c>
      <c r="U19" s="1088"/>
      <c r="V19" s="1088"/>
      <c r="W19" s="938"/>
      <c r="X19" s="938"/>
      <c r="Y19" s="938"/>
      <c r="Z19" s="1087" t="str">
        <f>IF($A18&lt;&gt;"","---","")</f>
        <v/>
      </c>
      <c r="AA19" s="1088"/>
      <c r="AB19" s="1088"/>
      <c r="AC19" s="1494" t="str">
        <f>IF(N19*1.085*(W19-Q19)/1000=0,"",N19*1.085*(W19-Q19)/1000)</f>
        <v/>
      </c>
      <c r="AD19" s="1494"/>
      <c r="AE19" s="1494"/>
      <c r="AF19" s="2289"/>
      <c r="AG19" s="2290"/>
      <c r="AH19" s="2290"/>
      <c r="AI19" s="2290"/>
      <c r="AJ19" s="2291"/>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56"/>
      <c r="B20" s="2257"/>
      <c r="C20" s="2257"/>
      <c r="D20" s="2257"/>
      <c r="E20" s="2257"/>
      <c r="F20" s="2257"/>
      <c r="G20" s="2258"/>
      <c r="H20" s="2492" t="s">
        <v>104</v>
      </c>
      <c r="I20" s="2493"/>
      <c r="J20" s="2493"/>
      <c r="K20" s="2493"/>
      <c r="L20" s="2493"/>
      <c r="M20" s="2494"/>
      <c r="N20" s="2502"/>
      <c r="O20" s="2502"/>
      <c r="P20" s="2502"/>
      <c r="Q20" s="2503"/>
      <c r="R20" s="2503"/>
      <c r="S20" s="2503"/>
      <c r="T20" s="2487" t="str">
        <f>IF($A20&lt;&gt;"","---","")</f>
        <v/>
      </c>
      <c r="U20" s="2488"/>
      <c r="V20" s="2488"/>
      <c r="W20" s="2503"/>
      <c r="X20" s="2503"/>
      <c r="Y20" s="2503"/>
      <c r="Z20" s="2487" t="str">
        <f>IF($A20&lt;&gt;"","---","")</f>
        <v/>
      </c>
      <c r="AA20" s="2488"/>
      <c r="AB20" s="2488"/>
      <c r="AC20" s="2501"/>
      <c r="AD20" s="2501"/>
      <c r="AE20" s="2501"/>
      <c r="AF20" s="2481"/>
      <c r="AG20" s="2482"/>
      <c r="AH20" s="2482"/>
      <c r="AI20" s="2482"/>
      <c r="AJ20" s="2483"/>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59"/>
      <c r="B21" s="2260"/>
      <c r="C21" s="2260"/>
      <c r="D21" s="2260"/>
      <c r="E21" s="2260"/>
      <c r="F21" s="2260"/>
      <c r="G21" s="2261"/>
      <c r="H21" s="2265" t="s">
        <v>103</v>
      </c>
      <c r="I21" s="2266"/>
      <c r="J21" s="2266"/>
      <c r="K21" s="2266"/>
      <c r="L21" s="2266"/>
      <c r="M21" s="2267"/>
      <c r="N21" s="2282"/>
      <c r="O21" s="2282"/>
      <c r="P21" s="2282"/>
      <c r="Q21" s="938"/>
      <c r="R21" s="938"/>
      <c r="S21" s="938"/>
      <c r="T21" s="1087" t="str">
        <f>IF($A20&lt;&gt;"","---","")</f>
        <v/>
      </c>
      <c r="U21" s="1088"/>
      <c r="V21" s="1088"/>
      <c r="W21" s="938"/>
      <c r="X21" s="938"/>
      <c r="Y21" s="938"/>
      <c r="Z21" s="1087" t="str">
        <f>IF($A20&lt;&gt;"","---","")</f>
        <v/>
      </c>
      <c r="AA21" s="1088"/>
      <c r="AB21" s="1088"/>
      <c r="AC21" s="1494" t="str">
        <f>IF(N21*1.085*(W21-Q21)/1000=0,"",N21*1.085*(W21-Q21)/1000)</f>
        <v/>
      </c>
      <c r="AD21" s="1494"/>
      <c r="AE21" s="1494"/>
      <c r="AF21" s="2289"/>
      <c r="AG21" s="2290"/>
      <c r="AH21" s="2290"/>
      <c r="AI21" s="2290"/>
      <c r="AJ21" s="2291"/>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56"/>
      <c r="B22" s="2257"/>
      <c r="C22" s="2257"/>
      <c r="D22" s="2257"/>
      <c r="E22" s="2257"/>
      <c r="F22" s="2257"/>
      <c r="G22" s="2258"/>
      <c r="H22" s="2492" t="s">
        <v>104</v>
      </c>
      <c r="I22" s="2493"/>
      <c r="J22" s="2493"/>
      <c r="K22" s="2493"/>
      <c r="L22" s="2493"/>
      <c r="M22" s="2494"/>
      <c r="N22" s="2502"/>
      <c r="O22" s="2502"/>
      <c r="P22" s="2502"/>
      <c r="Q22" s="2503"/>
      <c r="R22" s="2503"/>
      <c r="S22" s="2503"/>
      <c r="T22" s="2487" t="str">
        <f>IF($A22&lt;&gt;"","---","")</f>
        <v/>
      </c>
      <c r="U22" s="2488"/>
      <c r="V22" s="2488"/>
      <c r="W22" s="2503"/>
      <c r="X22" s="2503"/>
      <c r="Y22" s="2503"/>
      <c r="Z22" s="2487" t="str">
        <f>IF($A22&lt;&gt;"","---","")</f>
        <v/>
      </c>
      <c r="AA22" s="2488"/>
      <c r="AB22" s="2488"/>
      <c r="AC22" s="2501"/>
      <c r="AD22" s="2501"/>
      <c r="AE22" s="2501"/>
      <c r="AF22" s="2481"/>
      <c r="AG22" s="2482"/>
      <c r="AH22" s="2482"/>
      <c r="AI22" s="2482"/>
      <c r="AJ22" s="2483"/>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59"/>
      <c r="B23" s="2260"/>
      <c r="C23" s="2260"/>
      <c r="D23" s="2260"/>
      <c r="E23" s="2260"/>
      <c r="F23" s="2260"/>
      <c r="G23" s="2261"/>
      <c r="H23" s="2265" t="s">
        <v>103</v>
      </c>
      <c r="I23" s="2266"/>
      <c r="J23" s="2266"/>
      <c r="K23" s="2266"/>
      <c r="L23" s="2266"/>
      <c r="M23" s="2267"/>
      <c r="N23" s="2282"/>
      <c r="O23" s="2282"/>
      <c r="P23" s="2282"/>
      <c r="Q23" s="938"/>
      <c r="R23" s="938"/>
      <c r="S23" s="938"/>
      <c r="T23" s="1087" t="str">
        <f>IF($A22&lt;&gt;"","---","")</f>
        <v/>
      </c>
      <c r="U23" s="1088"/>
      <c r="V23" s="1088"/>
      <c r="W23" s="938"/>
      <c r="X23" s="938"/>
      <c r="Y23" s="938"/>
      <c r="Z23" s="1087" t="str">
        <f>IF($A22&lt;&gt;"","---","")</f>
        <v/>
      </c>
      <c r="AA23" s="1088"/>
      <c r="AB23" s="1088"/>
      <c r="AC23" s="1494" t="str">
        <f>IF(N23*1.085*(W23-Q23)/1000=0,"",N23*1.085*(W23-Q23)/1000)</f>
        <v/>
      </c>
      <c r="AD23" s="1494"/>
      <c r="AE23" s="1494"/>
      <c r="AF23" s="2289"/>
      <c r="AG23" s="2290"/>
      <c r="AH23" s="2290"/>
      <c r="AI23" s="2290"/>
      <c r="AJ23" s="2291"/>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56"/>
      <c r="B24" s="2257"/>
      <c r="C24" s="2257"/>
      <c r="D24" s="2257"/>
      <c r="E24" s="2257"/>
      <c r="F24" s="2257"/>
      <c r="G24" s="2258"/>
      <c r="H24" s="2492" t="s">
        <v>104</v>
      </c>
      <c r="I24" s="2493"/>
      <c r="J24" s="2493"/>
      <c r="K24" s="2493"/>
      <c r="L24" s="2493"/>
      <c r="M24" s="2494"/>
      <c r="N24" s="2502"/>
      <c r="O24" s="2502"/>
      <c r="P24" s="2502"/>
      <c r="Q24" s="2503"/>
      <c r="R24" s="2503"/>
      <c r="S24" s="2503"/>
      <c r="T24" s="2487" t="str">
        <f>IF($A24&lt;&gt;"","---","")</f>
        <v/>
      </c>
      <c r="U24" s="2488"/>
      <c r="V24" s="2488"/>
      <c r="W24" s="2503"/>
      <c r="X24" s="2503"/>
      <c r="Y24" s="2503"/>
      <c r="Z24" s="2487" t="str">
        <f>IF($A24&lt;&gt;"","---","")</f>
        <v/>
      </c>
      <c r="AA24" s="2488"/>
      <c r="AB24" s="2488"/>
      <c r="AC24" s="2501"/>
      <c r="AD24" s="2501"/>
      <c r="AE24" s="2501"/>
      <c r="AF24" s="2481"/>
      <c r="AG24" s="2482"/>
      <c r="AH24" s="2482"/>
      <c r="AI24" s="2482"/>
      <c r="AJ24" s="2483"/>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59"/>
      <c r="B25" s="2260"/>
      <c r="C25" s="2260"/>
      <c r="D25" s="2260"/>
      <c r="E25" s="2260"/>
      <c r="F25" s="2260"/>
      <c r="G25" s="2261"/>
      <c r="H25" s="2265" t="s">
        <v>103</v>
      </c>
      <c r="I25" s="2266"/>
      <c r="J25" s="2266"/>
      <c r="K25" s="2266"/>
      <c r="L25" s="2266"/>
      <c r="M25" s="2267"/>
      <c r="N25" s="2282"/>
      <c r="O25" s="2282"/>
      <c r="P25" s="2282"/>
      <c r="Q25" s="938"/>
      <c r="R25" s="938"/>
      <c r="S25" s="938"/>
      <c r="T25" s="1087" t="str">
        <f>IF($A24&lt;&gt;"","---","")</f>
        <v/>
      </c>
      <c r="U25" s="1088"/>
      <c r="V25" s="1088"/>
      <c r="W25" s="938"/>
      <c r="X25" s="938"/>
      <c r="Y25" s="938"/>
      <c r="Z25" s="1087" t="str">
        <f>IF($A24&lt;&gt;"","---","")</f>
        <v/>
      </c>
      <c r="AA25" s="1088"/>
      <c r="AB25" s="1088"/>
      <c r="AC25" s="1494" t="str">
        <f>IF(N25*1.085*(W25-Q25)/1000=0,"",N25*1.085*(W25-Q25)/1000)</f>
        <v/>
      </c>
      <c r="AD25" s="1494"/>
      <c r="AE25" s="1494"/>
      <c r="AF25" s="2289"/>
      <c r="AG25" s="2290"/>
      <c r="AH25" s="2290"/>
      <c r="AI25" s="2290"/>
      <c r="AJ25" s="2291"/>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56"/>
      <c r="B26" s="2257"/>
      <c r="C26" s="2257"/>
      <c r="D26" s="2257"/>
      <c r="E26" s="2257"/>
      <c r="F26" s="2257"/>
      <c r="G26" s="2258"/>
      <c r="H26" s="2492" t="s">
        <v>104</v>
      </c>
      <c r="I26" s="2493"/>
      <c r="J26" s="2493"/>
      <c r="K26" s="2493"/>
      <c r="L26" s="2493"/>
      <c r="M26" s="2494"/>
      <c r="N26" s="2502"/>
      <c r="O26" s="2502"/>
      <c r="P26" s="2502"/>
      <c r="Q26" s="2503"/>
      <c r="R26" s="2503"/>
      <c r="S26" s="2503"/>
      <c r="T26" s="2487" t="str">
        <f>IF($A26&lt;&gt;"","---","")</f>
        <v/>
      </c>
      <c r="U26" s="2488"/>
      <c r="V26" s="2488"/>
      <c r="W26" s="2503"/>
      <c r="X26" s="2503"/>
      <c r="Y26" s="2503"/>
      <c r="Z26" s="2487" t="str">
        <f>IF($A26&lt;&gt;"","---","")</f>
        <v/>
      </c>
      <c r="AA26" s="2488"/>
      <c r="AB26" s="2488"/>
      <c r="AC26" s="2501"/>
      <c r="AD26" s="2501"/>
      <c r="AE26" s="2501"/>
      <c r="AF26" s="2481"/>
      <c r="AG26" s="2482"/>
      <c r="AH26" s="2482"/>
      <c r="AI26" s="2482"/>
      <c r="AJ26" s="2483"/>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59"/>
      <c r="B27" s="2260"/>
      <c r="C27" s="2260"/>
      <c r="D27" s="2260"/>
      <c r="E27" s="2260"/>
      <c r="F27" s="2260"/>
      <c r="G27" s="2261"/>
      <c r="H27" s="2265" t="s">
        <v>103</v>
      </c>
      <c r="I27" s="2266"/>
      <c r="J27" s="2266"/>
      <c r="K27" s="2266"/>
      <c r="L27" s="2266"/>
      <c r="M27" s="2267"/>
      <c r="N27" s="2282"/>
      <c r="O27" s="2282"/>
      <c r="P27" s="2282"/>
      <c r="Q27" s="938"/>
      <c r="R27" s="938"/>
      <c r="S27" s="938"/>
      <c r="T27" s="1087" t="str">
        <f>IF($A26&lt;&gt;"","---","")</f>
        <v/>
      </c>
      <c r="U27" s="1088"/>
      <c r="V27" s="1088"/>
      <c r="W27" s="938"/>
      <c r="X27" s="938"/>
      <c r="Y27" s="938"/>
      <c r="Z27" s="1087" t="str">
        <f>IF($A26&lt;&gt;"","---","")</f>
        <v/>
      </c>
      <c r="AA27" s="1088"/>
      <c r="AB27" s="1088"/>
      <c r="AC27" s="1494" t="str">
        <f>IF(N27*1.085*(W27-Q27)/1000=0,"",N27*1.085*(W27-Q27)/1000)</f>
        <v/>
      </c>
      <c r="AD27" s="1494"/>
      <c r="AE27" s="1494"/>
      <c r="AF27" s="2289"/>
      <c r="AG27" s="2290"/>
      <c r="AH27" s="2290"/>
      <c r="AI27" s="2290"/>
      <c r="AJ27" s="2291"/>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56"/>
      <c r="B28" s="2257"/>
      <c r="C28" s="2257"/>
      <c r="D28" s="2257"/>
      <c r="E28" s="2257"/>
      <c r="F28" s="2257"/>
      <c r="G28" s="2258"/>
      <c r="H28" s="2492" t="s">
        <v>104</v>
      </c>
      <c r="I28" s="2493"/>
      <c r="J28" s="2493"/>
      <c r="K28" s="2493"/>
      <c r="L28" s="2493"/>
      <c r="M28" s="2494"/>
      <c r="N28" s="2495"/>
      <c r="O28" s="2496"/>
      <c r="P28" s="2497"/>
      <c r="Q28" s="2498"/>
      <c r="R28" s="2499"/>
      <c r="S28" s="2500"/>
      <c r="T28" s="2487" t="str">
        <f>IF($A28&lt;&gt;"","---","")</f>
        <v/>
      </c>
      <c r="U28" s="2488"/>
      <c r="V28" s="2488"/>
      <c r="W28" s="2498"/>
      <c r="X28" s="2499"/>
      <c r="Y28" s="2500"/>
      <c r="Z28" s="2487" t="str">
        <f>IF($A28&lt;&gt;"","---","")</f>
        <v/>
      </c>
      <c r="AA28" s="2488"/>
      <c r="AB28" s="2488"/>
      <c r="AC28" s="2489"/>
      <c r="AD28" s="2490"/>
      <c r="AE28" s="2491"/>
      <c r="AF28" s="2481"/>
      <c r="AG28" s="2482"/>
      <c r="AH28" s="2482"/>
      <c r="AI28" s="2482"/>
      <c r="AJ28" s="2483"/>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59"/>
      <c r="B29" s="2260"/>
      <c r="C29" s="2260"/>
      <c r="D29" s="2260"/>
      <c r="E29" s="2260"/>
      <c r="F29" s="2260"/>
      <c r="G29" s="2261"/>
      <c r="H29" s="2265" t="s">
        <v>103</v>
      </c>
      <c r="I29" s="2266"/>
      <c r="J29" s="2266"/>
      <c r="K29" s="2266"/>
      <c r="L29" s="2266"/>
      <c r="M29" s="2267"/>
      <c r="N29" s="1283"/>
      <c r="O29" s="1284"/>
      <c r="P29" s="1285"/>
      <c r="Q29" s="2074"/>
      <c r="R29" s="2075"/>
      <c r="S29" s="2076"/>
      <c r="T29" s="1087" t="str">
        <f>IF($A28&lt;&gt;"","---","")</f>
        <v/>
      </c>
      <c r="U29" s="1088"/>
      <c r="V29" s="1088"/>
      <c r="W29" s="2074"/>
      <c r="X29" s="2075"/>
      <c r="Y29" s="2076"/>
      <c r="Z29" s="1087" t="str">
        <f>IF($A28&lt;&gt;"","---","")</f>
        <v/>
      </c>
      <c r="AA29" s="1088"/>
      <c r="AB29" s="1088"/>
      <c r="AC29" s="1494" t="str">
        <f>IF(N29*1.085*(W29-Q29)/1000=0,"",N29*1.085*(W29-Q29)/1000)</f>
        <v/>
      </c>
      <c r="AD29" s="1494"/>
      <c r="AE29" s="1494"/>
      <c r="AF29" s="2289"/>
      <c r="AG29" s="2290"/>
      <c r="AH29" s="2290"/>
      <c r="AI29" s="2290"/>
      <c r="AJ29" s="2291"/>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56"/>
      <c r="B30" s="2257"/>
      <c r="C30" s="2257"/>
      <c r="D30" s="2257"/>
      <c r="E30" s="2257"/>
      <c r="F30" s="2257"/>
      <c r="G30" s="2258"/>
      <c r="H30" s="2492" t="s">
        <v>104</v>
      </c>
      <c r="I30" s="2493"/>
      <c r="J30" s="2493"/>
      <c r="K30" s="2493"/>
      <c r="L30" s="2493"/>
      <c r="M30" s="2494"/>
      <c r="N30" s="2495"/>
      <c r="O30" s="2496"/>
      <c r="P30" s="2497"/>
      <c r="Q30" s="2498"/>
      <c r="R30" s="2499"/>
      <c r="S30" s="2500"/>
      <c r="T30" s="2487" t="str">
        <f>IF($A30&lt;&gt;"","---","")</f>
        <v/>
      </c>
      <c r="U30" s="2488"/>
      <c r="V30" s="2488"/>
      <c r="W30" s="2498"/>
      <c r="X30" s="2499"/>
      <c r="Y30" s="2500"/>
      <c r="Z30" s="2487" t="str">
        <f>IF($A30&lt;&gt;"","---","")</f>
        <v/>
      </c>
      <c r="AA30" s="2488"/>
      <c r="AB30" s="2488"/>
      <c r="AC30" s="2489"/>
      <c r="AD30" s="2490"/>
      <c r="AE30" s="2491"/>
      <c r="AF30" s="2481"/>
      <c r="AG30" s="2482"/>
      <c r="AH30" s="2482"/>
      <c r="AI30" s="2482"/>
      <c r="AJ30" s="2483"/>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59"/>
      <c r="B31" s="2260"/>
      <c r="C31" s="2260"/>
      <c r="D31" s="2260"/>
      <c r="E31" s="2260"/>
      <c r="F31" s="2260"/>
      <c r="G31" s="2261"/>
      <c r="H31" s="2265" t="s">
        <v>103</v>
      </c>
      <c r="I31" s="2266"/>
      <c r="J31" s="2266"/>
      <c r="K31" s="2266"/>
      <c r="L31" s="2266"/>
      <c r="M31" s="2267"/>
      <c r="N31" s="1283"/>
      <c r="O31" s="1284"/>
      <c r="P31" s="1285"/>
      <c r="Q31" s="2074"/>
      <c r="R31" s="2075"/>
      <c r="S31" s="2076"/>
      <c r="T31" s="1087" t="str">
        <f>IF($A30&lt;&gt;"","---","")</f>
        <v/>
      </c>
      <c r="U31" s="1088"/>
      <c r="V31" s="1088"/>
      <c r="W31" s="2074"/>
      <c r="X31" s="2075"/>
      <c r="Y31" s="2076"/>
      <c r="Z31" s="1087" t="str">
        <f>IF($A30&lt;&gt;"","---","")</f>
        <v/>
      </c>
      <c r="AA31" s="1088"/>
      <c r="AB31" s="1088"/>
      <c r="AC31" s="1494" t="str">
        <f>IF(N31*1.085*(W31-Q31)/1000=0,"",N31*1.085*(W31-Q31)/1000)</f>
        <v/>
      </c>
      <c r="AD31" s="1494"/>
      <c r="AE31" s="1494"/>
      <c r="AF31" s="2289"/>
      <c r="AG31" s="2290"/>
      <c r="AH31" s="2290"/>
      <c r="AI31" s="2290"/>
      <c r="AJ31" s="2291"/>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56"/>
      <c r="B32" s="2257"/>
      <c r="C32" s="2257"/>
      <c r="D32" s="2257"/>
      <c r="E32" s="2257"/>
      <c r="F32" s="2257"/>
      <c r="G32" s="2258"/>
      <c r="H32" s="2492" t="s">
        <v>104</v>
      </c>
      <c r="I32" s="2493"/>
      <c r="J32" s="2493"/>
      <c r="K32" s="2493"/>
      <c r="L32" s="2493"/>
      <c r="M32" s="2494"/>
      <c r="N32" s="2495"/>
      <c r="O32" s="2496"/>
      <c r="P32" s="2497"/>
      <c r="Q32" s="2498"/>
      <c r="R32" s="2499"/>
      <c r="S32" s="2500"/>
      <c r="T32" s="2487" t="str">
        <f>IF($A32&lt;&gt;"","---","")</f>
        <v/>
      </c>
      <c r="U32" s="2488"/>
      <c r="V32" s="2488"/>
      <c r="W32" s="2498"/>
      <c r="X32" s="2499"/>
      <c r="Y32" s="2500"/>
      <c r="Z32" s="2487" t="str">
        <f>IF($A32&lt;&gt;"","---","")</f>
        <v/>
      </c>
      <c r="AA32" s="2488"/>
      <c r="AB32" s="2488"/>
      <c r="AC32" s="2489"/>
      <c r="AD32" s="2490"/>
      <c r="AE32" s="2491"/>
      <c r="AF32" s="2481"/>
      <c r="AG32" s="2482"/>
      <c r="AH32" s="2482"/>
      <c r="AI32" s="2482"/>
      <c r="AJ32" s="2483"/>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62"/>
      <c r="B33" s="2263"/>
      <c r="C33" s="2263"/>
      <c r="D33" s="2263"/>
      <c r="E33" s="2263"/>
      <c r="F33" s="2263"/>
      <c r="G33" s="2264"/>
      <c r="H33" s="2283" t="s">
        <v>103</v>
      </c>
      <c r="I33" s="2284"/>
      <c r="J33" s="2284"/>
      <c r="K33" s="2284"/>
      <c r="L33" s="2284"/>
      <c r="M33" s="2285"/>
      <c r="N33" s="2073"/>
      <c r="O33" s="1514"/>
      <c r="P33" s="1515"/>
      <c r="Q33" s="2038"/>
      <c r="R33" s="2039"/>
      <c r="S33" s="2040"/>
      <c r="T33" s="2338" t="str">
        <f>IF($A32&lt;&gt;"","---","")</f>
        <v/>
      </c>
      <c r="U33" s="2187"/>
      <c r="V33" s="2187"/>
      <c r="W33" s="2038"/>
      <c r="X33" s="2039"/>
      <c r="Y33" s="2040"/>
      <c r="Z33" s="2338" t="str">
        <f>IF($A32&lt;&gt;"","---","")</f>
        <v/>
      </c>
      <c r="AA33" s="2187"/>
      <c r="AB33" s="2187"/>
      <c r="AC33" s="2484" t="str">
        <f>IF(N33*1.085*(W33-Q33)/1000=0,"",N33*1.085*(W33-Q33)/1000)</f>
        <v/>
      </c>
      <c r="AD33" s="2485"/>
      <c r="AE33" s="2486"/>
      <c r="AF33" s="2292"/>
      <c r="AG33" s="2293"/>
      <c r="AH33" s="2293"/>
      <c r="AI33" s="2293"/>
      <c r="AJ33" s="2294"/>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86"/>
      <c r="C36" s="1786"/>
      <c r="D36" s="1786"/>
      <c r="E36" s="1786"/>
      <c r="F36" s="1786"/>
      <c r="G36" s="1786"/>
      <c r="H36" s="1786"/>
      <c r="I36" s="1786"/>
      <c r="J36" s="1786"/>
      <c r="K36" s="1786"/>
      <c r="L36" s="1786"/>
      <c r="M36" s="1786"/>
      <c r="N36" s="1786"/>
      <c r="O36" s="1786"/>
      <c r="P36" s="1786"/>
      <c r="Q36" s="1786"/>
      <c r="R36" s="1786"/>
      <c r="S36" s="1786"/>
      <c r="T36" s="1786"/>
      <c r="U36" s="1786"/>
      <c r="V36" s="1786"/>
      <c r="W36" s="1786"/>
      <c r="X36" s="1786"/>
      <c r="Y36" s="1786"/>
      <c r="Z36" s="1786"/>
      <c r="AA36" s="1786"/>
      <c r="AB36" s="1786"/>
      <c r="AC36" s="1786"/>
      <c r="AD36" s="1786"/>
      <c r="AE36" s="1786"/>
      <c r="AF36" s="1786"/>
      <c r="AG36" s="1786"/>
      <c r="AH36" s="1786"/>
      <c r="AI36" s="1786"/>
      <c r="AJ36" s="1786"/>
      <c r="AK36" s="1786"/>
      <c r="AL36" s="1786"/>
      <c r="AM36" s="1786"/>
      <c r="AN36" s="1786"/>
      <c r="AO36" s="1786"/>
      <c r="AP36" s="1786"/>
      <c r="AQ36" s="1786"/>
      <c r="AR36" s="1786"/>
      <c r="AS36" s="1786"/>
      <c r="AT36" s="1786"/>
      <c r="AU36" s="1786"/>
      <c r="AV36" s="1786"/>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86"/>
      <c r="C37" s="1786"/>
      <c r="D37" s="1786"/>
      <c r="E37" s="1786"/>
      <c r="F37" s="1786"/>
      <c r="G37" s="1786"/>
      <c r="H37" s="1786"/>
      <c r="I37" s="1786"/>
      <c r="J37" s="1786"/>
      <c r="K37" s="1786"/>
      <c r="L37" s="1786"/>
      <c r="M37" s="1786"/>
      <c r="N37" s="1786"/>
      <c r="O37" s="1786"/>
      <c r="P37" s="1786"/>
      <c r="Q37" s="1786"/>
      <c r="R37" s="1786"/>
      <c r="S37" s="1786"/>
      <c r="T37" s="1786"/>
      <c r="U37" s="1786"/>
      <c r="V37" s="1786"/>
      <c r="W37" s="1786"/>
      <c r="X37" s="1786"/>
      <c r="Y37" s="1786"/>
      <c r="Z37" s="1786"/>
      <c r="AA37" s="1786"/>
      <c r="AB37" s="1786"/>
      <c r="AC37" s="1786"/>
      <c r="AD37" s="1786"/>
      <c r="AE37" s="1786"/>
      <c r="AF37" s="1786"/>
      <c r="AG37" s="1786"/>
      <c r="AH37" s="1786"/>
      <c r="AI37" s="1786"/>
      <c r="AJ37" s="1786"/>
      <c r="AK37" s="1786"/>
      <c r="AL37" s="1786"/>
      <c r="AM37" s="1786"/>
      <c r="AN37" s="1786"/>
      <c r="AO37" s="1786"/>
      <c r="AP37" s="1786"/>
      <c r="AQ37" s="1786"/>
      <c r="AR37" s="1786"/>
      <c r="AS37" s="1786"/>
      <c r="AT37" s="1786"/>
      <c r="AU37" s="1786"/>
      <c r="AV37" s="1786"/>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86"/>
      <c r="C38" s="1786"/>
      <c r="D38" s="1786"/>
      <c r="E38" s="1786"/>
      <c r="F38" s="1786"/>
      <c r="G38" s="1786"/>
      <c r="H38" s="1786"/>
      <c r="I38" s="1786"/>
      <c r="J38" s="1786"/>
      <c r="K38" s="1786"/>
      <c r="L38" s="1786"/>
      <c r="M38" s="1786"/>
      <c r="N38" s="1786"/>
      <c r="O38" s="1786"/>
      <c r="P38" s="1786"/>
      <c r="Q38" s="1786"/>
      <c r="R38" s="1786"/>
      <c r="S38" s="1786"/>
      <c r="T38" s="1786"/>
      <c r="U38" s="1786"/>
      <c r="V38" s="1786"/>
      <c r="W38" s="1786"/>
      <c r="X38" s="1786"/>
      <c r="Y38" s="1786"/>
      <c r="Z38" s="1786"/>
      <c r="AA38" s="1786"/>
      <c r="AB38" s="1786"/>
      <c r="AC38" s="1786"/>
      <c r="AD38" s="1786"/>
      <c r="AE38" s="1786"/>
      <c r="AF38" s="1786"/>
      <c r="AG38" s="1786"/>
      <c r="AH38" s="1786"/>
      <c r="AI38" s="1786"/>
      <c r="AJ38" s="1786"/>
      <c r="AK38" s="1786"/>
      <c r="AL38" s="1786"/>
      <c r="AM38" s="1786"/>
      <c r="AN38" s="1786"/>
      <c r="AO38" s="1786"/>
      <c r="AP38" s="1786"/>
      <c r="AQ38" s="1786"/>
      <c r="AR38" s="1786"/>
      <c r="AS38" s="1786"/>
      <c r="AT38" s="1786"/>
      <c r="AU38" s="1786"/>
      <c r="AV38" s="178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86"/>
      <c r="C39" s="1786"/>
      <c r="D39" s="1786"/>
      <c r="E39" s="1786"/>
      <c r="F39" s="1786"/>
      <c r="G39" s="1786"/>
      <c r="H39" s="1786"/>
      <c r="I39" s="1786"/>
      <c r="J39" s="1786"/>
      <c r="K39" s="1786"/>
      <c r="L39" s="1786"/>
      <c r="M39" s="1786"/>
      <c r="N39" s="1786"/>
      <c r="O39" s="1786"/>
      <c r="P39" s="1786"/>
      <c r="Q39" s="1786"/>
      <c r="R39" s="1786"/>
      <c r="S39" s="1786"/>
      <c r="T39" s="1786"/>
      <c r="U39" s="1786"/>
      <c r="V39" s="1786"/>
      <c r="W39" s="1786"/>
      <c r="X39" s="1786"/>
      <c r="Y39" s="1786"/>
      <c r="Z39" s="1786"/>
      <c r="AA39" s="1786"/>
      <c r="AB39" s="1786"/>
      <c r="AC39" s="1786"/>
      <c r="AD39" s="1786"/>
      <c r="AE39" s="1786"/>
      <c r="AF39" s="1786"/>
      <c r="AG39" s="1786"/>
      <c r="AH39" s="1786"/>
      <c r="AI39" s="1786"/>
      <c r="AJ39" s="1786"/>
      <c r="AK39" s="1786"/>
      <c r="AL39" s="1786"/>
      <c r="AM39" s="1786"/>
      <c r="AN39" s="1786"/>
      <c r="AO39" s="1786"/>
      <c r="AP39" s="1786"/>
      <c r="AQ39" s="1786"/>
      <c r="AR39" s="1786"/>
      <c r="AS39" s="1786"/>
      <c r="AT39" s="1786"/>
      <c r="AU39" s="1786"/>
      <c r="AV39" s="178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86"/>
      <c r="C40" s="1786"/>
      <c r="D40" s="1786"/>
      <c r="E40" s="1786"/>
      <c r="F40" s="1786"/>
      <c r="G40" s="1786"/>
      <c r="H40" s="1786"/>
      <c r="I40" s="1786"/>
      <c r="J40" s="1786"/>
      <c r="K40" s="1786"/>
      <c r="L40" s="1786"/>
      <c r="M40" s="1786"/>
      <c r="N40" s="1786"/>
      <c r="O40" s="1786"/>
      <c r="P40" s="1786"/>
      <c r="Q40" s="1786"/>
      <c r="R40" s="1786"/>
      <c r="S40" s="1786"/>
      <c r="T40" s="1786"/>
      <c r="U40" s="1786"/>
      <c r="V40" s="1786"/>
      <c r="W40" s="1786"/>
      <c r="X40" s="1786"/>
      <c r="Y40" s="1786"/>
      <c r="Z40" s="1786"/>
      <c r="AA40" s="1786"/>
      <c r="AB40" s="1786"/>
      <c r="AC40" s="1786"/>
      <c r="AD40" s="1786"/>
      <c r="AE40" s="1786"/>
      <c r="AF40" s="1786"/>
      <c r="AG40" s="1786"/>
      <c r="AH40" s="1786"/>
      <c r="AI40" s="1786"/>
      <c r="AJ40" s="1786"/>
      <c r="AK40" s="1786"/>
      <c r="AL40" s="1786"/>
      <c r="AM40" s="1786"/>
      <c r="AN40" s="1786"/>
      <c r="AO40" s="1786"/>
      <c r="AP40" s="1786"/>
      <c r="AQ40" s="1786"/>
      <c r="AR40" s="1786"/>
      <c r="AS40" s="1786"/>
      <c r="AT40" s="1786"/>
      <c r="AU40" s="1786"/>
      <c r="AV40" s="178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32" t="s">
        <v>38</v>
      </c>
      <c r="B42" s="1532"/>
      <c r="C42" s="1532"/>
      <c r="D42" s="1532"/>
      <c r="E42" s="994"/>
      <c r="F42" s="994"/>
      <c r="G42" s="994"/>
      <c r="H42" s="994"/>
      <c r="I42" s="994"/>
      <c r="J42" s="994"/>
      <c r="K42" s="994"/>
      <c r="L42" s="6"/>
      <c r="M42" s="6"/>
      <c r="N42" s="6"/>
      <c r="O42" s="6"/>
      <c r="P42" s="6"/>
      <c r="Q42" s="6"/>
      <c r="R42" s="6"/>
      <c r="S42" s="6"/>
      <c r="T42" s="6"/>
      <c r="U42" s="6"/>
      <c r="V42" s="6"/>
      <c r="W42" s="6"/>
      <c r="X42" s="6"/>
      <c r="Y42" s="6"/>
      <c r="Z42" s="6"/>
      <c r="AA42" s="6"/>
      <c r="AB42" s="6"/>
      <c r="AC42" s="6"/>
      <c r="AD42" s="1532" t="s">
        <v>37</v>
      </c>
      <c r="AE42" s="1532"/>
      <c r="AF42" s="1532"/>
      <c r="AG42" s="1532"/>
      <c r="AH42" s="1532"/>
      <c r="AI42" s="995"/>
      <c r="AJ42" s="995"/>
      <c r="AK42" s="995"/>
      <c r="AL42" s="995"/>
      <c r="AM42" s="995"/>
      <c r="AN42" s="995"/>
      <c r="AO42" s="995"/>
      <c r="AP42" s="995"/>
      <c r="AQ42" s="995"/>
      <c r="AR42" s="995"/>
      <c r="AS42" s="995"/>
      <c r="AT42" s="995"/>
      <c r="AU42" s="995"/>
      <c r="AV42" s="9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EM1n8ifDGOwxszJIDDzoaqTTg2xjHjIe2kGLEhBK+lSeE9S8jNm8fZj6QxhvWX86+rdeJ7hmCot3kaMH+9mGcQ==" saltValue="URJDS7YM3uh0Ne0Y9ge3jA==" spinCount="100000"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9" t="s">
        <v>49</v>
      </c>
      <c r="AX1" s="859"/>
      <c r="AY1" s="859"/>
      <c r="AZ1" s="859"/>
      <c r="BA1" s="859"/>
      <c r="BB1" s="859"/>
      <c r="BC1" s="859"/>
      <c r="BD1" s="859"/>
      <c r="BE1" s="859"/>
      <c r="BF1" s="859"/>
      <c r="BG1" s="859"/>
      <c r="BH1" s="859"/>
      <c r="BI1" s="859"/>
      <c r="BJ1" s="859"/>
      <c r="BK1" s="859"/>
      <c r="BL1" s="859"/>
      <c r="BM1" s="859"/>
      <c r="BN1" s="859"/>
      <c r="BO1" s="859"/>
      <c r="BP1" s="859"/>
      <c r="BQ1" s="859"/>
      <c r="BR1" s="859"/>
      <c r="BS1" s="859"/>
      <c r="BT1" s="859"/>
      <c r="BU1" s="859"/>
      <c r="BV1" s="859"/>
      <c r="BW1" s="859"/>
      <c r="BX1" s="859"/>
      <c r="BY1" s="859"/>
      <c r="BZ1" s="859"/>
      <c r="CA1" s="859"/>
      <c r="CB1" s="859"/>
      <c r="CC1" s="859"/>
      <c r="CD1" s="859"/>
      <c r="CE1" s="859"/>
      <c r="CF1" s="859"/>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860" t="s">
        <v>883</v>
      </c>
      <c r="AA5" s="860"/>
      <c r="AB5" s="860"/>
      <c r="AC5" s="860"/>
      <c r="AD5" s="860"/>
      <c r="AE5" s="860"/>
      <c r="AF5" s="860"/>
      <c r="AG5" s="860"/>
      <c r="AH5" s="860"/>
      <c r="AI5" s="860"/>
      <c r="AJ5" s="860"/>
      <c r="AK5" s="860"/>
      <c r="AL5" s="860"/>
      <c r="AM5" s="860"/>
      <c r="AN5" s="860"/>
      <c r="AO5" s="860"/>
      <c r="AP5" s="860"/>
      <c r="AQ5" s="860"/>
      <c r="AR5" s="860"/>
      <c r="AS5" s="860"/>
      <c r="AT5" s="860"/>
      <c r="AU5" s="860"/>
      <c r="AV5" s="860"/>
      <c r="AW5" s="5"/>
      <c r="AX5" s="939" t="s">
        <v>709</v>
      </c>
      <c r="AY5" s="940"/>
      <c r="AZ5" s="940"/>
      <c r="BA5" s="940"/>
      <c r="BB5" s="940"/>
      <c r="BC5" s="940"/>
      <c r="BD5" s="940"/>
      <c r="BE5" s="940"/>
      <c r="BF5" s="940"/>
      <c r="BG5" s="940"/>
      <c r="BH5" s="940"/>
      <c r="BI5" s="940"/>
      <c r="BJ5" s="940"/>
      <c r="BK5" s="940"/>
      <c r="BL5" s="941"/>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48"/>
      <c r="AY6" s="949"/>
      <c r="AZ6" s="949"/>
      <c r="BA6" s="949"/>
      <c r="BB6" s="950"/>
      <c r="BC6" s="956"/>
      <c r="BD6" s="949"/>
      <c r="BE6" s="949"/>
      <c r="BF6" s="949"/>
      <c r="BG6" s="950"/>
      <c r="BH6" s="956"/>
      <c r="BI6" s="949"/>
      <c r="BJ6" s="949"/>
      <c r="BK6" s="949"/>
      <c r="BL6" s="957"/>
      <c r="BM6" s="5"/>
      <c r="BN6" s="5"/>
      <c r="BO6" s="5"/>
      <c r="BP6" s="5"/>
      <c r="BQ6" s="5"/>
      <c r="BR6" s="5"/>
      <c r="BS6" s="5"/>
      <c r="BT6" s="5"/>
      <c r="BU6" s="5"/>
      <c r="BV6" s="5"/>
      <c r="BW6" s="5"/>
      <c r="BX6" s="5"/>
      <c r="BY6" s="5"/>
      <c r="BZ6" s="5"/>
      <c r="CA6" s="5"/>
      <c r="CB6" s="5"/>
      <c r="CC6" s="5"/>
      <c r="CD6" s="5"/>
      <c r="CE6" s="5"/>
      <c r="CF6" s="5"/>
    </row>
    <row r="7" spans="1:84" ht="12" customHeight="1" x14ac:dyDescent="0.25">
      <c r="A7" s="854" t="s">
        <v>48</v>
      </c>
      <c r="B7" s="854"/>
      <c r="C7" s="854"/>
      <c r="D7" s="854"/>
      <c r="E7" s="854"/>
      <c r="F7" s="995"/>
      <c r="G7" s="995"/>
      <c r="H7" s="995"/>
      <c r="I7" s="995"/>
      <c r="J7" s="995"/>
      <c r="K7" s="995"/>
      <c r="L7" s="995"/>
      <c r="M7" s="995"/>
      <c r="N7" s="995"/>
      <c r="O7" s="995"/>
      <c r="P7" s="995"/>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58"/>
      <c r="AY7" s="959"/>
      <c r="AZ7" s="959"/>
      <c r="BA7" s="959"/>
      <c r="BB7" s="960"/>
      <c r="BC7" s="961"/>
      <c r="BD7" s="959"/>
      <c r="BE7" s="959"/>
      <c r="BF7" s="959"/>
      <c r="BG7" s="960"/>
      <c r="BH7" s="961"/>
      <c r="BI7" s="959"/>
      <c r="BJ7" s="959"/>
      <c r="BK7" s="959"/>
      <c r="BL7" s="962"/>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58"/>
      <c r="AY8" s="959"/>
      <c r="AZ8" s="959"/>
      <c r="BA8" s="959"/>
      <c r="BB8" s="960"/>
      <c r="BC8" s="961"/>
      <c r="BD8" s="959"/>
      <c r="BE8" s="959"/>
      <c r="BF8" s="959"/>
      <c r="BG8" s="960"/>
      <c r="BH8" s="961"/>
      <c r="BI8" s="959"/>
      <c r="BJ8" s="959"/>
      <c r="BK8" s="959"/>
      <c r="BL8" s="962"/>
      <c r="BM8" s="5"/>
      <c r="BN8" s="5"/>
      <c r="BO8" s="5"/>
      <c r="BP8" s="5"/>
      <c r="BQ8" s="5"/>
      <c r="BR8" s="5"/>
      <c r="BS8" s="5"/>
      <c r="BT8" s="5"/>
      <c r="BU8" s="5"/>
      <c r="BV8" s="5"/>
      <c r="BW8" s="5"/>
      <c r="BX8" s="5"/>
      <c r="BY8" s="5"/>
      <c r="BZ8" s="5"/>
      <c r="CA8" s="5"/>
      <c r="CB8" s="5"/>
      <c r="CC8" s="5"/>
      <c r="CD8" s="5"/>
      <c r="CE8" s="5"/>
      <c r="CF8" s="5"/>
    </row>
    <row r="9" spans="1:84" ht="12" customHeight="1" thickBot="1" x14ac:dyDescent="0.3">
      <c r="A9" s="856" t="s">
        <v>887</v>
      </c>
      <c r="B9" s="857"/>
      <c r="C9" s="857"/>
      <c r="D9" s="857"/>
      <c r="E9" s="857"/>
      <c r="F9" s="857"/>
      <c r="G9" s="857"/>
      <c r="H9" s="857"/>
      <c r="I9" s="857"/>
      <c r="J9" s="857"/>
      <c r="K9" s="857"/>
      <c r="L9" s="857"/>
      <c r="M9" s="857"/>
      <c r="N9" s="857"/>
      <c r="O9" s="857"/>
      <c r="P9" s="857"/>
      <c r="Q9" s="857"/>
      <c r="R9" s="857"/>
      <c r="S9" s="857"/>
      <c r="T9" s="857"/>
      <c r="U9" s="857"/>
      <c r="V9" s="857"/>
      <c r="W9" s="857"/>
      <c r="X9" s="857"/>
      <c r="Y9" s="857"/>
      <c r="Z9" s="857"/>
      <c r="AA9" s="857"/>
      <c r="AB9" s="857"/>
      <c r="AC9" s="857"/>
      <c r="AD9" s="857"/>
      <c r="AE9" s="857"/>
      <c r="AF9" s="857"/>
      <c r="AG9" s="857"/>
      <c r="AH9" s="857"/>
      <c r="AI9" s="858"/>
      <c r="AJ9" s="23"/>
      <c r="AK9" s="23"/>
      <c r="AL9" s="23"/>
      <c r="AM9" s="23"/>
      <c r="AN9" s="23"/>
      <c r="AO9" s="23"/>
      <c r="AP9" s="23"/>
      <c r="AQ9" s="23"/>
      <c r="AR9" s="23"/>
      <c r="AS9" s="23"/>
      <c r="AT9" s="23"/>
      <c r="AU9" s="23"/>
      <c r="AV9" s="23"/>
      <c r="AW9" s="5"/>
      <c r="AX9" s="958"/>
      <c r="AY9" s="959"/>
      <c r="AZ9" s="959"/>
      <c r="BA9" s="959"/>
      <c r="BB9" s="960"/>
      <c r="BC9" s="961"/>
      <c r="BD9" s="959"/>
      <c r="BE9" s="959"/>
      <c r="BF9" s="959"/>
      <c r="BG9" s="960"/>
      <c r="BH9" s="961"/>
      <c r="BI9" s="959"/>
      <c r="BJ9" s="959"/>
      <c r="BK9" s="959"/>
      <c r="BL9" s="962"/>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444" t="s">
        <v>884</v>
      </c>
      <c r="B10" s="2510"/>
      <c r="C10" s="2510"/>
      <c r="D10" s="2510"/>
      <c r="E10" s="2510"/>
      <c r="F10" s="2510"/>
      <c r="G10" s="2446"/>
      <c r="H10" s="2455" t="s">
        <v>438</v>
      </c>
      <c r="I10" s="2510"/>
      <c r="J10" s="2510"/>
      <c r="K10" s="2510"/>
      <c r="L10" s="2510"/>
      <c r="M10" s="2446"/>
      <c r="N10" s="2455" t="s">
        <v>434</v>
      </c>
      <c r="O10" s="2510"/>
      <c r="P10" s="2446"/>
      <c r="Q10" s="2455" t="s">
        <v>433</v>
      </c>
      <c r="R10" s="2510"/>
      <c r="S10" s="2446"/>
      <c r="T10" s="2451" t="s">
        <v>889</v>
      </c>
      <c r="U10" s="2511"/>
      <c r="V10" s="2453"/>
      <c r="W10" s="2455" t="s">
        <v>888</v>
      </c>
      <c r="X10" s="2510"/>
      <c r="Y10" s="2446"/>
      <c r="Z10" s="2455" t="s">
        <v>429</v>
      </c>
      <c r="AA10" s="2510"/>
      <c r="AB10" s="2510"/>
      <c r="AC10" s="2510"/>
      <c r="AD10" s="2510"/>
      <c r="AE10" s="2447" t="s">
        <v>39</v>
      </c>
      <c r="AF10" s="2448"/>
      <c r="AG10" s="2448"/>
      <c r="AH10" s="2448"/>
      <c r="AI10" s="2480"/>
      <c r="AJ10" s="23"/>
      <c r="AK10" s="23"/>
      <c r="AL10" s="23"/>
      <c r="AM10" s="23"/>
      <c r="AN10" s="23"/>
      <c r="AO10" s="23"/>
      <c r="AP10" s="23"/>
      <c r="AQ10" s="23"/>
      <c r="AR10" s="23"/>
      <c r="AS10" s="23"/>
      <c r="AT10" s="23"/>
      <c r="AU10" s="23"/>
      <c r="AV10" s="23"/>
      <c r="AW10" s="5"/>
      <c r="AX10" s="958"/>
      <c r="AY10" s="959"/>
      <c r="AZ10" s="959"/>
      <c r="BA10" s="959"/>
      <c r="BB10" s="960"/>
      <c r="BC10" s="961"/>
      <c r="BD10" s="959"/>
      <c r="BE10" s="959"/>
      <c r="BF10" s="959"/>
      <c r="BG10" s="960"/>
      <c r="BH10" s="961"/>
      <c r="BI10" s="959"/>
      <c r="BJ10" s="959"/>
      <c r="BK10" s="959"/>
      <c r="BL10" s="962"/>
      <c r="BM10" s="5"/>
      <c r="BN10" s="5"/>
      <c r="BO10" s="5"/>
      <c r="BP10" s="665"/>
      <c r="BQ10" s="665"/>
      <c r="BR10" s="665"/>
      <c r="BS10" s="665"/>
      <c r="BT10" s="665"/>
      <c r="BU10" s="665"/>
      <c r="BV10" s="5"/>
      <c r="BW10" s="5"/>
      <c r="BX10" s="5"/>
      <c r="BY10" s="5"/>
      <c r="BZ10" s="5"/>
      <c r="CA10" s="5"/>
      <c r="CB10" s="5"/>
      <c r="CC10" s="5"/>
      <c r="CD10" s="5"/>
      <c r="CE10" s="5"/>
      <c r="CF10" s="5"/>
    </row>
    <row r="11" spans="1:84" ht="12" customHeight="1" thickBot="1" x14ac:dyDescent="0.3">
      <c r="A11" s="2444"/>
      <c r="B11" s="2510"/>
      <c r="C11" s="2510"/>
      <c r="D11" s="2510"/>
      <c r="E11" s="2510"/>
      <c r="F11" s="2510"/>
      <c r="G11" s="2446"/>
      <c r="H11" s="2455"/>
      <c r="I11" s="2510"/>
      <c r="J11" s="2510"/>
      <c r="K11" s="2510"/>
      <c r="L11" s="2510"/>
      <c r="M11" s="2446"/>
      <c r="N11" s="2455"/>
      <c r="O11" s="2510"/>
      <c r="P11" s="2446"/>
      <c r="Q11" s="2455"/>
      <c r="R11" s="2510"/>
      <c r="S11" s="2446"/>
      <c r="T11" s="2451"/>
      <c r="U11" s="2511"/>
      <c r="V11" s="2453"/>
      <c r="W11" s="2455"/>
      <c r="X11" s="2510"/>
      <c r="Y11" s="2446"/>
      <c r="Z11" s="2449"/>
      <c r="AA11" s="2450"/>
      <c r="AB11" s="2450"/>
      <c r="AC11" s="2450"/>
      <c r="AD11" s="2450"/>
      <c r="AE11" s="2449"/>
      <c r="AF11" s="2450"/>
      <c r="AG11" s="2450"/>
      <c r="AH11" s="2450"/>
      <c r="AI11" s="2460"/>
      <c r="AJ11" s="23"/>
      <c r="AK11" s="23"/>
      <c r="AL11" s="23"/>
      <c r="AM11" s="23"/>
      <c r="AN11" s="23"/>
      <c r="AO11" s="23"/>
      <c r="AP11" s="23"/>
      <c r="AQ11" s="23"/>
      <c r="AR11" s="23"/>
      <c r="AS11" s="23"/>
      <c r="AT11" s="23"/>
      <c r="AU11" s="23"/>
      <c r="AV11" s="23"/>
      <c r="AW11" s="5"/>
      <c r="AX11" s="977"/>
      <c r="AY11" s="978"/>
      <c r="AZ11" s="978"/>
      <c r="BA11" s="978"/>
      <c r="BB11" s="979"/>
      <c r="BC11" s="980"/>
      <c r="BD11" s="978"/>
      <c r="BE11" s="978"/>
      <c r="BF11" s="978"/>
      <c r="BG11" s="979"/>
      <c r="BH11" s="980"/>
      <c r="BI11" s="978"/>
      <c r="BJ11" s="978"/>
      <c r="BK11" s="978"/>
      <c r="BL11" s="981"/>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403"/>
      <c r="B12" s="2015"/>
      <c r="C12" s="2015"/>
      <c r="D12" s="2015"/>
      <c r="E12" s="2015"/>
      <c r="F12" s="2015"/>
      <c r="G12" s="2404"/>
      <c r="H12" s="2507" t="s">
        <v>104</v>
      </c>
      <c r="I12" s="2508"/>
      <c r="J12" s="2508"/>
      <c r="K12" s="2508"/>
      <c r="L12" s="2508"/>
      <c r="M12" s="2509"/>
      <c r="N12" s="2504"/>
      <c r="O12" s="2504"/>
      <c r="P12" s="2504"/>
      <c r="Q12" s="2504"/>
      <c r="R12" s="2504"/>
      <c r="S12" s="2504"/>
      <c r="T12" s="2504"/>
      <c r="U12" s="2504"/>
      <c r="V12" s="2504"/>
      <c r="W12" s="2504"/>
      <c r="X12" s="2504"/>
      <c r="Y12" s="2504"/>
      <c r="Z12" s="2505" t="str">
        <f>IF(A12&lt;&gt;"","---","")</f>
        <v/>
      </c>
      <c r="AA12" s="2506"/>
      <c r="AB12" s="2506"/>
      <c r="AC12" s="2506"/>
      <c r="AD12" s="2506"/>
      <c r="AE12" s="2515"/>
      <c r="AF12" s="2516"/>
      <c r="AG12" s="2516"/>
      <c r="AH12" s="2516"/>
      <c r="AI12" s="2517"/>
      <c r="AJ12" s="23"/>
      <c r="AK12" s="23"/>
      <c r="AL12" s="23"/>
      <c r="AM12" s="23"/>
      <c r="AN12" s="23"/>
      <c r="AO12" s="23"/>
      <c r="AP12" s="23"/>
      <c r="AQ12" s="23"/>
      <c r="AR12" s="23"/>
      <c r="AS12" s="23"/>
      <c r="AT12" s="23"/>
      <c r="AU12" s="23"/>
      <c r="AV12" s="23"/>
      <c r="AW12" s="5"/>
      <c r="AX12" s="5"/>
      <c r="AY12" s="657"/>
      <c r="AZ12" s="657"/>
      <c r="BA12" s="657"/>
      <c r="BB12" s="657"/>
      <c r="BC12" s="657"/>
      <c r="BD12" s="657"/>
      <c r="BE12" s="657"/>
      <c r="BF12" s="657"/>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433"/>
      <c r="B13" s="855"/>
      <c r="C13" s="855"/>
      <c r="D13" s="855"/>
      <c r="E13" s="855"/>
      <c r="F13" s="855"/>
      <c r="G13" s="2434"/>
      <c r="H13" s="2512" t="s">
        <v>103</v>
      </c>
      <c r="I13" s="2513"/>
      <c r="J13" s="2513"/>
      <c r="K13" s="2513"/>
      <c r="L13" s="2513"/>
      <c r="M13" s="2514"/>
      <c r="N13" s="938"/>
      <c r="O13" s="938"/>
      <c r="P13" s="938"/>
      <c r="Q13" s="938"/>
      <c r="R13" s="938"/>
      <c r="S13" s="938"/>
      <c r="T13" s="938"/>
      <c r="U13" s="938"/>
      <c r="V13" s="938"/>
      <c r="W13" s="938"/>
      <c r="X13" s="938"/>
      <c r="Y13" s="938"/>
      <c r="Z13" s="964"/>
      <c r="AA13" s="967"/>
      <c r="AB13" s="967"/>
      <c r="AC13" s="2035" t="str">
        <f>IF(A12&lt;&gt;"","CS","")</f>
        <v/>
      </c>
      <c r="AD13" s="2035"/>
      <c r="AE13" s="1071"/>
      <c r="AF13" s="1072"/>
      <c r="AG13" s="1072"/>
      <c r="AH13" s="1072"/>
      <c r="AI13" s="1073"/>
      <c r="AJ13" s="23"/>
      <c r="AK13" s="23"/>
      <c r="AL13" s="23"/>
      <c r="AM13" s="23"/>
      <c r="AN13" s="23"/>
      <c r="AO13" s="23"/>
      <c r="AP13" s="23"/>
      <c r="AQ13" s="23"/>
      <c r="AR13" s="23"/>
      <c r="AS13" s="23"/>
      <c r="AT13" s="23"/>
      <c r="AU13" s="23"/>
      <c r="AV13" s="23"/>
      <c r="AW13" s="5"/>
      <c r="AX13" s="5"/>
      <c r="AY13" s="657"/>
      <c r="AZ13" s="657"/>
      <c r="BA13" s="657"/>
      <c r="BB13" s="657"/>
      <c r="BC13" s="657"/>
      <c r="BD13" s="657"/>
      <c r="BE13" s="657"/>
      <c r="BF13" s="657"/>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03"/>
      <c r="B14" s="2015"/>
      <c r="C14" s="2015"/>
      <c r="D14" s="2015"/>
      <c r="E14" s="2015"/>
      <c r="F14" s="2015"/>
      <c r="G14" s="2404"/>
      <c r="H14" s="2507" t="s">
        <v>104</v>
      </c>
      <c r="I14" s="2508"/>
      <c r="J14" s="2508"/>
      <c r="K14" s="2508"/>
      <c r="L14" s="2508"/>
      <c r="M14" s="2509"/>
      <c r="N14" s="2504"/>
      <c r="O14" s="2504"/>
      <c r="P14" s="2504"/>
      <c r="Q14" s="2504"/>
      <c r="R14" s="2504"/>
      <c r="S14" s="2504"/>
      <c r="T14" s="2504"/>
      <c r="U14" s="2504"/>
      <c r="V14" s="2504"/>
      <c r="W14" s="2504"/>
      <c r="X14" s="2504"/>
      <c r="Y14" s="2504"/>
      <c r="Z14" s="2505" t="str">
        <f>IF(A14&lt;&gt;"","---","")</f>
        <v/>
      </c>
      <c r="AA14" s="2506"/>
      <c r="AB14" s="2506"/>
      <c r="AC14" s="2506"/>
      <c r="AD14" s="2506"/>
      <c r="AE14" s="2515"/>
      <c r="AF14" s="2516"/>
      <c r="AG14" s="2516"/>
      <c r="AH14" s="2516"/>
      <c r="AI14" s="2517"/>
      <c r="AJ14" s="23"/>
      <c r="AK14" s="23"/>
      <c r="AL14" s="23"/>
      <c r="AM14" s="23"/>
      <c r="AN14" s="23"/>
      <c r="AO14" s="23"/>
      <c r="AP14" s="23"/>
      <c r="AQ14" s="23"/>
      <c r="AR14" s="23"/>
      <c r="AS14" s="23"/>
      <c r="AT14" s="23"/>
      <c r="AU14" s="23"/>
      <c r="AV14" s="2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33"/>
      <c r="B15" s="855"/>
      <c r="C15" s="855"/>
      <c r="D15" s="855"/>
      <c r="E15" s="855"/>
      <c r="F15" s="855"/>
      <c r="G15" s="2434"/>
      <c r="H15" s="2512" t="s">
        <v>103</v>
      </c>
      <c r="I15" s="2513"/>
      <c r="J15" s="2513"/>
      <c r="K15" s="2513"/>
      <c r="L15" s="2513"/>
      <c r="M15" s="2514"/>
      <c r="N15" s="938"/>
      <c r="O15" s="938"/>
      <c r="P15" s="938"/>
      <c r="Q15" s="938"/>
      <c r="R15" s="938"/>
      <c r="S15" s="938"/>
      <c r="T15" s="938"/>
      <c r="U15" s="938"/>
      <c r="V15" s="938"/>
      <c r="W15" s="938"/>
      <c r="X15" s="938"/>
      <c r="Y15" s="938"/>
      <c r="Z15" s="964"/>
      <c r="AA15" s="967"/>
      <c r="AB15" s="967"/>
      <c r="AC15" s="2035" t="str">
        <f>IF(A14&lt;&gt;"","CS","")</f>
        <v/>
      </c>
      <c r="AD15" s="2035"/>
      <c r="AE15" s="1071"/>
      <c r="AF15" s="1072"/>
      <c r="AG15" s="1072"/>
      <c r="AH15" s="1072"/>
      <c r="AI15" s="1073"/>
      <c r="AJ15" s="23"/>
      <c r="AK15" s="23"/>
      <c r="AL15" s="23"/>
      <c r="AM15" s="23"/>
      <c r="AN15" s="23"/>
      <c r="AO15" s="23"/>
      <c r="AP15" s="23"/>
      <c r="AQ15" s="23"/>
      <c r="AR15" s="23"/>
      <c r="AS15" s="23"/>
      <c r="AT15" s="23"/>
      <c r="AU15" s="23"/>
      <c r="AV15" s="2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03"/>
      <c r="B16" s="2015"/>
      <c r="C16" s="2015"/>
      <c r="D16" s="2015"/>
      <c r="E16" s="2015"/>
      <c r="F16" s="2015"/>
      <c r="G16" s="2404"/>
      <c r="H16" s="2507" t="s">
        <v>104</v>
      </c>
      <c r="I16" s="2508"/>
      <c r="J16" s="2508"/>
      <c r="K16" s="2508"/>
      <c r="L16" s="2508"/>
      <c r="M16" s="2509"/>
      <c r="N16" s="2504"/>
      <c r="O16" s="2504"/>
      <c r="P16" s="2504"/>
      <c r="Q16" s="2504"/>
      <c r="R16" s="2504"/>
      <c r="S16" s="2504"/>
      <c r="T16" s="2504"/>
      <c r="U16" s="2504"/>
      <c r="V16" s="2504"/>
      <c r="W16" s="2504"/>
      <c r="X16" s="2504"/>
      <c r="Y16" s="2504"/>
      <c r="Z16" s="2505" t="str">
        <f>IF(A16&lt;&gt;"","---","")</f>
        <v/>
      </c>
      <c r="AA16" s="2506"/>
      <c r="AB16" s="2506"/>
      <c r="AC16" s="2506"/>
      <c r="AD16" s="2506"/>
      <c r="AE16" s="2515"/>
      <c r="AF16" s="2516"/>
      <c r="AG16" s="2516"/>
      <c r="AH16" s="2516"/>
      <c r="AI16" s="2517"/>
      <c r="AJ16" s="23"/>
      <c r="AK16" s="23"/>
      <c r="AL16" s="23"/>
      <c r="AM16" s="23"/>
      <c r="AN16" s="23"/>
      <c r="AO16" s="23"/>
      <c r="AP16" s="23"/>
      <c r="AQ16" s="23"/>
      <c r="AR16" s="23"/>
      <c r="AS16" s="23"/>
      <c r="AT16" s="23"/>
      <c r="AU16" s="23"/>
      <c r="AV16" s="2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33"/>
      <c r="B17" s="855"/>
      <c r="C17" s="855"/>
      <c r="D17" s="855"/>
      <c r="E17" s="855"/>
      <c r="F17" s="855"/>
      <c r="G17" s="2434"/>
      <c r="H17" s="2512" t="s">
        <v>103</v>
      </c>
      <c r="I17" s="2513"/>
      <c r="J17" s="2513"/>
      <c r="K17" s="2513"/>
      <c r="L17" s="2513"/>
      <c r="M17" s="2514"/>
      <c r="N17" s="938"/>
      <c r="O17" s="938"/>
      <c r="P17" s="938"/>
      <c r="Q17" s="938"/>
      <c r="R17" s="938"/>
      <c r="S17" s="938"/>
      <c r="T17" s="1888"/>
      <c r="U17" s="938"/>
      <c r="V17" s="938"/>
      <c r="W17" s="938"/>
      <c r="X17" s="938"/>
      <c r="Y17" s="938"/>
      <c r="Z17" s="964"/>
      <c r="AA17" s="967"/>
      <c r="AB17" s="967"/>
      <c r="AC17" s="2035" t="str">
        <f>IF(A16&lt;&gt;"","CS","")</f>
        <v/>
      </c>
      <c r="AD17" s="2035"/>
      <c r="AE17" s="1071"/>
      <c r="AF17" s="1072"/>
      <c r="AG17" s="1072"/>
      <c r="AH17" s="1072"/>
      <c r="AI17" s="1073"/>
      <c r="AJ17" s="23"/>
      <c r="AK17" s="23"/>
      <c r="AL17" s="23"/>
      <c r="AM17" s="23"/>
      <c r="AN17" s="23"/>
      <c r="AO17" s="23"/>
      <c r="AP17" s="23"/>
      <c r="AQ17" s="23"/>
      <c r="AR17" s="23"/>
      <c r="AS17" s="23"/>
      <c r="AT17" s="23"/>
      <c r="AU17" s="23"/>
      <c r="AV17" s="2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03"/>
      <c r="B18" s="2015"/>
      <c r="C18" s="2015"/>
      <c r="D18" s="2015"/>
      <c r="E18" s="2015"/>
      <c r="F18" s="2015"/>
      <c r="G18" s="2404"/>
      <c r="H18" s="2507" t="s">
        <v>104</v>
      </c>
      <c r="I18" s="2508"/>
      <c r="J18" s="2508"/>
      <c r="K18" s="2508"/>
      <c r="L18" s="2508"/>
      <c r="M18" s="2509"/>
      <c r="N18" s="2504"/>
      <c r="O18" s="2504"/>
      <c r="P18" s="2504"/>
      <c r="Q18" s="2504"/>
      <c r="R18" s="2504"/>
      <c r="S18" s="2504"/>
      <c r="T18" s="2504"/>
      <c r="U18" s="2504"/>
      <c r="V18" s="2504"/>
      <c r="W18" s="2504"/>
      <c r="X18" s="2504"/>
      <c r="Y18" s="2504"/>
      <c r="Z18" s="2505" t="str">
        <f>IF(A18&lt;&gt;"","---","")</f>
        <v/>
      </c>
      <c r="AA18" s="2506"/>
      <c r="AB18" s="2506"/>
      <c r="AC18" s="2506"/>
      <c r="AD18" s="2506"/>
      <c r="AE18" s="2515"/>
      <c r="AF18" s="2516"/>
      <c r="AG18" s="2516"/>
      <c r="AH18" s="2516"/>
      <c r="AI18" s="2517"/>
      <c r="AJ18" s="23"/>
      <c r="AK18" s="23"/>
      <c r="AL18" s="23"/>
      <c r="AM18" s="23"/>
      <c r="AN18" s="23"/>
      <c r="AO18" s="23"/>
      <c r="AP18" s="23"/>
      <c r="AQ18" s="23"/>
      <c r="AR18" s="23"/>
      <c r="AS18" s="23"/>
      <c r="AT18" s="23"/>
      <c r="AU18" s="23"/>
      <c r="AV18" s="2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33"/>
      <c r="B19" s="855"/>
      <c r="C19" s="855"/>
      <c r="D19" s="855"/>
      <c r="E19" s="855"/>
      <c r="F19" s="855"/>
      <c r="G19" s="2434"/>
      <c r="H19" s="2512" t="s">
        <v>103</v>
      </c>
      <c r="I19" s="2513"/>
      <c r="J19" s="2513"/>
      <c r="K19" s="2513"/>
      <c r="L19" s="2513"/>
      <c r="M19" s="2514"/>
      <c r="N19" s="938"/>
      <c r="O19" s="938"/>
      <c r="P19" s="938"/>
      <c r="Q19" s="938"/>
      <c r="R19" s="938"/>
      <c r="S19" s="938"/>
      <c r="T19" s="1888"/>
      <c r="U19" s="938"/>
      <c r="V19" s="938"/>
      <c r="W19" s="938"/>
      <c r="X19" s="938"/>
      <c r="Y19" s="938"/>
      <c r="Z19" s="964"/>
      <c r="AA19" s="967"/>
      <c r="AB19" s="967"/>
      <c r="AC19" s="2035" t="str">
        <f>IF(A18&lt;&gt;"","CS","")</f>
        <v/>
      </c>
      <c r="AD19" s="2035"/>
      <c r="AE19" s="1071"/>
      <c r="AF19" s="1072"/>
      <c r="AG19" s="1072"/>
      <c r="AH19" s="1072"/>
      <c r="AI19" s="1073"/>
      <c r="AJ19" s="23"/>
      <c r="AK19" s="23"/>
      <c r="AL19" s="23"/>
      <c r="AM19" s="23"/>
      <c r="AN19" s="23"/>
      <c r="AO19" s="23"/>
      <c r="AP19" s="23"/>
      <c r="AQ19" s="23"/>
      <c r="AR19" s="23"/>
      <c r="AS19" s="23"/>
      <c r="AT19" s="23"/>
      <c r="AU19" s="23"/>
      <c r="AV19" s="2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03"/>
      <c r="B20" s="2015"/>
      <c r="C20" s="2015"/>
      <c r="D20" s="2015"/>
      <c r="E20" s="2015"/>
      <c r="F20" s="2015"/>
      <c r="G20" s="2404"/>
      <c r="H20" s="2507" t="s">
        <v>104</v>
      </c>
      <c r="I20" s="2508"/>
      <c r="J20" s="2508"/>
      <c r="K20" s="2508"/>
      <c r="L20" s="2508"/>
      <c r="M20" s="2509"/>
      <c r="N20" s="2504"/>
      <c r="O20" s="2504"/>
      <c r="P20" s="2504"/>
      <c r="Q20" s="2504"/>
      <c r="R20" s="2504"/>
      <c r="S20" s="2504"/>
      <c r="T20" s="2504"/>
      <c r="U20" s="2504"/>
      <c r="V20" s="2504"/>
      <c r="W20" s="2504"/>
      <c r="X20" s="2504"/>
      <c r="Y20" s="2504"/>
      <c r="Z20" s="2505" t="str">
        <f>IF(A20&lt;&gt;"","---","")</f>
        <v/>
      </c>
      <c r="AA20" s="2506"/>
      <c r="AB20" s="2506"/>
      <c r="AC20" s="2506"/>
      <c r="AD20" s="2506"/>
      <c r="AE20" s="2515"/>
      <c r="AF20" s="2516"/>
      <c r="AG20" s="2516"/>
      <c r="AH20" s="2516"/>
      <c r="AI20" s="2517"/>
      <c r="AJ20" s="23"/>
      <c r="AK20" s="23"/>
      <c r="AL20" s="23"/>
      <c r="AM20" s="23"/>
      <c r="AN20" s="23"/>
      <c r="AO20" s="23"/>
      <c r="AP20" s="23"/>
      <c r="AQ20" s="23"/>
      <c r="AR20" s="23"/>
      <c r="AS20" s="23"/>
      <c r="AT20" s="23"/>
      <c r="AU20" s="23"/>
      <c r="AV20" s="2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33"/>
      <c r="B21" s="855"/>
      <c r="C21" s="855"/>
      <c r="D21" s="855"/>
      <c r="E21" s="855"/>
      <c r="F21" s="855"/>
      <c r="G21" s="2434"/>
      <c r="H21" s="2512" t="s">
        <v>103</v>
      </c>
      <c r="I21" s="2513"/>
      <c r="J21" s="2513"/>
      <c r="K21" s="2513"/>
      <c r="L21" s="2513"/>
      <c r="M21" s="2514"/>
      <c r="N21" s="938"/>
      <c r="O21" s="938"/>
      <c r="P21" s="938"/>
      <c r="Q21" s="938"/>
      <c r="R21" s="938"/>
      <c r="S21" s="938"/>
      <c r="T21" s="1888"/>
      <c r="U21" s="938"/>
      <c r="V21" s="938"/>
      <c r="W21" s="938"/>
      <c r="X21" s="938"/>
      <c r="Y21" s="938"/>
      <c r="Z21" s="964"/>
      <c r="AA21" s="967"/>
      <c r="AB21" s="967"/>
      <c r="AC21" s="2035" t="str">
        <f>IF(A20&lt;&gt;"","CS","")</f>
        <v/>
      </c>
      <c r="AD21" s="2035"/>
      <c r="AE21" s="1071"/>
      <c r="AF21" s="1072"/>
      <c r="AG21" s="1072"/>
      <c r="AH21" s="1072"/>
      <c r="AI21" s="1073"/>
      <c r="AJ21" s="23"/>
      <c r="AK21" s="23"/>
      <c r="AL21" s="23"/>
      <c r="AM21" s="23"/>
      <c r="AN21" s="23"/>
      <c r="AO21" s="23"/>
      <c r="AP21" s="23"/>
      <c r="AQ21" s="23"/>
      <c r="AR21" s="23"/>
      <c r="AS21" s="23"/>
      <c r="AT21" s="23"/>
      <c r="AU21" s="23"/>
      <c r="AV21" s="2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03"/>
      <c r="B22" s="2015"/>
      <c r="C22" s="2015"/>
      <c r="D22" s="2015"/>
      <c r="E22" s="2015"/>
      <c r="F22" s="2015"/>
      <c r="G22" s="2404"/>
      <c r="H22" s="2507" t="s">
        <v>104</v>
      </c>
      <c r="I22" s="2508"/>
      <c r="J22" s="2508"/>
      <c r="K22" s="2508"/>
      <c r="L22" s="2508"/>
      <c r="M22" s="2509"/>
      <c r="N22" s="2504"/>
      <c r="O22" s="2504"/>
      <c r="P22" s="2504"/>
      <c r="Q22" s="2504"/>
      <c r="R22" s="2504"/>
      <c r="S22" s="2504"/>
      <c r="T22" s="2504"/>
      <c r="U22" s="2504"/>
      <c r="V22" s="2504"/>
      <c r="W22" s="2504"/>
      <c r="X22" s="2504"/>
      <c r="Y22" s="2504"/>
      <c r="Z22" s="2505" t="str">
        <f>IF(A22&lt;&gt;"","---","")</f>
        <v/>
      </c>
      <c r="AA22" s="2506"/>
      <c r="AB22" s="2506"/>
      <c r="AC22" s="2506"/>
      <c r="AD22" s="2506"/>
      <c r="AE22" s="2515"/>
      <c r="AF22" s="2516"/>
      <c r="AG22" s="2516"/>
      <c r="AH22" s="2516"/>
      <c r="AI22" s="2517"/>
      <c r="AJ22" s="23"/>
      <c r="AK22" s="23"/>
      <c r="AL22" s="23"/>
      <c r="AM22" s="23"/>
      <c r="AN22" s="23"/>
      <c r="AO22" s="23"/>
      <c r="AP22" s="23"/>
      <c r="AQ22" s="23"/>
      <c r="AR22" s="23"/>
      <c r="AS22" s="23"/>
      <c r="AT22" s="23"/>
      <c r="AU22" s="23"/>
      <c r="AV22" s="2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33"/>
      <c r="B23" s="855"/>
      <c r="C23" s="855"/>
      <c r="D23" s="855"/>
      <c r="E23" s="855"/>
      <c r="F23" s="855"/>
      <c r="G23" s="2434"/>
      <c r="H23" s="2512" t="s">
        <v>103</v>
      </c>
      <c r="I23" s="2513"/>
      <c r="J23" s="2513"/>
      <c r="K23" s="2513"/>
      <c r="L23" s="2513"/>
      <c r="M23" s="2514"/>
      <c r="N23" s="938"/>
      <c r="O23" s="938"/>
      <c r="P23" s="938"/>
      <c r="Q23" s="938"/>
      <c r="R23" s="938"/>
      <c r="S23" s="938"/>
      <c r="T23" s="1888"/>
      <c r="U23" s="938"/>
      <c r="V23" s="938"/>
      <c r="W23" s="938"/>
      <c r="X23" s="938"/>
      <c r="Y23" s="938"/>
      <c r="Z23" s="964"/>
      <c r="AA23" s="967"/>
      <c r="AB23" s="967"/>
      <c r="AC23" s="2035" t="str">
        <f>IF(A22&lt;&gt;"","CS","")</f>
        <v/>
      </c>
      <c r="AD23" s="2035"/>
      <c r="AE23" s="1071"/>
      <c r="AF23" s="1072"/>
      <c r="AG23" s="1072"/>
      <c r="AH23" s="1072"/>
      <c r="AI23" s="1073"/>
      <c r="AJ23" s="23"/>
      <c r="AK23" s="23"/>
      <c r="AL23" s="23"/>
      <c r="AM23" s="23"/>
      <c r="AN23" s="23"/>
      <c r="AO23" s="23"/>
      <c r="AP23" s="23"/>
      <c r="AQ23" s="23"/>
      <c r="AR23" s="23"/>
      <c r="AS23" s="23"/>
      <c r="AT23" s="23"/>
      <c r="AU23" s="23"/>
      <c r="AV23" s="2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03"/>
      <c r="B24" s="2015"/>
      <c r="C24" s="2015"/>
      <c r="D24" s="2015"/>
      <c r="E24" s="2015"/>
      <c r="F24" s="2015"/>
      <c r="G24" s="2404"/>
      <c r="H24" s="2507" t="s">
        <v>104</v>
      </c>
      <c r="I24" s="2508"/>
      <c r="J24" s="2508"/>
      <c r="K24" s="2508"/>
      <c r="L24" s="2508"/>
      <c r="M24" s="2509"/>
      <c r="N24" s="2504"/>
      <c r="O24" s="2504"/>
      <c r="P24" s="2504"/>
      <c r="Q24" s="2504"/>
      <c r="R24" s="2504"/>
      <c r="S24" s="2504"/>
      <c r="T24" s="2504"/>
      <c r="U24" s="2504"/>
      <c r="V24" s="2504"/>
      <c r="W24" s="2504"/>
      <c r="X24" s="2504"/>
      <c r="Y24" s="2504"/>
      <c r="Z24" s="2505" t="str">
        <f>IF(A24&lt;&gt;"","---","")</f>
        <v/>
      </c>
      <c r="AA24" s="2506"/>
      <c r="AB24" s="2506"/>
      <c r="AC24" s="2506"/>
      <c r="AD24" s="2506"/>
      <c r="AE24" s="2515"/>
      <c r="AF24" s="2516"/>
      <c r="AG24" s="2516"/>
      <c r="AH24" s="2516"/>
      <c r="AI24" s="2517"/>
      <c r="AJ24" s="23"/>
      <c r="AK24" s="23"/>
      <c r="AL24" s="23"/>
      <c r="AM24" s="23"/>
      <c r="AN24" s="23"/>
      <c r="AO24" s="23"/>
      <c r="AP24" s="23"/>
      <c r="AQ24" s="23"/>
      <c r="AR24" s="23"/>
      <c r="AS24" s="23"/>
      <c r="AT24" s="23"/>
      <c r="AU24" s="23"/>
      <c r="AV24" s="2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33"/>
      <c r="B25" s="855"/>
      <c r="C25" s="855"/>
      <c r="D25" s="855"/>
      <c r="E25" s="855"/>
      <c r="F25" s="855"/>
      <c r="G25" s="2434"/>
      <c r="H25" s="2512" t="s">
        <v>103</v>
      </c>
      <c r="I25" s="2513"/>
      <c r="J25" s="2513"/>
      <c r="K25" s="2513"/>
      <c r="L25" s="2513"/>
      <c r="M25" s="2514"/>
      <c r="N25" s="938"/>
      <c r="O25" s="938"/>
      <c r="P25" s="938"/>
      <c r="Q25" s="938"/>
      <c r="R25" s="938"/>
      <c r="S25" s="938"/>
      <c r="T25" s="1888"/>
      <c r="U25" s="938"/>
      <c r="V25" s="938"/>
      <c r="W25" s="938"/>
      <c r="X25" s="938"/>
      <c r="Y25" s="938"/>
      <c r="Z25" s="964"/>
      <c r="AA25" s="967"/>
      <c r="AB25" s="967"/>
      <c r="AC25" s="2035" t="str">
        <f>IF(A24&lt;&gt;"","CS","")</f>
        <v/>
      </c>
      <c r="AD25" s="2035"/>
      <c r="AE25" s="1071"/>
      <c r="AF25" s="1072"/>
      <c r="AG25" s="1072"/>
      <c r="AH25" s="1072"/>
      <c r="AI25" s="1073"/>
      <c r="AJ25" s="23"/>
      <c r="AK25" s="23"/>
      <c r="AL25" s="23"/>
      <c r="AM25" s="23"/>
      <c r="AN25" s="23"/>
      <c r="AO25" s="23"/>
      <c r="AP25" s="23"/>
      <c r="AQ25" s="23"/>
      <c r="AR25" s="23"/>
      <c r="AS25" s="23"/>
      <c r="AT25" s="23"/>
      <c r="AU25" s="23"/>
      <c r="AV25" s="2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03"/>
      <c r="B26" s="2015"/>
      <c r="C26" s="2015"/>
      <c r="D26" s="2015"/>
      <c r="E26" s="2015"/>
      <c r="F26" s="2015"/>
      <c r="G26" s="2404"/>
      <c r="H26" s="2507" t="s">
        <v>104</v>
      </c>
      <c r="I26" s="2508"/>
      <c r="J26" s="2508"/>
      <c r="K26" s="2508"/>
      <c r="L26" s="2508"/>
      <c r="M26" s="2509"/>
      <c r="N26" s="2504"/>
      <c r="O26" s="2504"/>
      <c r="P26" s="2504"/>
      <c r="Q26" s="2504"/>
      <c r="R26" s="2504"/>
      <c r="S26" s="2504"/>
      <c r="T26" s="2504"/>
      <c r="U26" s="2504"/>
      <c r="V26" s="2504"/>
      <c r="W26" s="2504"/>
      <c r="X26" s="2504"/>
      <c r="Y26" s="2504"/>
      <c r="Z26" s="2505" t="str">
        <f>IF(A26&lt;&gt;"","---","")</f>
        <v/>
      </c>
      <c r="AA26" s="2506"/>
      <c r="AB26" s="2506"/>
      <c r="AC26" s="2506"/>
      <c r="AD26" s="2506"/>
      <c r="AE26" s="2515"/>
      <c r="AF26" s="2516"/>
      <c r="AG26" s="2516"/>
      <c r="AH26" s="2516"/>
      <c r="AI26" s="2517"/>
      <c r="AJ26" s="23"/>
      <c r="AK26" s="23"/>
      <c r="AL26" s="23"/>
      <c r="AM26" s="23"/>
      <c r="AN26" s="23"/>
      <c r="AO26" s="23"/>
      <c r="AP26" s="23"/>
      <c r="AQ26" s="23"/>
      <c r="AR26" s="23"/>
      <c r="AS26" s="23"/>
      <c r="AT26" s="23"/>
      <c r="AU26" s="23"/>
      <c r="AV26" s="2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33"/>
      <c r="B27" s="855"/>
      <c r="C27" s="855"/>
      <c r="D27" s="855"/>
      <c r="E27" s="855"/>
      <c r="F27" s="855"/>
      <c r="G27" s="2434"/>
      <c r="H27" s="2512" t="s">
        <v>103</v>
      </c>
      <c r="I27" s="2513"/>
      <c r="J27" s="2513"/>
      <c r="K27" s="2513"/>
      <c r="L27" s="2513"/>
      <c r="M27" s="2514"/>
      <c r="N27" s="938"/>
      <c r="O27" s="938"/>
      <c r="P27" s="938"/>
      <c r="Q27" s="1888"/>
      <c r="R27" s="938"/>
      <c r="S27" s="938"/>
      <c r="T27" s="1888"/>
      <c r="U27" s="938"/>
      <c r="V27" s="938"/>
      <c r="W27" s="938"/>
      <c r="X27" s="938"/>
      <c r="Y27" s="938"/>
      <c r="Z27" s="964"/>
      <c r="AA27" s="967"/>
      <c r="AB27" s="967"/>
      <c r="AC27" s="2035" t="str">
        <f>IF(A26&lt;&gt;"","CS","")</f>
        <v/>
      </c>
      <c r="AD27" s="2035"/>
      <c r="AE27" s="1071"/>
      <c r="AF27" s="1072"/>
      <c r="AG27" s="1072"/>
      <c r="AH27" s="1072"/>
      <c r="AI27" s="1073"/>
      <c r="AJ27" s="23"/>
      <c r="AK27" s="23"/>
      <c r="AL27" s="23"/>
      <c r="AM27" s="23"/>
      <c r="AN27" s="23"/>
      <c r="AO27" s="23"/>
      <c r="AP27" s="23"/>
      <c r="AQ27" s="23"/>
      <c r="AR27" s="23"/>
      <c r="AS27" s="23"/>
      <c r="AT27" s="23"/>
      <c r="AU27" s="23"/>
      <c r="AV27" s="2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03"/>
      <c r="B28" s="2015"/>
      <c r="C28" s="2015"/>
      <c r="D28" s="2015"/>
      <c r="E28" s="2015"/>
      <c r="F28" s="2015"/>
      <c r="G28" s="2404"/>
      <c r="H28" s="2507" t="s">
        <v>104</v>
      </c>
      <c r="I28" s="2508"/>
      <c r="J28" s="2508"/>
      <c r="K28" s="2508"/>
      <c r="L28" s="2508"/>
      <c r="M28" s="2509"/>
      <c r="N28" s="2504"/>
      <c r="O28" s="2504"/>
      <c r="P28" s="2504"/>
      <c r="Q28" s="2504"/>
      <c r="R28" s="2504"/>
      <c r="S28" s="2504"/>
      <c r="T28" s="2504"/>
      <c r="U28" s="2504"/>
      <c r="V28" s="2504"/>
      <c r="W28" s="2504"/>
      <c r="X28" s="2504"/>
      <c r="Y28" s="2504"/>
      <c r="Z28" s="2505" t="str">
        <f>IF(A28&lt;&gt;"","---","")</f>
        <v/>
      </c>
      <c r="AA28" s="2506"/>
      <c r="AB28" s="2506"/>
      <c r="AC28" s="2506"/>
      <c r="AD28" s="2506"/>
      <c r="AE28" s="2515"/>
      <c r="AF28" s="2516"/>
      <c r="AG28" s="2516"/>
      <c r="AH28" s="2516"/>
      <c r="AI28" s="2517"/>
      <c r="AJ28" s="23"/>
      <c r="AK28" s="23"/>
      <c r="AL28" s="23"/>
      <c r="AM28" s="23"/>
      <c r="AN28" s="23"/>
      <c r="AO28" s="23"/>
      <c r="AP28" s="23"/>
      <c r="AQ28" s="23"/>
      <c r="AR28" s="23"/>
      <c r="AS28" s="23"/>
      <c r="AT28" s="23"/>
      <c r="AU28" s="23"/>
      <c r="AV28" s="2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33"/>
      <c r="B29" s="855"/>
      <c r="C29" s="855"/>
      <c r="D29" s="855"/>
      <c r="E29" s="855"/>
      <c r="F29" s="855"/>
      <c r="G29" s="2434"/>
      <c r="H29" s="2512" t="s">
        <v>103</v>
      </c>
      <c r="I29" s="2513"/>
      <c r="J29" s="2513"/>
      <c r="K29" s="2513"/>
      <c r="L29" s="2513"/>
      <c r="M29" s="2514"/>
      <c r="N29" s="938"/>
      <c r="O29" s="938"/>
      <c r="P29" s="938"/>
      <c r="Q29" s="938"/>
      <c r="R29" s="938"/>
      <c r="S29" s="938"/>
      <c r="T29" s="1888"/>
      <c r="U29" s="938"/>
      <c r="V29" s="938"/>
      <c r="W29" s="938"/>
      <c r="X29" s="938"/>
      <c r="Y29" s="938"/>
      <c r="Z29" s="964"/>
      <c r="AA29" s="967"/>
      <c r="AB29" s="967"/>
      <c r="AC29" s="2035" t="str">
        <f>IF(A28&lt;&gt;"","CS","")</f>
        <v/>
      </c>
      <c r="AD29" s="2035"/>
      <c r="AE29" s="1071"/>
      <c r="AF29" s="1072"/>
      <c r="AG29" s="1072"/>
      <c r="AH29" s="1072"/>
      <c r="AI29" s="1073"/>
      <c r="AJ29" s="23"/>
      <c r="AK29" s="23"/>
      <c r="AL29" s="23"/>
      <c r="AM29" s="23"/>
      <c r="AN29" s="23"/>
      <c r="AO29" s="23"/>
      <c r="AP29" s="23"/>
      <c r="AQ29" s="23"/>
      <c r="AR29" s="23"/>
      <c r="AS29" s="23"/>
      <c r="AT29" s="23"/>
      <c r="AU29" s="23"/>
      <c r="AV29" s="2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03"/>
      <c r="B30" s="2015"/>
      <c r="C30" s="2015"/>
      <c r="D30" s="2015"/>
      <c r="E30" s="2015"/>
      <c r="F30" s="2015"/>
      <c r="G30" s="2404"/>
      <c r="H30" s="2507" t="s">
        <v>104</v>
      </c>
      <c r="I30" s="2508"/>
      <c r="J30" s="2508"/>
      <c r="K30" s="2508"/>
      <c r="L30" s="2508"/>
      <c r="M30" s="2509"/>
      <c r="N30" s="2504"/>
      <c r="O30" s="2504"/>
      <c r="P30" s="2504"/>
      <c r="Q30" s="2504"/>
      <c r="R30" s="2504"/>
      <c r="S30" s="2504"/>
      <c r="T30" s="2504"/>
      <c r="U30" s="2504"/>
      <c r="V30" s="2504"/>
      <c r="W30" s="2504"/>
      <c r="X30" s="2504"/>
      <c r="Y30" s="2504"/>
      <c r="Z30" s="2505" t="str">
        <f>IF(A30&lt;&gt;"","---","")</f>
        <v/>
      </c>
      <c r="AA30" s="2506"/>
      <c r="AB30" s="2506"/>
      <c r="AC30" s="2506"/>
      <c r="AD30" s="2506"/>
      <c r="AE30" s="2515"/>
      <c r="AF30" s="2516"/>
      <c r="AG30" s="2516"/>
      <c r="AH30" s="2516"/>
      <c r="AI30" s="2517"/>
      <c r="AJ30" s="23"/>
      <c r="AK30" s="23"/>
      <c r="AL30" s="23"/>
      <c r="AM30" s="23"/>
      <c r="AN30" s="23"/>
      <c r="AO30" s="23"/>
      <c r="AP30" s="23"/>
      <c r="AQ30" s="23"/>
      <c r="AR30" s="23"/>
      <c r="AS30" s="23"/>
      <c r="AT30" s="23"/>
      <c r="AU30" s="23"/>
      <c r="AV30" s="2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433"/>
      <c r="B31" s="855"/>
      <c r="C31" s="855"/>
      <c r="D31" s="855"/>
      <c r="E31" s="855"/>
      <c r="F31" s="855"/>
      <c r="G31" s="2434"/>
      <c r="H31" s="2512" t="s">
        <v>103</v>
      </c>
      <c r="I31" s="2513"/>
      <c r="J31" s="2513"/>
      <c r="K31" s="2513"/>
      <c r="L31" s="2513"/>
      <c r="M31" s="2514"/>
      <c r="N31" s="938"/>
      <c r="O31" s="938"/>
      <c r="P31" s="938"/>
      <c r="Q31" s="938"/>
      <c r="R31" s="938"/>
      <c r="S31" s="938"/>
      <c r="T31" s="1888"/>
      <c r="U31" s="938"/>
      <c r="V31" s="938"/>
      <c r="W31" s="938"/>
      <c r="X31" s="938"/>
      <c r="Y31" s="938"/>
      <c r="Z31" s="964"/>
      <c r="AA31" s="967"/>
      <c r="AB31" s="967"/>
      <c r="AC31" s="2035" t="str">
        <f>IF(A30&lt;&gt;"","CS","")</f>
        <v/>
      </c>
      <c r="AD31" s="2035"/>
      <c r="AE31" s="1071"/>
      <c r="AF31" s="1072"/>
      <c r="AG31" s="1072"/>
      <c r="AH31" s="1072"/>
      <c r="AI31" s="1073"/>
      <c r="AJ31" s="23"/>
      <c r="AK31" s="23"/>
      <c r="AL31" s="23"/>
      <c r="AM31" s="23"/>
      <c r="AN31" s="23"/>
      <c r="AO31" s="23"/>
      <c r="AP31" s="23"/>
      <c r="AQ31" s="23"/>
      <c r="AR31" s="23"/>
      <c r="AS31" s="23"/>
      <c r="AT31" s="23"/>
      <c r="AU31" s="23"/>
      <c r="AV31" s="2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403"/>
      <c r="B32" s="2015"/>
      <c r="C32" s="2015"/>
      <c r="D32" s="2015"/>
      <c r="E32" s="2015"/>
      <c r="F32" s="2015"/>
      <c r="G32" s="2404"/>
      <c r="H32" s="2507" t="s">
        <v>104</v>
      </c>
      <c r="I32" s="2508"/>
      <c r="J32" s="2508"/>
      <c r="K32" s="2508"/>
      <c r="L32" s="2508"/>
      <c r="M32" s="2509"/>
      <c r="N32" s="2504"/>
      <c r="O32" s="2504"/>
      <c r="P32" s="2504"/>
      <c r="Q32" s="2504"/>
      <c r="R32" s="2504"/>
      <c r="S32" s="2504"/>
      <c r="T32" s="2504"/>
      <c r="U32" s="2504"/>
      <c r="V32" s="2504"/>
      <c r="W32" s="2504"/>
      <c r="X32" s="2504"/>
      <c r="Y32" s="2504"/>
      <c r="Z32" s="2505" t="str">
        <f>IF(A32&lt;&gt;"","---","")</f>
        <v/>
      </c>
      <c r="AA32" s="2506"/>
      <c r="AB32" s="2506"/>
      <c r="AC32" s="2506"/>
      <c r="AD32" s="2506"/>
      <c r="AE32" s="2515"/>
      <c r="AF32" s="2516"/>
      <c r="AG32" s="2516"/>
      <c r="AH32" s="2516"/>
      <c r="AI32" s="2517"/>
      <c r="AJ32" s="23"/>
      <c r="AK32" s="23"/>
      <c r="AL32" s="23"/>
      <c r="AM32" s="23"/>
      <c r="AN32" s="23"/>
      <c r="AO32" s="23"/>
      <c r="AP32" s="23"/>
      <c r="AQ32" s="23"/>
      <c r="AR32" s="23"/>
      <c r="AS32" s="23"/>
      <c r="AT32" s="23"/>
      <c r="AU32" s="23"/>
      <c r="AV32" s="2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408"/>
      <c r="B33" s="2409"/>
      <c r="C33" s="2409"/>
      <c r="D33" s="2409"/>
      <c r="E33" s="2409"/>
      <c r="F33" s="2409"/>
      <c r="G33" s="2410"/>
      <c r="H33" s="2518" t="s">
        <v>103</v>
      </c>
      <c r="I33" s="2519"/>
      <c r="J33" s="2519"/>
      <c r="K33" s="2519"/>
      <c r="L33" s="2519"/>
      <c r="M33" s="2520"/>
      <c r="N33" s="2133"/>
      <c r="O33" s="2133"/>
      <c r="P33" s="2133"/>
      <c r="Q33" s="2133"/>
      <c r="R33" s="2133"/>
      <c r="S33" s="2133"/>
      <c r="T33" s="2521"/>
      <c r="U33" s="2133"/>
      <c r="V33" s="2133"/>
      <c r="W33" s="2133"/>
      <c r="X33" s="2133"/>
      <c r="Y33" s="2133"/>
      <c r="Z33" s="2522"/>
      <c r="AA33" s="2523"/>
      <c r="AB33" s="2523"/>
      <c r="AC33" s="2035" t="str">
        <f>IF(A32&lt;&gt;"","CS","")</f>
        <v/>
      </c>
      <c r="AD33" s="2035"/>
      <c r="AE33" s="1176"/>
      <c r="AF33" s="1177"/>
      <c r="AG33" s="1177"/>
      <c r="AH33" s="1177"/>
      <c r="AI33" s="1178"/>
      <c r="AJ33" s="23"/>
      <c r="AK33" s="23"/>
      <c r="AL33" s="23"/>
      <c r="AM33" s="23"/>
      <c r="AN33" s="23"/>
      <c r="AO33" s="23"/>
      <c r="AP33" s="23"/>
      <c r="AQ33" s="23"/>
      <c r="AR33" s="23"/>
      <c r="AS33" s="23"/>
      <c r="AT33" s="23"/>
      <c r="AU33" s="23"/>
      <c r="AV33" s="2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2524" t="s">
        <v>885</v>
      </c>
      <c r="L34" s="2525"/>
      <c r="M34" s="2525"/>
      <c r="N34" s="2525"/>
      <c r="O34" s="2525"/>
      <c r="P34" s="2525"/>
      <c r="Q34" s="2525"/>
      <c r="R34" s="2525"/>
      <c r="S34" s="2525"/>
      <c r="T34" s="2525"/>
      <c r="U34" s="2525"/>
      <c r="V34" s="2526"/>
      <c r="W34" s="2527">
        <f>SUM(W12,W14,W16,W18,W20,W22,W24,W26,W28,W30,W32)</f>
        <v>0</v>
      </c>
      <c r="X34" s="2527"/>
      <c r="Y34" s="2527"/>
      <c r="Z34" s="2531">
        <f>SUM(W12,W14,W16,W18,W20,W22,W24,W26,W28,W30,W32)</f>
        <v>0</v>
      </c>
      <c r="AA34" s="2532"/>
      <c r="AB34" s="2532"/>
      <c r="AC34" s="2532"/>
      <c r="AD34" s="2532"/>
      <c r="AE34" s="2532"/>
      <c r="AF34" s="2532"/>
      <c r="AG34" s="2532"/>
      <c r="AH34" s="2532"/>
      <c r="AI34" s="2533"/>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93"/>
      <c r="B35" s="469" t="s">
        <v>39</v>
      </c>
      <c r="C35" s="593"/>
      <c r="D35" s="593"/>
      <c r="E35" s="593"/>
      <c r="F35" s="593"/>
      <c r="G35" s="593"/>
      <c r="H35" s="593"/>
      <c r="I35" s="593"/>
      <c r="J35" s="593"/>
      <c r="K35" s="2528" t="s">
        <v>886</v>
      </c>
      <c r="L35" s="2529"/>
      <c r="M35" s="2529"/>
      <c r="N35" s="2529"/>
      <c r="O35" s="2529"/>
      <c r="P35" s="2529"/>
      <c r="Q35" s="2529"/>
      <c r="R35" s="2529"/>
      <c r="S35" s="2529"/>
      <c r="T35" s="2529"/>
      <c r="U35" s="2529"/>
      <c r="V35" s="2530"/>
      <c r="W35" s="2371">
        <f>SUM(W13,W15,W17,W19,W21,W23,W25,W27,W29,W31,W33)</f>
        <v>0</v>
      </c>
      <c r="X35" s="2371"/>
      <c r="Y35" s="2371"/>
      <c r="Z35" s="2534"/>
      <c r="AA35" s="2535"/>
      <c r="AB35" s="2535"/>
      <c r="AC35" s="2535"/>
      <c r="AD35" s="2535"/>
      <c r="AE35" s="2535"/>
      <c r="AF35" s="2535"/>
      <c r="AG35" s="2535"/>
      <c r="AH35" s="2535"/>
      <c r="AI35" s="2536"/>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987"/>
      <c r="AF36" s="987"/>
      <c r="AG36" s="987"/>
      <c r="AH36" s="987"/>
      <c r="AI36" s="987"/>
      <c r="AJ36" s="987"/>
      <c r="AK36" s="987"/>
      <c r="AL36" s="987"/>
      <c r="AM36" s="987"/>
      <c r="AN36" s="987"/>
      <c r="AO36" s="987"/>
      <c r="AP36" s="987"/>
      <c r="AQ36" s="987"/>
      <c r="AR36" s="987"/>
      <c r="AS36" s="987"/>
      <c r="AT36" s="987"/>
      <c r="AU36" s="987"/>
      <c r="AV36" s="98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987"/>
      <c r="AF37" s="987"/>
      <c r="AG37" s="987"/>
      <c r="AH37" s="987"/>
      <c r="AI37" s="987"/>
      <c r="AJ37" s="987"/>
      <c r="AK37" s="987"/>
      <c r="AL37" s="987"/>
      <c r="AM37" s="987"/>
      <c r="AN37" s="987"/>
      <c r="AO37" s="987"/>
      <c r="AP37" s="987"/>
      <c r="AQ37" s="987"/>
      <c r="AR37" s="987"/>
      <c r="AS37" s="987"/>
      <c r="AT37" s="987"/>
      <c r="AU37" s="987"/>
      <c r="AV37" s="98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987"/>
      <c r="AF38" s="987"/>
      <c r="AG38" s="987"/>
      <c r="AH38" s="987"/>
      <c r="AI38" s="987"/>
      <c r="AJ38" s="987"/>
      <c r="AK38" s="987"/>
      <c r="AL38" s="987"/>
      <c r="AM38" s="987"/>
      <c r="AN38" s="987"/>
      <c r="AO38" s="987"/>
      <c r="AP38" s="987"/>
      <c r="AQ38" s="987"/>
      <c r="AR38" s="987"/>
      <c r="AS38" s="987"/>
      <c r="AT38" s="987"/>
      <c r="AU38" s="987"/>
      <c r="AV38" s="98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987"/>
      <c r="AF39" s="987"/>
      <c r="AG39" s="987"/>
      <c r="AH39" s="987"/>
      <c r="AI39" s="987"/>
      <c r="AJ39" s="987"/>
      <c r="AK39" s="987"/>
      <c r="AL39" s="987"/>
      <c r="AM39" s="987"/>
      <c r="AN39" s="987"/>
      <c r="AO39" s="987"/>
      <c r="AP39" s="987"/>
      <c r="AQ39" s="987"/>
      <c r="AR39" s="987"/>
      <c r="AS39" s="987"/>
      <c r="AT39" s="987"/>
      <c r="AU39" s="987"/>
      <c r="AV39" s="98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987"/>
      <c r="AF40" s="987"/>
      <c r="AG40" s="987"/>
      <c r="AH40" s="987"/>
      <c r="AI40" s="987"/>
      <c r="AJ40" s="987"/>
      <c r="AK40" s="987"/>
      <c r="AL40" s="987"/>
      <c r="AM40" s="987"/>
      <c r="AN40" s="987"/>
      <c r="AO40" s="987"/>
      <c r="AP40" s="987"/>
      <c r="AQ40" s="987"/>
      <c r="AR40" s="987"/>
      <c r="AS40" s="987"/>
      <c r="AT40" s="987"/>
      <c r="AU40" s="987"/>
      <c r="AV40" s="98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9" t="s">
        <v>38</v>
      </c>
      <c r="B42" s="1619"/>
      <c r="C42" s="1619"/>
      <c r="D42" s="1619"/>
      <c r="E42" s="994"/>
      <c r="F42" s="994"/>
      <c r="G42" s="994"/>
      <c r="H42" s="994"/>
      <c r="I42" s="994"/>
      <c r="J42" s="994"/>
      <c r="K42" s="994"/>
      <c r="L42" s="42"/>
      <c r="M42" s="42"/>
      <c r="N42" s="42"/>
      <c r="O42" s="42"/>
      <c r="P42" s="42"/>
      <c r="Q42" s="42"/>
      <c r="R42" s="42"/>
      <c r="S42" s="42"/>
      <c r="T42" s="42"/>
      <c r="U42" s="42"/>
      <c r="V42" s="42"/>
      <c r="W42" s="42"/>
      <c r="X42" s="42"/>
      <c r="Y42" s="42"/>
      <c r="Z42" s="42"/>
      <c r="AA42" s="42"/>
      <c r="AB42" s="42"/>
      <c r="AC42" s="42"/>
      <c r="AD42" s="1619" t="s">
        <v>37</v>
      </c>
      <c r="AE42" s="1619"/>
      <c r="AF42" s="1619"/>
      <c r="AG42" s="1619"/>
      <c r="AH42" s="1619"/>
      <c r="AI42" s="995"/>
      <c r="AJ42" s="995"/>
      <c r="AK42" s="995"/>
      <c r="AL42" s="995"/>
      <c r="AM42" s="995"/>
      <c r="AN42" s="995"/>
      <c r="AO42" s="995"/>
      <c r="AP42" s="995"/>
      <c r="AQ42" s="995"/>
      <c r="AR42" s="995"/>
      <c r="AS42" s="995"/>
      <c r="AT42" s="995"/>
      <c r="AU42" s="995"/>
      <c r="AV42" s="9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YdZa37ty7zEIJYFRJmQJdLIdeu7USMN4eIBcM4KhQUYLaj9/g8xc5uUYC4hcyP7FKGa+WHEkKcTX94DNo4ZFig==" saltValue="iIHGvBxD7YronwVNnXiHNA==" spinCount="100000"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2" t="s">
        <v>49</v>
      </c>
      <c r="AX1" s="1042"/>
      <c r="AY1" s="1042"/>
      <c r="AZ1" s="1042"/>
      <c r="BA1" s="1042"/>
      <c r="BB1" s="1042"/>
      <c r="BC1" s="1042"/>
      <c r="BD1" s="1042"/>
      <c r="BE1" s="1042"/>
      <c r="BF1" s="1042"/>
      <c r="BG1" s="1042"/>
      <c r="BH1" s="1042"/>
      <c r="BI1" s="1042"/>
      <c r="BJ1" s="1042"/>
      <c r="BK1" s="1042"/>
      <c r="BL1" s="1042"/>
      <c r="BM1" s="1042"/>
      <c r="BN1" s="1042"/>
      <c r="BO1" s="1042"/>
      <c r="BP1" s="1042"/>
      <c r="BQ1" s="1042"/>
      <c r="BR1" s="1042"/>
      <c r="BS1" s="1042"/>
      <c r="BT1" s="1042"/>
      <c r="BU1" s="1042"/>
      <c r="BV1" s="1042"/>
      <c r="BW1" s="1042"/>
      <c r="BX1" s="1042"/>
      <c r="BY1" s="1042"/>
      <c r="BZ1" s="1042"/>
      <c r="CA1" s="1042"/>
      <c r="CB1" s="1042"/>
      <c r="CC1" s="1042"/>
      <c r="CD1" s="1042"/>
      <c r="CE1" s="1042"/>
      <c r="CF1" s="1042"/>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01" t="s">
        <v>709</v>
      </c>
      <c r="BT2" s="502"/>
      <c r="BU2" s="502"/>
      <c r="BV2" s="502"/>
      <c r="BW2" s="502"/>
      <c r="BX2" s="502"/>
      <c r="BY2" s="502"/>
      <c r="BZ2" s="502"/>
      <c r="CA2" s="502"/>
      <c r="CB2" s="502"/>
      <c r="CC2" s="502"/>
      <c r="CD2" s="502"/>
      <c r="CE2" s="502"/>
      <c r="CF2" s="503"/>
      <c r="CG2" s="503"/>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07"/>
      <c r="BT3" s="508"/>
      <c r="BU3" s="508"/>
      <c r="BV3" s="508"/>
      <c r="BW3" s="509"/>
      <c r="BX3" s="515"/>
      <c r="BY3" s="508"/>
      <c r="BZ3" s="508"/>
      <c r="CA3" s="508"/>
      <c r="CB3" s="509"/>
      <c r="CC3" s="515"/>
      <c r="CD3" s="508"/>
      <c r="CE3" s="508"/>
      <c r="CF3" s="516"/>
      <c r="CG3" s="516"/>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10"/>
      <c r="BT4" s="511"/>
      <c r="BU4" s="511"/>
      <c r="BV4" s="511"/>
      <c r="BW4" s="512"/>
      <c r="BX4" s="517"/>
      <c r="BY4" s="511"/>
      <c r="BZ4" s="511"/>
      <c r="CA4" s="511"/>
      <c r="CB4" s="512"/>
      <c r="CC4" s="517"/>
      <c r="CD4" s="511"/>
      <c r="CE4" s="511"/>
      <c r="CF4" s="518"/>
      <c r="CG4" s="518"/>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52" t="s">
        <v>687</v>
      </c>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5"/>
      <c r="AX5" s="5"/>
      <c r="AY5" s="5"/>
      <c r="AZ5" s="5"/>
      <c r="BA5" s="5"/>
      <c r="BB5" s="5"/>
      <c r="BC5" s="5"/>
      <c r="BD5" s="5"/>
      <c r="BE5" s="5"/>
      <c r="BF5" s="5"/>
      <c r="BG5" s="5"/>
      <c r="BH5" s="5"/>
      <c r="BI5" s="5"/>
      <c r="BJ5" s="5"/>
      <c r="BK5" s="5"/>
      <c r="BL5" s="5"/>
      <c r="BM5" s="5"/>
      <c r="BN5" s="5"/>
      <c r="BO5" s="5"/>
      <c r="BP5" s="5"/>
      <c r="BQ5" s="5"/>
      <c r="BR5" s="5"/>
      <c r="BS5" s="510"/>
      <c r="BT5" s="511"/>
      <c r="BU5" s="511"/>
      <c r="BV5" s="511"/>
      <c r="BW5" s="512"/>
      <c r="BX5" s="517"/>
      <c r="BY5" s="511"/>
      <c r="BZ5" s="511"/>
      <c r="CA5" s="511"/>
      <c r="CB5" s="512"/>
      <c r="CC5" s="517"/>
      <c r="CD5" s="511"/>
      <c r="CE5" s="511"/>
      <c r="CF5" s="518"/>
      <c r="CG5" s="518"/>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10"/>
      <c r="BT6" s="511"/>
      <c r="BU6" s="511"/>
      <c r="BV6" s="511"/>
      <c r="BW6" s="512"/>
      <c r="BX6" s="517"/>
      <c r="BY6" s="511"/>
      <c r="BZ6" s="511"/>
      <c r="CA6" s="511"/>
      <c r="CB6" s="512"/>
      <c r="CC6" s="517"/>
      <c r="CD6" s="511"/>
      <c r="CE6" s="511"/>
      <c r="CF6" s="518"/>
      <c r="CG6" s="518"/>
    </row>
    <row r="7" spans="1:85" ht="12" customHeight="1" thickBot="1" x14ac:dyDescent="0.3">
      <c r="A7" s="1174" t="s">
        <v>48</v>
      </c>
      <c r="B7" s="1174"/>
      <c r="C7" s="1174"/>
      <c r="D7" s="1174"/>
      <c r="E7" s="1174"/>
      <c r="F7" s="995"/>
      <c r="G7" s="995"/>
      <c r="H7" s="995"/>
      <c r="I7" s="995"/>
      <c r="J7" s="995"/>
      <c r="K7" s="995"/>
      <c r="L7" s="995"/>
      <c r="M7" s="995"/>
      <c r="N7" s="995"/>
      <c r="O7" s="995"/>
      <c r="P7" s="995"/>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513"/>
      <c r="BT7" s="505"/>
      <c r="BU7" s="505"/>
      <c r="BV7" s="505"/>
      <c r="BW7" s="514"/>
      <c r="BX7" s="504"/>
      <c r="BY7" s="505"/>
      <c r="BZ7" s="505"/>
      <c r="CA7" s="505"/>
      <c r="CB7" s="514"/>
      <c r="CC7" s="504"/>
      <c r="CD7" s="505"/>
      <c r="CE7" s="505"/>
      <c r="CF7" s="506"/>
      <c r="CG7" s="518"/>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row>
    <row r="9" spans="1:85" ht="12" customHeight="1" thickBot="1" x14ac:dyDescent="0.3">
      <c r="A9" s="1084" t="s">
        <v>377</v>
      </c>
      <c r="B9" s="1085"/>
      <c r="C9" s="1085"/>
      <c r="D9" s="1085"/>
      <c r="E9" s="1085"/>
      <c r="F9" s="1085"/>
      <c r="G9" s="1085"/>
      <c r="H9" s="1085"/>
      <c r="I9" s="1085"/>
      <c r="J9" s="1085"/>
      <c r="K9" s="1085"/>
      <c r="L9" s="1085"/>
      <c r="M9" s="1085"/>
      <c r="N9" s="1085"/>
      <c r="O9" s="1085"/>
      <c r="P9" s="1085"/>
      <c r="Q9" s="1085"/>
      <c r="R9" s="1085"/>
      <c r="S9" s="1085"/>
      <c r="T9" s="1085"/>
      <c r="U9" s="1085"/>
      <c r="V9" s="1085"/>
      <c r="W9" s="1085"/>
      <c r="X9" s="1085"/>
      <c r="Y9" s="1085"/>
      <c r="Z9" s="1085"/>
      <c r="AA9" s="1085"/>
      <c r="AB9" s="1085"/>
      <c r="AC9" s="1085"/>
      <c r="AD9" s="1085"/>
      <c r="AE9" s="1085"/>
      <c r="AF9" s="1085"/>
      <c r="AG9" s="1085"/>
      <c r="AH9" s="1085"/>
      <c r="AI9" s="1085"/>
      <c r="AJ9" s="1085"/>
      <c r="AK9" s="1085"/>
      <c r="AL9" s="1085"/>
      <c r="AM9" s="1085"/>
      <c r="AN9" s="1085"/>
      <c r="AO9" s="1085"/>
      <c r="AP9" s="1085"/>
      <c r="AQ9" s="1085"/>
      <c r="AR9" s="1085"/>
      <c r="AS9" s="1085"/>
      <c r="AT9" s="1085"/>
      <c r="AU9" s="1085"/>
      <c r="AV9" s="1086"/>
      <c r="AW9" s="96"/>
      <c r="AX9" s="2586" t="s">
        <v>689</v>
      </c>
      <c r="AY9" s="2587"/>
      <c r="AZ9" s="2587"/>
      <c r="BA9" s="2587"/>
      <c r="BB9" s="2587"/>
      <c r="BC9" s="2587"/>
      <c r="BD9" s="2587"/>
      <c r="BE9" s="2587"/>
      <c r="BF9" s="2587"/>
      <c r="BG9" s="2587"/>
      <c r="BH9" s="2587"/>
      <c r="BI9" s="2587"/>
      <c r="BJ9" s="2587"/>
      <c r="BK9" s="2587"/>
      <c r="BL9" s="2587"/>
      <c r="BM9" s="2587"/>
      <c r="BN9" s="2587"/>
      <c r="BO9" s="2587"/>
      <c r="BP9" s="2587"/>
      <c r="BQ9" s="2587"/>
      <c r="BR9" s="2587"/>
      <c r="BS9" s="2587"/>
      <c r="BT9" s="2587"/>
      <c r="BU9" s="2587"/>
      <c r="BV9" s="2587"/>
      <c r="BW9" s="2587"/>
      <c r="BX9" s="2587"/>
      <c r="BY9" s="2587"/>
      <c r="BZ9" s="2587"/>
      <c r="CA9" s="2587"/>
      <c r="CB9" s="2587"/>
      <c r="CC9" s="2587"/>
      <c r="CD9" s="2587"/>
      <c r="CE9" s="2587"/>
      <c r="CF9" s="2588"/>
    </row>
    <row r="10" spans="1:85" ht="12.75" customHeight="1" thickTop="1" x14ac:dyDescent="0.25">
      <c r="A10" s="2281" t="s">
        <v>439</v>
      </c>
      <c r="B10" s="2269"/>
      <c r="C10" s="2269"/>
      <c r="D10" s="2269"/>
      <c r="E10" s="2269"/>
      <c r="F10" s="2269"/>
      <c r="G10" s="2270"/>
      <c r="H10" s="1770" t="s">
        <v>438</v>
      </c>
      <c r="I10" s="1770"/>
      <c r="J10" s="1770"/>
      <c r="K10" s="1770"/>
      <c r="L10" s="1770"/>
      <c r="M10" s="1770" t="s">
        <v>685</v>
      </c>
      <c r="N10" s="1770"/>
      <c r="O10" s="1770"/>
      <c r="P10" s="1770"/>
      <c r="Q10" s="1770" t="s">
        <v>371</v>
      </c>
      <c r="R10" s="1770"/>
      <c r="S10" s="1770"/>
      <c r="T10" s="1770"/>
      <c r="U10" s="1770" t="s">
        <v>374</v>
      </c>
      <c r="V10" s="1770"/>
      <c r="W10" s="1770"/>
      <c r="X10" s="1770"/>
      <c r="Y10" s="1770" t="s">
        <v>159</v>
      </c>
      <c r="Z10" s="1770"/>
      <c r="AA10" s="1770"/>
      <c r="AB10" s="1770"/>
      <c r="AC10" s="1770"/>
      <c r="AD10" s="1770"/>
      <c r="AE10" s="1770" t="s">
        <v>98</v>
      </c>
      <c r="AF10" s="1770"/>
      <c r="AG10" s="1770"/>
      <c r="AH10" s="1770"/>
      <c r="AI10" s="1770"/>
      <c r="AJ10" s="1770"/>
      <c r="AK10" s="1770" t="s">
        <v>686</v>
      </c>
      <c r="AL10" s="1770"/>
      <c r="AM10" s="1770"/>
      <c r="AN10" s="1770" t="s">
        <v>370</v>
      </c>
      <c r="AO10" s="1770"/>
      <c r="AP10" s="1770"/>
      <c r="AQ10" s="1770" t="s">
        <v>369</v>
      </c>
      <c r="AR10" s="1770"/>
      <c r="AS10" s="1770"/>
      <c r="AT10" s="1770" t="s">
        <v>367</v>
      </c>
      <c r="AU10" s="1770"/>
      <c r="AV10" s="1777"/>
      <c r="AW10" s="96"/>
      <c r="AX10" s="2539" t="s">
        <v>688</v>
      </c>
      <c r="AY10" s="2540"/>
      <c r="AZ10" s="2540"/>
      <c r="BA10" s="2540"/>
      <c r="BB10" s="2540"/>
      <c r="BC10" s="2540" t="s">
        <v>690</v>
      </c>
      <c r="BD10" s="2540"/>
      <c r="BE10" s="2540"/>
      <c r="BF10" s="2540"/>
      <c r="BG10" s="2540"/>
      <c r="BH10" s="2543" t="s">
        <v>691</v>
      </c>
      <c r="BI10" s="2543"/>
      <c r="BJ10" s="2543"/>
      <c r="BK10" s="2543"/>
      <c r="BL10" s="2543"/>
      <c r="BM10" s="2543" t="s">
        <v>692</v>
      </c>
      <c r="BN10" s="2543"/>
      <c r="BO10" s="2543"/>
      <c r="BP10" s="2543"/>
      <c r="BQ10" s="2543"/>
      <c r="BR10" s="2543" t="s">
        <v>812</v>
      </c>
      <c r="BS10" s="2543"/>
      <c r="BT10" s="2543"/>
      <c r="BU10" s="2543"/>
      <c r="BV10" s="2543"/>
      <c r="BW10" s="2543" t="s">
        <v>813</v>
      </c>
      <c r="BX10" s="2543"/>
      <c r="BY10" s="2543"/>
      <c r="BZ10" s="2543"/>
      <c r="CA10" s="2543"/>
      <c r="CB10" s="2589" t="s">
        <v>814</v>
      </c>
      <c r="CC10" s="2589"/>
      <c r="CD10" s="2589"/>
      <c r="CE10" s="2589"/>
      <c r="CF10" s="2590"/>
    </row>
    <row r="11" spans="1:85" ht="12" customHeight="1" x14ac:dyDescent="0.25">
      <c r="A11" s="2281"/>
      <c r="B11" s="2269"/>
      <c r="C11" s="2269"/>
      <c r="D11" s="2269"/>
      <c r="E11" s="2269"/>
      <c r="F11" s="2269"/>
      <c r="G11" s="2270"/>
      <c r="H11" s="1772"/>
      <c r="I11" s="1772"/>
      <c r="J11" s="1772"/>
      <c r="K11" s="1772"/>
      <c r="L11" s="1772"/>
      <c r="M11" s="1772"/>
      <c r="N11" s="1772"/>
      <c r="O11" s="1772"/>
      <c r="P11" s="1772"/>
      <c r="Q11" s="1772"/>
      <c r="R11" s="1772"/>
      <c r="S11" s="1772"/>
      <c r="T11" s="1772"/>
      <c r="U11" s="1772"/>
      <c r="V11" s="1772"/>
      <c r="W11" s="1772"/>
      <c r="X11" s="1772"/>
      <c r="Y11" s="1772"/>
      <c r="Z11" s="1772"/>
      <c r="AA11" s="1772"/>
      <c r="AB11" s="1772"/>
      <c r="AC11" s="1772"/>
      <c r="AD11" s="1772"/>
      <c r="AE11" s="1772"/>
      <c r="AF11" s="1772"/>
      <c r="AG11" s="1772"/>
      <c r="AH11" s="1772"/>
      <c r="AI11" s="1772"/>
      <c r="AJ11" s="1772"/>
      <c r="AK11" s="1772"/>
      <c r="AL11" s="1772"/>
      <c r="AM11" s="1772"/>
      <c r="AN11" s="1772"/>
      <c r="AO11" s="1772"/>
      <c r="AP11" s="1772"/>
      <c r="AQ11" s="1772"/>
      <c r="AR11" s="1772"/>
      <c r="AS11" s="1772"/>
      <c r="AT11" s="1772"/>
      <c r="AU11" s="1772"/>
      <c r="AV11" s="1778"/>
      <c r="AW11" s="96"/>
      <c r="AX11" s="2228"/>
      <c r="AY11" s="2215"/>
      <c r="AZ11" s="2215"/>
      <c r="BA11" s="2215"/>
      <c r="BB11" s="2215"/>
      <c r="BC11" s="2215"/>
      <c r="BD11" s="2215"/>
      <c r="BE11" s="2215"/>
      <c r="BF11" s="2215"/>
      <c r="BG11" s="2215"/>
      <c r="BH11" s="2544"/>
      <c r="BI11" s="2544"/>
      <c r="BJ11" s="2544"/>
      <c r="BK11" s="2544"/>
      <c r="BL11" s="2544"/>
      <c r="BM11" s="2544"/>
      <c r="BN11" s="2544"/>
      <c r="BO11" s="2544"/>
      <c r="BP11" s="2544"/>
      <c r="BQ11" s="2544"/>
      <c r="BR11" s="2544"/>
      <c r="BS11" s="2544"/>
      <c r="BT11" s="2544"/>
      <c r="BU11" s="2544"/>
      <c r="BV11" s="2544"/>
      <c r="BW11" s="2544"/>
      <c r="BX11" s="2544"/>
      <c r="BY11" s="2544"/>
      <c r="BZ11" s="2544"/>
      <c r="CA11" s="2544"/>
      <c r="CB11" s="2591"/>
      <c r="CC11" s="2591"/>
      <c r="CD11" s="2591"/>
      <c r="CE11" s="2591"/>
      <c r="CF11" s="2592"/>
    </row>
    <row r="12" spans="1:85" ht="12.75" customHeight="1" x14ac:dyDescent="0.25">
      <c r="A12" s="2572"/>
      <c r="B12" s="1780"/>
      <c r="C12" s="1780"/>
      <c r="D12" s="1780"/>
      <c r="E12" s="1780"/>
      <c r="F12" s="1780"/>
      <c r="G12" s="1780"/>
      <c r="H12" s="2566" t="s">
        <v>104</v>
      </c>
      <c r="I12" s="2566"/>
      <c r="J12" s="2566"/>
      <c r="K12" s="2566"/>
      <c r="L12" s="2566"/>
      <c r="M12" s="2560"/>
      <c r="N12" s="2561"/>
      <c r="O12" s="2561"/>
      <c r="P12" s="2562"/>
      <c r="Q12" s="2554"/>
      <c r="R12" s="2555"/>
      <c r="S12" s="2555"/>
      <c r="T12" s="2556"/>
      <c r="U12" s="2557"/>
      <c r="V12" s="2558"/>
      <c r="W12" s="2558"/>
      <c r="X12" s="2559"/>
      <c r="Y12" s="2545"/>
      <c r="Z12" s="2546"/>
      <c r="AA12" s="2546"/>
      <c r="AB12" s="2546"/>
      <c r="AC12" s="2546"/>
      <c r="AD12" s="2547"/>
      <c r="AE12" s="2545"/>
      <c r="AF12" s="2546"/>
      <c r="AG12" s="2546"/>
      <c r="AH12" s="2546"/>
      <c r="AI12" s="2546"/>
      <c r="AJ12" s="2547"/>
      <c r="AK12" s="2585"/>
      <c r="AL12" s="2571"/>
      <c r="AM12" s="2571"/>
      <c r="AN12" s="2560"/>
      <c r="AO12" s="2561"/>
      <c r="AP12" s="2561"/>
      <c r="AQ12" s="2560"/>
      <c r="AR12" s="2561"/>
      <c r="AS12" s="2561"/>
      <c r="AT12" s="2568" t="str">
        <f t="shared" ref="AT12:AT33" si="0">IF(AQ12-AN12&lt;&gt;0,AQ12-AN12,"")</f>
        <v/>
      </c>
      <c r="AU12" s="2569"/>
      <c r="AV12" s="2570"/>
      <c r="AW12" s="96"/>
      <c r="AX12" s="2541" t="str">
        <f>IFERROR(AVERAGE(Y13,AA13,AC13),"")</f>
        <v/>
      </c>
      <c r="AY12" s="2542"/>
      <c r="AZ12" s="2542"/>
      <c r="BA12" s="2542"/>
      <c r="BB12" s="2542"/>
      <c r="BC12" s="2538" t="str">
        <f>IFERROR(AVERAGE(AE13,AG13,AI13),"")</f>
        <v/>
      </c>
      <c r="BD12" s="2538"/>
      <c r="BE12" s="2538"/>
      <c r="BF12" s="2538"/>
      <c r="BG12" s="2538"/>
      <c r="BH12" s="2537" t="str">
        <f>IF(Y13="","",IF(100*(ABS(Y13-$AX$12)/$AX$12)&gt;10,"AMP IMB. &gt; 10%",IF(AA13="","",IF(100*(ABS(AA13-$AX$12)/$AX$12)&gt;10,"AMP IMB. &gt; 10%",IF(AC13="","",IF(100*(ABS(AC13-$AX$12)/$AX$12)&gt;10,"AMP IMB. &gt; 10%",""))))))</f>
        <v/>
      </c>
      <c r="BI12" s="2537"/>
      <c r="BJ12" s="2537"/>
      <c r="BK12" s="2537"/>
      <c r="BL12" s="2537"/>
      <c r="BM12" s="2537" t="str">
        <f>IF(AE13="","",IF(100*(ABS(AE13-$BC$12)/$BC$12)&gt;10,"VOLT IMB. &gt; 10%",IF(AG13="","",IF(100*(ABS(AG13-$BC$12)/$BC$12)&gt;10,"VOLT IMB. &gt; 10%",IF(AI13="","",IF(100*(ABS(AI13-$BC$12)/$BC$12)&gt;10,"VOLT IMB. &gt; 10%",""))))))</f>
        <v/>
      </c>
      <c r="BN12" s="2537"/>
      <c r="BO12" s="2537"/>
      <c r="BP12" s="2537"/>
      <c r="BQ12" s="2537"/>
      <c r="BR12" s="2537" t="str">
        <f>IFERROR(1.08*Q13*AT13,"")</f>
        <v/>
      </c>
      <c r="BS12" s="2537"/>
      <c r="BT12" s="2537"/>
      <c r="BU12" s="2537"/>
      <c r="BV12" s="2537"/>
      <c r="BW12" s="2537" t="str">
        <f>IFERROR(3413*M13,"")</f>
        <v/>
      </c>
      <c r="BX12" s="2537"/>
      <c r="BY12" s="2537"/>
      <c r="BZ12" s="2537"/>
      <c r="CA12" s="2537"/>
      <c r="CB12" s="2593" t="str">
        <f>IFERROR(BR12/BW12,"")</f>
        <v/>
      </c>
      <c r="CC12" s="2593"/>
      <c r="CD12" s="2593"/>
      <c r="CE12" s="2593"/>
      <c r="CF12" s="2594"/>
    </row>
    <row r="13" spans="1:85" ht="12" customHeight="1" x14ac:dyDescent="0.25">
      <c r="A13" s="2572"/>
      <c r="B13" s="1780"/>
      <c r="C13" s="1780"/>
      <c r="D13" s="1780"/>
      <c r="E13" s="1780"/>
      <c r="F13" s="1780"/>
      <c r="G13" s="1780"/>
      <c r="H13" s="2567" t="s">
        <v>103</v>
      </c>
      <c r="I13" s="2567"/>
      <c r="J13" s="2567"/>
      <c r="K13" s="2567"/>
      <c r="L13" s="2567"/>
      <c r="M13" s="2563" t="str">
        <f>IF(AK13=1,(AA13*AG13)/1000,IF(AK13=3,(AX12*BC12*1.73)/1000,""))</f>
        <v/>
      </c>
      <c r="N13" s="2564"/>
      <c r="O13" s="2564"/>
      <c r="P13" s="2565"/>
      <c r="Q13" s="2548"/>
      <c r="R13" s="2549"/>
      <c r="S13" s="2549"/>
      <c r="T13" s="2550"/>
      <c r="U13" s="2551"/>
      <c r="V13" s="2552"/>
      <c r="W13" s="2552"/>
      <c r="X13" s="2553"/>
      <c r="Y13" s="2074"/>
      <c r="Z13" s="2076"/>
      <c r="AA13" s="2074"/>
      <c r="AB13" s="2076"/>
      <c r="AC13" s="2074"/>
      <c r="AD13" s="2076"/>
      <c r="AE13" s="2074"/>
      <c r="AF13" s="2076"/>
      <c r="AG13" s="2074"/>
      <c r="AH13" s="2076"/>
      <c r="AI13" s="2074"/>
      <c r="AJ13" s="2076"/>
      <c r="AK13" s="938"/>
      <c r="AL13" s="938"/>
      <c r="AM13" s="938"/>
      <c r="AN13" s="938"/>
      <c r="AO13" s="938"/>
      <c r="AP13" s="938"/>
      <c r="AQ13" s="938"/>
      <c r="AR13" s="938"/>
      <c r="AS13" s="938"/>
      <c r="AT13" s="1088" t="str">
        <f t="shared" si="0"/>
        <v/>
      </c>
      <c r="AU13" s="1088"/>
      <c r="AV13" s="1089"/>
      <c r="AW13" s="96"/>
      <c r="AX13" s="2541"/>
      <c r="AY13" s="2542"/>
      <c r="AZ13" s="2542"/>
      <c r="BA13" s="2542"/>
      <c r="BB13" s="2542"/>
      <c r="BC13" s="2538"/>
      <c r="BD13" s="2538"/>
      <c r="BE13" s="2538"/>
      <c r="BF13" s="2538"/>
      <c r="BG13" s="2538"/>
      <c r="BH13" s="2537"/>
      <c r="BI13" s="2537"/>
      <c r="BJ13" s="2537"/>
      <c r="BK13" s="2537"/>
      <c r="BL13" s="2537"/>
      <c r="BM13" s="2537"/>
      <c r="BN13" s="2537"/>
      <c r="BO13" s="2537"/>
      <c r="BP13" s="2537"/>
      <c r="BQ13" s="2537"/>
      <c r="BR13" s="2537"/>
      <c r="BS13" s="2537"/>
      <c r="BT13" s="2537"/>
      <c r="BU13" s="2537"/>
      <c r="BV13" s="2537"/>
      <c r="BW13" s="2537"/>
      <c r="BX13" s="2537"/>
      <c r="BY13" s="2537"/>
      <c r="BZ13" s="2537"/>
      <c r="CA13" s="2537"/>
      <c r="CB13" s="2593"/>
      <c r="CC13" s="2593"/>
      <c r="CD13" s="2593"/>
      <c r="CE13" s="2593"/>
      <c r="CF13" s="2594"/>
    </row>
    <row r="14" spans="1:85" ht="12" customHeight="1" x14ac:dyDescent="0.25">
      <c r="A14" s="2572"/>
      <c r="B14" s="1780"/>
      <c r="C14" s="1780"/>
      <c r="D14" s="1780"/>
      <c r="E14" s="1780"/>
      <c r="F14" s="1780"/>
      <c r="G14" s="1780"/>
      <c r="H14" s="2566" t="s">
        <v>104</v>
      </c>
      <c r="I14" s="2566"/>
      <c r="J14" s="2566"/>
      <c r="K14" s="2566"/>
      <c r="L14" s="2566"/>
      <c r="M14" s="2560"/>
      <c r="N14" s="2561"/>
      <c r="O14" s="2561"/>
      <c r="P14" s="2562"/>
      <c r="Q14" s="2554"/>
      <c r="R14" s="2555"/>
      <c r="S14" s="2555"/>
      <c r="T14" s="2556"/>
      <c r="U14" s="2557"/>
      <c r="V14" s="2558"/>
      <c r="W14" s="2558"/>
      <c r="X14" s="2559"/>
      <c r="Y14" s="2545"/>
      <c r="Z14" s="2546"/>
      <c r="AA14" s="2546"/>
      <c r="AB14" s="2546"/>
      <c r="AC14" s="2546"/>
      <c r="AD14" s="2547"/>
      <c r="AE14" s="2545"/>
      <c r="AF14" s="2546"/>
      <c r="AG14" s="2546"/>
      <c r="AH14" s="2546"/>
      <c r="AI14" s="2546"/>
      <c r="AJ14" s="2547"/>
      <c r="AK14" s="2571"/>
      <c r="AL14" s="2571"/>
      <c r="AM14" s="2571"/>
      <c r="AN14" s="2560"/>
      <c r="AO14" s="2561"/>
      <c r="AP14" s="2561"/>
      <c r="AQ14" s="2560"/>
      <c r="AR14" s="2561"/>
      <c r="AS14" s="2561"/>
      <c r="AT14" s="2568" t="str">
        <f t="shared" si="0"/>
        <v/>
      </c>
      <c r="AU14" s="2569"/>
      <c r="AV14" s="2570"/>
      <c r="AW14" s="96"/>
      <c r="AX14" s="2541" t="str">
        <f t="shared" ref="AX14" si="1">IFERROR(AVERAGE(Y15,AA15,AC15),"")</f>
        <v/>
      </c>
      <c r="AY14" s="2542"/>
      <c r="AZ14" s="2542"/>
      <c r="BA14" s="2542"/>
      <c r="BB14" s="2542"/>
      <c r="BC14" s="2538" t="str">
        <f t="shared" ref="BC14" si="2">IFERROR(AVERAGE(AE15,AG15,AI15),"")</f>
        <v/>
      </c>
      <c r="BD14" s="2538"/>
      <c r="BE14" s="2538"/>
      <c r="BF14" s="2538"/>
      <c r="BG14" s="2538"/>
      <c r="BH14" s="2537" t="str">
        <f t="shared" ref="BH14" si="3">IF(Y15="","",IF(100*(ABS(Y15-$AX$12)/$AX$12)&gt;10,"AMP IMB. &gt; 10%",IF(AA15="","",IF(100*(ABS(AA15-$AX$12)/$AX$12)&gt;10,"AMP IMB. &gt; 10%",IF(AC15="","",IF(100*(ABS(AC15-$AX$12)/$AX$12)&gt;10,"AMP IMB. &gt; 10%",""))))))</f>
        <v/>
      </c>
      <c r="BI14" s="2537"/>
      <c r="BJ14" s="2537"/>
      <c r="BK14" s="2537"/>
      <c r="BL14" s="2537"/>
      <c r="BM14" s="2537" t="str">
        <f t="shared" ref="BM14" si="4">IF(AE15="","",IF(100*(ABS(AE15-$BC$12)/$BC$12)&gt;10,"VOLT IMB. &gt; 10%",IF(AG15="","",IF(100*(ABS(AG15-$BC$12)/$BC$12)&gt;10,"VOLT IMB. &gt; 10%",IF(AI15="","",IF(100*(ABS(AI15-$BC$12)/$BC$12)&gt;10,"VOLT IMB. &gt; 10%",""))))))</f>
        <v/>
      </c>
      <c r="BN14" s="2537"/>
      <c r="BO14" s="2537"/>
      <c r="BP14" s="2537"/>
      <c r="BQ14" s="2537"/>
      <c r="BR14" s="2537" t="str">
        <f t="shared" ref="BR14" si="5">IFERROR(1.08*Q15*AT15,"")</f>
        <v/>
      </c>
      <c r="BS14" s="2537"/>
      <c r="BT14" s="2537"/>
      <c r="BU14" s="2537"/>
      <c r="BV14" s="2537"/>
      <c r="BW14" s="2537" t="str">
        <f t="shared" ref="BW14" si="6">IFERROR(3413*M15,"")</f>
        <v/>
      </c>
      <c r="BX14" s="2537"/>
      <c r="BY14" s="2537"/>
      <c r="BZ14" s="2537"/>
      <c r="CA14" s="2537"/>
      <c r="CB14" s="2593" t="str">
        <f t="shared" ref="CB14" si="7">IFERROR(BR14/BW14,"")</f>
        <v/>
      </c>
      <c r="CC14" s="2593"/>
      <c r="CD14" s="2593"/>
      <c r="CE14" s="2593"/>
      <c r="CF14" s="2594"/>
    </row>
    <row r="15" spans="1:85" s="10" customFormat="1" ht="12" customHeight="1" x14ac:dyDescent="0.25">
      <c r="A15" s="2572"/>
      <c r="B15" s="1780"/>
      <c r="C15" s="1780"/>
      <c r="D15" s="1780"/>
      <c r="E15" s="1780"/>
      <c r="F15" s="1780"/>
      <c r="G15" s="1780"/>
      <c r="H15" s="2567" t="s">
        <v>103</v>
      </c>
      <c r="I15" s="2567"/>
      <c r="J15" s="2567"/>
      <c r="K15" s="2567"/>
      <c r="L15" s="2567"/>
      <c r="M15" s="2563" t="str">
        <f>IF(AK15=1,(AA15*AG15)/1000,IF(AK15=3,(AX14*BC14*1.73)/1000,""))</f>
        <v/>
      </c>
      <c r="N15" s="2564"/>
      <c r="O15" s="2564"/>
      <c r="P15" s="2565"/>
      <c r="Q15" s="2548"/>
      <c r="R15" s="2549"/>
      <c r="S15" s="2549"/>
      <c r="T15" s="2550"/>
      <c r="U15" s="2551"/>
      <c r="V15" s="2552"/>
      <c r="W15" s="2552"/>
      <c r="X15" s="2553"/>
      <c r="Y15" s="2074"/>
      <c r="Z15" s="2076"/>
      <c r="AA15" s="2074"/>
      <c r="AB15" s="2076"/>
      <c r="AC15" s="2074"/>
      <c r="AD15" s="2076"/>
      <c r="AE15" s="2074"/>
      <c r="AF15" s="2076"/>
      <c r="AG15" s="2074"/>
      <c r="AH15" s="2076"/>
      <c r="AI15" s="2074"/>
      <c r="AJ15" s="2076"/>
      <c r="AK15" s="938"/>
      <c r="AL15" s="938"/>
      <c r="AM15" s="938"/>
      <c r="AN15" s="938"/>
      <c r="AO15" s="938"/>
      <c r="AP15" s="938"/>
      <c r="AQ15" s="938"/>
      <c r="AR15" s="938"/>
      <c r="AS15" s="938"/>
      <c r="AT15" s="1088" t="str">
        <f t="shared" si="0"/>
        <v/>
      </c>
      <c r="AU15" s="1088"/>
      <c r="AV15" s="1089"/>
      <c r="AW15" s="96"/>
      <c r="AX15" s="2541"/>
      <c r="AY15" s="2542"/>
      <c r="AZ15" s="2542"/>
      <c r="BA15" s="2542"/>
      <c r="BB15" s="2542"/>
      <c r="BC15" s="2538"/>
      <c r="BD15" s="2538"/>
      <c r="BE15" s="2538"/>
      <c r="BF15" s="2538"/>
      <c r="BG15" s="2538"/>
      <c r="BH15" s="2537"/>
      <c r="BI15" s="2537"/>
      <c r="BJ15" s="2537"/>
      <c r="BK15" s="2537"/>
      <c r="BL15" s="2537"/>
      <c r="BM15" s="2537"/>
      <c r="BN15" s="2537"/>
      <c r="BO15" s="2537"/>
      <c r="BP15" s="2537"/>
      <c r="BQ15" s="2537"/>
      <c r="BR15" s="2537"/>
      <c r="BS15" s="2537"/>
      <c r="BT15" s="2537"/>
      <c r="BU15" s="2537"/>
      <c r="BV15" s="2537"/>
      <c r="BW15" s="2537"/>
      <c r="BX15" s="2537"/>
      <c r="BY15" s="2537"/>
      <c r="BZ15" s="2537"/>
      <c r="CA15" s="2537"/>
      <c r="CB15" s="2593"/>
      <c r="CC15" s="2593"/>
      <c r="CD15" s="2593"/>
      <c r="CE15" s="2593"/>
      <c r="CF15" s="2594"/>
    </row>
    <row r="16" spans="1:85" ht="12" customHeight="1" x14ac:dyDescent="0.25">
      <c r="A16" s="2572"/>
      <c r="B16" s="1780"/>
      <c r="C16" s="1780"/>
      <c r="D16" s="1780"/>
      <c r="E16" s="1780"/>
      <c r="F16" s="1780"/>
      <c r="G16" s="1780"/>
      <c r="H16" s="2566" t="s">
        <v>104</v>
      </c>
      <c r="I16" s="2566"/>
      <c r="J16" s="2566"/>
      <c r="K16" s="2566"/>
      <c r="L16" s="2566"/>
      <c r="M16" s="2560"/>
      <c r="N16" s="2561"/>
      <c r="O16" s="2561"/>
      <c r="P16" s="2562"/>
      <c r="Q16" s="2554"/>
      <c r="R16" s="2555"/>
      <c r="S16" s="2555"/>
      <c r="T16" s="2556"/>
      <c r="U16" s="2557"/>
      <c r="V16" s="2558"/>
      <c r="W16" s="2558"/>
      <c r="X16" s="2559"/>
      <c r="Y16" s="2545"/>
      <c r="Z16" s="2546"/>
      <c r="AA16" s="2546"/>
      <c r="AB16" s="2546"/>
      <c r="AC16" s="2546"/>
      <c r="AD16" s="2547"/>
      <c r="AE16" s="2545"/>
      <c r="AF16" s="2546"/>
      <c r="AG16" s="2546"/>
      <c r="AH16" s="2546"/>
      <c r="AI16" s="2546"/>
      <c r="AJ16" s="2547"/>
      <c r="AK16" s="2571"/>
      <c r="AL16" s="2571"/>
      <c r="AM16" s="2571"/>
      <c r="AN16" s="2560"/>
      <c r="AO16" s="2561"/>
      <c r="AP16" s="2561"/>
      <c r="AQ16" s="2560"/>
      <c r="AR16" s="2561"/>
      <c r="AS16" s="2561"/>
      <c r="AT16" s="2568" t="str">
        <f t="shared" si="0"/>
        <v/>
      </c>
      <c r="AU16" s="2569"/>
      <c r="AV16" s="2570"/>
      <c r="AW16" s="96"/>
      <c r="AX16" s="2541" t="str">
        <f t="shared" ref="AX16" si="8">IFERROR(AVERAGE(Y17,AA17,AC17),"")</f>
        <v/>
      </c>
      <c r="AY16" s="2542"/>
      <c r="AZ16" s="2542"/>
      <c r="BA16" s="2542"/>
      <c r="BB16" s="2542"/>
      <c r="BC16" s="2538" t="str">
        <f t="shared" ref="BC16" si="9">IFERROR(AVERAGE(AE17,AG17,AI17),"")</f>
        <v/>
      </c>
      <c r="BD16" s="2538"/>
      <c r="BE16" s="2538"/>
      <c r="BF16" s="2538"/>
      <c r="BG16" s="2538"/>
      <c r="BH16" s="2537" t="str">
        <f t="shared" ref="BH16" si="10">IF(Y17="","",IF(100*(ABS(Y17-$AX$12)/$AX$12)&gt;10,"AMP IMB. &gt; 10%",IF(AA17="","",IF(100*(ABS(AA17-$AX$12)/$AX$12)&gt;10,"AMP IMB. &gt; 10%",IF(AC17="","",IF(100*(ABS(AC17-$AX$12)/$AX$12)&gt;10,"AMP IMB. &gt; 10%",""))))))</f>
        <v/>
      </c>
      <c r="BI16" s="2537"/>
      <c r="BJ16" s="2537"/>
      <c r="BK16" s="2537"/>
      <c r="BL16" s="2537"/>
      <c r="BM16" s="2537" t="str">
        <f t="shared" ref="BM16" si="11">IF(AE17="","",IF(100*(ABS(AE17-$BC$12)/$BC$12)&gt;10,"VOLT IMB. &gt; 10%",IF(AG17="","",IF(100*(ABS(AG17-$BC$12)/$BC$12)&gt;10,"VOLT IMB. &gt; 10%",IF(AI17="","",IF(100*(ABS(AI17-$BC$12)/$BC$12)&gt;10,"VOLT IMB. &gt; 10%",""))))))</f>
        <v/>
      </c>
      <c r="BN16" s="2537"/>
      <c r="BO16" s="2537"/>
      <c r="BP16" s="2537"/>
      <c r="BQ16" s="2537"/>
      <c r="BR16" s="2537" t="str">
        <f t="shared" ref="BR16" si="12">IFERROR(1.08*Q17*AT17,"")</f>
        <v/>
      </c>
      <c r="BS16" s="2537"/>
      <c r="BT16" s="2537"/>
      <c r="BU16" s="2537"/>
      <c r="BV16" s="2537"/>
      <c r="BW16" s="2537" t="str">
        <f t="shared" ref="BW16" si="13">IFERROR(3413*M17,"")</f>
        <v/>
      </c>
      <c r="BX16" s="2537"/>
      <c r="BY16" s="2537"/>
      <c r="BZ16" s="2537"/>
      <c r="CA16" s="2537"/>
      <c r="CB16" s="2593" t="str">
        <f t="shared" ref="CB16" si="14">IFERROR(BR16/BW16,"")</f>
        <v/>
      </c>
      <c r="CC16" s="2593"/>
      <c r="CD16" s="2593"/>
      <c r="CE16" s="2593"/>
      <c r="CF16" s="2594"/>
    </row>
    <row r="17" spans="1:84" ht="12" customHeight="1" x14ac:dyDescent="0.25">
      <c r="A17" s="2572"/>
      <c r="B17" s="1780"/>
      <c r="C17" s="1780"/>
      <c r="D17" s="1780"/>
      <c r="E17" s="1780"/>
      <c r="F17" s="1780"/>
      <c r="G17" s="1780"/>
      <c r="H17" s="2567" t="s">
        <v>103</v>
      </c>
      <c r="I17" s="2567"/>
      <c r="J17" s="2567"/>
      <c r="K17" s="2567"/>
      <c r="L17" s="2567"/>
      <c r="M17" s="2563" t="str">
        <f>IF(AK17=1,(AA17*AG17)/1000,IF(AK17=3,(AX16*BC16*1.73)/1000,""))</f>
        <v/>
      </c>
      <c r="N17" s="2564"/>
      <c r="O17" s="2564"/>
      <c r="P17" s="2565"/>
      <c r="Q17" s="2548"/>
      <c r="R17" s="2549"/>
      <c r="S17" s="2549"/>
      <c r="T17" s="2550"/>
      <c r="U17" s="2551"/>
      <c r="V17" s="2552"/>
      <c r="W17" s="2552"/>
      <c r="X17" s="2553"/>
      <c r="Y17" s="2074"/>
      <c r="Z17" s="2076"/>
      <c r="AA17" s="2074"/>
      <c r="AB17" s="2076"/>
      <c r="AC17" s="2074"/>
      <c r="AD17" s="2076"/>
      <c r="AE17" s="2074"/>
      <c r="AF17" s="2076"/>
      <c r="AG17" s="2074"/>
      <c r="AH17" s="2076"/>
      <c r="AI17" s="2074"/>
      <c r="AJ17" s="2076"/>
      <c r="AK17" s="938"/>
      <c r="AL17" s="938"/>
      <c r="AM17" s="938"/>
      <c r="AN17" s="938"/>
      <c r="AO17" s="938"/>
      <c r="AP17" s="938"/>
      <c r="AQ17" s="938"/>
      <c r="AR17" s="938"/>
      <c r="AS17" s="938"/>
      <c r="AT17" s="1088" t="str">
        <f t="shared" si="0"/>
        <v/>
      </c>
      <c r="AU17" s="1088"/>
      <c r="AV17" s="1089"/>
      <c r="AW17" s="96"/>
      <c r="AX17" s="2541"/>
      <c r="AY17" s="2542"/>
      <c r="AZ17" s="2542"/>
      <c r="BA17" s="2542"/>
      <c r="BB17" s="2542"/>
      <c r="BC17" s="2538"/>
      <c r="BD17" s="2538"/>
      <c r="BE17" s="2538"/>
      <c r="BF17" s="2538"/>
      <c r="BG17" s="2538"/>
      <c r="BH17" s="2537"/>
      <c r="BI17" s="2537"/>
      <c r="BJ17" s="2537"/>
      <c r="BK17" s="2537"/>
      <c r="BL17" s="2537"/>
      <c r="BM17" s="2537"/>
      <c r="BN17" s="2537"/>
      <c r="BO17" s="2537"/>
      <c r="BP17" s="2537"/>
      <c r="BQ17" s="2537"/>
      <c r="BR17" s="2537"/>
      <c r="BS17" s="2537"/>
      <c r="BT17" s="2537"/>
      <c r="BU17" s="2537"/>
      <c r="BV17" s="2537"/>
      <c r="BW17" s="2537"/>
      <c r="BX17" s="2537"/>
      <c r="BY17" s="2537"/>
      <c r="BZ17" s="2537"/>
      <c r="CA17" s="2537"/>
      <c r="CB17" s="2593"/>
      <c r="CC17" s="2593"/>
      <c r="CD17" s="2593"/>
      <c r="CE17" s="2593"/>
      <c r="CF17" s="2594"/>
    </row>
    <row r="18" spans="1:84" ht="12" customHeight="1" x14ac:dyDescent="0.25">
      <c r="A18" s="2572"/>
      <c r="B18" s="1780"/>
      <c r="C18" s="1780"/>
      <c r="D18" s="1780"/>
      <c r="E18" s="1780"/>
      <c r="F18" s="1780"/>
      <c r="G18" s="1780"/>
      <c r="H18" s="2566" t="s">
        <v>104</v>
      </c>
      <c r="I18" s="2566"/>
      <c r="J18" s="2566"/>
      <c r="K18" s="2566"/>
      <c r="L18" s="2566"/>
      <c r="M18" s="2560"/>
      <c r="N18" s="2561"/>
      <c r="O18" s="2561"/>
      <c r="P18" s="2562"/>
      <c r="Q18" s="2554"/>
      <c r="R18" s="2555"/>
      <c r="S18" s="2555"/>
      <c r="T18" s="2556"/>
      <c r="U18" s="2557"/>
      <c r="V18" s="2558"/>
      <c r="W18" s="2558"/>
      <c r="X18" s="2559"/>
      <c r="Y18" s="2545"/>
      <c r="Z18" s="2546"/>
      <c r="AA18" s="2546"/>
      <c r="AB18" s="2546"/>
      <c r="AC18" s="2546"/>
      <c r="AD18" s="2547"/>
      <c r="AE18" s="2545"/>
      <c r="AF18" s="2546"/>
      <c r="AG18" s="2546"/>
      <c r="AH18" s="2546"/>
      <c r="AI18" s="2546"/>
      <c r="AJ18" s="2547"/>
      <c r="AK18" s="2571"/>
      <c r="AL18" s="2571"/>
      <c r="AM18" s="2571"/>
      <c r="AN18" s="2560"/>
      <c r="AO18" s="2561"/>
      <c r="AP18" s="2561"/>
      <c r="AQ18" s="2560"/>
      <c r="AR18" s="2561"/>
      <c r="AS18" s="2561"/>
      <c r="AT18" s="2568" t="str">
        <f t="shared" si="0"/>
        <v/>
      </c>
      <c r="AU18" s="2569"/>
      <c r="AV18" s="2570"/>
      <c r="AW18" s="96"/>
      <c r="AX18" s="2541" t="str">
        <f t="shared" ref="AX18" si="15">IFERROR(AVERAGE(Y19,AA19,AC19),"")</f>
        <v/>
      </c>
      <c r="AY18" s="2542"/>
      <c r="AZ18" s="2542"/>
      <c r="BA18" s="2542"/>
      <c r="BB18" s="2542"/>
      <c r="BC18" s="2538" t="str">
        <f t="shared" ref="BC18" si="16">IFERROR(AVERAGE(AE19,AG19,AI19),"")</f>
        <v/>
      </c>
      <c r="BD18" s="2538"/>
      <c r="BE18" s="2538"/>
      <c r="BF18" s="2538"/>
      <c r="BG18" s="2538"/>
      <c r="BH18" s="2537" t="str">
        <f t="shared" ref="BH18" si="17">IF(Y19="","",IF(100*(ABS(Y19-$AX$12)/$AX$12)&gt;10,"AMP IMB. &gt; 10%",IF(AA19="","",IF(100*(ABS(AA19-$AX$12)/$AX$12)&gt;10,"AMP IMB. &gt; 10%",IF(AC19="","",IF(100*(ABS(AC19-$AX$12)/$AX$12)&gt;10,"AMP IMB. &gt; 10%",""))))))</f>
        <v/>
      </c>
      <c r="BI18" s="2537"/>
      <c r="BJ18" s="2537"/>
      <c r="BK18" s="2537"/>
      <c r="BL18" s="2537"/>
      <c r="BM18" s="2537" t="str">
        <f t="shared" ref="BM18" si="18">IF(AE19="","",IF(100*(ABS(AE19-$BC$12)/$BC$12)&gt;10,"VOLT IMB. &gt; 10%",IF(AG19="","",IF(100*(ABS(AG19-$BC$12)/$BC$12)&gt;10,"VOLT IMB. &gt; 10%",IF(AI19="","",IF(100*(ABS(AI19-$BC$12)/$BC$12)&gt;10,"VOLT IMB. &gt; 10%",""))))))</f>
        <v/>
      </c>
      <c r="BN18" s="2537"/>
      <c r="BO18" s="2537"/>
      <c r="BP18" s="2537"/>
      <c r="BQ18" s="2537"/>
      <c r="BR18" s="2537" t="str">
        <f t="shared" ref="BR18" si="19">IFERROR(1.08*Q19*AT19,"")</f>
        <v/>
      </c>
      <c r="BS18" s="2537"/>
      <c r="BT18" s="2537"/>
      <c r="BU18" s="2537"/>
      <c r="BV18" s="2537"/>
      <c r="BW18" s="2537" t="str">
        <f t="shared" ref="BW18" si="20">IFERROR(3413*M19,"")</f>
        <v/>
      </c>
      <c r="BX18" s="2537"/>
      <c r="BY18" s="2537"/>
      <c r="BZ18" s="2537"/>
      <c r="CA18" s="2537"/>
      <c r="CB18" s="2593" t="str">
        <f t="shared" ref="CB18" si="21">IFERROR(BR18/BW18,"")</f>
        <v/>
      </c>
      <c r="CC18" s="2593"/>
      <c r="CD18" s="2593"/>
      <c r="CE18" s="2593"/>
      <c r="CF18" s="2594"/>
    </row>
    <row r="19" spans="1:84" ht="12" customHeight="1" x14ac:dyDescent="0.25">
      <c r="A19" s="2572"/>
      <c r="B19" s="1780"/>
      <c r="C19" s="1780"/>
      <c r="D19" s="1780"/>
      <c r="E19" s="1780"/>
      <c r="F19" s="1780"/>
      <c r="G19" s="1780"/>
      <c r="H19" s="2567" t="s">
        <v>103</v>
      </c>
      <c r="I19" s="2567"/>
      <c r="J19" s="2567"/>
      <c r="K19" s="2567"/>
      <c r="L19" s="2567"/>
      <c r="M19" s="2563" t="str">
        <f>IF(AK19=1,(AA19*AG19)/1000,IF(AK19=3,(AX18*BC18*1.73)/1000,""))</f>
        <v/>
      </c>
      <c r="N19" s="2564"/>
      <c r="O19" s="2564"/>
      <c r="P19" s="2565"/>
      <c r="Q19" s="2548"/>
      <c r="R19" s="2549"/>
      <c r="S19" s="2549"/>
      <c r="T19" s="2550"/>
      <c r="U19" s="2551"/>
      <c r="V19" s="2552"/>
      <c r="W19" s="2552"/>
      <c r="X19" s="2553"/>
      <c r="Y19" s="2074"/>
      <c r="Z19" s="2076"/>
      <c r="AA19" s="2074"/>
      <c r="AB19" s="2076"/>
      <c r="AC19" s="2074"/>
      <c r="AD19" s="2076"/>
      <c r="AE19" s="2074"/>
      <c r="AF19" s="2076"/>
      <c r="AG19" s="2074"/>
      <c r="AH19" s="2076"/>
      <c r="AI19" s="2074"/>
      <c r="AJ19" s="2076"/>
      <c r="AK19" s="938"/>
      <c r="AL19" s="938"/>
      <c r="AM19" s="938"/>
      <c r="AN19" s="938"/>
      <c r="AO19" s="938"/>
      <c r="AP19" s="938"/>
      <c r="AQ19" s="938"/>
      <c r="AR19" s="938"/>
      <c r="AS19" s="938"/>
      <c r="AT19" s="1088" t="str">
        <f t="shared" si="0"/>
        <v/>
      </c>
      <c r="AU19" s="1088"/>
      <c r="AV19" s="1089"/>
      <c r="AW19" s="96"/>
      <c r="AX19" s="2541"/>
      <c r="AY19" s="2542"/>
      <c r="AZ19" s="2542"/>
      <c r="BA19" s="2542"/>
      <c r="BB19" s="2542"/>
      <c r="BC19" s="2538"/>
      <c r="BD19" s="2538"/>
      <c r="BE19" s="2538"/>
      <c r="BF19" s="2538"/>
      <c r="BG19" s="2538"/>
      <c r="BH19" s="2537"/>
      <c r="BI19" s="2537"/>
      <c r="BJ19" s="2537"/>
      <c r="BK19" s="2537"/>
      <c r="BL19" s="2537"/>
      <c r="BM19" s="2537"/>
      <c r="BN19" s="2537"/>
      <c r="BO19" s="2537"/>
      <c r="BP19" s="2537"/>
      <c r="BQ19" s="2537"/>
      <c r="BR19" s="2537"/>
      <c r="BS19" s="2537"/>
      <c r="BT19" s="2537"/>
      <c r="BU19" s="2537"/>
      <c r="BV19" s="2537"/>
      <c r="BW19" s="2537"/>
      <c r="BX19" s="2537"/>
      <c r="BY19" s="2537"/>
      <c r="BZ19" s="2537"/>
      <c r="CA19" s="2537"/>
      <c r="CB19" s="2593"/>
      <c r="CC19" s="2593"/>
      <c r="CD19" s="2593"/>
      <c r="CE19" s="2593"/>
      <c r="CF19" s="2594"/>
    </row>
    <row r="20" spans="1:84" ht="12" customHeight="1" x14ac:dyDescent="0.25">
      <c r="A20" s="2572"/>
      <c r="B20" s="1780"/>
      <c r="C20" s="1780"/>
      <c r="D20" s="1780"/>
      <c r="E20" s="1780"/>
      <c r="F20" s="1780"/>
      <c r="G20" s="1780"/>
      <c r="H20" s="2566" t="s">
        <v>104</v>
      </c>
      <c r="I20" s="2566"/>
      <c r="J20" s="2566"/>
      <c r="K20" s="2566"/>
      <c r="L20" s="2566"/>
      <c r="M20" s="2560"/>
      <c r="N20" s="2561"/>
      <c r="O20" s="2561"/>
      <c r="P20" s="2562"/>
      <c r="Q20" s="2554"/>
      <c r="R20" s="2555"/>
      <c r="S20" s="2555"/>
      <c r="T20" s="2556"/>
      <c r="U20" s="2557"/>
      <c r="V20" s="2558"/>
      <c r="W20" s="2558"/>
      <c r="X20" s="2559"/>
      <c r="Y20" s="2545"/>
      <c r="Z20" s="2546"/>
      <c r="AA20" s="2546"/>
      <c r="AB20" s="2546"/>
      <c r="AC20" s="2546"/>
      <c r="AD20" s="2547"/>
      <c r="AE20" s="2545"/>
      <c r="AF20" s="2546"/>
      <c r="AG20" s="2546"/>
      <c r="AH20" s="2546"/>
      <c r="AI20" s="2546"/>
      <c r="AJ20" s="2547"/>
      <c r="AK20" s="2571"/>
      <c r="AL20" s="2571"/>
      <c r="AM20" s="2571"/>
      <c r="AN20" s="2560"/>
      <c r="AO20" s="2561"/>
      <c r="AP20" s="2561"/>
      <c r="AQ20" s="2560"/>
      <c r="AR20" s="2561"/>
      <c r="AS20" s="2561"/>
      <c r="AT20" s="2568" t="str">
        <f t="shared" si="0"/>
        <v/>
      </c>
      <c r="AU20" s="2569"/>
      <c r="AV20" s="2570"/>
      <c r="AW20" s="96"/>
      <c r="AX20" s="2541" t="str">
        <f t="shared" ref="AX20" si="22">IFERROR(AVERAGE(Y21,AA21,AC21),"")</f>
        <v/>
      </c>
      <c r="AY20" s="2542"/>
      <c r="AZ20" s="2542"/>
      <c r="BA20" s="2542"/>
      <c r="BB20" s="2542"/>
      <c r="BC20" s="2538" t="str">
        <f t="shared" ref="BC20" si="23">IFERROR(AVERAGE(AE21,AG21,AI21),"")</f>
        <v/>
      </c>
      <c r="BD20" s="2538"/>
      <c r="BE20" s="2538"/>
      <c r="BF20" s="2538"/>
      <c r="BG20" s="2538"/>
      <c r="BH20" s="2537" t="str">
        <f t="shared" ref="BH20" si="24">IF(Y21="","",IF(100*(ABS(Y21-$AX$12)/$AX$12)&gt;10,"AMP IMB. &gt; 10%",IF(AA21="","",IF(100*(ABS(AA21-$AX$12)/$AX$12)&gt;10,"AMP IMB. &gt; 10%",IF(AC21="","",IF(100*(ABS(AC21-$AX$12)/$AX$12)&gt;10,"AMP IMB. &gt; 10%",""))))))</f>
        <v/>
      </c>
      <c r="BI20" s="2537"/>
      <c r="BJ20" s="2537"/>
      <c r="BK20" s="2537"/>
      <c r="BL20" s="2537"/>
      <c r="BM20" s="2537" t="str">
        <f t="shared" ref="BM20" si="25">IF(AE21="","",IF(100*(ABS(AE21-$BC$12)/$BC$12)&gt;10,"VOLT IMB. &gt; 10%",IF(AG21="","",IF(100*(ABS(AG21-$BC$12)/$BC$12)&gt;10,"VOLT IMB. &gt; 10%",IF(AI21="","",IF(100*(ABS(AI21-$BC$12)/$BC$12)&gt;10,"VOLT IMB. &gt; 10%",""))))))</f>
        <v/>
      </c>
      <c r="BN20" s="2537"/>
      <c r="BO20" s="2537"/>
      <c r="BP20" s="2537"/>
      <c r="BQ20" s="2537"/>
      <c r="BR20" s="2537" t="str">
        <f t="shared" ref="BR20" si="26">IFERROR(1.08*Q21*AT21,"")</f>
        <v/>
      </c>
      <c r="BS20" s="2537"/>
      <c r="BT20" s="2537"/>
      <c r="BU20" s="2537"/>
      <c r="BV20" s="2537"/>
      <c r="BW20" s="2537" t="str">
        <f t="shared" ref="BW20" si="27">IFERROR(3413*M21,"")</f>
        <v/>
      </c>
      <c r="BX20" s="2537"/>
      <c r="BY20" s="2537"/>
      <c r="BZ20" s="2537"/>
      <c r="CA20" s="2537"/>
      <c r="CB20" s="2593" t="str">
        <f t="shared" ref="CB20" si="28">IFERROR(BR20/BW20,"")</f>
        <v/>
      </c>
      <c r="CC20" s="2593"/>
      <c r="CD20" s="2593"/>
      <c r="CE20" s="2593"/>
      <c r="CF20" s="2594"/>
    </row>
    <row r="21" spans="1:84" ht="12" customHeight="1" x14ac:dyDescent="0.25">
      <c r="A21" s="2572"/>
      <c r="B21" s="1780"/>
      <c r="C21" s="1780"/>
      <c r="D21" s="1780"/>
      <c r="E21" s="1780"/>
      <c r="F21" s="1780"/>
      <c r="G21" s="1780"/>
      <c r="H21" s="2567" t="s">
        <v>103</v>
      </c>
      <c r="I21" s="2567"/>
      <c r="J21" s="2567"/>
      <c r="K21" s="2567"/>
      <c r="L21" s="2567"/>
      <c r="M21" s="2563" t="str">
        <f>IF(AK21=1,(AA21*AG21)/1000,IF(AK21=3,(AX20*BC20*1.73)/1000,""))</f>
        <v/>
      </c>
      <c r="N21" s="2564"/>
      <c r="O21" s="2564"/>
      <c r="P21" s="2565"/>
      <c r="Q21" s="2548"/>
      <c r="R21" s="2549"/>
      <c r="S21" s="2549"/>
      <c r="T21" s="2550"/>
      <c r="U21" s="2551"/>
      <c r="V21" s="2552"/>
      <c r="W21" s="2552"/>
      <c r="X21" s="2553"/>
      <c r="Y21" s="2074"/>
      <c r="Z21" s="2076"/>
      <c r="AA21" s="2074"/>
      <c r="AB21" s="2076"/>
      <c r="AC21" s="2074"/>
      <c r="AD21" s="2076"/>
      <c r="AE21" s="2074"/>
      <c r="AF21" s="2076"/>
      <c r="AG21" s="2074"/>
      <c r="AH21" s="2076"/>
      <c r="AI21" s="2074"/>
      <c r="AJ21" s="2076"/>
      <c r="AK21" s="938"/>
      <c r="AL21" s="938"/>
      <c r="AM21" s="938"/>
      <c r="AN21" s="938"/>
      <c r="AO21" s="938"/>
      <c r="AP21" s="938"/>
      <c r="AQ21" s="938"/>
      <c r="AR21" s="938"/>
      <c r="AS21" s="938"/>
      <c r="AT21" s="1088" t="str">
        <f t="shared" si="0"/>
        <v/>
      </c>
      <c r="AU21" s="1088"/>
      <c r="AV21" s="1089"/>
      <c r="AW21" s="96"/>
      <c r="AX21" s="2541"/>
      <c r="AY21" s="2542"/>
      <c r="AZ21" s="2542"/>
      <c r="BA21" s="2542"/>
      <c r="BB21" s="2542"/>
      <c r="BC21" s="2538"/>
      <c r="BD21" s="2538"/>
      <c r="BE21" s="2538"/>
      <c r="BF21" s="2538"/>
      <c r="BG21" s="2538"/>
      <c r="BH21" s="2537"/>
      <c r="BI21" s="2537"/>
      <c r="BJ21" s="2537"/>
      <c r="BK21" s="2537"/>
      <c r="BL21" s="2537"/>
      <c r="BM21" s="2537"/>
      <c r="BN21" s="2537"/>
      <c r="BO21" s="2537"/>
      <c r="BP21" s="2537"/>
      <c r="BQ21" s="2537"/>
      <c r="BR21" s="2537"/>
      <c r="BS21" s="2537"/>
      <c r="BT21" s="2537"/>
      <c r="BU21" s="2537"/>
      <c r="BV21" s="2537"/>
      <c r="BW21" s="2537"/>
      <c r="BX21" s="2537"/>
      <c r="BY21" s="2537"/>
      <c r="BZ21" s="2537"/>
      <c r="CA21" s="2537"/>
      <c r="CB21" s="2593"/>
      <c r="CC21" s="2593"/>
      <c r="CD21" s="2593"/>
      <c r="CE21" s="2593"/>
      <c r="CF21" s="2594"/>
    </row>
    <row r="22" spans="1:84" ht="12" customHeight="1" x14ac:dyDescent="0.25">
      <c r="A22" s="2572"/>
      <c r="B22" s="1780"/>
      <c r="C22" s="1780"/>
      <c r="D22" s="1780"/>
      <c r="E22" s="1780"/>
      <c r="F22" s="1780"/>
      <c r="G22" s="1780"/>
      <c r="H22" s="2566" t="s">
        <v>104</v>
      </c>
      <c r="I22" s="2566"/>
      <c r="J22" s="2566"/>
      <c r="K22" s="2566"/>
      <c r="L22" s="2566"/>
      <c r="M22" s="2560"/>
      <c r="N22" s="2561"/>
      <c r="O22" s="2561"/>
      <c r="P22" s="2562"/>
      <c r="Q22" s="2554"/>
      <c r="R22" s="2555"/>
      <c r="S22" s="2555"/>
      <c r="T22" s="2556"/>
      <c r="U22" s="2557"/>
      <c r="V22" s="2558"/>
      <c r="W22" s="2558"/>
      <c r="X22" s="2559"/>
      <c r="Y22" s="2545"/>
      <c r="Z22" s="2546"/>
      <c r="AA22" s="2546"/>
      <c r="AB22" s="2546"/>
      <c r="AC22" s="2546"/>
      <c r="AD22" s="2547"/>
      <c r="AE22" s="2545"/>
      <c r="AF22" s="2546"/>
      <c r="AG22" s="2546"/>
      <c r="AH22" s="2546"/>
      <c r="AI22" s="2546"/>
      <c r="AJ22" s="2547"/>
      <c r="AK22" s="2571"/>
      <c r="AL22" s="2571"/>
      <c r="AM22" s="2571"/>
      <c r="AN22" s="2560"/>
      <c r="AO22" s="2561"/>
      <c r="AP22" s="2561"/>
      <c r="AQ22" s="2560"/>
      <c r="AR22" s="2561"/>
      <c r="AS22" s="2561"/>
      <c r="AT22" s="2568" t="str">
        <f t="shared" si="0"/>
        <v/>
      </c>
      <c r="AU22" s="2569"/>
      <c r="AV22" s="2570"/>
      <c r="AW22" s="96"/>
      <c r="AX22" s="2541" t="str">
        <f t="shared" ref="AX22" si="29">IFERROR(AVERAGE(Y23,AA23,AC23),"")</f>
        <v/>
      </c>
      <c r="AY22" s="2542"/>
      <c r="AZ22" s="2542"/>
      <c r="BA22" s="2542"/>
      <c r="BB22" s="2542"/>
      <c r="BC22" s="2538" t="str">
        <f t="shared" ref="BC22" si="30">IFERROR(AVERAGE(AE23,AG23,AI23),"")</f>
        <v/>
      </c>
      <c r="BD22" s="2538"/>
      <c r="BE22" s="2538"/>
      <c r="BF22" s="2538"/>
      <c r="BG22" s="2538"/>
      <c r="BH22" s="2537" t="str">
        <f t="shared" ref="BH22" si="31">IF(Y23="","",IF(100*(ABS(Y23-$AX$12)/$AX$12)&gt;10,"AMP IMB. &gt; 10%",IF(AA23="","",IF(100*(ABS(AA23-$AX$12)/$AX$12)&gt;10,"AMP IMB. &gt; 10%",IF(AC23="","",IF(100*(ABS(AC23-$AX$12)/$AX$12)&gt;10,"AMP IMB. &gt; 10%",""))))))</f>
        <v/>
      </c>
      <c r="BI22" s="2537"/>
      <c r="BJ22" s="2537"/>
      <c r="BK22" s="2537"/>
      <c r="BL22" s="2537"/>
      <c r="BM22" s="2537" t="str">
        <f t="shared" ref="BM22" si="32">IF(AE23="","",IF(100*(ABS(AE23-$BC$12)/$BC$12)&gt;10,"VOLT IMB. &gt; 10%",IF(AG23="","",IF(100*(ABS(AG23-$BC$12)/$BC$12)&gt;10,"VOLT IMB. &gt; 10%",IF(AI23="","",IF(100*(ABS(AI23-$BC$12)/$BC$12)&gt;10,"VOLT IMB. &gt; 10%",""))))))</f>
        <v/>
      </c>
      <c r="BN22" s="2537"/>
      <c r="BO22" s="2537"/>
      <c r="BP22" s="2537"/>
      <c r="BQ22" s="2537"/>
      <c r="BR22" s="2537" t="str">
        <f t="shared" ref="BR22" si="33">IFERROR(1.08*Q23*AT23,"")</f>
        <v/>
      </c>
      <c r="BS22" s="2537"/>
      <c r="BT22" s="2537"/>
      <c r="BU22" s="2537"/>
      <c r="BV22" s="2537"/>
      <c r="BW22" s="2537" t="str">
        <f t="shared" ref="BW22" si="34">IFERROR(3413*M23,"")</f>
        <v/>
      </c>
      <c r="BX22" s="2537"/>
      <c r="BY22" s="2537"/>
      <c r="BZ22" s="2537"/>
      <c r="CA22" s="2537"/>
      <c r="CB22" s="2593" t="str">
        <f t="shared" ref="CB22" si="35">IFERROR(BR22/BW22,"")</f>
        <v/>
      </c>
      <c r="CC22" s="2593"/>
      <c r="CD22" s="2593"/>
      <c r="CE22" s="2593"/>
      <c r="CF22" s="2594"/>
    </row>
    <row r="23" spans="1:84" ht="12" customHeight="1" x14ac:dyDescent="0.25">
      <c r="A23" s="2572"/>
      <c r="B23" s="1780"/>
      <c r="C23" s="1780"/>
      <c r="D23" s="1780"/>
      <c r="E23" s="1780"/>
      <c r="F23" s="1780"/>
      <c r="G23" s="1780"/>
      <c r="H23" s="2567" t="s">
        <v>103</v>
      </c>
      <c r="I23" s="2567"/>
      <c r="J23" s="2567"/>
      <c r="K23" s="2567"/>
      <c r="L23" s="2567"/>
      <c r="M23" s="2563" t="str">
        <f>IF(AK23=1,(AA23*AG23)/1000,IF(AK23=3,(AX22*BC22*1.73)/1000,""))</f>
        <v/>
      </c>
      <c r="N23" s="2564"/>
      <c r="O23" s="2564"/>
      <c r="P23" s="2565"/>
      <c r="Q23" s="2548"/>
      <c r="R23" s="2549"/>
      <c r="S23" s="2549"/>
      <c r="T23" s="2550"/>
      <c r="U23" s="2551"/>
      <c r="V23" s="2552"/>
      <c r="W23" s="2552"/>
      <c r="X23" s="2553"/>
      <c r="Y23" s="2074"/>
      <c r="Z23" s="2076"/>
      <c r="AA23" s="2074"/>
      <c r="AB23" s="2076"/>
      <c r="AC23" s="2074"/>
      <c r="AD23" s="2076"/>
      <c r="AE23" s="2074"/>
      <c r="AF23" s="2076"/>
      <c r="AG23" s="2074"/>
      <c r="AH23" s="2076"/>
      <c r="AI23" s="2074"/>
      <c r="AJ23" s="2076"/>
      <c r="AK23" s="938"/>
      <c r="AL23" s="938"/>
      <c r="AM23" s="938"/>
      <c r="AN23" s="938"/>
      <c r="AO23" s="938"/>
      <c r="AP23" s="938"/>
      <c r="AQ23" s="938"/>
      <c r="AR23" s="938"/>
      <c r="AS23" s="938"/>
      <c r="AT23" s="1088" t="str">
        <f t="shared" si="0"/>
        <v/>
      </c>
      <c r="AU23" s="1088"/>
      <c r="AV23" s="1089"/>
      <c r="AW23" s="96"/>
      <c r="AX23" s="2541"/>
      <c r="AY23" s="2542"/>
      <c r="AZ23" s="2542"/>
      <c r="BA23" s="2542"/>
      <c r="BB23" s="2542"/>
      <c r="BC23" s="2538"/>
      <c r="BD23" s="2538"/>
      <c r="BE23" s="2538"/>
      <c r="BF23" s="2538"/>
      <c r="BG23" s="2538"/>
      <c r="BH23" s="2537"/>
      <c r="BI23" s="2537"/>
      <c r="BJ23" s="2537"/>
      <c r="BK23" s="2537"/>
      <c r="BL23" s="2537"/>
      <c r="BM23" s="2537"/>
      <c r="BN23" s="2537"/>
      <c r="BO23" s="2537"/>
      <c r="BP23" s="2537"/>
      <c r="BQ23" s="2537"/>
      <c r="BR23" s="2537"/>
      <c r="BS23" s="2537"/>
      <c r="BT23" s="2537"/>
      <c r="BU23" s="2537"/>
      <c r="BV23" s="2537"/>
      <c r="BW23" s="2537"/>
      <c r="BX23" s="2537"/>
      <c r="BY23" s="2537"/>
      <c r="BZ23" s="2537"/>
      <c r="CA23" s="2537"/>
      <c r="CB23" s="2593"/>
      <c r="CC23" s="2593"/>
      <c r="CD23" s="2593"/>
      <c r="CE23" s="2593"/>
      <c r="CF23" s="2594"/>
    </row>
    <row r="24" spans="1:84" ht="12" customHeight="1" x14ac:dyDescent="0.25">
      <c r="A24" s="2572"/>
      <c r="B24" s="1780"/>
      <c r="C24" s="1780"/>
      <c r="D24" s="1780"/>
      <c r="E24" s="1780"/>
      <c r="F24" s="1780"/>
      <c r="G24" s="1780"/>
      <c r="H24" s="2566" t="s">
        <v>104</v>
      </c>
      <c r="I24" s="2566"/>
      <c r="J24" s="2566"/>
      <c r="K24" s="2566"/>
      <c r="L24" s="2566"/>
      <c r="M24" s="2560"/>
      <c r="N24" s="2561"/>
      <c r="O24" s="2561"/>
      <c r="P24" s="2562"/>
      <c r="Q24" s="2554"/>
      <c r="R24" s="2555"/>
      <c r="S24" s="2555"/>
      <c r="T24" s="2556"/>
      <c r="U24" s="2557"/>
      <c r="V24" s="2558"/>
      <c r="W24" s="2558"/>
      <c r="X24" s="2559"/>
      <c r="Y24" s="2545"/>
      <c r="Z24" s="2546"/>
      <c r="AA24" s="2546"/>
      <c r="AB24" s="2546"/>
      <c r="AC24" s="2546"/>
      <c r="AD24" s="2547"/>
      <c r="AE24" s="2545"/>
      <c r="AF24" s="2546"/>
      <c r="AG24" s="2546"/>
      <c r="AH24" s="2546"/>
      <c r="AI24" s="2546"/>
      <c r="AJ24" s="2547"/>
      <c r="AK24" s="2571"/>
      <c r="AL24" s="2571"/>
      <c r="AM24" s="2571"/>
      <c r="AN24" s="2560"/>
      <c r="AO24" s="2561"/>
      <c r="AP24" s="2561"/>
      <c r="AQ24" s="2560"/>
      <c r="AR24" s="2561"/>
      <c r="AS24" s="2561"/>
      <c r="AT24" s="2568" t="str">
        <f t="shared" si="0"/>
        <v/>
      </c>
      <c r="AU24" s="2569"/>
      <c r="AV24" s="2570"/>
      <c r="AW24" s="96"/>
      <c r="AX24" s="2541" t="str">
        <f t="shared" ref="AX24" si="36">IFERROR(AVERAGE(Y25,AA25,AC25),"")</f>
        <v/>
      </c>
      <c r="AY24" s="2542"/>
      <c r="AZ24" s="2542"/>
      <c r="BA24" s="2542"/>
      <c r="BB24" s="2542"/>
      <c r="BC24" s="2538" t="str">
        <f t="shared" ref="BC24" si="37">IFERROR(AVERAGE(AE25,AG25,AI25),"")</f>
        <v/>
      </c>
      <c r="BD24" s="2538"/>
      <c r="BE24" s="2538"/>
      <c r="BF24" s="2538"/>
      <c r="BG24" s="2538"/>
      <c r="BH24" s="2537" t="str">
        <f t="shared" ref="BH24" si="38">IF(Y25="","",IF(100*(ABS(Y25-$AX$12)/$AX$12)&gt;10,"AMP IMB. &gt; 10%",IF(AA25="","",IF(100*(ABS(AA25-$AX$12)/$AX$12)&gt;10,"AMP IMB. &gt; 10%",IF(AC25="","",IF(100*(ABS(AC25-$AX$12)/$AX$12)&gt;10,"AMP IMB. &gt; 10%",""))))))</f>
        <v/>
      </c>
      <c r="BI24" s="2537"/>
      <c r="BJ24" s="2537"/>
      <c r="BK24" s="2537"/>
      <c r="BL24" s="2537"/>
      <c r="BM24" s="2537" t="str">
        <f t="shared" ref="BM24" si="39">IF(AE25="","",IF(100*(ABS(AE25-$BC$12)/$BC$12)&gt;10,"VOLT IMB. &gt; 10%",IF(AG25="","",IF(100*(ABS(AG25-$BC$12)/$BC$12)&gt;10,"VOLT IMB. &gt; 10%",IF(AI25="","",IF(100*(ABS(AI25-$BC$12)/$BC$12)&gt;10,"VOLT IMB. &gt; 10%",""))))))</f>
        <v/>
      </c>
      <c r="BN24" s="2537"/>
      <c r="BO24" s="2537"/>
      <c r="BP24" s="2537"/>
      <c r="BQ24" s="2537"/>
      <c r="BR24" s="2537" t="str">
        <f t="shared" ref="BR24" si="40">IFERROR(1.08*Q25*AT25,"")</f>
        <v/>
      </c>
      <c r="BS24" s="2537"/>
      <c r="BT24" s="2537"/>
      <c r="BU24" s="2537"/>
      <c r="BV24" s="2537"/>
      <c r="BW24" s="2537" t="str">
        <f t="shared" ref="BW24" si="41">IFERROR(3413*M25,"")</f>
        <v/>
      </c>
      <c r="BX24" s="2537"/>
      <c r="BY24" s="2537"/>
      <c r="BZ24" s="2537"/>
      <c r="CA24" s="2537"/>
      <c r="CB24" s="2593" t="str">
        <f t="shared" ref="CB24" si="42">IFERROR(BR24/BW24,"")</f>
        <v/>
      </c>
      <c r="CC24" s="2593"/>
      <c r="CD24" s="2593"/>
      <c r="CE24" s="2593"/>
      <c r="CF24" s="2594"/>
    </row>
    <row r="25" spans="1:84" ht="12" customHeight="1" x14ac:dyDescent="0.25">
      <c r="A25" s="2572"/>
      <c r="B25" s="1780"/>
      <c r="C25" s="1780"/>
      <c r="D25" s="1780"/>
      <c r="E25" s="1780"/>
      <c r="F25" s="1780"/>
      <c r="G25" s="1780"/>
      <c r="H25" s="2567" t="s">
        <v>103</v>
      </c>
      <c r="I25" s="2567"/>
      <c r="J25" s="2567"/>
      <c r="K25" s="2567"/>
      <c r="L25" s="2567"/>
      <c r="M25" s="2563" t="str">
        <f>IF(AK25=1,(AA25*AG25)/1000,IF(AK25=3,(AX24*BC24*1.73)/1000,""))</f>
        <v/>
      </c>
      <c r="N25" s="2564"/>
      <c r="O25" s="2564"/>
      <c r="P25" s="2565"/>
      <c r="Q25" s="2548"/>
      <c r="R25" s="2549"/>
      <c r="S25" s="2549"/>
      <c r="T25" s="2550"/>
      <c r="U25" s="2551"/>
      <c r="V25" s="2552"/>
      <c r="W25" s="2552"/>
      <c r="X25" s="2553"/>
      <c r="Y25" s="2074"/>
      <c r="Z25" s="2076"/>
      <c r="AA25" s="2074"/>
      <c r="AB25" s="2076"/>
      <c r="AC25" s="2074"/>
      <c r="AD25" s="2076"/>
      <c r="AE25" s="2074"/>
      <c r="AF25" s="2076"/>
      <c r="AG25" s="2074"/>
      <c r="AH25" s="2076"/>
      <c r="AI25" s="2074"/>
      <c r="AJ25" s="2076"/>
      <c r="AK25" s="938"/>
      <c r="AL25" s="938"/>
      <c r="AM25" s="938"/>
      <c r="AN25" s="938"/>
      <c r="AO25" s="938"/>
      <c r="AP25" s="938"/>
      <c r="AQ25" s="938"/>
      <c r="AR25" s="938"/>
      <c r="AS25" s="938"/>
      <c r="AT25" s="1088" t="str">
        <f t="shared" si="0"/>
        <v/>
      </c>
      <c r="AU25" s="1088"/>
      <c r="AV25" s="1089"/>
      <c r="AW25" s="96"/>
      <c r="AX25" s="2541"/>
      <c r="AY25" s="2542"/>
      <c r="AZ25" s="2542"/>
      <c r="BA25" s="2542"/>
      <c r="BB25" s="2542"/>
      <c r="BC25" s="2538"/>
      <c r="BD25" s="2538"/>
      <c r="BE25" s="2538"/>
      <c r="BF25" s="2538"/>
      <c r="BG25" s="2538"/>
      <c r="BH25" s="2537"/>
      <c r="BI25" s="2537"/>
      <c r="BJ25" s="2537"/>
      <c r="BK25" s="2537"/>
      <c r="BL25" s="2537"/>
      <c r="BM25" s="2537"/>
      <c r="BN25" s="2537"/>
      <c r="BO25" s="2537"/>
      <c r="BP25" s="2537"/>
      <c r="BQ25" s="2537"/>
      <c r="BR25" s="2537"/>
      <c r="BS25" s="2537"/>
      <c r="BT25" s="2537"/>
      <c r="BU25" s="2537"/>
      <c r="BV25" s="2537"/>
      <c r="BW25" s="2537"/>
      <c r="BX25" s="2537"/>
      <c r="BY25" s="2537"/>
      <c r="BZ25" s="2537"/>
      <c r="CA25" s="2537"/>
      <c r="CB25" s="2593"/>
      <c r="CC25" s="2593"/>
      <c r="CD25" s="2593"/>
      <c r="CE25" s="2593"/>
      <c r="CF25" s="2594"/>
    </row>
    <row r="26" spans="1:84" ht="12" customHeight="1" x14ac:dyDescent="0.25">
      <c r="A26" s="2572"/>
      <c r="B26" s="1780"/>
      <c r="C26" s="1780"/>
      <c r="D26" s="1780"/>
      <c r="E26" s="1780"/>
      <c r="F26" s="1780"/>
      <c r="G26" s="1780"/>
      <c r="H26" s="2566" t="s">
        <v>104</v>
      </c>
      <c r="I26" s="2566"/>
      <c r="J26" s="2566"/>
      <c r="K26" s="2566"/>
      <c r="L26" s="2566"/>
      <c r="M26" s="2560"/>
      <c r="N26" s="2561"/>
      <c r="O26" s="2561"/>
      <c r="P26" s="2562"/>
      <c r="Q26" s="2554"/>
      <c r="R26" s="2555"/>
      <c r="S26" s="2555"/>
      <c r="T26" s="2556"/>
      <c r="U26" s="2557"/>
      <c r="V26" s="2558"/>
      <c r="W26" s="2558"/>
      <c r="X26" s="2559"/>
      <c r="Y26" s="2545"/>
      <c r="Z26" s="2546"/>
      <c r="AA26" s="2546"/>
      <c r="AB26" s="2546"/>
      <c r="AC26" s="2546"/>
      <c r="AD26" s="2547"/>
      <c r="AE26" s="2545"/>
      <c r="AF26" s="2546"/>
      <c r="AG26" s="2546"/>
      <c r="AH26" s="2546"/>
      <c r="AI26" s="2546"/>
      <c r="AJ26" s="2547"/>
      <c r="AK26" s="2571"/>
      <c r="AL26" s="2571"/>
      <c r="AM26" s="2571"/>
      <c r="AN26" s="2560"/>
      <c r="AO26" s="2561"/>
      <c r="AP26" s="2561"/>
      <c r="AQ26" s="2560"/>
      <c r="AR26" s="2561"/>
      <c r="AS26" s="2561"/>
      <c r="AT26" s="2568" t="str">
        <f t="shared" si="0"/>
        <v/>
      </c>
      <c r="AU26" s="2569"/>
      <c r="AV26" s="2570"/>
      <c r="AW26" s="96"/>
      <c r="AX26" s="2541" t="str">
        <f t="shared" ref="AX26" si="43">IFERROR(AVERAGE(Y27,AA27,AC27),"")</f>
        <v/>
      </c>
      <c r="AY26" s="2542"/>
      <c r="AZ26" s="2542"/>
      <c r="BA26" s="2542"/>
      <c r="BB26" s="2542"/>
      <c r="BC26" s="2538" t="str">
        <f t="shared" ref="BC26" si="44">IFERROR(AVERAGE(AE27,AG27,AI27),"")</f>
        <v/>
      </c>
      <c r="BD26" s="2538"/>
      <c r="BE26" s="2538"/>
      <c r="BF26" s="2538"/>
      <c r="BG26" s="2538"/>
      <c r="BH26" s="2537" t="str">
        <f t="shared" ref="BH26" si="45">IF(Y27="","",IF(100*(ABS(Y27-$AX$12)/$AX$12)&gt;10,"AMP IMB. &gt; 10%",IF(AA27="","",IF(100*(ABS(AA27-$AX$12)/$AX$12)&gt;10,"AMP IMB. &gt; 10%",IF(AC27="","",IF(100*(ABS(AC27-$AX$12)/$AX$12)&gt;10,"AMP IMB. &gt; 10%",""))))))</f>
        <v/>
      </c>
      <c r="BI26" s="2537"/>
      <c r="BJ26" s="2537"/>
      <c r="BK26" s="2537"/>
      <c r="BL26" s="2537"/>
      <c r="BM26" s="2537" t="str">
        <f t="shared" ref="BM26" si="46">IF(AE27="","",IF(100*(ABS(AE27-$BC$12)/$BC$12)&gt;10,"VOLT IMB. &gt; 10%",IF(AG27="","",IF(100*(ABS(AG27-$BC$12)/$BC$12)&gt;10,"VOLT IMB. &gt; 10%",IF(AI27="","",IF(100*(ABS(AI27-$BC$12)/$BC$12)&gt;10,"VOLT IMB. &gt; 10%",""))))))</f>
        <v/>
      </c>
      <c r="BN26" s="2537"/>
      <c r="BO26" s="2537"/>
      <c r="BP26" s="2537"/>
      <c r="BQ26" s="2537"/>
      <c r="BR26" s="2537" t="str">
        <f t="shared" ref="BR26" si="47">IFERROR(1.08*Q27*AT27,"")</f>
        <v/>
      </c>
      <c r="BS26" s="2537"/>
      <c r="BT26" s="2537"/>
      <c r="BU26" s="2537"/>
      <c r="BV26" s="2537"/>
      <c r="BW26" s="2537" t="str">
        <f t="shared" ref="BW26" si="48">IFERROR(3413*M27,"")</f>
        <v/>
      </c>
      <c r="BX26" s="2537"/>
      <c r="BY26" s="2537"/>
      <c r="BZ26" s="2537"/>
      <c r="CA26" s="2537"/>
      <c r="CB26" s="2593" t="str">
        <f t="shared" ref="CB26" si="49">IFERROR(BR26/BW26,"")</f>
        <v/>
      </c>
      <c r="CC26" s="2593"/>
      <c r="CD26" s="2593"/>
      <c r="CE26" s="2593"/>
      <c r="CF26" s="2594"/>
    </row>
    <row r="27" spans="1:84" ht="12" customHeight="1" x14ac:dyDescent="0.25">
      <c r="A27" s="2572"/>
      <c r="B27" s="1780"/>
      <c r="C27" s="1780"/>
      <c r="D27" s="1780"/>
      <c r="E27" s="1780"/>
      <c r="F27" s="1780"/>
      <c r="G27" s="1780"/>
      <c r="H27" s="2567" t="s">
        <v>103</v>
      </c>
      <c r="I27" s="2567"/>
      <c r="J27" s="2567"/>
      <c r="K27" s="2567"/>
      <c r="L27" s="2567"/>
      <c r="M27" s="2563" t="str">
        <f>IF(AK27=1,(AA27*AG27)/1000,IF(AK27=3,(AX26*BC26*1.73)/1000,""))</f>
        <v/>
      </c>
      <c r="N27" s="2564"/>
      <c r="O27" s="2564"/>
      <c r="P27" s="2565"/>
      <c r="Q27" s="2548"/>
      <c r="R27" s="2549"/>
      <c r="S27" s="2549"/>
      <c r="T27" s="2550"/>
      <c r="U27" s="2551"/>
      <c r="V27" s="2552"/>
      <c r="W27" s="2552"/>
      <c r="X27" s="2553"/>
      <c r="Y27" s="2074"/>
      <c r="Z27" s="2076"/>
      <c r="AA27" s="2074"/>
      <c r="AB27" s="2076"/>
      <c r="AC27" s="2074"/>
      <c r="AD27" s="2076"/>
      <c r="AE27" s="2074"/>
      <c r="AF27" s="2076"/>
      <c r="AG27" s="2074"/>
      <c r="AH27" s="2076"/>
      <c r="AI27" s="2074"/>
      <c r="AJ27" s="2076"/>
      <c r="AK27" s="938"/>
      <c r="AL27" s="938"/>
      <c r="AM27" s="938"/>
      <c r="AN27" s="938"/>
      <c r="AO27" s="938"/>
      <c r="AP27" s="938"/>
      <c r="AQ27" s="938"/>
      <c r="AR27" s="938"/>
      <c r="AS27" s="938"/>
      <c r="AT27" s="1088" t="str">
        <f t="shared" si="0"/>
        <v/>
      </c>
      <c r="AU27" s="1088"/>
      <c r="AV27" s="1089"/>
      <c r="AW27" s="96"/>
      <c r="AX27" s="2541"/>
      <c r="AY27" s="2542"/>
      <c r="AZ27" s="2542"/>
      <c r="BA27" s="2542"/>
      <c r="BB27" s="2542"/>
      <c r="BC27" s="2538"/>
      <c r="BD27" s="2538"/>
      <c r="BE27" s="2538"/>
      <c r="BF27" s="2538"/>
      <c r="BG27" s="2538"/>
      <c r="BH27" s="2537"/>
      <c r="BI27" s="2537"/>
      <c r="BJ27" s="2537"/>
      <c r="BK27" s="2537"/>
      <c r="BL27" s="2537"/>
      <c r="BM27" s="2537"/>
      <c r="BN27" s="2537"/>
      <c r="BO27" s="2537"/>
      <c r="BP27" s="2537"/>
      <c r="BQ27" s="2537"/>
      <c r="BR27" s="2537"/>
      <c r="BS27" s="2537"/>
      <c r="BT27" s="2537"/>
      <c r="BU27" s="2537"/>
      <c r="BV27" s="2537"/>
      <c r="BW27" s="2537"/>
      <c r="BX27" s="2537"/>
      <c r="BY27" s="2537"/>
      <c r="BZ27" s="2537"/>
      <c r="CA27" s="2537"/>
      <c r="CB27" s="2593"/>
      <c r="CC27" s="2593"/>
      <c r="CD27" s="2593"/>
      <c r="CE27" s="2593"/>
      <c r="CF27" s="2594"/>
    </row>
    <row r="28" spans="1:84" ht="12" customHeight="1" x14ac:dyDescent="0.25">
      <c r="A28" s="2572"/>
      <c r="B28" s="1780"/>
      <c r="C28" s="1780"/>
      <c r="D28" s="1780"/>
      <c r="E28" s="1780"/>
      <c r="F28" s="1780"/>
      <c r="G28" s="1780"/>
      <c r="H28" s="2566" t="s">
        <v>104</v>
      </c>
      <c r="I28" s="2566"/>
      <c r="J28" s="2566"/>
      <c r="K28" s="2566"/>
      <c r="L28" s="2566"/>
      <c r="M28" s="2560"/>
      <c r="N28" s="2561"/>
      <c r="O28" s="2561"/>
      <c r="P28" s="2562"/>
      <c r="Q28" s="2554"/>
      <c r="R28" s="2555"/>
      <c r="S28" s="2555"/>
      <c r="T28" s="2556"/>
      <c r="U28" s="2557"/>
      <c r="V28" s="2558"/>
      <c r="W28" s="2558"/>
      <c r="X28" s="2559"/>
      <c r="Y28" s="2545"/>
      <c r="Z28" s="2546"/>
      <c r="AA28" s="2546"/>
      <c r="AB28" s="2546"/>
      <c r="AC28" s="2546"/>
      <c r="AD28" s="2547"/>
      <c r="AE28" s="2545"/>
      <c r="AF28" s="2546"/>
      <c r="AG28" s="2546"/>
      <c r="AH28" s="2546"/>
      <c r="AI28" s="2546"/>
      <c r="AJ28" s="2547"/>
      <c r="AK28" s="2571"/>
      <c r="AL28" s="2571"/>
      <c r="AM28" s="2571"/>
      <c r="AN28" s="2560"/>
      <c r="AO28" s="2561"/>
      <c r="AP28" s="2561"/>
      <c r="AQ28" s="2560"/>
      <c r="AR28" s="2561"/>
      <c r="AS28" s="2561"/>
      <c r="AT28" s="2568" t="str">
        <f t="shared" si="0"/>
        <v/>
      </c>
      <c r="AU28" s="2569"/>
      <c r="AV28" s="2570"/>
      <c r="AW28" s="96"/>
      <c r="AX28" s="2541" t="str">
        <f t="shared" ref="AX28" si="50">IFERROR(AVERAGE(Y29,AA29,AC29),"")</f>
        <v/>
      </c>
      <c r="AY28" s="2542"/>
      <c r="AZ28" s="2542"/>
      <c r="BA28" s="2542"/>
      <c r="BB28" s="2542"/>
      <c r="BC28" s="2538" t="str">
        <f t="shared" ref="BC28" si="51">IFERROR(AVERAGE(AE29,AG29,AI29),"")</f>
        <v/>
      </c>
      <c r="BD28" s="2538"/>
      <c r="BE28" s="2538"/>
      <c r="BF28" s="2538"/>
      <c r="BG28" s="2538"/>
      <c r="BH28" s="2537" t="str">
        <f t="shared" ref="BH28" si="52">IF(Y29="","",IF(100*(ABS(Y29-$AX$12)/$AX$12)&gt;10,"AMP IMB. &gt; 10%",IF(AA29="","",IF(100*(ABS(AA29-$AX$12)/$AX$12)&gt;10,"AMP IMB. &gt; 10%",IF(AC29="","",IF(100*(ABS(AC29-$AX$12)/$AX$12)&gt;10,"AMP IMB. &gt; 10%",""))))))</f>
        <v/>
      </c>
      <c r="BI28" s="2537"/>
      <c r="BJ28" s="2537"/>
      <c r="BK28" s="2537"/>
      <c r="BL28" s="2537"/>
      <c r="BM28" s="2537" t="str">
        <f t="shared" ref="BM28" si="53">IF(AE29="","",IF(100*(ABS(AE29-$BC$12)/$BC$12)&gt;10,"VOLT IMB. &gt; 10%",IF(AG29="","",IF(100*(ABS(AG29-$BC$12)/$BC$12)&gt;10,"VOLT IMB. &gt; 10%",IF(AI29="","",IF(100*(ABS(AI29-$BC$12)/$BC$12)&gt;10,"VOLT IMB. &gt; 10%",""))))))</f>
        <v/>
      </c>
      <c r="BN28" s="2537"/>
      <c r="BO28" s="2537"/>
      <c r="BP28" s="2537"/>
      <c r="BQ28" s="2537"/>
      <c r="BR28" s="2537" t="str">
        <f t="shared" ref="BR28" si="54">IFERROR(1.08*Q29*AT29,"")</f>
        <v/>
      </c>
      <c r="BS28" s="2537"/>
      <c r="BT28" s="2537"/>
      <c r="BU28" s="2537"/>
      <c r="BV28" s="2537"/>
      <c r="BW28" s="2537" t="str">
        <f t="shared" ref="BW28" si="55">IFERROR(3413*M29,"")</f>
        <v/>
      </c>
      <c r="BX28" s="2537"/>
      <c r="BY28" s="2537"/>
      <c r="BZ28" s="2537"/>
      <c r="CA28" s="2537"/>
      <c r="CB28" s="2593" t="str">
        <f t="shared" ref="CB28" si="56">IFERROR(BR28/BW28,"")</f>
        <v/>
      </c>
      <c r="CC28" s="2593"/>
      <c r="CD28" s="2593"/>
      <c r="CE28" s="2593"/>
      <c r="CF28" s="2594"/>
    </row>
    <row r="29" spans="1:84" ht="12" customHeight="1" x14ac:dyDescent="0.25">
      <c r="A29" s="2572"/>
      <c r="B29" s="1780"/>
      <c r="C29" s="1780"/>
      <c r="D29" s="1780"/>
      <c r="E29" s="1780"/>
      <c r="F29" s="1780"/>
      <c r="G29" s="1780"/>
      <c r="H29" s="2567" t="s">
        <v>103</v>
      </c>
      <c r="I29" s="2567"/>
      <c r="J29" s="2567"/>
      <c r="K29" s="2567"/>
      <c r="L29" s="2567"/>
      <c r="M29" s="2563" t="str">
        <f>IF(AK29=1,(AA29*AG29)/1000,IF(AK29=3,(AX28*BC28*1.73)/1000,""))</f>
        <v/>
      </c>
      <c r="N29" s="2564"/>
      <c r="O29" s="2564"/>
      <c r="P29" s="2565"/>
      <c r="Q29" s="2548"/>
      <c r="R29" s="2549"/>
      <c r="S29" s="2549"/>
      <c r="T29" s="2550"/>
      <c r="U29" s="2551"/>
      <c r="V29" s="2552"/>
      <c r="W29" s="2552"/>
      <c r="X29" s="2553"/>
      <c r="Y29" s="2074"/>
      <c r="Z29" s="2076"/>
      <c r="AA29" s="2074"/>
      <c r="AB29" s="2076"/>
      <c r="AC29" s="2074"/>
      <c r="AD29" s="2076"/>
      <c r="AE29" s="2074"/>
      <c r="AF29" s="2076"/>
      <c r="AG29" s="2074"/>
      <c r="AH29" s="2076"/>
      <c r="AI29" s="2074"/>
      <c r="AJ29" s="2076"/>
      <c r="AK29" s="938"/>
      <c r="AL29" s="938"/>
      <c r="AM29" s="938"/>
      <c r="AN29" s="938"/>
      <c r="AO29" s="938"/>
      <c r="AP29" s="938"/>
      <c r="AQ29" s="938"/>
      <c r="AR29" s="938"/>
      <c r="AS29" s="938"/>
      <c r="AT29" s="1088" t="str">
        <f t="shared" si="0"/>
        <v/>
      </c>
      <c r="AU29" s="1088"/>
      <c r="AV29" s="1089"/>
      <c r="AW29" s="96"/>
      <c r="AX29" s="2541"/>
      <c r="AY29" s="2542"/>
      <c r="AZ29" s="2542"/>
      <c r="BA29" s="2542"/>
      <c r="BB29" s="2542"/>
      <c r="BC29" s="2538"/>
      <c r="BD29" s="2538"/>
      <c r="BE29" s="2538"/>
      <c r="BF29" s="2538"/>
      <c r="BG29" s="2538"/>
      <c r="BH29" s="2537"/>
      <c r="BI29" s="2537"/>
      <c r="BJ29" s="2537"/>
      <c r="BK29" s="2537"/>
      <c r="BL29" s="2537"/>
      <c r="BM29" s="2537"/>
      <c r="BN29" s="2537"/>
      <c r="BO29" s="2537"/>
      <c r="BP29" s="2537"/>
      <c r="BQ29" s="2537"/>
      <c r="BR29" s="2537"/>
      <c r="BS29" s="2537"/>
      <c r="BT29" s="2537"/>
      <c r="BU29" s="2537"/>
      <c r="BV29" s="2537"/>
      <c r="BW29" s="2537"/>
      <c r="BX29" s="2537"/>
      <c r="BY29" s="2537"/>
      <c r="BZ29" s="2537"/>
      <c r="CA29" s="2537"/>
      <c r="CB29" s="2593"/>
      <c r="CC29" s="2593"/>
      <c r="CD29" s="2593"/>
      <c r="CE29" s="2593"/>
      <c r="CF29" s="2594"/>
    </row>
    <row r="30" spans="1:84" ht="12" customHeight="1" x14ac:dyDescent="0.25">
      <c r="A30" s="2572"/>
      <c r="B30" s="1780"/>
      <c r="C30" s="1780"/>
      <c r="D30" s="1780"/>
      <c r="E30" s="1780"/>
      <c r="F30" s="1780"/>
      <c r="G30" s="1780"/>
      <c r="H30" s="2566" t="s">
        <v>104</v>
      </c>
      <c r="I30" s="2566"/>
      <c r="J30" s="2566"/>
      <c r="K30" s="2566"/>
      <c r="L30" s="2566"/>
      <c r="M30" s="2560"/>
      <c r="N30" s="2561"/>
      <c r="O30" s="2561"/>
      <c r="P30" s="2562"/>
      <c r="Q30" s="2554"/>
      <c r="R30" s="2555"/>
      <c r="S30" s="2555"/>
      <c r="T30" s="2556"/>
      <c r="U30" s="2557"/>
      <c r="V30" s="2558"/>
      <c r="W30" s="2558"/>
      <c r="X30" s="2559"/>
      <c r="Y30" s="2545"/>
      <c r="Z30" s="2546"/>
      <c r="AA30" s="2546"/>
      <c r="AB30" s="2546"/>
      <c r="AC30" s="2546"/>
      <c r="AD30" s="2547"/>
      <c r="AE30" s="2545"/>
      <c r="AF30" s="2546"/>
      <c r="AG30" s="2546"/>
      <c r="AH30" s="2546"/>
      <c r="AI30" s="2546"/>
      <c r="AJ30" s="2547"/>
      <c r="AK30" s="2571"/>
      <c r="AL30" s="2571"/>
      <c r="AM30" s="2571"/>
      <c r="AN30" s="2560"/>
      <c r="AO30" s="2561"/>
      <c r="AP30" s="2561"/>
      <c r="AQ30" s="2560"/>
      <c r="AR30" s="2561"/>
      <c r="AS30" s="2561"/>
      <c r="AT30" s="2568" t="str">
        <f t="shared" si="0"/>
        <v/>
      </c>
      <c r="AU30" s="2569"/>
      <c r="AV30" s="2570"/>
      <c r="AW30" s="96"/>
      <c r="AX30" s="2541" t="str">
        <f t="shared" ref="AX30" si="57">IFERROR(AVERAGE(Y31,AA31,AC31),"")</f>
        <v/>
      </c>
      <c r="AY30" s="2542"/>
      <c r="AZ30" s="2542"/>
      <c r="BA30" s="2542"/>
      <c r="BB30" s="2542"/>
      <c r="BC30" s="2538" t="str">
        <f t="shared" ref="BC30" si="58">IFERROR(AVERAGE(AE31,AG31,AI31),"")</f>
        <v/>
      </c>
      <c r="BD30" s="2538"/>
      <c r="BE30" s="2538"/>
      <c r="BF30" s="2538"/>
      <c r="BG30" s="2538"/>
      <c r="BH30" s="2537" t="str">
        <f t="shared" ref="BH30" si="59">IF(Y31="","",IF(100*(ABS(Y31-$AX$12)/$AX$12)&gt;10,"AMP IMB. &gt; 10%",IF(AA31="","",IF(100*(ABS(AA31-$AX$12)/$AX$12)&gt;10,"AMP IMB. &gt; 10%",IF(AC31="","",IF(100*(ABS(AC31-$AX$12)/$AX$12)&gt;10,"AMP IMB. &gt; 10%",""))))))</f>
        <v/>
      </c>
      <c r="BI30" s="2537"/>
      <c r="BJ30" s="2537"/>
      <c r="BK30" s="2537"/>
      <c r="BL30" s="2537"/>
      <c r="BM30" s="2537" t="str">
        <f t="shared" ref="BM30" si="60">IF(AE31="","",IF(100*(ABS(AE31-$BC$12)/$BC$12)&gt;10,"VOLT IMB. &gt; 10%",IF(AG31="","",IF(100*(ABS(AG31-$BC$12)/$BC$12)&gt;10,"VOLT IMB. &gt; 10%",IF(AI31="","",IF(100*(ABS(AI31-$BC$12)/$BC$12)&gt;10,"VOLT IMB. &gt; 10%",""))))))</f>
        <v/>
      </c>
      <c r="BN30" s="2537"/>
      <c r="BO30" s="2537"/>
      <c r="BP30" s="2537"/>
      <c r="BQ30" s="2537"/>
      <c r="BR30" s="2537" t="str">
        <f t="shared" ref="BR30" si="61">IFERROR(1.08*Q31*AT31,"")</f>
        <v/>
      </c>
      <c r="BS30" s="2537"/>
      <c r="BT30" s="2537"/>
      <c r="BU30" s="2537"/>
      <c r="BV30" s="2537"/>
      <c r="BW30" s="2537" t="str">
        <f t="shared" ref="BW30" si="62">IFERROR(3413*M31,"")</f>
        <v/>
      </c>
      <c r="BX30" s="2537"/>
      <c r="BY30" s="2537"/>
      <c r="BZ30" s="2537"/>
      <c r="CA30" s="2537"/>
      <c r="CB30" s="2593" t="str">
        <f t="shared" ref="CB30" si="63">IFERROR(BR30/BW30,"")</f>
        <v/>
      </c>
      <c r="CC30" s="2593"/>
      <c r="CD30" s="2593"/>
      <c r="CE30" s="2593"/>
      <c r="CF30" s="2594"/>
    </row>
    <row r="31" spans="1:84" ht="12" customHeight="1" x14ac:dyDescent="0.25">
      <c r="A31" s="2572"/>
      <c r="B31" s="1780"/>
      <c r="C31" s="1780"/>
      <c r="D31" s="1780"/>
      <c r="E31" s="1780"/>
      <c r="F31" s="1780"/>
      <c r="G31" s="1780"/>
      <c r="H31" s="2567" t="s">
        <v>103</v>
      </c>
      <c r="I31" s="2567"/>
      <c r="J31" s="2567"/>
      <c r="K31" s="2567"/>
      <c r="L31" s="2567"/>
      <c r="M31" s="2563" t="str">
        <f>IF(AK31=1,(AA31*AG31)/1000,IF(AK31=3,(AX30*BC30*1.73)/1000,""))</f>
        <v/>
      </c>
      <c r="N31" s="2564"/>
      <c r="O31" s="2564"/>
      <c r="P31" s="2565"/>
      <c r="Q31" s="2548"/>
      <c r="R31" s="2549"/>
      <c r="S31" s="2549"/>
      <c r="T31" s="2550"/>
      <c r="U31" s="2551"/>
      <c r="V31" s="2552"/>
      <c r="W31" s="2552"/>
      <c r="X31" s="2553"/>
      <c r="Y31" s="2074"/>
      <c r="Z31" s="2076"/>
      <c r="AA31" s="2074"/>
      <c r="AB31" s="2076"/>
      <c r="AC31" s="2074"/>
      <c r="AD31" s="2076"/>
      <c r="AE31" s="2074"/>
      <c r="AF31" s="2076"/>
      <c r="AG31" s="2074"/>
      <c r="AH31" s="2076"/>
      <c r="AI31" s="2074"/>
      <c r="AJ31" s="2076"/>
      <c r="AK31" s="938"/>
      <c r="AL31" s="938"/>
      <c r="AM31" s="938"/>
      <c r="AN31" s="938"/>
      <c r="AO31" s="938"/>
      <c r="AP31" s="938"/>
      <c r="AQ31" s="938"/>
      <c r="AR31" s="938"/>
      <c r="AS31" s="938"/>
      <c r="AT31" s="1088" t="str">
        <f t="shared" si="0"/>
        <v/>
      </c>
      <c r="AU31" s="1088"/>
      <c r="AV31" s="1089"/>
      <c r="AW31" s="96"/>
      <c r="AX31" s="2541"/>
      <c r="AY31" s="2542"/>
      <c r="AZ31" s="2542"/>
      <c r="BA31" s="2542"/>
      <c r="BB31" s="2542"/>
      <c r="BC31" s="2538"/>
      <c r="BD31" s="2538"/>
      <c r="BE31" s="2538"/>
      <c r="BF31" s="2538"/>
      <c r="BG31" s="2538"/>
      <c r="BH31" s="2537"/>
      <c r="BI31" s="2537"/>
      <c r="BJ31" s="2537"/>
      <c r="BK31" s="2537"/>
      <c r="BL31" s="2537"/>
      <c r="BM31" s="2537"/>
      <c r="BN31" s="2537"/>
      <c r="BO31" s="2537"/>
      <c r="BP31" s="2537"/>
      <c r="BQ31" s="2537"/>
      <c r="BR31" s="2537"/>
      <c r="BS31" s="2537"/>
      <c r="BT31" s="2537"/>
      <c r="BU31" s="2537"/>
      <c r="BV31" s="2537"/>
      <c r="BW31" s="2537"/>
      <c r="BX31" s="2537"/>
      <c r="BY31" s="2537"/>
      <c r="BZ31" s="2537"/>
      <c r="CA31" s="2537"/>
      <c r="CB31" s="2593"/>
      <c r="CC31" s="2593"/>
      <c r="CD31" s="2593"/>
      <c r="CE31" s="2593"/>
      <c r="CF31" s="2594"/>
    </row>
    <row r="32" spans="1:84" ht="12" customHeight="1" x14ac:dyDescent="0.25">
      <c r="A32" s="2572"/>
      <c r="B32" s="1780"/>
      <c r="C32" s="1780"/>
      <c r="D32" s="1780"/>
      <c r="E32" s="1780"/>
      <c r="F32" s="1780"/>
      <c r="G32" s="1780"/>
      <c r="H32" s="2566" t="s">
        <v>104</v>
      </c>
      <c r="I32" s="2566"/>
      <c r="J32" s="2566"/>
      <c r="K32" s="2566"/>
      <c r="L32" s="2566"/>
      <c r="M32" s="2560"/>
      <c r="N32" s="2561"/>
      <c r="O32" s="2561"/>
      <c r="P32" s="2562"/>
      <c r="Q32" s="2554"/>
      <c r="R32" s="2555"/>
      <c r="S32" s="2555"/>
      <c r="T32" s="2556"/>
      <c r="U32" s="2557"/>
      <c r="V32" s="2558"/>
      <c r="W32" s="2558"/>
      <c r="X32" s="2559"/>
      <c r="Y32" s="2545"/>
      <c r="Z32" s="2546"/>
      <c r="AA32" s="2546"/>
      <c r="AB32" s="2546"/>
      <c r="AC32" s="2546"/>
      <c r="AD32" s="2547"/>
      <c r="AE32" s="2545"/>
      <c r="AF32" s="2546"/>
      <c r="AG32" s="2546"/>
      <c r="AH32" s="2546"/>
      <c r="AI32" s="2546"/>
      <c r="AJ32" s="2547"/>
      <c r="AK32" s="2571"/>
      <c r="AL32" s="2571"/>
      <c r="AM32" s="2571"/>
      <c r="AN32" s="2560"/>
      <c r="AO32" s="2561"/>
      <c r="AP32" s="2561"/>
      <c r="AQ32" s="2560"/>
      <c r="AR32" s="2561"/>
      <c r="AS32" s="2561"/>
      <c r="AT32" s="2568" t="str">
        <f t="shared" si="0"/>
        <v/>
      </c>
      <c r="AU32" s="2569"/>
      <c r="AV32" s="2570"/>
      <c r="AW32" s="96"/>
      <c r="AX32" s="2541" t="str">
        <f t="shared" ref="AX32" si="64">IFERROR(AVERAGE(Y33,AA33,AC33),"")</f>
        <v/>
      </c>
      <c r="AY32" s="2542"/>
      <c r="AZ32" s="2542"/>
      <c r="BA32" s="2542"/>
      <c r="BB32" s="2542"/>
      <c r="BC32" s="2538" t="str">
        <f t="shared" ref="BC32" si="65">IFERROR(AVERAGE(AE33,AG33,AI33),"")</f>
        <v/>
      </c>
      <c r="BD32" s="2538"/>
      <c r="BE32" s="2538"/>
      <c r="BF32" s="2538"/>
      <c r="BG32" s="2538"/>
      <c r="BH32" s="2537" t="str">
        <f t="shared" ref="BH32" si="66">IF(Y33="","",IF(100*(ABS(Y33-$AX$12)/$AX$12)&gt;10,"AMP IMB. &gt; 10%",IF(AA33="","",IF(100*(ABS(AA33-$AX$12)/$AX$12)&gt;10,"AMP IMB. &gt; 10%",IF(AC33="","",IF(100*(ABS(AC33-$AX$12)/$AX$12)&gt;10,"AMP IMB. &gt; 10%",""))))))</f>
        <v/>
      </c>
      <c r="BI32" s="2537"/>
      <c r="BJ32" s="2537"/>
      <c r="BK32" s="2537"/>
      <c r="BL32" s="2537"/>
      <c r="BM32" s="2537" t="str">
        <f t="shared" ref="BM32" si="67">IF(AE33="","",IF(100*(ABS(AE33-$BC$12)/$BC$12)&gt;10,"VOLT IMB. &gt; 10%",IF(AG33="","",IF(100*(ABS(AG33-$BC$12)/$BC$12)&gt;10,"VOLT IMB. &gt; 10%",IF(AI33="","",IF(100*(ABS(AI33-$BC$12)/$BC$12)&gt;10,"VOLT IMB. &gt; 10%",""))))))</f>
        <v/>
      </c>
      <c r="BN32" s="2537"/>
      <c r="BO32" s="2537"/>
      <c r="BP32" s="2537"/>
      <c r="BQ32" s="2537"/>
      <c r="BR32" s="2537" t="str">
        <f t="shared" ref="BR32" si="68">IFERROR(1.08*Q33*AT33,"")</f>
        <v/>
      </c>
      <c r="BS32" s="2537"/>
      <c r="BT32" s="2537"/>
      <c r="BU32" s="2537"/>
      <c r="BV32" s="2537"/>
      <c r="BW32" s="2537" t="str">
        <f t="shared" ref="BW32" si="69">IFERROR(3413*M33,"")</f>
        <v/>
      </c>
      <c r="BX32" s="2537"/>
      <c r="BY32" s="2537"/>
      <c r="BZ32" s="2537"/>
      <c r="CA32" s="2537"/>
      <c r="CB32" s="2593" t="str">
        <f t="shared" ref="CB32" si="70">IFERROR(BR32/BW32,"")</f>
        <v/>
      </c>
      <c r="CC32" s="2593"/>
      <c r="CD32" s="2593"/>
      <c r="CE32" s="2593"/>
      <c r="CF32" s="2594"/>
    </row>
    <row r="33" spans="1:84" ht="12" customHeight="1" thickBot="1" x14ac:dyDescent="0.3">
      <c r="A33" s="2573"/>
      <c r="B33" s="2574"/>
      <c r="C33" s="2574"/>
      <c r="D33" s="2574"/>
      <c r="E33" s="2574"/>
      <c r="F33" s="2574"/>
      <c r="G33" s="2574"/>
      <c r="H33" s="2575" t="s">
        <v>103</v>
      </c>
      <c r="I33" s="2575"/>
      <c r="J33" s="2575"/>
      <c r="K33" s="2575"/>
      <c r="L33" s="2575"/>
      <c r="M33" s="2576" t="str">
        <f>IF(AK33=1,(AA33*AG33)/1000,IF(AK33=3,(AX32*BC32*1.73)/1000,""))</f>
        <v/>
      </c>
      <c r="N33" s="2577"/>
      <c r="O33" s="2577"/>
      <c r="P33" s="2578"/>
      <c r="Q33" s="2579"/>
      <c r="R33" s="2580"/>
      <c r="S33" s="2580"/>
      <c r="T33" s="2581"/>
      <c r="U33" s="2582"/>
      <c r="V33" s="2583"/>
      <c r="W33" s="2583"/>
      <c r="X33" s="2584"/>
      <c r="Y33" s="2038"/>
      <c r="Z33" s="2040"/>
      <c r="AA33" s="2038"/>
      <c r="AB33" s="2040"/>
      <c r="AC33" s="2038"/>
      <c r="AD33" s="2040"/>
      <c r="AE33" s="2038"/>
      <c r="AF33" s="2040"/>
      <c r="AG33" s="2038"/>
      <c r="AH33" s="2040"/>
      <c r="AI33" s="2038"/>
      <c r="AJ33" s="2040"/>
      <c r="AK33" s="2133"/>
      <c r="AL33" s="2133"/>
      <c r="AM33" s="2133"/>
      <c r="AN33" s="2133"/>
      <c r="AO33" s="2133"/>
      <c r="AP33" s="2133"/>
      <c r="AQ33" s="2133"/>
      <c r="AR33" s="2133"/>
      <c r="AS33" s="2133"/>
      <c r="AT33" s="2187" t="str">
        <f t="shared" si="0"/>
        <v/>
      </c>
      <c r="AU33" s="2187"/>
      <c r="AV33" s="2188"/>
      <c r="AW33" s="96"/>
      <c r="AX33" s="2541"/>
      <c r="AY33" s="2542"/>
      <c r="AZ33" s="2542"/>
      <c r="BA33" s="2542"/>
      <c r="BB33" s="2542"/>
      <c r="BC33" s="2538"/>
      <c r="BD33" s="2538"/>
      <c r="BE33" s="2538"/>
      <c r="BF33" s="2538"/>
      <c r="BG33" s="2538"/>
      <c r="BH33" s="2537"/>
      <c r="BI33" s="2537"/>
      <c r="BJ33" s="2537"/>
      <c r="BK33" s="2537"/>
      <c r="BL33" s="2537"/>
      <c r="BM33" s="2537"/>
      <c r="BN33" s="2537"/>
      <c r="BO33" s="2537"/>
      <c r="BP33" s="2537"/>
      <c r="BQ33" s="2537"/>
      <c r="BR33" s="2537"/>
      <c r="BS33" s="2537"/>
      <c r="BT33" s="2537"/>
      <c r="BU33" s="2537"/>
      <c r="BV33" s="2537"/>
      <c r="BW33" s="2537"/>
      <c r="BX33" s="2537"/>
      <c r="BY33" s="2537"/>
      <c r="BZ33" s="2537"/>
      <c r="CA33" s="2537"/>
      <c r="CB33" s="2593"/>
      <c r="CC33" s="2593"/>
      <c r="CD33" s="2593"/>
      <c r="CE33" s="2593"/>
      <c r="CF33" s="2594"/>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595" t="s">
        <v>146</v>
      </c>
      <c r="AY34" s="2596"/>
      <c r="AZ34" s="2596"/>
      <c r="BA34" s="2596"/>
      <c r="BB34" s="2596"/>
      <c r="BC34" s="2596"/>
      <c r="BD34" s="2596"/>
      <c r="BE34" s="2596"/>
      <c r="BF34" s="2596"/>
      <c r="BG34" s="2596"/>
      <c r="BH34" s="2596"/>
      <c r="BI34" s="2596"/>
      <c r="BJ34" s="2596"/>
      <c r="BK34" s="2596"/>
      <c r="BL34" s="2596"/>
      <c r="BM34" s="2596"/>
      <c r="BN34" s="2596"/>
      <c r="BO34" s="2596"/>
      <c r="BP34" s="2596"/>
      <c r="BQ34" s="2597"/>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598" t="s">
        <v>143</v>
      </c>
      <c r="AY35" s="2599"/>
      <c r="AZ35" s="2599"/>
      <c r="BA35" s="2599"/>
      <c r="BB35" s="2599"/>
      <c r="BC35" s="2599"/>
      <c r="BD35" s="2599"/>
      <c r="BE35" s="2599"/>
      <c r="BF35" s="2599"/>
      <c r="BG35" s="2599"/>
      <c r="BH35" s="2599"/>
      <c r="BI35" s="2599"/>
      <c r="BJ35" s="2599"/>
      <c r="BK35" s="2599"/>
      <c r="BL35" s="2599"/>
      <c r="BM35" s="2599"/>
      <c r="BN35" s="2599"/>
      <c r="BO35" s="2599"/>
      <c r="BP35" s="2599"/>
      <c r="BQ35" s="2600"/>
      <c r="BR35" s="5"/>
      <c r="BS35" s="5"/>
      <c r="BT35" s="5"/>
      <c r="BU35" s="5"/>
      <c r="BV35" s="5"/>
      <c r="BW35" s="5"/>
      <c r="BX35" s="5"/>
      <c r="BY35" s="5"/>
      <c r="BZ35" s="5"/>
      <c r="CA35" s="5"/>
      <c r="CB35" s="5"/>
      <c r="CC35" s="5"/>
      <c r="CD35" s="5"/>
      <c r="CE35" s="5"/>
      <c r="CF35" s="5"/>
    </row>
    <row r="36" spans="1:84" ht="12" customHeight="1" x14ac:dyDescent="0.25">
      <c r="A36" s="309"/>
      <c r="B36" s="1786"/>
      <c r="C36" s="1786"/>
      <c r="D36" s="1786"/>
      <c r="E36" s="1786"/>
      <c r="F36" s="1786"/>
      <c r="G36" s="1786"/>
      <c r="H36" s="1786"/>
      <c r="I36" s="1786"/>
      <c r="J36" s="1786"/>
      <c r="K36" s="1786"/>
      <c r="L36" s="1786"/>
      <c r="M36" s="1786"/>
      <c r="N36" s="1786"/>
      <c r="O36" s="1786"/>
      <c r="P36" s="1786"/>
      <c r="Q36" s="1786"/>
      <c r="R36" s="1786"/>
      <c r="S36" s="1786"/>
      <c r="T36" s="1786"/>
      <c r="U36" s="1786"/>
      <c r="V36" s="1786"/>
      <c r="W36" s="1786"/>
      <c r="X36" s="1786"/>
      <c r="Y36" s="1786"/>
      <c r="Z36" s="1786"/>
      <c r="AA36" s="1786"/>
      <c r="AB36" s="1786"/>
      <c r="AC36" s="1786"/>
      <c r="AD36" s="1786"/>
      <c r="AE36" s="1786"/>
      <c r="AF36" s="1786"/>
      <c r="AG36" s="1786"/>
      <c r="AH36" s="1786"/>
      <c r="AI36" s="1786"/>
      <c r="AJ36" s="1786"/>
      <c r="AK36" s="1786"/>
      <c r="AL36" s="1786"/>
      <c r="AM36" s="1786"/>
      <c r="AN36" s="1786"/>
      <c r="AO36" s="1786"/>
      <c r="AP36" s="1786"/>
      <c r="AQ36" s="1786"/>
      <c r="AR36" s="1786"/>
      <c r="AS36" s="1786"/>
      <c r="AT36" s="1786"/>
      <c r="AU36" s="1786"/>
      <c r="AV36" s="1786"/>
      <c r="AW36" s="96"/>
      <c r="AX36" s="2598"/>
      <c r="AY36" s="2599"/>
      <c r="AZ36" s="2599"/>
      <c r="BA36" s="2599"/>
      <c r="BB36" s="2599"/>
      <c r="BC36" s="2599"/>
      <c r="BD36" s="2599"/>
      <c r="BE36" s="2599"/>
      <c r="BF36" s="2599"/>
      <c r="BG36" s="2599"/>
      <c r="BH36" s="2599"/>
      <c r="BI36" s="2599"/>
      <c r="BJ36" s="2599"/>
      <c r="BK36" s="2599"/>
      <c r="BL36" s="2599"/>
      <c r="BM36" s="2599"/>
      <c r="BN36" s="2599"/>
      <c r="BO36" s="2599"/>
      <c r="BP36" s="2599"/>
      <c r="BQ36" s="2600"/>
      <c r="BR36" s="5"/>
      <c r="BS36" s="5"/>
      <c r="BT36" s="5"/>
      <c r="BU36" s="5"/>
      <c r="BV36" s="5"/>
      <c r="BW36" s="5"/>
      <c r="BX36" s="5"/>
      <c r="BY36" s="5"/>
      <c r="BZ36" s="5"/>
      <c r="CA36" s="5"/>
      <c r="CB36" s="5"/>
      <c r="CC36" s="5"/>
      <c r="CD36" s="5"/>
      <c r="CE36" s="5"/>
      <c r="CF36" s="5"/>
    </row>
    <row r="37" spans="1:84" ht="12" customHeight="1" x14ac:dyDescent="0.25">
      <c r="A37" s="309"/>
      <c r="B37" s="1786"/>
      <c r="C37" s="1786"/>
      <c r="D37" s="1786"/>
      <c r="E37" s="1786"/>
      <c r="F37" s="1786"/>
      <c r="G37" s="1786"/>
      <c r="H37" s="1786"/>
      <c r="I37" s="1786"/>
      <c r="J37" s="1786"/>
      <c r="K37" s="1786"/>
      <c r="L37" s="1786"/>
      <c r="M37" s="1786"/>
      <c r="N37" s="1786"/>
      <c r="O37" s="1786"/>
      <c r="P37" s="1786"/>
      <c r="Q37" s="1786"/>
      <c r="R37" s="1786"/>
      <c r="S37" s="1786"/>
      <c r="T37" s="1786"/>
      <c r="U37" s="1786"/>
      <c r="V37" s="1786"/>
      <c r="W37" s="1786"/>
      <c r="X37" s="1786"/>
      <c r="Y37" s="1786"/>
      <c r="Z37" s="1786"/>
      <c r="AA37" s="1786"/>
      <c r="AB37" s="1786"/>
      <c r="AC37" s="1786"/>
      <c r="AD37" s="1786"/>
      <c r="AE37" s="1786"/>
      <c r="AF37" s="1786"/>
      <c r="AG37" s="1786"/>
      <c r="AH37" s="1786"/>
      <c r="AI37" s="1786"/>
      <c r="AJ37" s="1786"/>
      <c r="AK37" s="1786"/>
      <c r="AL37" s="1786"/>
      <c r="AM37" s="1786"/>
      <c r="AN37" s="1786"/>
      <c r="AO37" s="1786"/>
      <c r="AP37" s="1786"/>
      <c r="AQ37" s="1786"/>
      <c r="AR37" s="1786"/>
      <c r="AS37" s="1786"/>
      <c r="AT37" s="1786"/>
      <c r="AU37" s="1786"/>
      <c r="AV37" s="1786"/>
      <c r="AW37" s="96"/>
      <c r="AX37" s="2595" t="s">
        <v>815</v>
      </c>
      <c r="AY37" s="2596"/>
      <c r="AZ37" s="2596"/>
      <c r="BA37" s="2596"/>
      <c r="BB37" s="2596"/>
      <c r="BC37" s="2596"/>
      <c r="BD37" s="2596"/>
      <c r="BE37" s="2596"/>
      <c r="BF37" s="2596"/>
      <c r="BG37" s="2596"/>
      <c r="BH37" s="2596"/>
      <c r="BI37" s="2596"/>
      <c r="BJ37" s="2596"/>
      <c r="BK37" s="2596"/>
      <c r="BL37" s="2596"/>
      <c r="BM37" s="2596"/>
      <c r="BN37" s="2596"/>
      <c r="BO37" s="2596"/>
      <c r="BP37" s="2596"/>
      <c r="BQ37" s="2597"/>
      <c r="BR37" s="5"/>
      <c r="BS37" s="5"/>
      <c r="BT37" s="5"/>
      <c r="BU37" s="5"/>
      <c r="BV37" s="5"/>
      <c r="BW37" s="5"/>
      <c r="BX37" s="5"/>
      <c r="BY37" s="5"/>
      <c r="BZ37" s="5"/>
      <c r="CA37" s="5"/>
      <c r="CB37" s="5"/>
      <c r="CC37" s="5"/>
      <c r="CD37" s="5"/>
      <c r="CE37" s="5"/>
      <c r="CF37" s="5"/>
    </row>
    <row r="38" spans="1:84" ht="12" customHeight="1" x14ac:dyDescent="0.25">
      <c r="A38" s="309"/>
      <c r="B38" s="1786"/>
      <c r="C38" s="1786"/>
      <c r="D38" s="1786"/>
      <c r="E38" s="1786"/>
      <c r="F38" s="1786"/>
      <c r="G38" s="1786"/>
      <c r="H38" s="1786"/>
      <c r="I38" s="1786"/>
      <c r="J38" s="1786"/>
      <c r="K38" s="1786"/>
      <c r="L38" s="1786"/>
      <c r="M38" s="1786"/>
      <c r="N38" s="1786"/>
      <c r="O38" s="1786"/>
      <c r="P38" s="1786"/>
      <c r="Q38" s="1786"/>
      <c r="R38" s="1786"/>
      <c r="S38" s="1786"/>
      <c r="T38" s="1786"/>
      <c r="U38" s="1786"/>
      <c r="V38" s="1786"/>
      <c r="W38" s="1786"/>
      <c r="X38" s="1786"/>
      <c r="Y38" s="1786"/>
      <c r="Z38" s="1786"/>
      <c r="AA38" s="1786"/>
      <c r="AB38" s="1786"/>
      <c r="AC38" s="1786"/>
      <c r="AD38" s="1786"/>
      <c r="AE38" s="1786"/>
      <c r="AF38" s="1786"/>
      <c r="AG38" s="1786"/>
      <c r="AH38" s="1786"/>
      <c r="AI38" s="1786"/>
      <c r="AJ38" s="1786"/>
      <c r="AK38" s="1786"/>
      <c r="AL38" s="1786"/>
      <c r="AM38" s="1786"/>
      <c r="AN38" s="1786"/>
      <c r="AO38" s="1786"/>
      <c r="AP38" s="1786"/>
      <c r="AQ38" s="1786"/>
      <c r="AR38" s="1786"/>
      <c r="AS38" s="1786"/>
      <c r="AT38" s="1786"/>
      <c r="AU38" s="1786"/>
      <c r="AV38" s="178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86"/>
      <c r="C39" s="1786"/>
      <c r="D39" s="1786"/>
      <c r="E39" s="1786"/>
      <c r="F39" s="1786"/>
      <c r="G39" s="1786"/>
      <c r="H39" s="1786"/>
      <c r="I39" s="1786"/>
      <c r="J39" s="1786"/>
      <c r="K39" s="1786"/>
      <c r="L39" s="1786"/>
      <c r="M39" s="1786"/>
      <c r="N39" s="1786"/>
      <c r="O39" s="1786"/>
      <c r="P39" s="1786"/>
      <c r="Q39" s="1786"/>
      <c r="R39" s="1786"/>
      <c r="S39" s="1786"/>
      <c r="T39" s="1786"/>
      <c r="U39" s="1786"/>
      <c r="V39" s="1786"/>
      <c r="W39" s="1786"/>
      <c r="X39" s="1786"/>
      <c r="Y39" s="1786"/>
      <c r="Z39" s="1786"/>
      <c r="AA39" s="1786"/>
      <c r="AB39" s="1786"/>
      <c r="AC39" s="1786"/>
      <c r="AD39" s="1786"/>
      <c r="AE39" s="1786"/>
      <c r="AF39" s="1786"/>
      <c r="AG39" s="1786"/>
      <c r="AH39" s="1786"/>
      <c r="AI39" s="1786"/>
      <c r="AJ39" s="1786"/>
      <c r="AK39" s="1786"/>
      <c r="AL39" s="1786"/>
      <c r="AM39" s="1786"/>
      <c r="AN39" s="1786"/>
      <c r="AO39" s="1786"/>
      <c r="AP39" s="1786"/>
      <c r="AQ39" s="1786"/>
      <c r="AR39" s="1786"/>
      <c r="AS39" s="1786"/>
      <c r="AT39" s="1786"/>
      <c r="AU39" s="1786"/>
      <c r="AV39" s="178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86"/>
      <c r="C40" s="1786"/>
      <c r="D40" s="1786"/>
      <c r="E40" s="1786"/>
      <c r="F40" s="1786"/>
      <c r="G40" s="1786"/>
      <c r="H40" s="1786"/>
      <c r="I40" s="1786"/>
      <c r="J40" s="1786"/>
      <c r="K40" s="1786"/>
      <c r="L40" s="1786"/>
      <c r="M40" s="1786"/>
      <c r="N40" s="1786"/>
      <c r="O40" s="1786"/>
      <c r="P40" s="1786"/>
      <c r="Q40" s="1786"/>
      <c r="R40" s="1786"/>
      <c r="S40" s="1786"/>
      <c r="T40" s="1786"/>
      <c r="U40" s="1786"/>
      <c r="V40" s="1786"/>
      <c r="W40" s="1786"/>
      <c r="X40" s="1786"/>
      <c r="Y40" s="1786"/>
      <c r="Z40" s="1786"/>
      <c r="AA40" s="1786"/>
      <c r="AB40" s="1786"/>
      <c r="AC40" s="1786"/>
      <c r="AD40" s="1786"/>
      <c r="AE40" s="1786"/>
      <c r="AF40" s="1786"/>
      <c r="AG40" s="1786"/>
      <c r="AH40" s="1786"/>
      <c r="AI40" s="1786"/>
      <c r="AJ40" s="1786"/>
      <c r="AK40" s="1786"/>
      <c r="AL40" s="1786"/>
      <c r="AM40" s="1786"/>
      <c r="AN40" s="1786"/>
      <c r="AO40" s="1786"/>
      <c r="AP40" s="1786"/>
      <c r="AQ40" s="1786"/>
      <c r="AR40" s="1786"/>
      <c r="AS40" s="1786"/>
      <c r="AT40" s="1786"/>
      <c r="AU40" s="1786"/>
      <c r="AV40" s="178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32" t="s">
        <v>38</v>
      </c>
      <c r="B42" s="1532"/>
      <c r="C42" s="1532"/>
      <c r="D42" s="1532"/>
      <c r="E42" s="994"/>
      <c r="F42" s="994"/>
      <c r="G42" s="994"/>
      <c r="H42" s="994"/>
      <c r="I42" s="994"/>
      <c r="J42" s="994"/>
      <c r="K42" s="994"/>
      <c r="L42" s="6"/>
      <c r="M42" s="6"/>
      <c r="N42" s="6"/>
      <c r="O42" s="6"/>
      <c r="P42" s="6"/>
      <c r="Q42" s="6"/>
      <c r="R42" s="6"/>
      <c r="S42" s="6"/>
      <c r="T42" s="6"/>
      <c r="U42" s="6"/>
      <c r="V42" s="6"/>
      <c r="W42" s="6"/>
      <c r="X42" s="6"/>
      <c r="Y42" s="6"/>
      <c r="Z42" s="6"/>
      <c r="AA42" s="6"/>
      <c r="AB42" s="6"/>
      <c r="AC42" s="6"/>
      <c r="AD42" s="1532" t="s">
        <v>37</v>
      </c>
      <c r="AE42" s="1532"/>
      <c r="AF42" s="1532"/>
      <c r="AG42" s="1532"/>
      <c r="AH42" s="1532"/>
      <c r="AI42" s="995"/>
      <c r="AJ42" s="995"/>
      <c r="AK42" s="995"/>
      <c r="AL42" s="995"/>
      <c r="AM42" s="995"/>
      <c r="AN42" s="995"/>
      <c r="AO42" s="995"/>
      <c r="AP42" s="995"/>
      <c r="AQ42" s="995"/>
      <c r="AR42" s="995"/>
      <c r="AS42" s="995"/>
      <c r="AT42" s="995"/>
      <c r="AU42" s="995"/>
      <c r="AV42" s="99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dv+4Vxe76C5RjWhWE8lK8CA7SMkgKSkB/m4y2EBM0os/aKKN5fkAZ+qhap7MpNFiR26Jj11ZC5s4gzAKl51g/A==" saltValue="pbUNykCzrDwoYzIYyu1WFQ==" spinCount="100000"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sqref="A1:C1"/>
    </sheetView>
  </sheetViews>
  <sheetFormatPr defaultColWidth="0" defaultRowHeight="12" zeroHeight="1" x14ac:dyDescent="0.2"/>
  <cols>
    <col min="1" max="1" width="2.7109375" style="311" customWidth="1"/>
    <col min="2" max="16" width="2.7109375" style="34" customWidth="1"/>
    <col min="17" max="17" width="2.7109375" style="310" customWidth="1"/>
    <col min="18" max="35" width="2.7109375" style="1" customWidth="1"/>
    <col min="36" max="36" width="2.7109375" style="175"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30"/>
      <c r="AK1" s="324"/>
      <c r="AL1" s="324"/>
      <c r="AM1" s="324"/>
      <c r="AN1" s="324"/>
      <c r="AO1" s="324"/>
      <c r="AP1" s="324"/>
      <c r="AQ1" s="324"/>
      <c r="AR1" s="324"/>
      <c r="AS1" s="324"/>
      <c r="AT1" s="324"/>
      <c r="AU1" s="324"/>
      <c r="AV1" s="324"/>
      <c r="AW1" s="324"/>
      <c r="AX1" s="324"/>
      <c r="AY1" s="324"/>
      <c r="AZ1" s="324"/>
      <c r="BA1" s="324"/>
      <c r="BB1" s="324"/>
      <c r="BC1" s="324"/>
      <c r="BD1" s="324"/>
      <c r="BE1" s="324"/>
      <c r="BF1" s="324"/>
      <c r="BG1" s="324"/>
      <c r="BH1" s="324"/>
      <c r="BI1" s="324"/>
      <c r="BJ1" s="324"/>
      <c r="BK1" s="324"/>
      <c r="BL1" s="324"/>
      <c r="BM1" s="324"/>
      <c r="BN1" s="324"/>
      <c r="BO1" s="324"/>
      <c r="BP1" s="324"/>
      <c r="BQ1" s="324"/>
      <c r="BR1" s="324"/>
      <c r="BS1" s="324"/>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21"/>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c r="BM2" s="320"/>
      <c r="BN2" s="320"/>
      <c r="BO2" s="320"/>
      <c r="BP2" s="320"/>
      <c r="BQ2" s="320"/>
      <c r="BR2" s="320"/>
      <c r="BS2" s="320"/>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21"/>
      <c r="AK3" s="324"/>
      <c r="AL3" s="324"/>
      <c r="AM3" s="324"/>
      <c r="AN3" s="324"/>
      <c r="AO3" s="324"/>
      <c r="AP3" s="324"/>
      <c r="AQ3" s="324"/>
      <c r="AR3" s="324"/>
      <c r="AS3" s="324"/>
      <c r="AT3" s="324"/>
      <c r="AU3" s="324"/>
      <c r="AV3" s="324"/>
      <c r="AW3" s="324"/>
      <c r="AX3" s="324"/>
      <c r="AY3" s="324"/>
      <c r="AZ3" s="320"/>
      <c r="BA3" s="320"/>
      <c r="BB3" s="320"/>
      <c r="BC3" s="320"/>
      <c r="BD3" s="320"/>
      <c r="BE3" s="320"/>
      <c r="BF3" s="320"/>
      <c r="BG3" s="320"/>
      <c r="BH3" s="320"/>
      <c r="BI3" s="320"/>
      <c r="BJ3" s="320"/>
      <c r="BK3" s="320"/>
      <c r="BL3" s="320"/>
      <c r="BM3" s="320"/>
      <c r="BN3" s="320"/>
      <c r="BO3" s="320"/>
      <c r="BP3" s="320"/>
      <c r="BQ3" s="320"/>
      <c r="BR3" s="320"/>
      <c r="BS3" s="320"/>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21"/>
      <c r="AK4" s="320"/>
      <c r="AL4" s="320"/>
      <c r="AM4" s="320"/>
      <c r="AN4" s="322"/>
      <c r="AO4" s="322"/>
      <c r="AP4" s="322"/>
      <c r="AQ4" s="322"/>
      <c r="AR4" s="322"/>
      <c r="AS4" s="322"/>
      <c r="AT4" s="322"/>
      <c r="AU4" s="322"/>
      <c r="AV4" s="322"/>
      <c r="AW4" s="322"/>
      <c r="AX4" s="322"/>
      <c r="AY4" s="322"/>
      <c r="AZ4" s="320"/>
      <c r="BA4" s="320"/>
      <c r="BB4" s="320"/>
      <c r="BC4" s="320"/>
      <c r="BD4" s="320"/>
      <c r="BE4" s="320"/>
      <c r="BF4" s="320"/>
      <c r="BG4" s="320"/>
      <c r="BH4" s="320"/>
      <c r="BI4" s="320"/>
      <c r="BJ4" s="320"/>
      <c r="BK4" s="320"/>
      <c r="BL4" s="320"/>
      <c r="BM4" s="320"/>
      <c r="BN4" s="320"/>
      <c r="BO4" s="320"/>
      <c r="BP4" s="320"/>
      <c r="BQ4" s="320"/>
      <c r="BR4" s="320"/>
      <c r="BS4" s="320"/>
    </row>
    <row r="5" spans="1:71" ht="15.75" x14ac:dyDescent="0.25">
      <c r="A5" s="328"/>
      <c r="B5" s="328"/>
      <c r="C5" s="328"/>
      <c r="D5" s="328"/>
      <c r="E5" s="328"/>
      <c r="F5" s="328"/>
      <c r="G5" s="328"/>
      <c r="H5" s="328"/>
      <c r="I5" s="328"/>
      <c r="J5" s="328"/>
      <c r="K5" s="328"/>
      <c r="L5" s="328"/>
      <c r="M5" s="2601" t="s">
        <v>619</v>
      </c>
      <c r="N5" s="2601"/>
      <c r="O5" s="2601"/>
      <c r="P5" s="2601"/>
      <c r="Q5" s="2601"/>
      <c r="R5" s="2601"/>
      <c r="S5" s="2601"/>
      <c r="T5" s="2601"/>
      <c r="U5" s="2601"/>
      <c r="V5" s="2601"/>
      <c r="W5" s="2601"/>
      <c r="X5" s="2601"/>
      <c r="Y5" s="2601"/>
      <c r="Z5" s="2601"/>
      <c r="AA5" s="2601"/>
      <c r="AB5" s="2601"/>
      <c r="AC5" s="2601"/>
      <c r="AD5" s="2601"/>
      <c r="AE5" s="2601"/>
      <c r="AF5" s="2601"/>
      <c r="AG5" s="2601"/>
      <c r="AH5" s="2601"/>
      <c r="AI5" s="2601"/>
      <c r="AJ5" s="321"/>
      <c r="AK5" s="322"/>
      <c r="AL5" s="322"/>
      <c r="AM5" s="322"/>
      <c r="AN5" s="322"/>
      <c r="AO5" s="322"/>
      <c r="AP5" s="322"/>
      <c r="AQ5" s="322"/>
      <c r="AR5" s="322"/>
      <c r="AS5" s="322"/>
      <c r="AT5" s="322"/>
      <c r="AU5" s="322"/>
      <c r="AV5" s="322"/>
      <c r="AW5" s="322"/>
      <c r="AX5" s="322"/>
      <c r="AY5" s="322"/>
      <c r="AZ5" s="320"/>
      <c r="BA5" s="320"/>
      <c r="BB5" s="320"/>
      <c r="BC5" s="320"/>
      <c r="BD5" s="320"/>
      <c r="BE5" s="320"/>
      <c r="BF5" s="320"/>
      <c r="BG5" s="320"/>
      <c r="BH5" s="320"/>
      <c r="BI5" s="320"/>
      <c r="BJ5" s="320"/>
      <c r="BK5" s="320"/>
      <c r="BL5" s="320"/>
      <c r="BM5" s="320"/>
      <c r="BN5" s="320"/>
      <c r="BO5" s="320"/>
      <c r="BP5" s="320"/>
      <c r="BQ5" s="320"/>
      <c r="BR5" s="320"/>
      <c r="BS5" s="320"/>
    </row>
    <row r="6" spans="1:71" x14ac:dyDescent="0.2">
      <c r="A6" s="328"/>
      <c r="B6" s="328"/>
      <c r="C6" s="328"/>
      <c r="D6" s="328"/>
      <c r="E6" s="328"/>
      <c r="F6" s="328"/>
      <c r="G6" s="328"/>
      <c r="H6" s="328"/>
      <c r="I6" s="328"/>
      <c r="J6" s="328"/>
      <c r="K6" s="328"/>
      <c r="L6" s="328"/>
      <c r="M6" s="328"/>
      <c r="N6" s="328"/>
      <c r="O6" s="328"/>
      <c r="P6" s="328"/>
      <c r="Q6" s="328"/>
      <c r="R6" s="328"/>
      <c r="S6" s="328"/>
      <c r="T6" s="328"/>
      <c r="U6" s="328"/>
      <c r="V6" s="328"/>
      <c r="W6" s="328"/>
      <c r="X6" s="328"/>
      <c r="Y6" s="328"/>
      <c r="Z6" s="328"/>
      <c r="AA6" s="328"/>
      <c r="AB6" s="328"/>
      <c r="AC6" s="328"/>
      <c r="AD6" s="328"/>
      <c r="AE6" s="328"/>
      <c r="AF6" s="328"/>
      <c r="AG6" s="328"/>
      <c r="AH6" s="328"/>
      <c r="AI6" s="328"/>
      <c r="AJ6" s="321"/>
      <c r="AK6" s="322"/>
      <c r="AL6" s="322"/>
      <c r="AM6" s="322"/>
      <c r="AN6" s="322"/>
      <c r="AO6" s="322"/>
      <c r="AP6" s="322"/>
      <c r="AQ6" s="322"/>
      <c r="AR6" s="322"/>
      <c r="AS6" s="322"/>
      <c r="AT6" s="322"/>
      <c r="AU6" s="322"/>
      <c r="AV6" s="322"/>
      <c r="AW6" s="322"/>
      <c r="AX6" s="322"/>
      <c r="AY6" s="322"/>
      <c r="AZ6" s="320"/>
      <c r="BA6" s="320"/>
      <c r="BB6" s="320"/>
      <c r="BC6" s="320"/>
      <c r="BD6" s="320"/>
      <c r="BE6" s="320"/>
      <c r="BF6" s="320"/>
      <c r="BG6" s="320"/>
      <c r="BH6" s="320"/>
      <c r="BI6" s="320"/>
      <c r="BJ6" s="320"/>
      <c r="BK6" s="320"/>
      <c r="BL6" s="320"/>
      <c r="BM6" s="320"/>
      <c r="BN6" s="320"/>
      <c r="BO6" s="320"/>
      <c r="BP6" s="320"/>
      <c r="BQ6" s="320"/>
      <c r="BR6" s="320"/>
      <c r="BS6" s="320"/>
    </row>
    <row r="7" spans="1:71" x14ac:dyDescent="0.2">
      <c r="A7" s="2602" t="s">
        <v>48</v>
      </c>
      <c r="B7" s="2602"/>
      <c r="C7" s="2602"/>
      <c r="D7" s="2602"/>
      <c r="E7" s="2602"/>
      <c r="F7" s="2603"/>
      <c r="G7" s="2603"/>
      <c r="H7" s="2603"/>
      <c r="I7" s="2603"/>
      <c r="J7" s="2603"/>
      <c r="K7" s="2603"/>
      <c r="L7" s="2603"/>
      <c r="M7" s="2603"/>
      <c r="N7" s="2603"/>
      <c r="O7" s="2603"/>
      <c r="P7" s="2603"/>
      <c r="Q7" s="328"/>
      <c r="R7" s="328"/>
      <c r="S7" s="326"/>
      <c r="T7" s="329"/>
      <c r="U7" s="329"/>
      <c r="V7" s="329"/>
      <c r="W7" s="329"/>
      <c r="X7" s="329"/>
      <c r="Y7" s="314"/>
      <c r="Z7" s="314"/>
      <c r="AA7" s="314"/>
      <c r="AB7" s="314"/>
      <c r="AC7" s="314"/>
      <c r="AD7" s="314"/>
      <c r="AE7" s="314"/>
      <c r="AF7" s="314"/>
      <c r="AG7" s="314"/>
      <c r="AH7" s="314"/>
      <c r="AI7" s="314"/>
      <c r="AJ7" s="321"/>
      <c r="AK7" s="322"/>
      <c r="AL7" s="322"/>
      <c r="AM7" s="322"/>
      <c r="AN7" s="322"/>
      <c r="AO7" s="322"/>
      <c r="AP7" s="322"/>
      <c r="AQ7" s="322"/>
      <c r="AR7" s="322"/>
      <c r="AS7" s="322"/>
      <c r="AT7" s="322"/>
      <c r="AU7" s="322"/>
      <c r="AV7" s="322"/>
      <c r="AW7" s="322"/>
      <c r="AX7" s="322"/>
      <c r="AY7" s="322"/>
      <c r="AZ7" s="320"/>
      <c r="BA7" s="320"/>
      <c r="BB7" s="320"/>
      <c r="BC7" s="320"/>
      <c r="BD7" s="320"/>
      <c r="BE7" s="320"/>
      <c r="BF7" s="320"/>
      <c r="BG7" s="320"/>
      <c r="BH7" s="320"/>
      <c r="BI7" s="320"/>
      <c r="BJ7" s="320"/>
      <c r="BK7" s="320"/>
      <c r="BL7" s="320"/>
      <c r="BM7" s="320"/>
      <c r="BN7" s="320"/>
      <c r="BO7" s="320"/>
      <c r="BP7" s="320"/>
      <c r="BQ7" s="320"/>
      <c r="BR7" s="320"/>
      <c r="BS7" s="320"/>
    </row>
    <row r="8" spans="1:71" x14ac:dyDescent="0.2">
      <c r="A8" s="328"/>
      <c r="B8" s="328"/>
      <c r="C8" s="328"/>
      <c r="D8" s="328"/>
      <c r="E8" s="328"/>
      <c r="F8" s="328"/>
      <c r="G8" s="328"/>
      <c r="H8" s="328"/>
      <c r="I8" s="328"/>
      <c r="J8" s="328"/>
      <c r="K8" s="328"/>
      <c r="L8" s="328"/>
      <c r="M8" s="328"/>
      <c r="N8" s="328"/>
      <c r="O8" s="328"/>
      <c r="P8" s="328"/>
      <c r="Q8" s="328"/>
      <c r="R8" s="328"/>
      <c r="S8" s="326"/>
      <c r="T8" s="326"/>
      <c r="U8" s="326"/>
      <c r="V8" s="326"/>
      <c r="W8" s="326"/>
      <c r="X8" s="326"/>
      <c r="Y8" s="326"/>
      <c r="Z8" s="326"/>
      <c r="AA8" s="326"/>
      <c r="AB8" s="326"/>
      <c r="AC8" s="326"/>
      <c r="AD8" s="326"/>
      <c r="AE8" s="326"/>
      <c r="AF8" s="326"/>
      <c r="AG8" s="326"/>
      <c r="AH8" s="326"/>
      <c r="AI8" s="326"/>
      <c r="AJ8" s="321"/>
      <c r="AK8" s="322"/>
      <c r="AL8" s="322"/>
      <c r="AM8" s="322"/>
      <c r="AN8" s="322"/>
      <c r="AO8" s="322"/>
      <c r="AP8" s="322"/>
      <c r="AQ8" s="322"/>
      <c r="AR8" s="322"/>
      <c r="AS8" s="322"/>
      <c r="AT8" s="322"/>
      <c r="AU8" s="322"/>
      <c r="AV8" s="322"/>
      <c r="AW8" s="322"/>
      <c r="AX8" s="322"/>
      <c r="AY8" s="322"/>
      <c r="AZ8" s="320"/>
      <c r="BA8" s="320"/>
      <c r="BB8" s="320"/>
      <c r="BC8" s="320"/>
      <c r="BD8" s="320"/>
      <c r="BE8" s="320"/>
      <c r="BF8" s="320"/>
      <c r="BG8" s="320"/>
      <c r="BH8" s="320"/>
      <c r="BI8" s="320"/>
      <c r="BJ8" s="320"/>
      <c r="BK8" s="320"/>
      <c r="BL8" s="320"/>
      <c r="BM8" s="320"/>
      <c r="BN8" s="320"/>
      <c r="BO8" s="320"/>
      <c r="BP8" s="320"/>
      <c r="BQ8" s="320"/>
      <c r="BR8" s="320"/>
      <c r="BS8" s="320"/>
    </row>
    <row r="9" spans="1:71" ht="12" customHeight="1" x14ac:dyDescent="0.2">
      <c r="A9" s="328"/>
      <c r="B9" s="328"/>
      <c r="C9" s="328"/>
      <c r="D9" s="328"/>
      <c r="E9" s="328"/>
      <c r="F9" s="328"/>
      <c r="G9" s="328"/>
      <c r="H9" s="328"/>
      <c r="I9" s="328"/>
      <c r="J9" s="328"/>
      <c r="K9" s="328"/>
      <c r="L9" s="328"/>
      <c r="M9" s="328"/>
      <c r="N9" s="328"/>
      <c r="O9" s="328"/>
      <c r="P9" s="328"/>
      <c r="Q9" s="328"/>
      <c r="R9" s="328"/>
      <c r="S9" s="326"/>
      <c r="T9" s="329"/>
      <c r="U9" s="329"/>
      <c r="V9" s="329"/>
      <c r="W9" s="329"/>
      <c r="X9" s="329"/>
      <c r="Y9" s="314"/>
      <c r="Z9" s="314"/>
      <c r="AA9" s="314"/>
      <c r="AB9" s="314"/>
      <c r="AC9" s="314"/>
      <c r="AD9" s="314"/>
      <c r="AE9" s="314"/>
      <c r="AF9" s="314"/>
      <c r="AG9" s="314"/>
      <c r="AH9" s="314"/>
      <c r="AI9" s="314"/>
      <c r="AJ9" s="321"/>
      <c r="AK9" s="327"/>
      <c r="AL9" s="327"/>
      <c r="AM9" s="327"/>
      <c r="AN9" s="327"/>
      <c r="AO9" s="327"/>
      <c r="AP9" s="327"/>
      <c r="AQ9" s="327"/>
      <c r="AR9" s="327"/>
      <c r="AS9" s="327"/>
      <c r="AT9" s="327"/>
      <c r="AU9" s="327"/>
      <c r="AV9" s="327"/>
      <c r="AW9" s="327"/>
      <c r="AX9" s="327"/>
      <c r="AY9" s="327"/>
      <c r="AZ9" s="320"/>
      <c r="BA9" s="320"/>
      <c r="BB9" s="320"/>
      <c r="BC9" s="320"/>
      <c r="BD9" s="320"/>
      <c r="BE9" s="320"/>
      <c r="BF9" s="320"/>
      <c r="BG9" s="320"/>
      <c r="BH9" s="320"/>
      <c r="BI9" s="320"/>
      <c r="BJ9" s="320"/>
      <c r="BK9" s="320"/>
      <c r="BL9" s="320"/>
      <c r="BM9" s="320"/>
      <c r="BN9" s="320"/>
      <c r="BO9" s="320"/>
      <c r="BP9" s="320"/>
      <c r="BQ9" s="320"/>
      <c r="BR9" s="320"/>
      <c r="BS9" s="320"/>
    </row>
    <row r="10" spans="1:71" ht="12.75" thickBot="1" x14ac:dyDescent="0.25">
      <c r="A10" s="328"/>
      <c r="B10" s="328"/>
      <c r="C10" s="328"/>
      <c r="D10" s="328"/>
      <c r="E10" s="328"/>
      <c r="F10" s="328"/>
      <c r="G10" s="328"/>
      <c r="H10" s="328"/>
      <c r="I10" s="328"/>
      <c r="J10" s="328"/>
      <c r="K10" s="328"/>
      <c r="L10" s="328"/>
      <c r="M10" s="328"/>
      <c r="N10" s="328"/>
      <c r="O10" s="328"/>
      <c r="P10" s="328"/>
      <c r="Q10" s="328"/>
      <c r="R10" s="328"/>
      <c r="S10" s="326"/>
      <c r="T10" s="326"/>
      <c r="U10" s="326"/>
      <c r="V10" s="326"/>
      <c r="W10" s="326"/>
      <c r="X10" s="326"/>
      <c r="Y10" s="326"/>
      <c r="Z10" s="326"/>
      <c r="AA10" s="326"/>
      <c r="AB10" s="326"/>
      <c r="AC10" s="326"/>
      <c r="AD10" s="326"/>
      <c r="AE10" s="326"/>
      <c r="AF10" s="326"/>
      <c r="AG10" s="326"/>
      <c r="AH10" s="326"/>
      <c r="AI10" s="326"/>
      <c r="AJ10" s="321"/>
      <c r="AK10" s="327"/>
      <c r="AL10" s="327"/>
      <c r="AM10" s="327"/>
      <c r="AN10" s="327"/>
      <c r="AO10" s="327"/>
      <c r="AP10" s="327"/>
      <c r="AQ10" s="327"/>
      <c r="AR10" s="327"/>
      <c r="AS10" s="327"/>
      <c r="AT10" s="327"/>
      <c r="AU10" s="327"/>
      <c r="AV10" s="327"/>
      <c r="AW10" s="327"/>
      <c r="AX10" s="327"/>
      <c r="AY10" s="327"/>
      <c r="AZ10" s="320"/>
      <c r="BA10" s="320"/>
      <c r="BB10" s="320"/>
      <c r="BC10" s="320"/>
      <c r="BD10" s="320"/>
      <c r="BE10" s="320"/>
      <c r="BF10" s="320"/>
      <c r="BG10" s="320"/>
      <c r="BH10" s="320"/>
      <c r="BI10" s="320"/>
      <c r="BJ10" s="320"/>
      <c r="BK10" s="320"/>
      <c r="BL10" s="320"/>
      <c r="BM10" s="320"/>
      <c r="BN10" s="320"/>
      <c r="BO10" s="320"/>
      <c r="BP10" s="320"/>
      <c r="BQ10" s="320"/>
      <c r="BR10" s="320"/>
      <c r="BS10" s="320"/>
    </row>
    <row r="11" spans="1:71" ht="12.75" thickBot="1" x14ac:dyDescent="0.25">
      <c r="A11" s="2613" t="s">
        <v>618</v>
      </c>
      <c r="B11" s="2614"/>
      <c r="C11" s="2614"/>
      <c r="D11" s="2614"/>
      <c r="E11" s="2614"/>
      <c r="F11" s="2614" t="s">
        <v>617</v>
      </c>
      <c r="G11" s="2614"/>
      <c r="H11" s="2614"/>
      <c r="I11" s="2614"/>
      <c r="J11" s="2614"/>
      <c r="K11" s="2614"/>
      <c r="L11" s="2614"/>
      <c r="M11" s="2614"/>
      <c r="N11" s="2614"/>
      <c r="O11" s="2614"/>
      <c r="P11" s="2614"/>
      <c r="Q11" s="2615"/>
      <c r="R11" s="326"/>
      <c r="S11" s="2616" t="s">
        <v>618</v>
      </c>
      <c r="T11" s="2611"/>
      <c r="U11" s="2611"/>
      <c r="V11" s="2611"/>
      <c r="W11" s="2611"/>
      <c r="X11" s="2610" t="s">
        <v>617</v>
      </c>
      <c r="Y11" s="2611"/>
      <c r="Z11" s="2611"/>
      <c r="AA11" s="2611"/>
      <c r="AB11" s="2611"/>
      <c r="AC11" s="2611"/>
      <c r="AD11" s="2611"/>
      <c r="AE11" s="2611"/>
      <c r="AF11" s="2611"/>
      <c r="AG11" s="2611"/>
      <c r="AH11" s="2611"/>
      <c r="AI11" s="2612"/>
      <c r="AJ11" s="321"/>
      <c r="AK11" s="325"/>
      <c r="AL11" s="325"/>
      <c r="AM11" s="325"/>
      <c r="AN11" s="325"/>
      <c r="AO11" s="325"/>
      <c r="AP11" s="325"/>
      <c r="AQ11" s="325"/>
      <c r="AR11" s="325"/>
      <c r="AS11" s="325"/>
      <c r="AT11" s="325"/>
      <c r="AU11" s="325"/>
      <c r="AV11" s="325"/>
      <c r="AW11" s="325"/>
      <c r="AX11" s="325"/>
      <c r="AY11" s="325"/>
      <c r="AZ11" s="320"/>
      <c r="BA11" s="320"/>
      <c r="BB11" s="320"/>
      <c r="BC11" s="320"/>
      <c r="BD11" s="320"/>
      <c r="BE11" s="320"/>
      <c r="BF11" s="320"/>
      <c r="BG11" s="320"/>
      <c r="BH11" s="320"/>
      <c r="BI11" s="320"/>
      <c r="BJ11" s="320"/>
      <c r="BK11" s="320"/>
      <c r="BL11" s="320"/>
      <c r="BM11" s="320"/>
      <c r="BN11" s="320"/>
      <c r="BO11" s="320"/>
      <c r="BP11" s="320"/>
      <c r="BQ11" s="320"/>
      <c r="BR11" s="320"/>
      <c r="BS11" s="320"/>
    </row>
    <row r="12" spans="1:71" ht="12.75" thickTop="1" x14ac:dyDescent="0.2">
      <c r="A12" s="2606" t="s">
        <v>616</v>
      </c>
      <c r="B12" s="2607"/>
      <c r="C12" s="2607"/>
      <c r="D12" s="2607"/>
      <c r="E12" s="2607"/>
      <c r="F12" s="2622" t="s">
        <v>103</v>
      </c>
      <c r="G12" s="2622"/>
      <c r="H12" s="2622"/>
      <c r="I12" s="2622"/>
      <c r="J12" s="2622"/>
      <c r="K12" s="2622"/>
      <c r="L12" s="2622"/>
      <c r="M12" s="2622"/>
      <c r="N12" s="2622"/>
      <c r="O12" s="2622"/>
      <c r="P12" s="2622"/>
      <c r="Q12" s="2623"/>
      <c r="R12" s="315"/>
      <c r="S12" s="2617" t="s">
        <v>615</v>
      </c>
      <c r="T12" s="2618"/>
      <c r="U12" s="2618"/>
      <c r="V12" s="2618"/>
      <c r="W12" s="2618"/>
      <c r="X12" s="2618" t="s">
        <v>614</v>
      </c>
      <c r="Y12" s="2618"/>
      <c r="Z12" s="2618"/>
      <c r="AA12" s="2618"/>
      <c r="AB12" s="2618"/>
      <c r="AC12" s="2618"/>
      <c r="AD12" s="2618"/>
      <c r="AE12" s="2618"/>
      <c r="AF12" s="2618"/>
      <c r="AG12" s="2618"/>
      <c r="AH12" s="2618"/>
      <c r="AI12" s="2619"/>
      <c r="AJ12" s="321"/>
      <c r="AK12" s="320"/>
      <c r="AL12" s="320"/>
      <c r="AM12" s="320"/>
      <c r="AN12" s="320"/>
      <c r="AO12" s="320"/>
      <c r="AP12" s="320"/>
      <c r="AQ12" s="320"/>
      <c r="AR12" s="320"/>
      <c r="AS12" s="320"/>
      <c r="AT12" s="320"/>
      <c r="AU12" s="320"/>
      <c r="AV12" s="320"/>
      <c r="AW12" s="320"/>
      <c r="AX12" s="320"/>
      <c r="AY12" s="320"/>
      <c r="AZ12" s="320"/>
      <c r="BA12" s="320"/>
      <c r="BB12" s="320"/>
      <c r="BC12" s="320"/>
      <c r="BD12" s="320"/>
      <c r="BE12" s="320"/>
      <c r="BF12" s="320"/>
      <c r="BG12" s="320"/>
      <c r="BH12" s="320"/>
      <c r="BI12" s="320"/>
      <c r="BJ12" s="320"/>
      <c r="BK12" s="320"/>
      <c r="BL12" s="320"/>
      <c r="BM12" s="320"/>
      <c r="BN12" s="320"/>
      <c r="BO12" s="320"/>
      <c r="BP12" s="320"/>
      <c r="BQ12" s="320"/>
      <c r="BR12" s="320"/>
      <c r="BS12" s="320"/>
    </row>
    <row r="13" spans="1:71" ht="12" customHeight="1" x14ac:dyDescent="0.2">
      <c r="A13" s="2604" t="s">
        <v>613</v>
      </c>
      <c r="B13" s="2605"/>
      <c r="C13" s="2605"/>
      <c r="D13" s="2605"/>
      <c r="E13" s="2605"/>
      <c r="F13" s="2608" t="s">
        <v>612</v>
      </c>
      <c r="G13" s="2608"/>
      <c r="H13" s="2608"/>
      <c r="I13" s="2608"/>
      <c r="J13" s="2608"/>
      <c r="K13" s="2608"/>
      <c r="L13" s="2608"/>
      <c r="M13" s="2608"/>
      <c r="N13" s="2608"/>
      <c r="O13" s="2608"/>
      <c r="P13" s="2608"/>
      <c r="Q13" s="2609"/>
      <c r="R13" s="315"/>
      <c r="S13" s="2604" t="s">
        <v>611</v>
      </c>
      <c r="T13" s="2605"/>
      <c r="U13" s="2605"/>
      <c r="V13" s="2605"/>
      <c r="W13" s="2605"/>
      <c r="X13" s="2620" t="s">
        <v>610</v>
      </c>
      <c r="Y13" s="2620"/>
      <c r="Z13" s="2620"/>
      <c r="AA13" s="2620"/>
      <c r="AB13" s="2620"/>
      <c r="AC13" s="2620"/>
      <c r="AD13" s="2620"/>
      <c r="AE13" s="2620"/>
      <c r="AF13" s="2620"/>
      <c r="AG13" s="2620"/>
      <c r="AH13" s="2620"/>
      <c r="AI13" s="2621"/>
      <c r="AJ13" s="321"/>
      <c r="AK13" s="324"/>
      <c r="AL13" s="324"/>
      <c r="AM13" s="324"/>
      <c r="AN13" s="324"/>
      <c r="AO13" s="324"/>
      <c r="AP13" s="324"/>
      <c r="AQ13" s="324"/>
      <c r="AR13" s="324"/>
      <c r="AS13" s="324"/>
      <c r="AT13" s="324"/>
      <c r="AU13" s="324"/>
      <c r="AV13" s="324"/>
      <c r="AW13" s="324"/>
      <c r="AX13" s="320"/>
      <c r="AY13" s="320"/>
      <c r="AZ13" s="320"/>
      <c r="BA13" s="320"/>
      <c r="BB13" s="320"/>
      <c r="BC13" s="320"/>
      <c r="BD13" s="320"/>
      <c r="BE13" s="320"/>
      <c r="BF13" s="320"/>
      <c r="BG13" s="320"/>
      <c r="BH13" s="320"/>
      <c r="BI13" s="320"/>
      <c r="BJ13" s="320"/>
      <c r="BK13" s="320"/>
      <c r="BL13" s="320"/>
      <c r="BM13" s="320"/>
      <c r="BN13" s="320"/>
      <c r="BO13" s="320"/>
      <c r="BP13" s="320"/>
      <c r="BQ13" s="320"/>
      <c r="BR13" s="320"/>
      <c r="BS13" s="320"/>
    </row>
    <row r="14" spans="1:71" x14ac:dyDescent="0.2">
      <c r="A14" s="2604" t="s">
        <v>609</v>
      </c>
      <c r="B14" s="2605"/>
      <c r="C14" s="2605"/>
      <c r="D14" s="2605"/>
      <c r="E14" s="2605"/>
      <c r="F14" s="2608" t="s">
        <v>608</v>
      </c>
      <c r="G14" s="2608"/>
      <c r="H14" s="2608"/>
      <c r="I14" s="2608"/>
      <c r="J14" s="2608"/>
      <c r="K14" s="2608"/>
      <c r="L14" s="2608"/>
      <c r="M14" s="2608"/>
      <c r="N14" s="2608"/>
      <c r="O14" s="2608"/>
      <c r="P14" s="2608"/>
      <c r="Q14" s="2609"/>
      <c r="R14" s="315"/>
      <c r="S14" s="2604" t="s">
        <v>607</v>
      </c>
      <c r="T14" s="2605"/>
      <c r="U14" s="2605"/>
      <c r="V14" s="2605"/>
      <c r="W14" s="2605"/>
      <c r="X14" s="2620" t="s">
        <v>606</v>
      </c>
      <c r="Y14" s="2620"/>
      <c r="Z14" s="2620"/>
      <c r="AA14" s="2620"/>
      <c r="AB14" s="2620"/>
      <c r="AC14" s="2620"/>
      <c r="AD14" s="2620"/>
      <c r="AE14" s="2620"/>
      <c r="AF14" s="2620"/>
      <c r="AG14" s="2620"/>
      <c r="AH14" s="2620"/>
      <c r="AI14" s="2621"/>
      <c r="AJ14" s="321"/>
      <c r="AK14" s="322"/>
      <c r="AL14" s="322"/>
      <c r="AM14" s="322"/>
      <c r="AN14" s="322"/>
      <c r="AO14" s="322"/>
      <c r="AP14" s="322"/>
      <c r="AQ14" s="322"/>
      <c r="AR14" s="322"/>
      <c r="AS14" s="322"/>
      <c r="AT14" s="323"/>
      <c r="AU14" s="323"/>
      <c r="AV14" s="323"/>
      <c r="AW14" s="323"/>
      <c r="AX14" s="320"/>
      <c r="AY14" s="320"/>
      <c r="AZ14" s="320"/>
      <c r="BA14" s="320"/>
      <c r="BB14" s="320"/>
      <c r="BC14" s="320"/>
      <c r="BD14" s="320"/>
      <c r="BE14" s="320"/>
      <c r="BF14" s="320"/>
      <c r="BG14" s="320"/>
      <c r="BH14" s="320"/>
      <c r="BI14" s="320"/>
      <c r="BJ14" s="320"/>
      <c r="BK14" s="320"/>
      <c r="BL14" s="320"/>
      <c r="BM14" s="320"/>
      <c r="BN14" s="320"/>
      <c r="BO14" s="320"/>
      <c r="BP14" s="320"/>
      <c r="BQ14" s="320"/>
      <c r="BR14" s="320"/>
      <c r="BS14" s="320"/>
    </row>
    <row r="15" spans="1:71" x14ac:dyDescent="0.2">
      <c r="A15" s="2604" t="s">
        <v>147</v>
      </c>
      <c r="B15" s="2605"/>
      <c r="C15" s="2605"/>
      <c r="D15" s="2605"/>
      <c r="E15" s="2605"/>
      <c r="F15" s="2608" t="s">
        <v>605</v>
      </c>
      <c r="G15" s="2608"/>
      <c r="H15" s="2608"/>
      <c r="I15" s="2608"/>
      <c r="J15" s="2608"/>
      <c r="K15" s="2608"/>
      <c r="L15" s="2608"/>
      <c r="M15" s="2608"/>
      <c r="N15" s="2608"/>
      <c r="O15" s="2608"/>
      <c r="P15" s="2608"/>
      <c r="Q15" s="2609"/>
      <c r="R15" s="315"/>
      <c r="S15" s="2604" t="s">
        <v>108</v>
      </c>
      <c r="T15" s="2605"/>
      <c r="U15" s="2605"/>
      <c r="V15" s="2605"/>
      <c r="W15" s="2605"/>
      <c r="X15" s="2620" t="s">
        <v>604</v>
      </c>
      <c r="Y15" s="2620"/>
      <c r="Z15" s="2620"/>
      <c r="AA15" s="2620"/>
      <c r="AB15" s="2620"/>
      <c r="AC15" s="2620"/>
      <c r="AD15" s="2620"/>
      <c r="AE15" s="2620"/>
      <c r="AF15" s="2620"/>
      <c r="AG15" s="2620"/>
      <c r="AH15" s="2620"/>
      <c r="AI15" s="2621"/>
      <c r="AJ15" s="321"/>
      <c r="AK15" s="322"/>
      <c r="AL15" s="322"/>
      <c r="AM15" s="322"/>
      <c r="AN15" s="322"/>
      <c r="AO15" s="322"/>
      <c r="AP15" s="322"/>
      <c r="AQ15" s="322"/>
      <c r="AR15" s="322"/>
      <c r="AS15" s="322"/>
      <c r="AT15" s="322"/>
      <c r="AU15" s="322"/>
      <c r="AV15" s="322"/>
      <c r="AW15" s="322"/>
      <c r="AX15" s="320"/>
      <c r="AY15" s="320"/>
      <c r="AZ15" s="320"/>
      <c r="BA15" s="320"/>
      <c r="BB15" s="320"/>
      <c r="BC15" s="320"/>
      <c r="BD15" s="320"/>
      <c r="BE15" s="320"/>
      <c r="BF15" s="320"/>
      <c r="BG15" s="320"/>
      <c r="BH15" s="320"/>
      <c r="BI15" s="320"/>
      <c r="BJ15" s="320"/>
      <c r="BK15" s="320"/>
      <c r="BL15" s="320"/>
      <c r="BM15" s="320"/>
      <c r="BN15" s="320"/>
      <c r="BO15" s="320"/>
      <c r="BP15" s="320"/>
      <c r="BQ15" s="320"/>
      <c r="BR15" s="320"/>
      <c r="BS15" s="320"/>
    </row>
    <row r="16" spans="1:71" x14ac:dyDescent="0.2">
      <c r="A16" s="2604" t="s">
        <v>33</v>
      </c>
      <c r="B16" s="2605"/>
      <c r="C16" s="2605"/>
      <c r="D16" s="2605"/>
      <c r="E16" s="2605"/>
      <c r="F16" s="2608" t="s">
        <v>603</v>
      </c>
      <c r="G16" s="2608"/>
      <c r="H16" s="2608"/>
      <c r="I16" s="2608"/>
      <c r="J16" s="2608"/>
      <c r="K16" s="2608"/>
      <c r="L16" s="2608"/>
      <c r="M16" s="2608"/>
      <c r="N16" s="2608"/>
      <c r="O16" s="2608"/>
      <c r="P16" s="2608"/>
      <c r="Q16" s="2609"/>
      <c r="R16" s="315"/>
      <c r="S16" s="2604" t="s">
        <v>602</v>
      </c>
      <c r="T16" s="2605"/>
      <c r="U16" s="2605"/>
      <c r="V16" s="2605"/>
      <c r="W16" s="2605"/>
      <c r="X16" s="2620" t="s">
        <v>601</v>
      </c>
      <c r="Y16" s="2620"/>
      <c r="Z16" s="2620"/>
      <c r="AA16" s="2620"/>
      <c r="AB16" s="2620"/>
      <c r="AC16" s="2620"/>
      <c r="AD16" s="2620"/>
      <c r="AE16" s="2620"/>
      <c r="AF16" s="2620"/>
      <c r="AG16" s="2620"/>
      <c r="AH16" s="2620"/>
      <c r="AI16" s="2621"/>
      <c r="AJ16" s="321"/>
      <c r="AK16" s="322"/>
      <c r="AL16" s="322"/>
      <c r="AM16" s="322"/>
      <c r="AN16" s="322"/>
      <c r="AO16" s="322"/>
      <c r="AP16" s="322"/>
      <c r="AQ16" s="322"/>
      <c r="AR16" s="322"/>
      <c r="AS16" s="322"/>
      <c r="AT16" s="322"/>
      <c r="AU16" s="322"/>
      <c r="AV16" s="322"/>
      <c r="AW16" s="322"/>
      <c r="AX16" s="320"/>
      <c r="AY16" s="320"/>
      <c r="AZ16" s="320"/>
      <c r="BA16" s="320"/>
      <c r="BB16" s="320"/>
      <c r="BC16" s="320"/>
      <c r="BD16" s="320"/>
      <c r="BE16" s="320"/>
      <c r="BF16" s="320"/>
      <c r="BG16" s="320"/>
      <c r="BH16" s="320"/>
      <c r="BI16" s="320"/>
      <c r="BJ16" s="320"/>
      <c r="BK16" s="320"/>
      <c r="BL16" s="320"/>
      <c r="BM16" s="320"/>
      <c r="BN16" s="320"/>
      <c r="BO16" s="320"/>
      <c r="BP16" s="320"/>
      <c r="BQ16" s="320"/>
      <c r="BR16" s="320"/>
      <c r="BS16" s="320"/>
    </row>
    <row r="17" spans="1:71" ht="12" customHeight="1" x14ac:dyDescent="0.2">
      <c r="A17" s="2604" t="s">
        <v>600</v>
      </c>
      <c r="B17" s="2605"/>
      <c r="C17" s="2605"/>
      <c r="D17" s="2605"/>
      <c r="E17" s="2605"/>
      <c r="F17" s="2608" t="s">
        <v>599</v>
      </c>
      <c r="G17" s="2608"/>
      <c r="H17" s="2608"/>
      <c r="I17" s="2608"/>
      <c r="J17" s="2608"/>
      <c r="K17" s="2608"/>
      <c r="L17" s="2608"/>
      <c r="M17" s="2608"/>
      <c r="N17" s="2608"/>
      <c r="O17" s="2608"/>
      <c r="P17" s="2608"/>
      <c r="Q17" s="2609"/>
      <c r="R17" s="315"/>
      <c r="S17" s="2631" t="s">
        <v>598</v>
      </c>
      <c r="T17" s="2608"/>
      <c r="U17" s="2608"/>
      <c r="V17" s="2608"/>
      <c r="W17" s="2608"/>
      <c r="X17" s="2629" t="s">
        <v>597</v>
      </c>
      <c r="Y17" s="2629"/>
      <c r="Z17" s="2629"/>
      <c r="AA17" s="2629"/>
      <c r="AB17" s="2629"/>
      <c r="AC17" s="2629"/>
      <c r="AD17" s="2629"/>
      <c r="AE17" s="2629"/>
      <c r="AF17" s="2629"/>
      <c r="AG17" s="2629"/>
      <c r="AH17" s="2629"/>
      <c r="AI17" s="2630"/>
      <c r="AJ17" s="321"/>
      <c r="AK17" s="320"/>
      <c r="AL17" s="320"/>
      <c r="AM17" s="320"/>
      <c r="AN17" s="320"/>
      <c r="AO17" s="320"/>
      <c r="AP17" s="320"/>
      <c r="AQ17" s="320"/>
      <c r="AR17" s="320"/>
      <c r="AS17" s="320"/>
      <c r="AT17" s="320"/>
      <c r="AU17" s="320"/>
      <c r="AV17" s="320"/>
      <c r="AW17" s="320"/>
      <c r="AX17" s="320"/>
      <c r="AY17" s="320"/>
      <c r="AZ17" s="320"/>
      <c r="BA17" s="320"/>
      <c r="BB17" s="320"/>
      <c r="BC17" s="320"/>
      <c r="BD17" s="320"/>
      <c r="BE17" s="320"/>
      <c r="BF17" s="320"/>
      <c r="BG17" s="320"/>
      <c r="BH17" s="320"/>
      <c r="BI17" s="320"/>
      <c r="BJ17" s="320"/>
      <c r="BK17" s="320"/>
      <c r="BL17" s="320"/>
      <c r="BM17" s="320"/>
      <c r="BN17" s="320"/>
      <c r="BO17" s="320"/>
      <c r="BP17" s="320"/>
      <c r="BQ17" s="320"/>
      <c r="BR17" s="320"/>
      <c r="BS17" s="320"/>
    </row>
    <row r="18" spans="1:71" x14ac:dyDescent="0.2">
      <c r="A18" s="2604" t="s">
        <v>596</v>
      </c>
      <c r="B18" s="2605"/>
      <c r="C18" s="2605"/>
      <c r="D18" s="2605"/>
      <c r="E18" s="2605"/>
      <c r="F18" s="2608" t="s">
        <v>595</v>
      </c>
      <c r="G18" s="2608"/>
      <c r="H18" s="2608"/>
      <c r="I18" s="2608"/>
      <c r="J18" s="2608"/>
      <c r="K18" s="2608"/>
      <c r="L18" s="2608"/>
      <c r="M18" s="2608"/>
      <c r="N18" s="2608"/>
      <c r="O18" s="2608"/>
      <c r="P18" s="2608"/>
      <c r="Q18" s="2609"/>
      <c r="R18" s="319"/>
      <c r="S18" s="2631"/>
      <c r="T18" s="2608"/>
      <c r="U18" s="2608"/>
      <c r="V18" s="2608"/>
      <c r="W18" s="2608"/>
      <c r="X18" s="2629"/>
      <c r="Y18" s="2629"/>
      <c r="Z18" s="2629"/>
      <c r="AA18" s="2629"/>
      <c r="AB18" s="2629"/>
      <c r="AC18" s="2629"/>
      <c r="AD18" s="2629"/>
      <c r="AE18" s="2629"/>
      <c r="AF18" s="2629"/>
      <c r="AG18" s="2629"/>
      <c r="AH18" s="2629"/>
      <c r="AI18" s="2630"/>
      <c r="AJ18" s="321"/>
      <c r="AK18" s="320"/>
      <c r="AL18" s="320"/>
      <c r="AM18" s="320"/>
      <c r="AN18" s="320"/>
      <c r="AO18" s="320"/>
      <c r="AP18" s="320"/>
      <c r="AQ18" s="320"/>
      <c r="AR18" s="320"/>
      <c r="AS18" s="320"/>
      <c r="AT18" s="320"/>
      <c r="AU18" s="320"/>
      <c r="AV18" s="320"/>
      <c r="AW18" s="320"/>
      <c r="AX18" s="320"/>
      <c r="AY18" s="320"/>
      <c r="AZ18" s="320"/>
      <c r="BA18" s="320"/>
      <c r="BB18" s="320"/>
      <c r="BC18" s="320"/>
      <c r="BD18" s="320"/>
      <c r="BE18" s="320"/>
      <c r="BF18" s="320"/>
      <c r="BG18" s="320"/>
      <c r="BH18" s="320"/>
      <c r="BI18" s="320"/>
      <c r="BJ18" s="320"/>
      <c r="BK18" s="320"/>
      <c r="BL18" s="320"/>
      <c r="BM18" s="320"/>
      <c r="BN18" s="320"/>
      <c r="BO18" s="320"/>
      <c r="BP18" s="320"/>
      <c r="BQ18" s="320"/>
      <c r="BR18" s="320"/>
      <c r="BS18" s="320"/>
    </row>
    <row r="19" spans="1:71" x14ac:dyDescent="0.2">
      <c r="A19" s="2604" t="s">
        <v>594</v>
      </c>
      <c r="B19" s="2605"/>
      <c r="C19" s="2605"/>
      <c r="D19" s="2605"/>
      <c r="E19" s="2605"/>
      <c r="F19" s="2608" t="s">
        <v>593</v>
      </c>
      <c r="G19" s="2608"/>
      <c r="H19" s="2608"/>
      <c r="I19" s="2608"/>
      <c r="J19" s="2608"/>
      <c r="K19" s="2608"/>
      <c r="L19" s="2608"/>
      <c r="M19" s="2608"/>
      <c r="N19" s="2608"/>
      <c r="O19" s="2608"/>
      <c r="P19" s="2608"/>
      <c r="Q19" s="2609"/>
      <c r="R19" s="319"/>
      <c r="S19" s="2604" t="s">
        <v>592</v>
      </c>
      <c r="T19" s="2605"/>
      <c r="U19" s="2605"/>
      <c r="V19" s="2605"/>
      <c r="W19" s="2605"/>
      <c r="X19" s="2620" t="s">
        <v>591</v>
      </c>
      <c r="Y19" s="2620"/>
      <c r="Z19" s="2620"/>
      <c r="AA19" s="2620"/>
      <c r="AB19" s="2620"/>
      <c r="AC19" s="2620"/>
      <c r="AD19" s="2620"/>
      <c r="AE19" s="2620"/>
      <c r="AF19" s="2620"/>
      <c r="AG19" s="2620"/>
      <c r="AH19" s="2620"/>
      <c r="AI19" s="2621"/>
      <c r="AJ19" s="321"/>
      <c r="AK19" s="320"/>
      <c r="AL19" s="320"/>
      <c r="AM19" s="320"/>
      <c r="AN19" s="320"/>
      <c r="AO19" s="320"/>
      <c r="AP19" s="320"/>
      <c r="AQ19" s="320"/>
      <c r="AR19" s="320"/>
      <c r="AS19" s="320"/>
      <c r="AT19" s="320"/>
      <c r="AU19" s="320"/>
      <c r="AV19" s="320"/>
      <c r="AW19" s="320"/>
      <c r="AX19" s="320"/>
      <c r="AY19" s="320"/>
      <c r="AZ19" s="320"/>
      <c r="BA19" s="320"/>
      <c r="BB19" s="320"/>
      <c r="BC19" s="320"/>
      <c r="BD19" s="320"/>
      <c r="BE19" s="320"/>
      <c r="BF19" s="320"/>
      <c r="BG19" s="320"/>
      <c r="BH19" s="320"/>
      <c r="BI19" s="320"/>
      <c r="BJ19" s="320"/>
      <c r="BK19" s="320"/>
      <c r="BL19" s="320"/>
      <c r="BM19" s="320"/>
      <c r="BN19" s="320"/>
      <c r="BO19" s="320"/>
      <c r="BP19" s="320"/>
      <c r="BQ19" s="320"/>
      <c r="BR19" s="320"/>
      <c r="BS19" s="320"/>
    </row>
    <row r="20" spans="1:71" x14ac:dyDescent="0.2">
      <c r="A20" s="2604" t="s">
        <v>590</v>
      </c>
      <c r="B20" s="2605"/>
      <c r="C20" s="2605"/>
      <c r="D20" s="2605"/>
      <c r="E20" s="2605"/>
      <c r="F20" s="2608" t="s">
        <v>589</v>
      </c>
      <c r="G20" s="2608"/>
      <c r="H20" s="2608"/>
      <c r="I20" s="2608"/>
      <c r="J20" s="2608"/>
      <c r="K20" s="2608"/>
      <c r="L20" s="2608"/>
      <c r="M20" s="2608"/>
      <c r="N20" s="2608"/>
      <c r="O20" s="2608"/>
      <c r="P20" s="2608"/>
      <c r="Q20" s="2609"/>
      <c r="R20" s="319"/>
      <c r="S20" s="2604" t="s">
        <v>588</v>
      </c>
      <c r="T20" s="2605"/>
      <c r="U20" s="2605"/>
      <c r="V20" s="2605"/>
      <c r="W20" s="2605"/>
      <c r="X20" s="2620" t="s">
        <v>587</v>
      </c>
      <c r="Y20" s="2620"/>
      <c r="Z20" s="2620"/>
      <c r="AA20" s="2620"/>
      <c r="AB20" s="2620"/>
      <c r="AC20" s="2620"/>
      <c r="AD20" s="2620"/>
      <c r="AE20" s="2620"/>
      <c r="AF20" s="2620"/>
      <c r="AG20" s="2620"/>
      <c r="AH20" s="2620"/>
      <c r="AI20" s="2621"/>
      <c r="AJ20" s="321"/>
      <c r="AK20" s="320"/>
      <c r="AL20" s="320"/>
      <c r="AM20" s="320"/>
      <c r="AN20" s="320"/>
      <c r="AO20" s="320"/>
      <c r="AP20" s="320"/>
      <c r="AQ20" s="320"/>
      <c r="AR20" s="320"/>
      <c r="AS20" s="320"/>
      <c r="AT20" s="320"/>
      <c r="AU20" s="320"/>
      <c r="AV20" s="320"/>
      <c r="AW20" s="320"/>
      <c r="AX20" s="320"/>
      <c r="AY20" s="320"/>
      <c r="AZ20" s="320"/>
      <c r="BA20" s="320"/>
      <c r="BB20" s="320"/>
      <c r="BC20" s="320"/>
      <c r="BD20" s="320"/>
      <c r="BE20" s="320"/>
      <c r="BF20" s="320"/>
      <c r="BG20" s="320"/>
      <c r="BH20" s="320"/>
      <c r="BI20" s="320"/>
      <c r="BJ20" s="320"/>
      <c r="BK20" s="320"/>
      <c r="BL20" s="320"/>
      <c r="BM20" s="320"/>
      <c r="BN20" s="320"/>
      <c r="BO20" s="320"/>
      <c r="BP20" s="320"/>
      <c r="BQ20" s="320"/>
      <c r="BR20" s="320"/>
      <c r="BS20" s="320"/>
    </row>
    <row r="21" spans="1:71" x14ac:dyDescent="0.2">
      <c r="A21" s="2604" t="s">
        <v>586</v>
      </c>
      <c r="B21" s="2605"/>
      <c r="C21" s="2605"/>
      <c r="D21" s="2605"/>
      <c r="E21" s="2605"/>
      <c r="F21" s="2608" t="s">
        <v>585</v>
      </c>
      <c r="G21" s="2608"/>
      <c r="H21" s="2608"/>
      <c r="I21" s="2608"/>
      <c r="J21" s="2608"/>
      <c r="K21" s="2608"/>
      <c r="L21" s="2608"/>
      <c r="M21" s="2608"/>
      <c r="N21" s="2608"/>
      <c r="O21" s="2608"/>
      <c r="P21" s="2608"/>
      <c r="Q21" s="2609"/>
      <c r="R21" s="319"/>
      <c r="S21" s="2604" t="s">
        <v>266</v>
      </c>
      <c r="T21" s="2605"/>
      <c r="U21" s="2605"/>
      <c r="V21" s="2605"/>
      <c r="W21" s="2605"/>
      <c r="X21" s="2620" t="s">
        <v>584</v>
      </c>
      <c r="Y21" s="2620"/>
      <c r="Z21" s="2620"/>
      <c r="AA21" s="2620"/>
      <c r="AB21" s="2620"/>
      <c r="AC21" s="2620"/>
      <c r="AD21" s="2620"/>
      <c r="AE21" s="2620"/>
      <c r="AF21" s="2620"/>
      <c r="AG21" s="2620"/>
      <c r="AH21" s="2620"/>
      <c r="AI21" s="2621"/>
      <c r="AJ21" s="321"/>
      <c r="AK21" s="320"/>
      <c r="AL21" s="320"/>
      <c r="AM21" s="320"/>
      <c r="AN21" s="320"/>
      <c r="AO21" s="320"/>
      <c r="AP21" s="320"/>
      <c r="AQ21" s="320"/>
      <c r="AR21" s="320"/>
      <c r="AS21" s="320"/>
      <c r="AT21" s="320"/>
      <c r="AU21" s="320"/>
      <c r="AV21" s="320"/>
      <c r="AW21" s="320"/>
      <c r="AX21" s="320"/>
      <c r="AY21" s="320"/>
      <c r="AZ21" s="320"/>
      <c r="BA21" s="320"/>
      <c r="BB21" s="320"/>
      <c r="BC21" s="320"/>
      <c r="BD21" s="320"/>
      <c r="BE21" s="320"/>
      <c r="BF21" s="320"/>
      <c r="BG21" s="320"/>
      <c r="BH21" s="320"/>
      <c r="BI21" s="320"/>
      <c r="BJ21" s="320"/>
      <c r="BK21" s="320"/>
      <c r="BL21" s="320"/>
      <c r="BM21" s="320"/>
      <c r="BN21" s="320"/>
      <c r="BO21" s="320"/>
      <c r="BP21" s="320"/>
      <c r="BQ21" s="320"/>
      <c r="BR21" s="320"/>
      <c r="BS21" s="320"/>
    </row>
    <row r="22" spans="1:71" ht="12" customHeight="1" x14ac:dyDescent="0.2">
      <c r="A22" s="2604" t="s">
        <v>583</v>
      </c>
      <c r="B22" s="2605"/>
      <c r="C22" s="2605"/>
      <c r="D22" s="2605"/>
      <c r="E22" s="2605"/>
      <c r="F22" s="2608" t="s">
        <v>582</v>
      </c>
      <c r="G22" s="2608"/>
      <c r="H22" s="2608"/>
      <c r="I22" s="2608"/>
      <c r="J22" s="2608"/>
      <c r="K22" s="2608"/>
      <c r="L22" s="2608"/>
      <c r="M22" s="2608"/>
      <c r="N22" s="2608"/>
      <c r="O22" s="2608"/>
      <c r="P22" s="2608"/>
      <c r="Q22" s="2609"/>
      <c r="R22" s="319"/>
      <c r="S22" s="2604" t="s">
        <v>581</v>
      </c>
      <c r="T22" s="2605"/>
      <c r="U22" s="2605"/>
      <c r="V22" s="2605"/>
      <c r="W22" s="2605"/>
      <c r="X22" s="2620" t="s">
        <v>580</v>
      </c>
      <c r="Y22" s="2620"/>
      <c r="Z22" s="2620"/>
      <c r="AA22" s="2620"/>
      <c r="AB22" s="2620"/>
      <c r="AC22" s="2620"/>
      <c r="AD22" s="2620"/>
      <c r="AE22" s="2620"/>
      <c r="AF22" s="2620"/>
      <c r="AG22" s="2620"/>
      <c r="AH22" s="2620"/>
      <c r="AI22" s="2621"/>
      <c r="AJ22" s="321"/>
      <c r="AK22" s="320"/>
      <c r="AL22" s="320"/>
      <c r="AM22" s="320"/>
      <c r="AN22" s="320"/>
      <c r="AO22" s="320"/>
      <c r="AP22" s="320"/>
      <c r="AQ22" s="320"/>
      <c r="AR22" s="320"/>
      <c r="AS22" s="320"/>
      <c r="AT22" s="320"/>
      <c r="AU22" s="320"/>
      <c r="AV22" s="320"/>
      <c r="AW22" s="320"/>
      <c r="AX22" s="320"/>
      <c r="AY22" s="320"/>
      <c r="AZ22" s="320"/>
      <c r="BA22" s="320"/>
      <c r="BB22" s="320"/>
      <c r="BC22" s="320"/>
      <c r="BD22" s="320"/>
      <c r="BE22" s="320"/>
      <c r="BF22" s="320"/>
      <c r="BG22" s="320"/>
      <c r="BH22" s="320"/>
      <c r="BI22" s="320"/>
      <c r="BJ22" s="320"/>
      <c r="BK22" s="320"/>
      <c r="BL22" s="320"/>
      <c r="BM22" s="320"/>
      <c r="BN22" s="320"/>
      <c r="BO22" s="320"/>
      <c r="BP22" s="320"/>
      <c r="BQ22" s="320"/>
      <c r="BR22" s="320"/>
      <c r="BS22" s="320"/>
    </row>
    <row r="23" spans="1:71" x14ac:dyDescent="0.2">
      <c r="A23" s="2604" t="s">
        <v>579</v>
      </c>
      <c r="B23" s="2605"/>
      <c r="C23" s="2605"/>
      <c r="D23" s="2605"/>
      <c r="E23" s="2605"/>
      <c r="F23" s="2608" t="s">
        <v>578</v>
      </c>
      <c r="G23" s="2608"/>
      <c r="H23" s="2608"/>
      <c r="I23" s="2608"/>
      <c r="J23" s="2608"/>
      <c r="K23" s="2608"/>
      <c r="L23" s="2608"/>
      <c r="M23" s="2608"/>
      <c r="N23" s="2608"/>
      <c r="O23" s="2608"/>
      <c r="P23" s="2608"/>
      <c r="Q23" s="2609"/>
      <c r="R23" s="319"/>
      <c r="S23" s="2604" t="s">
        <v>577</v>
      </c>
      <c r="T23" s="2605"/>
      <c r="U23" s="2605"/>
      <c r="V23" s="2605"/>
      <c r="W23" s="2605"/>
      <c r="X23" s="2620" t="s">
        <v>576</v>
      </c>
      <c r="Y23" s="2620"/>
      <c r="Z23" s="2620"/>
      <c r="AA23" s="2620"/>
      <c r="AB23" s="2620"/>
      <c r="AC23" s="2620"/>
      <c r="AD23" s="2620"/>
      <c r="AE23" s="2620"/>
      <c r="AF23" s="2620"/>
      <c r="AG23" s="2620"/>
      <c r="AH23" s="2620"/>
      <c r="AI23" s="2621"/>
      <c r="AJ23" s="313"/>
      <c r="AK23" s="312"/>
      <c r="AL23" s="312"/>
      <c r="AM23" s="312"/>
      <c r="AN23" s="312"/>
      <c r="AO23" s="312"/>
      <c r="AP23" s="312"/>
      <c r="AQ23" s="312"/>
      <c r="AR23" s="312"/>
      <c r="AS23" s="312"/>
      <c r="AT23" s="312"/>
      <c r="AU23" s="312"/>
      <c r="AV23" s="312"/>
      <c r="AW23" s="312"/>
      <c r="AX23" s="312"/>
      <c r="AY23" s="312"/>
      <c r="AZ23" s="312"/>
      <c r="BA23" s="312"/>
      <c r="BB23" s="312"/>
      <c r="BC23" s="312"/>
      <c r="BD23" s="312"/>
      <c r="BE23" s="312"/>
      <c r="BF23" s="312"/>
      <c r="BG23" s="312"/>
      <c r="BH23" s="312"/>
      <c r="BI23" s="312"/>
      <c r="BJ23" s="312"/>
      <c r="BK23" s="312"/>
      <c r="BL23" s="312"/>
      <c r="BM23" s="312"/>
      <c r="BN23" s="312"/>
      <c r="BO23" s="312"/>
      <c r="BP23" s="312"/>
      <c r="BQ23" s="312"/>
      <c r="BR23" s="312"/>
      <c r="BS23" s="312"/>
    </row>
    <row r="24" spans="1:71" x14ac:dyDescent="0.2">
      <c r="A24" s="2604" t="s">
        <v>575</v>
      </c>
      <c r="B24" s="2605"/>
      <c r="C24" s="2605"/>
      <c r="D24" s="2605"/>
      <c r="E24" s="2605"/>
      <c r="F24" s="2608" t="s">
        <v>574</v>
      </c>
      <c r="G24" s="2608"/>
      <c r="H24" s="2608"/>
      <c r="I24" s="2608"/>
      <c r="J24" s="2608"/>
      <c r="K24" s="2608"/>
      <c r="L24" s="2608"/>
      <c r="M24" s="2608"/>
      <c r="N24" s="2608"/>
      <c r="O24" s="2608"/>
      <c r="P24" s="2608"/>
      <c r="Q24" s="2609"/>
      <c r="R24" s="319"/>
      <c r="S24" s="2604" t="s">
        <v>573</v>
      </c>
      <c r="T24" s="2605"/>
      <c r="U24" s="2605"/>
      <c r="V24" s="2605"/>
      <c r="W24" s="2605"/>
      <c r="X24" s="2620" t="s">
        <v>572</v>
      </c>
      <c r="Y24" s="2620"/>
      <c r="Z24" s="2620"/>
      <c r="AA24" s="2620"/>
      <c r="AB24" s="2620"/>
      <c r="AC24" s="2620"/>
      <c r="AD24" s="2620"/>
      <c r="AE24" s="2620"/>
      <c r="AF24" s="2620"/>
      <c r="AG24" s="2620"/>
      <c r="AH24" s="2620"/>
      <c r="AI24" s="2621"/>
      <c r="AJ24" s="313"/>
      <c r="AK24" s="312"/>
      <c r="AL24" s="312"/>
      <c r="AM24" s="312"/>
      <c r="AN24" s="312"/>
      <c r="AO24" s="312"/>
      <c r="AP24" s="312"/>
      <c r="AQ24" s="312"/>
      <c r="AR24" s="312"/>
      <c r="AS24" s="312"/>
      <c r="AT24" s="312"/>
      <c r="AU24" s="312"/>
      <c r="AV24" s="312"/>
      <c r="AW24" s="312"/>
      <c r="AX24" s="312"/>
      <c r="AY24" s="312"/>
      <c r="AZ24" s="312"/>
      <c r="BA24" s="312"/>
      <c r="BB24" s="312"/>
      <c r="BC24" s="312"/>
      <c r="BD24" s="312"/>
      <c r="BE24" s="312"/>
      <c r="BF24" s="312"/>
      <c r="BG24" s="312"/>
      <c r="BH24" s="312"/>
      <c r="BI24" s="312"/>
      <c r="BJ24" s="312"/>
      <c r="BK24" s="312"/>
      <c r="BL24" s="312"/>
      <c r="BM24" s="312"/>
      <c r="BN24" s="312"/>
      <c r="BO24" s="312"/>
      <c r="BP24" s="312"/>
      <c r="BQ24" s="312"/>
      <c r="BR24" s="312"/>
      <c r="BS24" s="312"/>
    </row>
    <row r="25" spans="1:71" x14ac:dyDescent="0.2">
      <c r="A25" s="2604" t="s">
        <v>571</v>
      </c>
      <c r="B25" s="2605"/>
      <c r="C25" s="2605"/>
      <c r="D25" s="2605"/>
      <c r="E25" s="2605"/>
      <c r="F25" s="2608" t="s">
        <v>570</v>
      </c>
      <c r="G25" s="2608"/>
      <c r="H25" s="2608"/>
      <c r="I25" s="2608"/>
      <c r="J25" s="2608"/>
      <c r="K25" s="2608"/>
      <c r="L25" s="2608"/>
      <c r="M25" s="2608"/>
      <c r="N25" s="2608"/>
      <c r="O25" s="2608"/>
      <c r="P25" s="2608"/>
      <c r="Q25" s="2609"/>
      <c r="R25" s="319"/>
      <c r="S25" s="2604" t="s">
        <v>569</v>
      </c>
      <c r="T25" s="2605"/>
      <c r="U25" s="2605"/>
      <c r="V25" s="2605"/>
      <c r="W25" s="2605"/>
      <c r="X25" s="2620" t="s">
        <v>568</v>
      </c>
      <c r="Y25" s="2620"/>
      <c r="Z25" s="2620"/>
      <c r="AA25" s="2620"/>
      <c r="AB25" s="2620"/>
      <c r="AC25" s="2620"/>
      <c r="AD25" s="2620"/>
      <c r="AE25" s="2620"/>
      <c r="AF25" s="2620"/>
      <c r="AG25" s="2620"/>
      <c r="AH25" s="2620"/>
      <c r="AI25" s="2621"/>
      <c r="AJ25" s="313"/>
      <c r="AK25" s="312"/>
      <c r="AL25" s="312"/>
      <c r="AM25" s="312"/>
      <c r="AN25" s="312"/>
      <c r="AO25" s="312"/>
      <c r="AP25" s="312"/>
      <c r="AW25" s="312"/>
      <c r="AX25" s="312"/>
      <c r="AY25" s="312"/>
      <c r="AZ25" s="312"/>
      <c r="BA25" s="312"/>
      <c r="BB25" s="312"/>
      <c r="BC25" s="312"/>
      <c r="BD25" s="312"/>
      <c r="BE25" s="312"/>
      <c r="BF25" s="312"/>
      <c r="BG25" s="312"/>
      <c r="BH25" s="312"/>
      <c r="BI25" s="312"/>
      <c r="BJ25" s="312"/>
      <c r="BK25" s="312"/>
      <c r="BL25" s="312"/>
      <c r="BM25" s="312"/>
      <c r="BN25" s="312"/>
      <c r="BO25" s="312"/>
      <c r="BP25" s="312"/>
      <c r="BQ25" s="312"/>
      <c r="BR25" s="312"/>
      <c r="BS25" s="312"/>
    </row>
    <row r="26" spans="1:71" x14ac:dyDescent="0.2">
      <c r="A26" s="2604" t="s">
        <v>567</v>
      </c>
      <c r="B26" s="2605"/>
      <c r="C26" s="2605"/>
      <c r="D26" s="2605"/>
      <c r="E26" s="2605"/>
      <c r="F26" s="2608" t="s">
        <v>566</v>
      </c>
      <c r="G26" s="2608"/>
      <c r="H26" s="2608"/>
      <c r="I26" s="2608"/>
      <c r="J26" s="2608"/>
      <c r="K26" s="2608"/>
      <c r="L26" s="2608"/>
      <c r="M26" s="2608"/>
      <c r="N26" s="2608"/>
      <c r="O26" s="2608"/>
      <c r="P26" s="2608"/>
      <c r="Q26" s="2609"/>
      <c r="R26" s="319"/>
      <c r="S26" s="2604" t="s">
        <v>565</v>
      </c>
      <c r="T26" s="2605"/>
      <c r="U26" s="2605"/>
      <c r="V26" s="2605"/>
      <c r="W26" s="2605"/>
      <c r="X26" s="2620" t="s">
        <v>564</v>
      </c>
      <c r="Y26" s="2620"/>
      <c r="Z26" s="2620"/>
      <c r="AA26" s="2620"/>
      <c r="AB26" s="2620"/>
      <c r="AC26" s="2620"/>
      <c r="AD26" s="2620"/>
      <c r="AE26" s="2620"/>
      <c r="AF26" s="2620"/>
      <c r="AG26" s="2620"/>
      <c r="AH26" s="2620"/>
      <c r="AI26" s="2621"/>
      <c r="AJ26" s="313"/>
      <c r="AK26" s="312"/>
      <c r="AL26" s="312"/>
      <c r="AM26" s="312"/>
      <c r="AN26" s="312"/>
      <c r="AO26" s="312"/>
      <c r="AP26" s="312"/>
      <c r="AW26" s="312"/>
      <c r="AX26" s="312"/>
      <c r="AY26" s="312"/>
      <c r="AZ26" s="312"/>
      <c r="BA26" s="312"/>
      <c r="BB26" s="312"/>
      <c r="BC26" s="312"/>
      <c r="BD26" s="312"/>
      <c r="BE26" s="312"/>
      <c r="BF26" s="312"/>
      <c r="BG26" s="312"/>
      <c r="BH26" s="312"/>
      <c r="BI26" s="312"/>
      <c r="BJ26" s="312"/>
      <c r="BK26" s="312"/>
      <c r="BL26" s="312"/>
      <c r="BM26" s="312"/>
      <c r="BN26" s="312"/>
      <c r="BO26" s="312"/>
      <c r="BP26" s="312"/>
      <c r="BQ26" s="312"/>
      <c r="BR26" s="312"/>
      <c r="BS26" s="312"/>
    </row>
    <row r="27" spans="1:71" ht="12" customHeight="1" x14ac:dyDescent="0.2">
      <c r="A27" s="2604" t="s">
        <v>563</v>
      </c>
      <c r="B27" s="2605"/>
      <c r="C27" s="2605"/>
      <c r="D27" s="2605"/>
      <c r="E27" s="2605"/>
      <c r="F27" s="2608" t="s">
        <v>562</v>
      </c>
      <c r="G27" s="2608"/>
      <c r="H27" s="2608"/>
      <c r="I27" s="2608"/>
      <c r="J27" s="2608"/>
      <c r="K27" s="2608"/>
      <c r="L27" s="2608"/>
      <c r="M27" s="2608"/>
      <c r="N27" s="2608"/>
      <c r="O27" s="2608"/>
      <c r="P27" s="2608"/>
      <c r="Q27" s="2609"/>
      <c r="R27" s="319"/>
      <c r="S27" s="2604" t="s">
        <v>561</v>
      </c>
      <c r="T27" s="2605"/>
      <c r="U27" s="2605"/>
      <c r="V27" s="2605"/>
      <c r="W27" s="2605"/>
      <c r="X27" s="2620" t="s">
        <v>560</v>
      </c>
      <c r="Y27" s="2620"/>
      <c r="Z27" s="2620"/>
      <c r="AA27" s="2620"/>
      <c r="AB27" s="2620"/>
      <c r="AC27" s="2620"/>
      <c r="AD27" s="2620"/>
      <c r="AE27" s="2620"/>
      <c r="AF27" s="2620"/>
      <c r="AG27" s="2620"/>
      <c r="AH27" s="2620"/>
      <c r="AI27" s="2621"/>
      <c r="AJ27" s="313"/>
      <c r="AK27" s="312"/>
      <c r="AL27" s="312"/>
      <c r="AM27" s="312"/>
      <c r="AN27" s="312"/>
      <c r="AO27" s="312"/>
      <c r="AP27" s="312"/>
      <c r="AW27" s="312"/>
      <c r="AX27" s="312"/>
      <c r="AY27" s="312"/>
      <c r="AZ27" s="312"/>
      <c r="BA27" s="312"/>
      <c r="BB27" s="312"/>
      <c r="BC27" s="312"/>
      <c r="BD27" s="312"/>
      <c r="BE27" s="312"/>
      <c r="BF27" s="312"/>
      <c r="BG27" s="312"/>
      <c r="BH27" s="312"/>
      <c r="BI27" s="312"/>
      <c r="BJ27" s="312"/>
      <c r="BK27" s="312"/>
      <c r="BL27" s="312"/>
      <c r="BM27" s="312"/>
      <c r="BN27" s="312"/>
      <c r="BO27" s="312"/>
      <c r="BP27" s="312"/>
      <c r="BQ27" s="312"/>
      <c r="BR27" s="312"/>
      <c r="BS27" s="312"/>
    </row>
    <row r="28" spans="1:71" ht="12" customHeight="1" x14ac:dyDescent="0.2">
      <c r="A28" s="2604" t="s">
        <v>559</v>
      </c>
      <c r="B28" s="2605"/>
      <c r="C28" s="2605"/>
      <c r="D28" s="2605"/>
      <c r="E28" s="2605"/>
      <c r="F28" s="2608" t="s">
        <v>417</v>
      </c>
      <c r="G28" s="2608"/>
      <c r="H28" s="2608"/>
      <c r="I28" s="2608"/>
      <c r="J28" s="2608"/>
      <c r="K28" s="2608"/>
      <c r="L28" s="2608"/>
      <c r="M28" s="2608"/>
      <c r="N28" s="2608"/>
      <c r="O28" s="2608"/>
      <c r="P28" s="2608"/>
      <c r="Q28" s="2609"/>
      <c r="R28" s="319"/>
      <c r="S28" s="2628" t="s">
        <v>333</v>
      </c>
      <c r="T28" s="2620"/>
      <c r="U28" s="2620"/>
      <c r="V28" s="2620"/>
      <c r="W28" s="2620"/>
      <c r="X28" s="2626" t="s">
        <v>558</v>
      </c>
      <c r="Y28" s="2626"/>
      <c r="Z28" s="2626"/>
      <c r="AA28" s="2626"/>
      <c r="AB28" s="2626"/>
      <c r="AC28" s="2626"/>
      <c r="AD28" s="2626"/>
      <c r="AE28" s="2626"/>
      <c r="AF28" s="2626"/>
      <c r="AG28" s="2626"/>
      <c r="AH28" s="2626"/>
      <c r="AI28" s="2627"/>
      <c r="AJ28" s="313"/>
      <c r="AK28" s="312"/>
      <c r="AL28" s="312"/>
      <c r="AM28" s="312"/>
      <c r="AN28" s="312"/>
      <c r="AO28" s="312"/>
      <c r="AP28" s="312"/>
      <c r="AW28" s="312"/>
      <c r="AX28" s="312"/>
      <c r="AY28" s="312"/>
      <c r="AZ28" s="312"/>
      <c r="BA28" s="312"/>
      <c r="BB28" s="312"/>
      <c r="BC28" s="312"/>
      <c r="BD28" s="312"/>
      <c r="BE28" s="312"/>
      <c r="BF28" s="312"/>
      <c r="BG28" s="312"/>
      <c r="BH28" s="312"/>
      <c r="BI28" s="312"/>
      <c r="BJ28" s="312"/>
      <c r="BK28" s="312"/>
      <c r="BL28" s="312"/>
      <c r="BM28" s="312"/>
      <c r="BN28" s="312"/>
      <c r="BO28" s="312"/>
      <c r="BP28" s="312"/>
      <c r="BQ28" s="312"/>
      <c r="BR28" s="312"/>
      <c r="BS28" s="312"/>
    </row>
    <row r="29" spans="1:71" x14ac:dyDescent="0.2">
      <c r="A29" s="2604" t="s">
        <v>557</v>
      </c>
      <c r="B29" s="2605"/>
      <c r="C29" s="2605"/>
      <c r="D29" s="2605"/>
      <c r="E29" s="2605"/>
      <c r="F29" s="2608" t="s">
        <v>556</v>
      </c>
      <c r="G29" s="2608"/>
      <c r="H29" s="2608"/>
      <c r="I29" s="2608"/>
      <c r="J29" s="2608"/>
      <c r="K29" s="2608"/>
      <c r="L29" s="2608"/>
      <c r="M29" s="2608"/>
      <c r="N29" s="2608"/>
      <c r="O29" s="2608"/>
      <c r="P29" s="2608"/>
      <c r="Q29" s="2609"/>
      <c r="R29" s="319"/>
      <c r="S29" s="2628"/>
      <c r="T29" s="2620"/>
      <c r="U29" s="2620"/>
      <c r="V29" s="2620"/>
      <c r="W29" s="2620"/>
      <c r="X29" s="2626"/>
      <c r="Y29" s="2626"/>
      <c r="Z29" s="2626"/>
      <c r="AA29" s="2626"/>
      <c r="AB29" s="2626"/>
      <c r="AC29" s="2626"/>
      <c r="AD29" s="2626"/>
      <c r="AE29" s="2626"/>
      <c r="AF29" s="2626"/>
      <c r="AG29" s="2626"/>
      <c r="AH29" s="2626"/>
      <c r="AI29" s="2627"/>
      <c r="AJ29" s="313"/>
      <c r="AK29" s="312"/>
      <c r="AL29" s="312"/>
      <c r="AM29" s="312"/>
      <c r="AN29" s="312"/>
      <c r="AO29" s="312"/>
      <c r="AP29" s="312"/>
      <c r="AW29" s="312"/>
      <c r="AX29" s="312"/>
      <c r="AY29" s="312"/>
      <c r="AZ29" s="312"/>
      <c r="BA29" s="312"/>
      <c r="BB29" s="312"/>
      <c r="BC29" s="312"/>
      <c r="BD29" s="312"/>
      <c r="BE29" s="312"/>
      <c r="BF29" s="312"/>
      <c r="BG29" s="312"/>
      <c r="BH29" s="312"/>
      <c r="BI29" s="312"/>
      <c r="BJ29" s="312"/>
      <c r="BK29" s="312"/>
      <c r="BL29" s="312"/>
      <c r="BM29" s="312"/>
      <c r="BN29" s="312"/>
      <c r="BO29" s="312"/>
      <c r="BP29" s="312"/>
      <c r="BQ29" s="312"/>
      <c r="BR29" s="312"/>
      <c r="BS29" s="312"/>
    </row>
    <row r="30" spans="1:71" x14ac:dyDescent="0.2">
      <c r="A30" s="2604" t="s">
        <v>555</v>
      </c>
      <c r="B30" s="2605"/>
      <c r="C30" s="2605"/>
      <c r="D30" s="2605"/>
      <c r="E30" s="2605"/>
      <c r="F30" s="2608" t="s">
        <v>554</v>
      </c>
      <c r="G30" s="2608"/>
      <c r="H30" s="2608"/>
      <c r="I30" s="2608"/>
      <c r="J30" s="2608"/>
      <c r="K30" s="2608"/>
      <c r="L30" s="2608"/>
      <c r="M30" s="2608"/>
      <c r="N30" s="2608"/>
      <c r="O30" s="2608"/>
      <c r="P30" s="2608"/>
      <c r="Q30" s="2609"/>
      <c r="R30" s="319"/>
      <c r="S30" s="2604" t="s">
        <v>553</v>
      </c>
      <c r="T30" s="2605"/>
      <c r="U30" s="2605"/>
      <c r="V30" s="2605"/>
      <c r="W30" s="2605"/>
      <c r="X30" s="2620" t="s">
        <v>552</v>
      </c>
      <c r="Y30" s="2620"/>
      <c r="Z30" s="2620"/>
      <c r="AA30" s="2620"/>
      <c r="AB30" s="2620"/>
      <c r="AC30" s="2620"/>
      <c r="AD30" s="2620"/>
      <c r="AE30" s="2620"/>
      <c r="AF30" s="2620"/>
      <c r="AG30" s="2620"/>
      <c r="AH30" s="2620"/>
      <c r="AI30" s="2621"/>
      <c r="AJ30" s="313"/>
      <c r="AK30" s="312"/>
      <c r="AL30" s="312"/>
      <c r="AM30" s="312"/>
      <c r="AN30" s="312"/>
      <c r="AO30" s="312"/>
      <c r="AP30" s="312"/>
      <c r="AW30" s="312"/>
      <c r="AX30" s="312"/>
      <c r="AY30" s="312"/>
      <c r="AZ30" s="312"/>
      <c r="BA30" s="312"/>
      <c r="BB30" s="312"/>
      <c r="BC30" s="312"/>
      <c r="BD30" s="312"/>
      <c r="BE30" s="312"/>
      <c r="BF30" s="312"/>
      <c r="BG30" s="312"/>
      <c r="BH30" s="312"/>
      <c r="BI30" s="312"/>
      <c r="BJ30" s="312"/>
      <c r="BK30" s="312"/>
      <c r="BL30" s="312"/>
      <c r="BM30" s="312"/>
      <c r="BN30" s="312"/>
      <c r="BO30" s="312"/>
      <c r="BP30" s="312"/>
      <c r="BQ30" s="312"/>
      <c r="BR30" s="312"/>
      <c r="BS30" s="312"/>
    </row>
    <row r="31" spans="1:71" ht="12" customHeight="1" x14ac:dyDescent="0.2">
      <c r="A31" s="2604" t="s">
        <v>551</v>
      </c>
      <c r="B31" s="2605"/>
      <c r="C31" s="2605"/>
      <c r="D31" s="2605"/>
      <c r="E31" s="2605"/>
      <c r="F31" s="2608" t="s">
        <v>550</v>
      </c>
      <c r="G31" s="2608"/>
      <c r="H31" s="2608"/>
      <c r="I31" s="2608"/>
      <c r="J31" s="2608"/>
      <c r="K31" s="2608"/>
      <c r="L31" s="2608"/>
      <c r="M31" s="2608"/>
      <c r="N31" s="2608"/>
      <c r="O31" s="2608"/>
      <c r="P31" s="2608"/>
      <c r="Q31" s="2609"/>
      <c r="R31" s="315"/>
      <c r="S31" s="2604" t="s">
        <v>549</v>
      </c>
      <c r="T31" s="2605"/>
      <c r="U31" s="2605"/>
      <c r="V31" s="2605"/>
      <c r="W31" s="2605"/>
      <c r="X31" s="2620" t="s">
        <v>548</v>
      </c>
      <c r="Y31" s="2620"/>
      <c r="Z31" s="2620"/>
      <c r="AA31" s="2620"/>
      <c r="AB31" s="2620"/>
      <c r="AC31" s="2620"/>
      <c r="AD31" s="2620"/>
      <c r="AE31" s="2620"/>
      <c r="AF31" s="2620"/>
      <c r="AG31" s="2620"/>
      <c r="AH31" s="2620"/>
      <c r="AI31" s="2621"/>
      <c r="AJ31" s="313"/>
      <c r="AK31" s="312"/>
      <c r="AL31" s="312"/>
      <c r="AM31" s="312"/>
      <c r="AN31" s="312"/>
      <c r="AO31" s="312"/>
      <c r="AP31" s="312"/>
      <c r="AW31" s="312"/>
      <c r="AX31" s="312"/>
      <c r="AY31" s="312"/>
      <c r="AZ31" s="312"/>
      <c r="BA31" s="312"/>
      <c r="BB31" s="312"/>
      <c r="BC31" s="312"/>
      <c r="BD31" s="312"/>
      <c r="BE31" s="312"/>
      <c r="BF31" s="312"/>
      <c r="BG31" s="312"/>
      <c r="BH31" s="312"/>
      <c r="BI31" s="312"/>
      <c r="BJ31" s="312"/>
      <c r="BK31" s="312"/>
      <c r="BL31" s="312"/>
      <c r="BM31" s="312"/>
      <c r="BN31" s="312"/>
      <c r="BO31" s="312"/>
      <c r="BP31" s="312"/>
      <c r="BQ31" s="312"/>
      <c r="BR31" s="312"/>
      <c r="BS31" s="312"/>
    </row>
    <row r="32" spans="1:71" ht="12" customHeight="1" x14ac:dyDescent="0.2">
      <c r="A32" s="2604" t="s">
        <v>29</v>
      </c>
      <c r="B32" s="2605"/>
      <c r="C32" s="2605"/>
      <c r="D32" s="2605"/>
      <c r="E32" s="2605"/>
      <c r="F32" s="2608" t="s">
        <v>547</v>
      </c>
      <c r="G32" s="2608"/>
      <c r="H32" s="2608"/>
      <c r="I32" s="2608"/>
      <c r="J32" s="2608"/>
      <c r="K32" s="2608"/>
      <c r="L32" s="2608"/>
      <c r="M32" s="2608"/>
      <c r="N32" s="2608"/>
      <c r="O32" s="2608"/>
      <c r="P32" s="2608"/>
      <c r="Q32" s="2609"/>
      <c r="R32" s="316"/>
      <c r="S32" s="2631" t="s">
        <v>546</v>
      </c>
      <c r="T32" s="2608"/>
      <c r="U32" s="2608"/>
      <c r="V32" s="2608"/>
      <c r="W32" s="2608"/>
      <c r="X32" s="2629" t="s">
        <v>545</v>
      </c>
      <c r="Y32" s="2629"/>
      <c r="Z32" s="2629"/>
      <c r="AA32" s="2629"/>
      <c r="AB32" s="2629"/>
      <c r="AC32" s="2629"/>
      <c r="AD32" s="2629"/>
      <c r="AE32" s="2629"/>
      <c r="AF32" s="2629"/>
      <c r="AG32" s="2629"/>
      <c r="AH32" s="2629"/>
      <c r="AI32" s="2630"/>
      <c r="AJ32" s="313"/>
      <c r="AK32" s="312"/>
      <c r="AL32" s="312"/>
      <c r="AM32" s="312"/>
      <c r="AN32" s="312"/>
      <c r="AO32" s="312"/>
      <c r="AP32" s="312"/>
      <c r="AW32" s="312"/>
      <c r="AX32" s="312"/>
      <c r="AY32" s="312"/>
      <c r="AZ32" s="312"/>
      <c r="BA32" s="312"/>
      <c r="BB32" s="312"/>
      <c r="BC32" s="312"/>
      <c r="BD32" s="312"/>
      <c r="BE32" s="312"/>
      <c r="BF32" s="312"/>
      <c r="BG32" s="312"/>
      <c r="BH32" s="312"/>
      <c r="BI32" s="312"/>
      <c r="BJ32" s="312"/>
      <c r="BK32" s="312"/>
      <c r="BL32" s="312"/>
      <c r="BM32" s="312"/>
      <c r="BN32" s="312"/>
      <c r="BO32" s="312"/>
      <c r="BP32" s="312"/>
      <c r="BQ32" s="312"/>
      <c r="BR32" s="312"/>
      <c r="BS32" s="312"/>
    </row>
    <row r="33" spans="1:71" x14ac:dyDescent="0.2">
      <c r="A33" s="2604" t="s">
        <v>544</v>
      </c>
      <c r="B33" s="2605"/>
      <c r="C33" s="2605"/>
      <c r="D33" s="2605"/>
      <c r="E33" s="2605"/>
      <c r="F33" s="2608" t="s">
        <v>104</v>
      </c>
      <c r="G33" s="2608"/>
      <c r="H33" s="2608"/>
      <c r="I33" s="2608"/>
      <c r="J33" s="2608"/>
      <c r="K33" s="2608"/>
      <c r="L33" s="2608"/>
      <c r="M33" s="2608"/>
      <c r="N33" s="2608"/>
      <c r="O33" s="2608"/>
      <c r="P33" s="2608"/>
      <c r="Q33" s="2609"/>
      <c r="R33" s="314"/>
      <c r="S33" s="2631"/>
      <c r="T33" s="2608"/>
      <c r="U33" s="2608"/>
      <c r="V33" s="2608"/>
      <c r="W33" s="2608"/>
      <c r="X33" s="2629"/>
      <c r="Y33" s="2629"/>
      <c r="Z33" s="2629"/>
      <c r="AA33" s="2629"/>
      <c r="AB33" s="2629"/>
      <c r="AC33" s="2629"/>
      <c r="AD33" s="2629"/>
      <c r="AE33" s="2629"/>
      <c r="AF33" s="2629"/>
      <c r="AG33" s="2629"/>
      <c r="AH33" s="2629"/>
      <c r="AI33" s="2630"/>
      <c r="AJ33" s="313"/>
      <c r="AK33" s="312"/>
      <c r="AL33" s="312"/>
      <c r="AM33" s="312"/>
      <c r="AN33" s="312"/>
      <c r="AO33" s="312"/>
      <c r="AP33" s="312"/>
      <c r="AW33" s="312"/>
      <c r="AX33" s="312"/>
      <c r="AY33" s="312"/>
      <c r="AZ33" s="312"/>
      <c r="BA33" s="312"/>
      <c r="BB33" s="312"/>
      <c r="BC33" s="312"/>
      <c r="BD33" s="312"/>
      <c r="BE33" s="312"/>
      <c r="BF33" s="312"/>
      <c r="BG33" s="312"/>
      <c r="BH33" s="312"/>
      <c r="BI33" s="312"/>
      <c r="BJ33" s="312"/>
      <c r="BK33" s="312"/>
      <c r="BL33" s="312"/>
      <c r="BM33" s="312"/>
      <c r="BN33" s="312"/>
      <c r="BO33" s="312"/>
      <c r="BP33" s="312"/>
      <c r="BQ33" s="312"/>
      <c r="BR33" s="312"/>
      <c r="BS33" s="312"/>
    </row>
    <row r="34" spans="1:71" x14ac:dyDescent="0.2">
      <c r="A34" s="2604" t="s">
        <v>348</v>
      </c>
      <c r="B34" s="2605"/>
      <c r="C34" s="2605"/>
      <c r="D34" s="2605"/>
      <c r="E34" s="2605"/>
      <c r="F34" s="2608" t="s">
        <v>327</v>
      </c>
      <c r="G34" s="2608"/>
      <c r="H34" s="2608"/>
      <c r="I34" s="2608"/>
      <c r="J34" s="2608"/>
      <c r="K34" s="2608"/>
      <c r="L34" s="2608"/>
      <c r="M34" s="2608"/>
      <c r="N34" s="2608"/>
      <c r="O34" s="2608"/>
      <c r="P34" s="2608"/>
      <c r="Q34" s="2609"/>
      <c r="R34" s="314"/>
      <c r="S34" s="2604" t="s">
        <v>55</v>
      </c>
      <c r="T34" s="2605"/>
      <c r="U34" s="2605"/>
      <c r="V34" s="2605"/>
      <c r="W34" s="2605"/>
      <c r="X34" s="2620" t="s">
        <v>543</v>
      </c>
      <c r="Y34" s="2620"/>
      <c r="Z34" s="2620"/>
      <c r="AA34" s="2620"/>
      <c r="AB34" s="2620"/>
      <c r="AC34" s="2620"/>
      <c r="AD34" s="2620"/>
      <c r="AE34" s="2620"/>
      <c r="AF34" s="2620"/>
      <c r="AG34" s="2620"/>
      <c r="AH34" s="2620"/>
      <c r="AI34" s="2621"/>
      <c r="AJ34" s="313"/>
      <c r="AK34" s="312"/>
      <c r="AL34" s="312"/>
      <c r="AM34" s="312"/>
      <c r="AN34" s="312"/>
      <c r="AO34" s="312"/>
      <c r="AP34" s="312"/>
      <c r="AW34" s="312"/>
      <c r="AX34" s="312"/>
      <c r="AY34" s="312"/>
      <c r="AZ34" s="312"/>
      <c r="BA34" s="312"/>
      <c r="BB34" s="312"/>
      <c r="BC34" s="312"/>
      <c r="BD34" s="312"/>
      <c r="BE34" s="312"/>
      <c r="BF34" s="312"/>
      <c r="BG34" s="312"/>
      <c r="BH34" s="312"/>
      <c r="BI34" s="312"/>
      <c r="BJ34" s="312"/>
      <c r="BK34" s="312"/>
      <c r="BL34" s="312"/>
      <c r="BM34" s="312"/>
      <c r="BN34" s="312"/>
      <c r="BO34" s="312"/>
      <c r="BP34" s="312"/>
      <c r="BQ34" s="312"/>
      <c r="BR34" s="312"/>
      <c r="BS34" s="312"/>
    </row>
    <row r="35" spans="1:71" x14ac:dyDescent="0.2">
      <c r="A35" s="2604" t="s">
        <v>542</v>
      </c>
      <c r="B35" s="2605"/>
      <c r="C35" s="2605"/>
      <c r="D35" s="2605"/>
      <c r="E35" s="2605"/>
      <c r="F35" s="2608" t="s">
        <v>541</v>
      </c>
      <c r="G35" s="2608"/>
      <c r="H35" s="2608"/>
      <c r="I35" s="2608"/>
      <c r="J35" s="2608"/>
      <c r="K35" s="2608"/>
      <c r="L35" s="2608"/>
      <c r="M35" s="2608"/>
      <c r="N35" s="2608"/>
      <c r="O35" s="2608"/>
      <c r="P35" s="2608"/>
      <c r="Q35" s="2609"/>
      <c r="R35" s="314"/>
      <c r="S35" s="2604" t="s">
        <v>540</v>
      </c>
      <c r="T35" s="2605"/>
      <c r="U35" s="2605"/>
      <c r="V35" s="2605"/>
      <c r="W35" s="2605"/>
      <c r="X35" s="2620" t="s">
        <v>539</v>
      </c>
      <c r="Y35" s="2620"/>
      <c r="Z35" s="2620"/>
      <c r="AA35" s="2620"/>
      <c r="AB35" s="2620"/>
      <c r="AC35" s="2620"/>
      <c r="AD35" s="2620"/>
      <c r="AE35" s="2620"/>
      <c r="AF35" s="2620"/>
      <c r="AG35" s="2620"/>
      <c r="AH35" s="2620"/>
      <c r="AI35" s="2621"/>
      <c r="AJ35" s="313"/>
      <c r="AK35" s="312"/>
      <c r="AL35" s="312"/>
      <c r="AM35" s="312"/>
      <c r="AN35" s="312"/>
      <c r="AO35" s="312"/>
      <c r="AP35" s="312"/>
      <c r="AW35" s="312"/>
      <c r="AX35" s="312"/>
      <c r="AY35" s="312"/>
      <c r="AZ35" s="312"/>
      <c r="BA35" s="312"/>
      <c r="BB35" s="312"/>
      <c r="BC35" s="312"/>
      <c r="BD35" s="312"/>
      <c r="BE35" s="312"/>
      <c r="BF35" s="312"/>
      <c r="BG35" s="312"/>
      <c r="BH35" s="312"/>
      <c r="BI35" s="312"/>
      <c r="BJ35" s="312"/>
      <c r="BK35" s="312"/>
      <c r="BL35" s="312"/>
      <c r="BM35" s="312"/>
      <c r="BN35" s="312"/>
      <c r="BO35" s="312"/>
      <c r="BP35" s="312"/>
      <c r="BQ35" s="312"/>
      <c r="BR35" s="312"/>
      <c r="BS35" s="312"/>
    </row>
    <row r="36" spans="1:71" x14ac:dyDescent="0.2">
      <c r="A36" s="2604" t="s">
        <v>538</v>
      </c>
      <c r="B36" s="2605"/>
      <c r="C36" s="2605"/>
      <c r="D36" s="2605"/>
      <c r="E36" s="2605"/>
      <c r="F36" s="2608" t="s">
        <v>537</v>
      </c>
      <c r="G36" s="2608"/>
      <c r="H36" s="2608"/>
      <c r="I36" s="2608"/>
      <c r="J36" s="2608"/>
      <c r="K36" s="2608"/>
      <c r="L36" s="2608"/>
      <c r="M36" s="2608"/>
      <c r="N36" s="2608"/>
      <c r="O36" s="2608"/>
      <c r="P36" s="2608"/>
      <c r="Q36" s="2609"/>
      <c r="R36" s="315"/>
      <c r="S36" s="2604" t="s">
        <v>536</v>
      </c>
      <c r="T36" s="2605"/>
      <c r="U36" s="2605"/>
      <c r="V36" s="2605"/>
      <c r="W36" s="2605"/>
      <c r="X36" s="2620" t="s">
        <v>535</v>
      </c>
      <c r="Y36" s="2620"/>
      <c r="Z36" s="2620"/>
      <c r="AA36" s="2620"/>
      <c r="AB36" s="2620"/>
      <c r="AC36" s="2620"/>
      <c r="AD36" s="2620"/>
      <c r="AE36" s="2620"/>
      <c r="AF36" s="2620"/>
      <c r="AG36" s="2620"/>
      <c r="AH36" s="2620"/>
      <c r="AI36" s="2621"/>
      <c r="AJ36" s="313"/>
      <c r="AK36" s="312"/>
      <c r="AL36" s="312"/>
      <c r="AM36" s="312"/>
      <c r="AN36" s="312"/>
      <c r="AO36" s="312"/>
      <c r="AP36" s="312"/>
      <c r="AW36" s="312"/>
      <c r="AX36" s="312"/>
      <c r="AY36" s="312"/>
      <c r="AZ36" s="312"/>
      <c r="BA36" s="312"/>
      <c r="BB36" s="312"/>
      <c r="BC36" s="312"/>
      <c r="BD36" s="312"/>
      <c r="BE36" s="312"/>
      <c r="BF36" s="312"/>
      <c r="BG36" s="312"/>
      <c r="BH36" s="312"/>
      <c r="BI36" s="312"/>
      <c r="BJ36" s="312"/>
      <c r="BK36" s="312"/>
      <c r="BL36" s="312"/>
      <c r="BM36" s="312"/>
      <c r="BN36" s="312"/>
      <c r="BO36" s="312"/>
      <c r="BP36" s="312"/>
      <c r="BQ36" s="312"/>
      <c r="BR36" s="312"/>
      <c r="BS36" s="312"/>
    </row>
    <row r="37" spans="1:71" x14ac:dyDescent="0.2">
      <c r="A37" s="2604" t="s">
        <v>534</v>
      </c>
      <c r="B37" s="2605"/>
      <c r="C37" s="2605"/>
      <c r="D37" s="2605"/>
      <c r="E37" s="2605"/>
      <c r="F37" s="2608" t="s">
        <v>533</v>
      </c>
      <c r="G37" s="2608"/>
      <c r="H37" s="2608"/>
      <c r="I37" s="2608"/>
      <c r="J37" s="2608"/>
      <c r="K37" s="2608"/>
      <c r="L37" s="2608"/>
      <c r="M37" s="2608"/>
      <c r="N37" s="2608"/>
      <c r="O37" s="2608"/>
      <c r="P37" s="2608"/>
      <c r="Q37" s="2609"/>
      <c r="R37" s="318"/>
      <c r="S37" s="2604" t="s">
        <v>532</v>
      </c>
      <c r="T37" s="2605"/>
      <c r="U37" s="2605"/>
      <c r="V37" s="2605"/>
      <c r="W37" s="2605"/>
      <c r="X37" s="2620" t="s">
        <v>79</v>
      </c>
      <c r="Y37" s="2620"/>
      <c r="Z37" s="2620"/>
      <c r="AA37" s="2620"/>
      <c r="AB37" s="2620"/>
      <c r="AC37" s="2620"/>
      <c r="AD37" s="2620"/>
      <c r="AE37" s="2620"/>
      <c r="AF37" s="2620"/>
      <c r="AG37" s="2620"/>
      <c r="AH37" s="2620"/>
      <c r="AI37" s="2621"/>
      <c r="AJ37" s="313"/>
      <c r="AK37" s="312"/>
      <c r="AL37" s="312"/>
      <c r="AM37" s="312"/>
      <c r="AN37" s="312"/>
      <c r="AO37" s="312"/>
      <c r="AP37" s="312"/>
      <c r="AW37" s="312"/>
      <c r="AX37" s="312"/>
      <c r="AY37" s="312"/>
      <c r="AZ37" s="312"/>
      <c r="BA37" s="312"/>
      <c r="BB37" s="312"/>
      <c r="BC37" s="312"/>
      <c r="BD37" s="312"/>
      <c r="BE37" s="312"/>
      <c r="BF37" s="312"/>
      <c r="BG37" s="312"/>
      <c r="BH37" s="312"/>
      <c r="BI37" s="312"/>
      <c r="BJ37" s="312"/>
      <c r="BK37" s="312"/>
      <c r="BL37" s="312"/>
      <c r="BM37" s="312"/>
      <c r="BN37" s="312"/>
      <c r="BO37" s="312"/>
      <c r="BP37" s="312"/>
      <c r="BQ37" s="312"/>
      <c r="BR37" s="312"/>
      <c r="BS37" s="312"/>
    </row>
    <row r="38" spans="1:71" x14ac:dyDescent="0.2">
      <c r="A38" s="2604" t="s">
        <v>531</v>
      </c>
      <c r="B38" s="2605"/>
      <c r="C38" s="2605"/>
      <c r="D38" s="2605"/>
      <c r="E38" s="2605"/>
      <c r="F38" s="2608" t="s">
        <v>530</v>
      </c>
      <c r="G38" s="2608"/>
      <c r="H38" s="2608"/>
      <c r="I38" s="2608"/>
      <c r="J38" s="2608"/>
      <c r="K38" s="2608"/>
      <c r="L38" s="2608"/>
      <c r="M38" s="2608"/>
      <c r="N38" s="2608"/>
      <c r="O38" s="2608"/>
      <c r="P38" s="2608"/>
      <c r="Q38" s="2609"/>
      <c r="R38" s="314"/>
      <c r="S38" s="2604" t="s">
        <v>322</v>
      </c>
      <c r="T38" s="2605"/>
      <c r="U38" s="2605"/>
      <c r="V38" s="2605"/>
      <c r="W38" s="2605"/>
      <c r="X38" s="2620" t="s">
        <v>529</v>
      </c>
      <c r="Y38" s="2620"/>
      <c r="Z38" s="2620"/>
      <c r="AA38" s="2620"/>
      <c r="AB38" s="2620"/>
      <c r="AC38" s="2620"/>
      <c r="AD38" s="2620"/>
      <c r="AE38" s="2620"/>
      <c r="AF38" s="2620"/>
      <c r="AG38" s="2620"/>
      <c r="AH38" s="2620"/>
      <c r="AI38" s="2621"/>
      <c r="AJ38" s="313"/>
      <c r="AK38" s="312"/>
      <c r="AL38" s="312"/>
      <c r="AM38" s="312"/>
      <c r="AN38" s="312"/>
      <c r="AO38" s="312"/>
      <c r="AP38" s="312"/>
      <c r="AW38" s="312"/>
      <c r="AX38" s="312"/>
      <c r="AY38" s="312"/>
      <c r="AZ38" s="312"/>
      <c r="BA38" s="312"/>
      <c r="BB38" s="312"/>
      <c r="BC38" s="312"/>
      <c r="BD38" s="312"/>
      <c r="BE38" s="312"/>
      <c r="BF38" s="312"/>
      <c r="BG38" s="312"/>
      <c r="BH38" s="312"/>
      <c r="BI38" s="312"/>
      <c r="BJ38" s="312"/>
      <c r="BK38" s="312"/>
      <c r="BL38" s="312"/>
      <c r="BM38" s="312"/>
      <c r="BN38" s="312"/>
      <c r="BO38" s="312"/>
      <c r="BP38" s="312"/>
      <c r="BQ38" s="312"/>
      <c r="BR38" s="312"/>
      <c r="BS38" s="312"/>
    </row>
    <row r="39" spans="1:71" x14ac:dyDescent="0.2">
      <c r="A39" s="2604" t="s">
        <v>288</v>
      </c>
      <c r="B39" s="2605"/>
      <c r="C39" s="2605"/>
      <c r="D39" s="2605"/>
      <c r="E39" s="2605"/>
      <c r="F39" s="2608" t="s">
        <v>528</v>
      </c>
      <c r="G39" s="2608"/>
      <c r="H39" s="2608"/>
      <c r="I39" s="2608"/>
      <c r="J39" s="2608"/>
      <c r="K39" s="2608"/>
      <c r="L39" s="2608"/>
      <c r="M39" s="2608"/>
      <c r="N39" s="2608"/>
      <c r="O39" s="2608"/>
      <c r="P39" s="2608"/>
      <c r="Q39" s="2609"/>
      <c r="R39" s="314"/>
      <c r="S39" s="2604" t="s">
        <v>527</v>
      </c>
      <c r="T39" s="2605"/>
      <c r="U39" s="2605"/>
      <c r="V39" s="2605"/>
      <c r="W39" s="2605"/>
      <c r="X39" s="2620" t="s">
        <v>95</v>
      </c>
      <c r="Y39" s="2620"/>
      <c r="Z39" s="2620"/>
      <c r="AA39" s="2620"/>
      <c r="AB39" s="2620"/>
      <c r="AC39" s="2620"/>
      <c r="AD39" s="2620"/>
      <c r="AE39" s="2620"/>
      <c r="AF39" s="2620"/>
      <c r="AG39" s="2620"/>
      <c r="AH39" s="2620"/>
      <c r="AI39" s="2621"/>
      <c r="AJ39" s="313"/>
      <c r="AK39" s="312"/>
      <c r="AL39" s="312"/>
      <c r="AM39" s="312"/>
      <c r="AN39" s="312"/>
      <c r="AO39" s="312"/>
      <c r="AP39" s="312"/>
      <c r="AW39" s="312"/>
      <c r="AX39" s="312"/>
      <c r="AY39" s="312"/>
      <c r="AZ39" s="312"/>
      <c r="BA39" s="312"/>
      <c r="BB39" s="312"/>
      <c r="BC39" s="312"/>
      <c r="BD39" s="312"/>
      <c r="BE39" s="312"/>
      <c r="BF39" s="312"/>
      <c r="BG39" s="312"/>
      <c r="BH39" s="312"/>
      <c r="BI39" s="312"/>
      <c r="BJ39" s="312"/>
      <c r="BK39" s="312"/>
      <c r="BL39" s="312"/>
      <c r="BM39" s="312"/>
      <c r="BN39" s="312"/>
      <c r="BO39" s="312"/>
      <c r="BP39" s="312"/>
      <c r="BQ39" s="312"/>
      <c r="BR39" s="312"/>
      <c r="BS39" s="312"/>
    </row>
    <row r="40" spans="1:71" x14ac:dyDescent="0.2">
      <c r="A40" s="2604" t="s">
        <v>526</v>
      </c>
      <c r="B40" s="2605"/>
      <c r="C40" s="2605"/>
      <c r="D40" s="2605"/>
      <c r="E40" s="2605"/>
      <c r="F40" s="2608" t="s">
        <v>330</v>
      </c>
      <c r="G40" s="2608"/>
      <c r="H40" s="2608"/>
      <c r="I40" s="2608"/>
      <c r="J40" s="2608"/>
      <c r="K40" s="2608"/>
      <c r="L40" s="2608"/>
      <c r="M40" s="2608"/>
      <c r="N40" s="2608"/>
      <c r="O40" s="2608"/>
      <c r="P40" s="2608"/>
      <c r="Q40" s="2609"/>
      <c r="R40" s="314"/>
      <c r="S40" s="2604" t="s">
        <v>525</v>
      </c>
      <c r="T40" s="2605"/>
      <c r="U40" s="2605"/>
      <c r="V40" s="2605"/>
      <c r="W40" s="2605"/>
      <c r="X40" s="2620" t="s">
        <v>524</v>
      </c>
      <c r="Y40" s="2620"/>
      <c r="Z40" s="2620"/>
      <c r="AA40" s="2620"/>
      <c r="AB40" s="2620"/>
      <c r="AC40" s="2620"/>
      <c r="AD40" s="2620"/>
      <c r="AE40" s="2620"/>
      <c r="AF40" s="2620"/>
      <c r="AG40" s="2620"/>
      <c r="AH40" s="2620"/>
      <c r="AI40" s="2621"/>
      <c r="AJ40" s="313"/>
      <c r="AK40" s="312"/>
      <c r="AL40" s="312"/>
      <c r="AM40" s="312"/>
      <c r="AN40" s="312"/>
      <c r="AO40" s="312"/>
      <c r="AP40" s="312"/>
      <c r="AW40" s="312"/>
      <c r="AX40" s="312"/>
      <c r="AY40" s="312"/>
      <c r="AZ40" s="312"/>
      <c r="BA40" s="312"/>
      <c r="BB40" s="312"/>
      <c r="BC40" s="312"/>
      <c r="BD40" s="312"/>
      <c r="BE40" s="312"/>
      <c r="BF40" s="312"/>
      <c r="BG40" s="312"/>
      <c r="BH40" s="312"/>
      <c r="BI40" s="312"/>
      <c r="BJ40" s="312"/>
      <c r="BK40" s="312"/>
      <c r="BL40" s="312"/>
      <c r="BM40" s="312"/>
      <c r="BN40" s="312"/>
      <c r="BO40" s="312"/>
      <c r="BP40" s="312"/>
      <c r="BQ40" s="312"/>
      <c r="BR40" s="312"/>
      <c r="BS40" s="312"/>
    </row>
    <row r="41" spans="1:71" x14ac:dyDescent="0.2">
      <c r="A41" s="2604" t="s">
        <v>523</v>
      </c>
      <c r="B41" s="2605"/>
      <c r="C41" s="2605"/>
      <c r="D41" s="2605"/>
      <c r="E41" s="2605"/>
      <c r="F41" s="2608" t="s">
        <v>522</v>
      </c>
      <c r="G41" s="2608"/>
      <c r="H41" s="2608"/>
      <c r="I41" s="2608"/>
      <c r="J41" s="2608"/>
      <c r="K41" s="2608"/>
      <c r="L41" s="2608"/>
      <c r="M41" s="2608"/>
      <c r="N41" s="2608"/>
      <c r="O41" s="2608"/>
      <c r="P41" s="2608"/>
      <c r="Q41" s="2609"/>
      <c r="R41" s="317"/>
      <c r="S41" s="2604" t="s">
        <v>521</v>
      </c>
      <c r="T41" s="2605"/>
      <c r="U41" s="2605"/>
      <c r="V41" s="2605"/>
      <c r="W41" s="2605"/>
      <c r="X41" s="2620" t="s">
        <v>520</v>
      </c>
      <c r="Y41" s="2620"/>
      <c r="Z41" s="2620"/>
      <c r="AA41" s="2620"/>
      <c r="AB41" s="2620"/>
      <c r="AC41" s="2620"/>
      <c r="AD41" s="2620"/>
      <c r="AE41" s="2620"/>
      <c r="AF41" s="2620"/>
      <c r="AG41" s="2620"/>
      <c r="AH41" s="2620"/>
      <c r="AI41" s="2621"/>
      <c r="AJ41" s="313"/>
      <c r="AK41" s="312"/>
      <c r="AL41" s="312"/>
      <c r="AM41" s="312"/>
      <c r="AN41" s="312"/>
      <c r="AO41" s="312"/>
      <c r="AP41" s="312"/>
      <c r="AW41" s="312"/>
      <c r="AX41" s="312"/>
      <c r="AY41" s="312"/>
      <c r="AZ41" s="312"/>
      <c r="BA41" s="312"/>
      <c r="BB41" s="312"/>
      <c r="BC41" s="312"/>
      <c r="BD41" s="312"/>
      <c r="BE41" s="312"/>
      <c r="BF41" s="312"/>
      <c r="BG41" s="312"/>
      <c r="BH41" s="312"/>
      <c r="BI41" s="312"/>
      <c r="BJ41" s="312"/>
      <c r="BK41" s="312"/>
      <c r="BL41" s="312"/>
      <c r="BM41" s="312"/>
      <c r="BN41" s="312"/>
      <c r="BO41" s="312"/>
      <c r="BP41" s="312"/>
      <c r="BQ41" s="312"/>
      <c r="BR41" s="312"/>
      <c r="BS41" s="312"/>
    </row>
    <row r="42" spans="1:71" x14ac:dyDescent="0.2">
      <c r="A42" s="2604" t="s">
        <v>519</v>
      </c>
      <c r="B42" s="2605"/>
      <c r="C42" s="2605"/>
      <c r="D42" s="2605"/>
      <c r="E42" s="2605"/>
      <c r="F42" s="2608" t="s">
        <v>518</v>
      </c>
      <c r="G42" s="2608"/>
      <c r="H42" s="2608"/>
      <c r="I42" s="2608"/>
      <c r="J42" s="2608"/>
      <c r="K42" s="2608"/>
      <c r="L42" s="2608"/>
      <c r="M42" s="2608"/>
      <c r="N42" s="2608"/>
      <c r="O42" s="2608"/>
      <c r="P42" s="2608"/>
      <c r="Q42" s="2609"/>
      <c r="R42" s="317"/>
      <c r="S42" s="2604" t="s">
        <v>32</v>
      </c>
      <c r="T42" s="2605"/>
      <c r="U42" s="2605"/>
      <c r="V42" s="2605"/>
      <c r="W42" s="2605"/>
      <c r="X42" s="2620" t="s">
        <v>517</v>
      </c>
      <c r="Y42" s="2620"/>
      <c r="Z42" s="2620"/>
      <c r="AA42" s="2620"/>
      <c r="AB42" s="2620"/>
      <c r="AC42" s="2620"/>
      <c r="AD42" s="2620"/>
      <c r="AE42" s="2620"/>
      <c r="AF42" s="2620"/>
      <c r="AG42" s="2620"/>
      <c r="AH42" s="2620"/>
      <c r="AI42" s="2621"/>
      <c r="AJ42" s="313"/>
      <c r="AK42" s="312"/>
      <c r="AL42" s="312"/>
      <c r="AM42" s="312"/>
      <c r="AN42" s="312"/>
      <c r="AO42" s="312"/>
      <c r="AP42" s="312"/>
      <c r="AW42" s="312"/>
      <c r="AX42" s="312"/>
      <c r="AY42" s="312"/>
      <c r="AZ42" s="312"/>
      <c r="BA42" s="312"/>
      <c r="BB42" s="312"/>
      <c r="BC42" s="312"/>
      <c r="BD42" s="312"/>
      <c r="BE42" s="312"/>
      <c r="BF42" s="312"/>
      <c r="BG42" s="312"/>
      <c r="BH42" s="312"/>
      <c r="BI42" s="312"/>
      <c r="BJ42" s="312"/>
      <c r="BK42" s="312"/>
      <c r="BL42" s="312"/>
      <c r="BM42" s="312"/>
      <c r="BN42" s="312"/>
      <c r="BO42" s="312"/>
      <c r="BP42" s="312"/>
      <c r="BQ42" s="312"/>
      <c r="BR42" s="312"/>
      <c r="BS42" s="312"/>
    </row>
    <row r="43" spans="1:71" x14ac:dyDescent="0.2">
      <c r="A43" s="2604" t="s">
        <v>516</v>
      </c>
      <c r="B43" s="2605"/>
      <c r="C43" s="2605"/>
      <c r="D43" s="2605"/>
      <c r="E43" s="2605"/>
      <c r="F43" s="2608" t="s">
        <v>515</v>
      </c>
      <c r="G43" s="2608"/>
      <c r="H43" s="2608"/>
      <c r="I43" s="2608"/>
      <c r="J43" s="2608"/>
      <c r="K43" s="2608"/>
      <c r="L43" s="2608"/>
      <c r="M43" s="2608"/>
      <c r="N43" s="2608"/>
      <c r="O43" s="2608"/>
      <c r="P43" s="2608"/>
      <c r="Q43" s="2609"/>
      <c r="R43" s="317"/>
      <c r="S43" s="2604" t="s">
        <v>514</v>
      </c>
      <c r="T43" s="2605"/>
      <c r="U43" s="2605"/>
      <c r="V43" s="2605"/>
      <c r="W43" s="2605"/>
      <c r="X43" s="2620" t="s">
        <v>513</v>
      </c>
      <c r="Y43" s="2620"/>
      <c r="Z43" s="2620"/>
      <c r="AA43" s="2620"/>
      <c r="AB43" s="2620"/>
      <c r="AC43" s="2620"/>
      <c r="AD43" s="2620"/>
      <c r="AE43" s="2620"/>
      <c r="AF43" s="2620"/>
      <c r="AG43" s="2620"/>
      <c r="AH43" s="2620"/>
      <c r="AI43" s="2621"/>
      <c r="AJ43" s="313"/>
      <c r="AK43" s="312"/>
      <c r="AL43" s="312"/>
      <c r="AM43" s="312"/>
      <c r="AN43" s="312"/>
      <c r="AO43" s="312"/>
      <c r="AP43" s="312"/>
      <c r="AW43" s="312"/>
      <c r="AX43" s="312"/>
      <c r="AY43" s="312"/>
      <c r="AZ43" s="312"/>
      <c r="BA43" s="312"/>
      <c r="BB43" s="312"/>
      <c r="BC43" s="312"/>
      <c r="BD43" s="312"/>
      <c r="BE43" s="312"/>
      <c r="BF43" s="312"/>
      <c r="BG43" s="312"/>
      <c r="BH43" s="312"/>
      <c r="BI43" s="312"/>
      <c r="BJ43" s="312"/>
      <c r="BK43" s="312"/>
      <c r="BL43" s="312"/>
      <c r="BM43" s="312"/>
      <c r="BN43" s="312"/>
      <c r="BO43" s="312"/>
      <c r="BP43" s="312"/>
      <c r="BQ43" s="312"/>
      <c r="BR43" s="312"/>
      <c r="BS43" s="312"/>
    </row>
    <row r="44" spans="1:71" x14ac:dyDescent="0.2">
      <c r="A44" s="2604" t="s">
        <v>512</v>
      </c>
      <c r="B44" s="2605"/>
      <c r="C44" s="2605"/>
      <c r="D44" s="2605"/>
      <c r="E44" s="2605"/>
      <c r="F44" s="2608" t="s">
        <v>511</v>
      </c>
      <c r="G44" s="2608"/>
      <c r="H44" s="2608"/>
      <c r="I44" s="2608"/>
      <c r="J44" s="2608"/>
      <c r="K44" s="2608"/>
      <c r="L44" s="2608"/>
      <c r="M44" s="2608"/>
      <c r="N44" s="2608"/>
      <c r="O44" s="2608"/>
      <c r="P44" s="2608"/>
      <c r="Q44" s="2609"/>
      <c r="R44" s="317"/>
      <c r="S44" s="2604" t="s">
        <v>510</v>
      </c>
      <c r="T44" s="2605"/>
      <c r="U44" s="2605"/>
      <c r="V44" s="2605"/>
      <c r="W44" s="2605"/>
      <c r="X44" s="2620" t="s">
        <v>509</v>
      </c>
      <c r="Y44" s="2620"/>
      <c r="Z44" s="2620"/>
      <c r="AA44" s="2620"/>
      <c r="AB44" s="2620"/>
      <c r="AC44" s="2620"/>
      <c r="AD44" s="2620"/>
      <c r="AE44" s="2620"/>
      <c r="AF44" s="2620"/>
      <c r="AG44" s="2620"/>
      <c r="AH44" s="2620"/>
      <c r="AI44" s="2621"/>
      <c r="AJ44" s="313"/>
      <c r="AK44" s="312"/>
      <c r="AL44" s="312"/>
      <c r="AM44" s="312"/>
      <c r="AN44" s="312"/>
      <c r="AO44" s="312"/>
      <c r="AP44" s="312"/>
      <c r="AW44" s="312"/>
      <c r="AX44" s="312"/>
      <c r="AY44" s="312"/>
      <c r="AZ44" s="312"/>
      <c r="BA44" s="312"/>
      <c r="BB44" s="312"/>
      <c r="BC44" s="312"/>
      <c r="BD44" s="312"/>
      <c r="BE44" s="312"/>
      <c r="BF44" s="312"/>
      <c r="BG44" s="312"/>
      <c r="BH44" s="312"/>
      <c r="BI44" s="312"/>
      <c r="BJ44" s="312"/>
      <c r="BK44" s="312"/>
      <c r="BL44" s="312"/>
      <c r="BM44" s="312"/>
      <c r="BN44" s="312"/>
      <c r="BO44" s="312"/>
      <c r="BP44" s="312"/>
      <c r="BQ44" s="312"/>
      <c r="BR44" s="312"/>
      <c r="BS44" s="312"/>
    </row>
    <row r="45" spans="1:71" x14ac:dyDescent="0.2">
      <c r="A45" s="2604" t="s">
        <v>31</v>
      </c>
      <c r="B45" s="2605"/>
      <c r="C45" s="2605"/>
      <c r="D45" s="2605"/>
      <c r="E45" s="2605"/>
      <c r="F45" s="2608" t="s">
        <v>508</v>
      </c>
      <c r="G45" s="2608"/>
      <c r="H45" s="2608"/>
      <c r="I45" s="2608"/>
      <c r="J45" s="2608"/>
      <c r="K45" s="2608"/>
      <c r="L45" s="2608"/>
      <c r="M45" s="2608"/>
      <c r="N45" s="2608"/>
      <c r="O45" s="2608"/>
      <c r="P45" s="2608"/>
      <c r="Q45" s="2609"/>
      <c r="R45" s="317"/>
      <c r="S45" s="2604" t="s">
        <v>63</v>
      </c>
      <c r="T45" s="2605"/>
      <c r="U45" s="2605"/>
      <c r="V45" s="2605"/>
      <c r="W45" s="2605"/>
      <c r="X45" s="2620" t="s">
        <v>507</v>
      </c>
      <c r="Y45" s="2620"/>
      <c r="Z45" s="2620"/>
      <c r="AA45" s="2620"/>
      <c r="AB45" s="2620"/>
      <c r="AC45" s="2620"/>
      <c r="AD45" s="2620"/>
      <c r="AE45" s="2620"/>
      <c r="AF45" s="2620"/>
      <c r="AG45" s="2620"/>
      <c r="AH45" s="2620"/>
      <c r="AI45" s="2621"/>
      <c r="AJ45" s="313"/>
      <c r="AK45" s="312"/>
      <c r="AL45" s="312"/>
      <c r="AM45" s="312"/>
      <c r="AN45" s="312"/>
      <c r="AO45" s="312"/>
      <c r="AP45" s="312"/>
      <c r="AW45" s="312"/>
      <c r="AX45" s="312"/>
      <c r="AY45" s="312"/>
      <c r="AZ45" s="312"/>
      <c r="BA45" s="312"/>
      <c r="BB45" s="312"/>
      <c r="BC45" s="312"/>
      <c r="BD45" s="312"/>
      <c r="BE45" s="312"/>
      <c r="BF45" s="312"/>
      <c r="BG45" s="312"/>
      <c r="BH45" s="312"/>
      <c r="BI45" s="312"/>
      <c r="BJ45" s="312"/>
      <c r="BK45" s="312"/>
      <c r="BL45" s="312"/>
      <c r="BM45" s="312"/>
      <c r="BN45" s="312"/>
      <c r="BO45" s="312"/>
      <c r="BP45" s="312"/>
      <c r="BQ45" s="312"/>
      <c r="BR45" s="312"/>
      <c r="BS45" s="312"/>
    </row>
    <row r="46" spans="1:71" x14ac:dyDescent="0.2">
      <c r="A46" s="2604" t="s">
        <v>506</v>
      </c>
      <c r="B46" s="2605"/>
      <c r="C46" s="2605"/>
      <c r="D46" s="2605"/>
      <c r="E46" s="2605"/>
      <c r="F46" s="2608" t="s">
        <v>505</v>
      </c>
      <c r="G46" s="2608"/>
      <c r="H46" s="2608"/>
      <c r="I46" s="2608"/>
      <c r="J46" s="2608"/>
      <c r="K46" s="2608"/>
      <c r="L46" s="2608"/>
      <c r="M46" s="2608"/>
      <c r="N46" s="2608"/>
      <c r="O46" s="2608"/>
      <c r="P46" s="2608"/>
      <c r="Q46" s="2609"/>
      <c r="R46" s="317"/>
      <c r="S46" s="2604" t="s">
        <v>504</v>
      </c>
      <c r="T46" s="2605"/>
      <c r="U46" s="2605"/>
      <c r="V46" s="2605"/>
      <c r="W46" s="2605"/>
      <c r="X46" s="2620" t="s">
        <v>503</v>
      </c>
      <c r="Y46" s="2620"/>
      <c r="Z46" s="2620"/>
      <c r="AA46" s="2620"/>
      <c r="AB46" s="2620"/>
      <c r="AC46" s="2620"/>
      <c r="AD46" s="2620"/>
      <c r="AE46" s="2620"/>
      <c r="AF46" s="2620"/>
      <c r="AG46" s="2620"/>
      <c r="AH46" s="2620"/>
      <c r="AI46" s="2621"/>
      <c r="AJ46" s="313"/>
      <c r="AK46" s="312"/>
      <c r="AL46" s="312"/>
      <c r="AM46" s="312"/>
      <c r="AN46" s="312"/>
      <c r="AO46" s="312"/>
      <c r="AP46" s="312"/>
      <c r="AW46" s="312"/>
      <c r="AX46" s="312"/>
      <c r="AY46" s="312"/>
      <c r="AZ46" s="312"/>
      <c r="BA46" s="312"/>
      <c r="BB46" s="312"/>
      <c r="BC46" s="312"/>
      <c r="BD46" s="312"/>
      <c r="BE46" s="312"/>
      <c r="BF46" s="312"/>
      <c r="BG46" s="312"/>
      <c r="BH46" s="312"/>
      <c r="BI46" s="312"/>
      <c r="BJ46" s="312"/>
      <c r="BK46" s="312"/>
      <c r="BL46" s="312"/>
      <c r="BM46" s="312"/>
      <c r="BN46" s="312"/>
      <c r="BO46" s="312"/>
      <c r="BP46" s="312"/>
      <c r="BQ46" s="312"/>
      <c r="BR46" s="312"/>
      <c r="BS46" s="312"/>
    </row>
    <row r="47" spans="1:71" x14ac:dyDescent="0.2">
      <c r="A47" s="2604" t="s">
        <v>502</v>
      </c>
      <c r="B47" s="2605"/>
      <c r="C47" s="2605"/>
      <c r="D47" s="2605"/>
      <c r="E47" s="2605"/>
      <c r="F47" s="2608" t="s">
        <v>501</v>
      </c>
      <c r="G47" s="2608"/>
      <c r="H47" s="2608"/>
      <c r="I47" s="2608"/>
      <c r="J47" s="2608"/>
      <c r="K47" s="2608"/>
      <c r="L47" s="2608"/>
      <c r="M47" s="2608"/>
      <c r="N47" s="2608"/>
      <c r="O47" s="2608"/>
      <c r="P47" s="2608"/>
      <c r="Q47" s="2609"/>
      <c r="R47" s="316"/>
      <c r="S47" s="2604" t="s">
        <v>500</v>
      </c>
      <c r="T47" s="2605"/>
      <c r="U47" s="2605"/>
      <c r="V47" s="2605"/>
      <c r="W47" s="2605"/>
      <c r="X47" s="2620" t="s">
        <v>499</v>
      </c>
      <c r="Y47" s="2620"/>
      <c r="Z47" s="2620"/>
      <c r="AA47" s="2620"/>
      <c r="AB47" s="2620"/>
      <c r="AC47" s="2620"/>
      <c r="AD47" s="2620"/>
      <c r="AE47" s="2620"/>
      <c r="AF47" s="2620"/>
      <c r="AG47" s="2620"/>
      <c r="AH47" s="2620"/>
      <c r="AI47" s="2621"/>
      <c r="AJ47" s="313"/>
      <c r="AK47" s="312"/>
      <c r="AL47" s="312"/>
      <c r="AM47" s="312"/>
      <c r="AN47" s="312"/>
      <c r="AO47" s="312"/>
      <c r="AP47" s="312"/>
      <c r="AW47" s="312"/>
      <c r="AX47" s="312"/>
      <c r="AY47" s="312"/>
      <c r="AZ47" s="312"/>
      <c r="BA47" s="312"/>
      <c r="BB47" s="312"/>
      <c r="BC47" s="312"/>
      <c r="BD47" s="312"/>
      <c r="BE47" s="312"/>
      <c r="BF47" s="312"/>
      <c r="BG47" s="312"/>
      <c r="BH47" s="312"/>
      <c r="BI47" s="312"/>
      <c r="BJ47" s="312"/>
      <c r="BK47" s="312"/>
      <c r="BL47" s="312"/>
      <c r="BM47" s="312"/>
      <c r="BN47" s="312"/>
      <c r="BO47" s="312"/>
      <c r="BP47" s="312"/>
      <c r="BQ47" s="312"/>
      <c r="BR47" s="312"/>
      <c r="BS47" s="312"/>
    </row>
    <row r="48" spans="1:71" ht="12.75" customHeight="1" x14ac:dyDescent="0.2">
      <c r="A48" s="2604" t="s">
        <v>498</v>
      </c>
      <c r="B48" s="2605"/>
      <c r="C48" s="2605"/>
      <c r="D48" s="2605"/>
      <c r="E48" s="2605"/>
      <c r="F48" s="2608" t="s">
        <v>497</v>
      </c>
      <c r="G48" s="2608"/>
      <c r="H48" s="2608"/>
      <c r="I48" s="2608"/>
      <c r="J48" s="2608"/>
      <c r="K48" s="2608"/>
      <c r="L48" s="2608"/>
      <c r="M48" s="2608"/>
      <c r="N48" s="2608"/>
      <c r="O48" s="2608"/>
      <c r="P48" s="2608"/>
      <c r="Q48" s="2609"/>
      <c r="R48" s="314"/>
      <c r="S48" s="2604" t="s">
        <v>496</v>
      </c>
      <c r="T48" s="2605"/>
      <c r="U48" s="2605"/>
      <c r="V48" s="2605"/>
      <c r="W48" s="2605"/>
      <c r="X48" s="2620" t="s">
        <v>495</v>
      </c>
      <c r="Y48" s="2620"/>
      <c r="Z48" s="2620"/>
      <c r="AA48" s="2620"/>
      <c r="AB48" s="2620"/>
      <c r="AC48" s="2620"/>
      <c r="AD48" s="2620"/>
      <c r="AE48" s="2620"/>
      <c r="AF48" s="2620"/>
      <c r="AG48" s="2620"/>
      <c r="AH48" s="2620"/>
      <c r="AI48" s="2621"/>
      <c r="AJ48" s="313"/>
      <c r="AK48" s="312"/>
      <c r="AL48" s="312"/>
      <c r="AM48" s="312"/>
      <c r="AN48" s="312"/>
      <c r="AO48" s="312"/>
      <c r="AP48" s="312"/>
      <c r="AW48" s="312"/>
      <c r="AX48" s="312"/>
      <c r="AY48" s="312"/>
      <c r="AZ48" s="312"/>
      <c r="BA48" s="312"/>
      <c r="BB48" s="312"/>
      <c r="BC48" s="312"/>
      <c r="BD48" s="312"/>
      <c r="BE48" s="312"/>
      <c r="BF48" s="312"/>
      <c r="BG48" s="312"/>
      <c r="BH48" s="312"/>
      <c r="BI48" s="312"/>
      <c r="BJ48" s="312"/>
      <c r="BK48" s="312"/>
      <c r="BL48" s="312"/>
      <c r="BM48" s="312"/>
      <c r="BN48" s="312"/>
      <c r="BO48" s="312"/>
      <c r="BP48" s="312"/>
      <c r="BQ48" s="312"/>
      <c r="BR48" s="312"/>
      <c r="BS48" s="312"/>
    </row>
    <row r="49" spans="1:71" x14ac:dyDescent="0.2">
      <c r="A49" s="2604" t="s">
        <v>494</v>
      </c>
      <c r="B49" s="2605"/>
      <c r="C49" s="2605"/>
      <c r="D49" s="2605"/>
      <c r="E49" s="2605"/>
      <c r="F49" s="2608" t="s">
        <v>493</v>
      </c>
      <c r="G49" s="2608"/>
      <c r="H49" s="2608"/>
      <c r="I49" s="2608"/>
      <c r="J49" s="2608"/>
      <c r="K49" s="2608"/>
      <c r="L49" s="2608"/>
      <c r="M49" s="2608"/>
      <c r="N49" s="2608"/>
      <c r="O49" s="2608"/>
      <c r="P49" s="2608"/>
      <c r="Q49" s="2609"/>
      <c r="R49" s="314"/>
      <c r="S49" s="2604" t="s">
        <v>492</v>
      </c>
      <c r="T49" s="2605"/>
      <c r="U49" s="2605"/>
      <c r="V49" s="2605"/>
      <c r="W49" s="2605"/>
      <c r="X49" s="2620" t="s">
        <v>192</v>
      </c>
      <c r="Y49" s="2620"/>
      <c r="Z49" s="2620"/>
      <c r="AA49" s="2620"/>
      <c r="AB49" s="2620"/>
      <c r="AC49" s="2620"/>
      <c r="AD49" s="2620"/>
      <c r="AE49" s="2620"/>
      <c r="AF49" s="2620"/>
      <c r="AG49" s="2620"/>
      <c r="AH49" s="2620"/>
      <c r="AI49" s="2621"/>
      <c r="AJ49" s="313"/>
      <c r="AK49" s="312"/>
      <c r="AL49" s="312"/>
      <c r="AM49" s="312"/>
      <c r="AN49" s="312"/>
      <c r="AO49" s="312"/>
      <c r="AP49" s="312"/>
      <c r="AW49" s="312"/>
      <c r="AX49" s="312"/>
      <c r="AY49" s="312"/>
      <c r="AZ49" s="312"/>
      <c r="BA49" s="312"/>
      <c r="BB49" s="312"/>
      <c r="BC49" s="312"/>
      <c r="BD49" s="312"/>
      <c r="BE49" s="312"/>
      <c r="BF49" s="312"/>
      <c r="BG49" s="312"/>
      <c r="BH49" s="312"/>
      <c r="BI49" s="312"/>
      <c r="BJ49" s="312"/>
      <c r="BK49" s="312"/>
      <c r="BL49" s="312"/>
      <c r="BM49" s="312"/>
      <c r="BN49" s="312"/>
      <c r="BO49" s="312"/>
      <c r="BP49" s="312"/>
      <c r="BQ49" s="312"/>
      <c r="BR49" s="312"/>
      <c r="BS49" s="312"/>
    </row>
    <row r="50" spans="1:71" x14ac:dyDescent="0.2">
      <c r="A50" s="2604" t="s">
        <v>491</v>
      </c>
      <c r="B50" s="2605"/>
      <c r="C50" s="2605"/>
      <c r="D50" s="2605"/>
      <c r="E50" s="2605"/>
      <c r="F50" s="2608" t="s">
        <v>490</v>
      </c>
      <c r="G50" s="2608"/>
      <c r="H50" s="2608"/>
      <c r="I50" s="2608"/>
      <c r="J50" s="2608"/>
      <c r="K50" s="2608"/>
      <c r="L50" s="2608"/>
      <c r="M50" s="2608"/>
      <c r="N50" s="2608"/>
      <c r="O50" s="2608"/>
      <c r="P50" s="2608"/>
      <c r="Q50" s="2609"/>
      <c r="R50" s="314"/>
      <c r="S50" s="2604" t="s">
        <v>30</v>
      </c>
      <c r="T50" s="2605"/>
      <c r="U50" s="2605"/>
      <c r="V50" s="2605"/>
      <c r="W50" s="2605"/>
      <c r="X50" s="2620" t="s">
        <v>489</v>
      </c>
      <c r="Y50" s="2620"/>
      <c r="Z50" s="2620"/>
      <c r="AA50" s="2620"/>
      <c r="AB50" s="2620"/>
      <c r="AC50" s="2620"/>
      <c r="AD50" s="2620"/>
      <c r="AE50" s="2620"/>
      <c r="AF50" s="2620"/>
      <c r="AG50" s="2620"/>
      <c r="AH50" s="2620"/>
      <c r="AI50" s="2621"/>
      <c r="AJ50" s="313"/>
      <c r="AK50" s="312"/>
      <c r="AL50" s="312"/>
      <c r="AM50" s="312"/>
      <c r="AN50" s="312"/>
      <c r="AO50" s="312"/>
      <c r="AP50" s="312"/>
      <c r="AW50" s="312"/>
      <c r="AX50" s="312"/>
      <c r="AY50" s="312"/>
      <c r="AZ50" s="312"/>
      <c r="BA50" s="312"/>
      <c r="BB50" s="312"/>
      <c r="BC50" s="312"/>
      <c r="BD50" s="312"/>
      <c r="BE50" s="312"/>
      <c r="BF50" s="312"/>
      <c r="BG50" s="312"/>
      <c r="BH50" s="312"/>
      <c r="BI50" s="312"/>
      <c r="BJ50" s="312"/>
      <c r="BK50" s="312"/>
      <c r="BL50" s="312"/>
      <c r="BM50" s="312"/>
      <c r="BN50" s="312"/>
      <c r="BO50" s="312"/>
      <c r="BP50" s="312"/>
      <c r="BQ50" s="312"/>
      <c r="BR50" s="312"/>
      <c r="BS50" s="312"/>
    </row>
    <row r="51" spans="1:71" x14ac:dyDescent="0.2">
      <c r="A51" s="2604" t="s">
        <v>326</v>
      </c>
      <c r="B51" s="2605"/>
      <c r="C51" s="2605"/>
      <c r="D51" s="2605"/>
      <c r="E51" s="2605"/>
      <c r="F51" s="2608" t="s">
        <v>488</v>
      </c>
      <c r="G51" s="2608"/>
      <c r="H51" s="2608"/>
      <c r="I51" s="2608"/>
      <c r="J51" s="2608"/>
      <c r="K51" s="2608"/>
      <c r="L51" s="2608"/>
      <c r="M51" s="2608"/>
      <c r="N51" s="2608"/>
      <c r="O51" s="2608"/>
      <c r="P51" s="2608"/>
      <c r="Q51" s="2609"/>
      <c r="R51" s="314"/>
      <c r="S51" s="2604" t="s">
        <v>487</v>
      </c>
      <c r="T51" s="2605"/>
      <c r="U51" s="2605"/>
      <c r="V51" s="2605"/>
      <c r="W51" s="2605"/>
      <c r="X51" s="2620" t="s">
        <v>486</v>
      </c>
      <c r="Y51" s="2620"/>
      <c r="Z51" s="2620"/>
      <c r="AA51" s="2620"/>
      <c r="AB51" s="2620"/>
      <c r="AC51" s="2620"/>
      <c r="AD51" s="2620"/>
      <c r="AE51" s="2620"/>
      <c r="AF51" s="2620"/>
      <c r="AG51" s="2620"/>
      <c r="AH51" s="2620"/>
      <c r="AI51" s="2621"/>
      <c r="AJ51" s="313"/>
      <c r="AK51" s="312"/>
      <c r="AL51" s="312"/>
      <c r="AM51" s="312"/>
      <c r="AN51" s="312"/>
      <c r="AO51" s="312"/>
      <c r="AP51" s="312"/>
      <c r="AW51" s="312"/>
      <c r="AX51" s="312"/>
      <c r="AY51" s="312"/>
      <c r="AZ51" s="312"/>
      <c r="BA51" s="312"/>
      <c r="BB51" s="312"/>
      <c r="BC51" s="312"/>
      <c r="BD51" s="312"/>
      <c r="BE51" s="312"/>
      <c r="BF51" s="312"/>
      <c r="BG51" s="312"/>
      <c r="BH51" s="312"/>
      <c r="BI51" s="312"/>
      <c r="BJ51" s="312"/>
      <c r="BK51" s="312"/>
      <c r="BL51" s="312"/>
      <c r="BM51" s="312"/>
      <c r="BN51" s="312"/>
      <c r="BO51" s="312"/>
      <c r="BP51" s="312"/>
      <c r="BQ51" s="312"/>
      <c r="BR51" s="312"/>
      <c r="BS51" s="312"/>
    </row>
    <row r="52" spans="1:71" x14ac:dyDescent="0.2">
      <c r="A52" s="2604" t="s">
        <v>66</v>
      </c>
      <c r="B52" s="2605"/>
      <c r="C52" s="2605"/>
      <c r="D52" s="2605"/>
      <c r="E52" s="2605"/>
      <c r="F52" s="2608" t="s">
        <v>485</v>
      </c>
      <c r="G52" s="2608"/>
      <c r="H52" s="2608"/>
      <c r="I52" s="2608"/>
      <c r="J52" s="2608"/>
      <c r="K52" s="2608"/>
      <c r="L52" s="2608"/>
      <c r="M52" s="2608"/>
      <c r="N52" s="2608"/>
      <c r="O52" s="2608"/>
      <c r="P52" s="2608"/>
      <c r="Q52" s="2609"/>
      <c r="R52" s="314"/>
      <c r="S52" s="2604" t="s">
        <v>484</v>
      </c>
      <c r="T52" s="2605"/>
      <c r="U52" s="2605"/>
      <c r="V52" s="2605"/>
      <c r="W52" s="2605"/>
      <c r="X52" s="2620" t="s">
        <v>483</v>
      </c>
      <c r="Y52" s="2620"/>
      <c r="Z52" s="2620"/>
      <c r="AA52" s="2620"/>
      <c r="AB52" s="2620"/>
      <c r="AC52" s="2620"/>
      <c r="AD52" s="2620"/>
      <c r="AE52" s="2620"/>
      <c r="AF52" s="2620"/>
      <c r="AG52" s="2620"/>
      <c r="AH52" s="2620"/>
      <c r="AI52" s="2621"/>
      <c r="AJ52" s="313"/>
      <c r="AK52" s="312"/>
      <c r="AL52" s="312"/>
      <c r="AM52" s="312"/>
      <c r="AN52" s="312"/>
      <c r="AO52" s="312"/>
      <c r="AP52" s="312"/>
      <c r="AW52" s="312"/>
      <c r="AX52" s="312"/>
      <c r="AY52" s="312"/>
      <c r="AZ52" s="312"/>
      <c r="BA52" s="312"/>
      <c r="BB52" s="312"/>
      <c r="BC52" s="312"/>
      <c r="BD52" s="312"/>
      <c r="BE52" s="312"/>
      <c r="BF52" s="312"/>
      <c r="BG52" s="312"/>
      <c r="BH52" s="312"/>
      <c r="BI52" s="312"/>
      <c r="BJ52" s="312"/>
      <c r="BK52" s="312"/>
      <c r="BL52" s="312"/>
      <c r="BM52" s="312"/>
      <c r="BN52" s="312"/>
      <c r="BO52" s="312"/>
      <c r="BP52" s="312"/>
      <c r="BQ52" s="312"/>
      <c r="BR52" s="312"/>
      <c r="BS52" s="312"/>
    </row>
    <row r="53" spans="1:71" ht="12" customHeight="1" x14ac:dyDescent="0.2">
      <c r="A53" s="2604" t="s">
        <v>347</v>
      </c>
      <c r="B53" s="2605"/>
      <c r="C53" s="2605"/>
      <c r="D53" s="2605"/>
      <c r="E53" s="2605"/>
      <c r="F53" s="2608" t="s">
        <v>482</v>
      </c>
      <c r="G53" s="2608"/>
      <c r="H53" s="2608"/>
      <c r="I53" s="2608"/>
      <c r="J53" s="2608"/>
      <c r="K53" s="2608"/>
      <c r="L53" s="2608"/>
      <c r="M53" s="2608"/>
      <c r="N53" s="2608"/>
      <c r="O53" s="2608"/>
      <c r="P53" s="2608"/>
      <c r="Q53" s="2609"/>
      <c r="R53" s="314"/>
      <c r="S53" s="2604" t="s">
        <v>481</v>
      </c>
      <c r="T53" s="2605"/>
      <c r="U53" s="2605"/>
      <c r="V53" s="2605"/>
      <c r="W53" s="2605"/>
      <c r="X53" s="2620" t="s">
        <v>480</v>
      </c>
      <c r="Y53" s="2620"/>
      <c r="Z53" s="2620"/>
      <c r="AA53" s="2620"/>
      <c r="AB53" s="2620"/>
      <c r="AC53" s="2620"/>
      <c r="AD53" s="2620"/>
      <c r="AE53" s="2620"/>
      <c r="AF53" s="2620"/>
      <c r="AG53" s="2620"/>
      <c r="AH53" s="2620"/>
      <c r="AI53" s="2621"/>
      <c r="AJ53" s="313"/>
      <c r="AK53" s="312"/>
      <c r="AL53" s="312"/>
      <c r="AM53" s="312"/>
      <c r="AN53" s="312"/>
      <c r="AO53" s="312"/>
      <c r="AP53" s="312"/>
      <c r="AQ53" s="312"/>
      <c r="AR53" s="312"/>
      <c r="AS53" s="312"/>
      <c r="AT53" s="312"/>
      <c r="AU53" s="312"/>
      <c r="AV53" s="312"/>
      <c r="AW53" s="312"/>
      <c r="AX53" s="312"/>
      <c r="AY53" s="312"/>
      <c r="AZ53" s="312"/>
      <c r="BA53" s="312"/>
      <c r="BB53" s="312"/>
      <c r="BC53" s="312"/>
      <c r="BD53" s="312"/>
      <c r="BE53" s="312"/>
      <c r="BF53" s="312"/>
      <c r="BG53" s="312"/>
      <c r="BH53" s="312"/>
      <c r="BI53" s="312"/>
      <c r="BJ53" s="312"/>
      <c r="BK53" s="312"/>
      <c r="BL53" s="312"/>
      <c r="BM53" s="312"/>
      <c r="BN53" s="312"/>
      <c r="BO53" s="312"/>
      <c r="BP53" s="312"/>
      <c r="BQ53" s="312"/>
      <c r="BR53" s="312"/>
      <c r="BS53" s="312"/>
    </row>
    <row r="54" spans="1:71" x14ac:dyDescent="0.2">
      <c r="A54" s="2604" t="s">
        <v>479</v>
      </c>
      <c r="B54" s="2605"/>
      <c r="C54" s="2605"/>
      <c r="D54" s="2605"/>
      <c r="E54" s="2605"/>
      <c r="F54" s="2626" t="s">
        <v>478</v>
      </c>
      <c r="G54" s="2626"/>
      <c r="H54" s="2626"/>
      <c r="I54" s="2626"/>
      <c r="J54" s="2626"/>
      <c r="K54" s="2626"/>
      <c r="L54" s="2626"/>
      <c r="M54" s="2626"/>
      <c r="N54" s="2626"/>
      <c r="O54" s="2626"/>
      <c r="P54" s="2626"/>
      <c r="Q54" s="2627"/>
      <c r="R54" s="314"/>
      <c r="S54" s="2604" t="s">
        <v>477</v>
      </c>
      <c r="T54" s="2605"/>
      <c r="U54" s="2605"/>
      <c r="V54" s="2605"/>
      <c r="W54" s="2605"/>
      <c r="X54" s="2620" t="s">
        <v>476</v>
      </c>
      <c r="Y54" s="2620"/>
      <c r="Z54" s="2620"/>
      <c r="AA54" s="2620"/>
      <c r="AB54" s="2620"/>
      <c r="AC54" s="2620"/>
      <c r="AD54" s="2620"/>
      <c r="AE54" s="2620"/>
      <c r="AF54" s="2620"/>
      <c r="AG54" s="2620"/>
      <c r="AH54" s="2620"/>
      <c r="AI54" s="2621"/>
      <c r="AJ54" s="313"/>
      <c r="AK54" s="312"/>
      <c r="AL54" s="312"/>
      <c r="AM54" s="312"/>
      <c r="AN54" s="312"/>
      <c r="AO54" s="312"/>
      <c r="AP54" s="312"/>
      <c r="AQ54" s="312"/>
      <c r="AR54" s="312"/>
      <c r="AS54" s="312"/>
      <c r="AT54" s="312"/>
      <c r="AU54" s="312"/>
      <c r="AV54" s="312"/>
      <c r="AW54" s="312"/>
      <c r="AX54" s="312"/>
      <c r="AY54" s="312"/>
      <c r="AZ54" s="312"/>
      <c r="BA54" s="312"/>
      <c r="BB54" s="312"/>
      <c r="BC54" s="312"/>
      <c r="BD54" s="312"/>
      <c r="BE54" s="312"/>
      <c r="BF54" s="312"/>
      <c r="BG54" s="312"/>
      <c r="BH54" s="312"/>
      <c r="BI54" s="312"/>
      <c r="BJ54" s="312"/>
      <c r="BK54" s="312"/>
      <c r="BL54" s="312"/>
      <c r="BM54" s="312"/>
      <c r="BN54" s="312"/>
      <c r="BO54" s="312"/>
      <c r="BP54" s="312"/>
      <c r="BQ54" s="312"/>
      <c r="BR54" s="312"/>
      <c r="BS54" s="312"/>
    </row>
    <row r="55" spans="1:71" x14ac:dyDescent="0.2">
      <c r="A55" s="2604"/>
      <c r="B55" s="2605"/>
      <c r="C55" s="2605"/>
      <c r="D55" s="2605"/>
      <c r="E55" s="2605"/>
      <c r="F55" s="2626"/>
      <c r="G55" s="2626"/>
      <c r="H55" s="2626"/>
      <c r="I55" s="2626"/>
      <c r="J55" s="2626"/>
      <c r="K55" s="2626"/>
      <c r="L55" s="2626"/>
      <c r="M55" s="2626"/>
      <c r="N55" s="2626"/>
      <c r="O55" s="2626"/>
      <c r="P55" s="2626"/>
      <c r="Q55" s="2627"/>
      <c r="R55" s="314"/>
      <c r="S55" s="2604" t="s">
        <v>475</v>
      </c>
      <c r="T55" s="2605"/>
      <c r="U55" s="2605"/>
      <c r="V55" s="2605"/>
      <c r="W55" s="2605"/>
      <c r="X55" s="2620" t="s">
        <v>474</v>
      </c>
      <c r="Y55" s="2620"/>
      <c r="Z55" s="2620"/>
      <c r="AA55" s="2620"/>
      <c r="AB55" s="2620"/>
      <c r="AC55" s="2620"/>
      <c r="AD55" s="2620"/>
      <c r="AE55" s="2620"/>
      <c r="AF55" s="2620"/>
      <c r="AG55" s="2620"/>
      <c r="AH55" s="2620"/>
      <c r="AI55" s="2621"/>
      <c r="AJ55" s="313"/>
      <c r="AK55" s="312"/>
      <c r="AL55" s="312"/>
      <c r="AM55" s="312"/>
      <c r="AN55" s="312"/>
      <c r="AO55" s="312"/>
      <c r="AP55" s="312"/>
      <c r="AQ55" s="312"/>
      <c r="AR55" s="312"/>
      <c r="AS55" s="312"/>
      <c r="AT55" s="312"/>
      <c r="AU55" s="312"/>
      <c r="AV55" s="312"/>
      <c r="AW55" s="312"/>
      <c r="AX55" s="312"/>
      <c r="AY55" s="312"/>
      <c r="AZ55" s="312"/>
      <c r="BA55" s="312"/>
      <c r="BB55" s="312"/>
      <c r="BC55" s="312"/>
      <c r="BD55" s="312"/>
      <c r="BE55" s="312"/>
      <c r="BF55" s="312"/>
      <c r="BG55" s="312"/>
      <c r="BH55" s="312"/>
      <c r="BI55" s="312"/>
      <c r="BJ55" s="312"/>
      <c r="BK55" s="312"/>
      <c r="BL55" s="312"/>
      <c r="BM55" s="312"/>
      <c r="BN55" s="312"/>
      <c r="BO55" s="312"/>
      <c r="BP55" s="312"/>
      <c r="BQ55" s="312"/>
      <c r="BR55" s="312"/>
      <c r="BS55" s="312"/>
    </row>
    <row r="56" spans="1:71" x14ac:dyDescent="0.2">
      <c r="A56" s="2624" t="s">
        <v>473</v>
      </c>
      <c r="B56" s="2625"/>
      <c r="C56" s="2625"/>
      <c r="D56" s="2625"/>
      <c r="E56" s="2625"/>
      <c r="F56" s="2620" t="s">
        <v>472</v>
      </c>
      <c r="G56" s="2620"/>
      <c r="H56" s="2620"/>
      <c r="I56" s="2620"/>
      <c r="J56" s="2620"/>
      <c r="K56" s="2620"/>
      <c r="L56" s="2620"/>
      <c r="M56" s="2620"/>
      <c r="N56" s="2620"/>
      <c r="O56" s="2620"/>
      <c r="P56" s="2620"/>
      <c r="Q56" s="2621"/>
      <c r="R56" s="314"/>
      <c r="S56" s="2604" t="s">
        <v>471</v>
      </c>
      <c r="T56" s="2605"/>
      <c r="U56" s="2605"/>
      <c r="V56" s="2605"/>
      <c r="W56" s="2605"/>
      <c r="X56" s="2620" t="s">
        <v>470</v>
      </c>
      <c r="Y56" s="2620"/>
      <c r="Z56" s="2620"/>
      <c r="AA56" s="2620"/>
      <c r="AB56" s="2620"/>
      <c r="AC56" s="2620"/>
      <c r="AD56" s="2620"/>
      <c r="AE56" s="2620"/>
      <c r="AF56" s="2620"/>
      <c r="AG56" s="2620"/>
      <c r="AH56" s="2620"/>
      <c r="AI56" s="2621"/>
      <c r="AJ56" s="313"/>
      <c r="AK56" s="312"/>
      <c r="AL56" s="312"/>
      <c r="AM56" s="312"/>
      <c r="AN56" s="312"/>
      <c r="AO56" s="312"/>
      <c r="AP56" s="312"/>
      <c r="AQ56" s="312"/>
      <c r="AR56" s="312"/>
      <c r="AS56" s="312"/>
      <c r="AT56" s="312"/>
      <c r="AU56" s="312"/>
      <c r="AV56" s="312"/>
      <c r="AW56" s="312"/>
      <c r="AX56" s="312"/>
      <c r="AY56" s="312"/>
      <c r="AZ56" s="312"/>
      <c r="BA56" s="312"/>
      <c r="BB56" s="312"/>
      <c r="BC56" s="312"/>
      <c r="BD56" s="312"/>
      <c r="BE56" s="312"/>
      <c r="BF56" s="312"/>
      <c r="BG56" s="312"/>
      <c r="BH56" s="312"/>
      <c r="BI56" s="312"/>
      <c r="BJ56" s="312"/>
      <c r="BK56" s="312"/>
      <c r="BL56" s="312"/>
      <c r="BM56" s="312"/>
      <c r="BN56" s="312"/>
      <c r="BO56" s="312"/>
      <c r="BP56" s="312"/>
      <c r="BQ56" s="312"/>
      <c r="BR56" s="312"/>
      <c r="BS56" s="312"/>
    </row>
    <row r="57" spans="1:71" x14ac:dyDescent="0.2">
      <c r="A57" s="2624" t="s">
        <v>294</v>
      </c>
      <c r="B57" s="2625"/>
      <c r="C57" s="2625"/>
      <c r="D57" s="2625"/>
      <c r="E57" s="2625"/>
      <c r="F57" s="2620" t="s">
        <v>469</v>
      </c>
      <c r="G57" s="2620"/>
      <c r="H57" s="2620"/>
      <c r="I57" s="2620"/>
      <c r="J57" s="2620"/>
      <c r="K57" s="2620"/>
      <c r="L57" s="2620"/>
      <c r="M57" s="2620"/>
      <c r="N57" s="2620"/>
      <c r="O57" s="2620"/>
      <c r="P57" s="2620"/>
      <c r="Q57" s="2621"/>
      <c r="R57" s="314"/>
      <c r="S57" s="2604" t="s">
        <v>468</v>
      </c>
      <c r="T57" s="2605"/>
      <c r="U57" s="2605"/>
      <c r="V57" s="2605"/>
      <c r="W57" s="2605"/>
      <c r="X57" s="2620" t="s">
        <v>467</v>
      </c>
      <c r="Y57" s="2620"/>
      <c r="Z57" s="2620"/>
      <c r="AA57" s="2620"/>
      <c r="AB57" s="2620"/>
      <c r="AC57" s="2620"/>
      <c r="AD57" s="2620"/>
      <c r="AE57" s="2620"/>
      <c r="AF57" s="2620"/>
      <c r="AG57" s="2620"/>
      <c r="AH57" s="2620"/>
      <c r="AI57" s="2621"/>
      <c r="AJ57" s="313"/>
      <c r="AK57" s="312"/>
      <c r="AL57" s="312"/>
      <c r="AM57" s="312"/>
      <c r="AN57" s="312"/>
      <c r="AO57" s="312"/>
      <c r="AP57" s="312"/>
      <c r="AQ57" s="312"/>
      <c r="AR57" s="312"/>
      <c r="AS57" s="312"/>
      <c r="AT57" s="312"/>
      <c r="AU57" s="312"/>
      <c r="AV57" s="312"/>
      <c r="AW57" s="312"/>
      <c r="AX57" s="312"/>
      <c r="AY57" s="312"/>
      <c r="AZ57" s="312"/>
      <c r="BA57" s="312"/>
      <c r="BB57" s="312"/>
      <c r="BC57" s="312"/>
      <c r="BD57" s="312"/>
      <c r="BE57" s="312"/>
      <c r="BF57" s="312"/>
      <c r="BG57" s="312"/>
      <c r="BH57" s="312"/>
      <c r="BI57" s="312"/>
      <c r="BJ57" s="312"/>
      <c r="BK57" s="312"/>
      <c r="BL57" s="312"/>
      <c r="BM57" s="312"/>
      <c r="BN57" s="312"/>
      <c r="BO57" s="312"/>
      <c r="BP57" s="312"/>
      <c r="BQ57" s="312"/>
      <c r="BR57" s="312"/>
      <c r="BS57" s="312"/>
    </row>
    <row r="58" spans="1:71" x14ac:dyDescent="0.2">
      <c r="A58" s="2624" t="s">
        <v>466</v>
      </c>
      <c r="B58" s="2625"/>
      <c r="C58" s="2625"/>
      <c r="D58" s="2625"/>
      <c r="E58" s="2625"/>
      <c r="F58" s="2620" t="s">
        <v>465</v>
      </c>
      <c r="G58" s="2620"/>
      <c r="H58" s="2620"/>
      <c r="I58" s="2620"/>
      <c r="J58" s="2620"/>
      <c r="K58" s="2620"/>
      <c r="L58" s="2620"/>
      <c r="M58" s="2620"/>
      <c r="N58" s="2620"/>
      <c r="O58" s="2620"/>
      <c r="P58" s="2620"/>
      <c r="Q58" s="2621"/>
      <c r="R58" s="314"/>
      <c r="S58" s="2604" t="s">
        <v>464</v>
      </c>
      <c r="T58" s="2605"/>
      <c r="U58" s="2605"/>
      <c r="V58" s="2605"/>
      <c r="W58" s="2605"/>
      <c r="X58" s="2620" t="s">
        <v>463</v>
      </c>
      <c r="Y58" s="2620"/>
      <c r="Z58" s="2620"/>
      <c r="AA58" s="2620"/>
      <c r="AB58" s="2620"/>
      <c r="AC58" s="2620"/>
      <c r="AD58" s="2620"/>
      <c r="AE58" s="2620"/>
      <c r="AF58" s="2620"/>
      <c r="AG58" s="2620"/>
      <c r="AH58" s="2620"/>
      <c r="AI58" s="2621"/>
      <c r="AJ58" s="313"/>
      <c r="AK58" s="312"/>
      <c r="AL58" s="312"/>
      <c r="AM58" s="312"/>
      <c r="AN58" s="312"/>
      <c r="AO58" s="312"/>
      <c r="AP58" s="312"/>
      <c r="AQ58" s="312"/>
      <c r="AR58" s="312"/>
      <c r="AS58" s="312"/>
      <c r="AT58" s="312"/>
      <c r="AU58" s="312"/>
      <c r="AV58" s="312"/>
      <c r="AW58" s="312"/>
      <c r="AX58" s="312"/>
      <c r="AY58" s="312"/>
      <c r="AZ58" s="312"/>
      <c r="BA58" s="312"/>
      <c r="BB58" s="312"/>
      <c r="BC58" s="312"/>
      <c r="BD58" s="312"/>
      <c r="BE58" s="312"/>
      <c r="BF58" s="312"/>
      <c r="BG58" s="312"/>
      <c r="BH58" s="312"/>
      <c r="BI58" s="312"/>
      <c r="BJ58" s="312"/>
      <c r="BK58" s="312"/>
      <c r="BL58" s="312"/>
      <c r="BM58" s="312"/>
      <c r="BN58" s="312"/>
      <c r="BO58" s="312"/>
      <c r="BP58" s="312"/>
      <c r="BQ58" s="312"/>
      <c r="BR58" s="312"/>
      <c r="BS58" s="312"/>
    </row>
    <row r="59" spans="1:71" x14ac:dyDescent="0.2">
      <c r="A59" s="2624" t="s">
        <v>462</v>
      </c>
      <c r="B59" s="2625"/>
      <c r="C59" s="2625"/>
      <c r="D59" s="2625"/>
      <c r="E59" s="2625"/>
      <c r="F59" s="2620" t="s">
        <v>419</v>
      </c>
      <c r="G59" s="2620"/>
      <c r="H59" s="2620"/>
      <c r="I59" s="2620"/>
      <c r="J59" s="2620"/>
      <c r="K59" s="2620"/>
      <c r="L59" s="2620"/>
      <c r="M59" s="2620"/>
      <c r="N59" s="2620"/>
      <c r="O59" s="2620"/>
      <c r="P59" s="2620"/>
      <c r="Q59" s="2621"/>
      <c r="R59" s="314"/>
      <c r="S59" s="2604" t="s">
        <v>289</v>
      </c>
      <c r="T59" s="2605"/>
      <c r="U59" s="2605"/>
      <c r="V59" s="2605"/>
      <c r="W59" s="2605"/>
      <c r="X59" s="2620" t="s">
        <v>461</v>
      </c>
      <c r="Y59" s="2620"/>
      <c r="Z59" s="2620"/>
      <c r="AA59" s="2620"/>
      <c r="AB59" s="2620"/>
      <c r="AC59" s="2620"/>
      <c r="AD59" s="2620"/>
      <c r="AE59" s="2620"/>
      <c r="AF59" s="2620"/>
      <c r="AG59" s="2620"/>
      <c r="AH59" s="2620"/>
      <c r="AI59" s="2621"/>
      <c r="AJ59" s="313"/>
      <c r="AK59" s="312"/>
      <c r="AL59" s="312"/>
      <c r="AM59" s="312"/>
      <c r="AN59" s="312"/>
      <c r="AO59" s="312"/>
      <c r="AP59" s="312"/>
      <c r="AQ59" s="312"/>
      <c r="AR59" s="312"/>
      <c r="AS59" s="312"/>
      <c r="AT59" s="312"/>
      <c r="AU59" s="312"/>
      <c r="AV59" s="312"/>
      <c r="AW59" s="312"/>
      <c r="AX59" s="312"/>
      <c r="AY59" s="312"/>
      <c r="AZ59" s="312"/>
      <c r="BA59" s="312"/>
      <c r="BB59" s="312"/>
      <c r="BC59" s="312"/>
      <c r="BD59" s="312"/>
      <c r="BE59" s="312"/>
      <c r="BF59" s="312"/>
      <c r="BG59" s="312"/>
      <c r="BH59" s="312"/>
      <c r="BI59" s="312"/>
      <c r="BJ59" s="312"/>
      <c r="BK59" s="312"/>
      <c r="BL59" s="312"/>
      <c r="BM59" s="312"/>
      <c r="BN59" s="312"/>
      <c r="BO59" s="312"/>
      <c r="BP59" s="312"/>
      <c r="BQ59" s="312"/>
      <c r="BR59" s="312"/>
      <c r="BS59" s="312"/>
    </row>
    <row r="60" spans="1:71" ht="12.75" thickBot="1" x14ac:dyDescent="0.25">
      <c r="A60" s="2624" t="s">
        <v>455</v>
      </c>
      <c r="B60" s="2625"/>
      <c r="C60" s="2625"/>
      <c r="D60" s="2625"/>
      <c r="E60" s="2625"/>
      <c r="F60" s="2620" t="s">
        <v>460</v>
      </c>
      <c r="G60" s="2620"/>
      <c r="H60" s="2620"/>
      <c r="I60" s="2620"/>
      <c r="J60" s="2620"/>
      <c r="K60" s="2620"/>
      <c r="L60" s="2620"/>
      <c r="M60" s="2620"/>
      <c r="N60" s="2620"/>
      <c r="O60" s="2620"/>
      <c r="P60" s="2620"/>
      <c r="Q60" s="2621"/>
      <c r="R60" s="314"/>
      <c r="S60" s="2636" t="s">
        <v>459</v>
      </c>
      <c r="T60" s="2637"/>
      <c r="U60" s="2637"/>
      <c r="V60" s="2637"/>
      <c r="W60" s="2637"/>
      <c r="X60" s="2638" t="s">
        <v>458</v>
      </c>
      <c r="Y60" s="2638"/>
      <c r="Z60" s="2638"/>
      <c r="AA60" s="2638"/>
      <c r="AB60" s="2638"/>
      <c r="AC60" s="2638"/>
      <c r="AD60" s="2638"/>
      <c r="AE60" s="2638"/>
      <c r="AF60" s="2638"/>
      <c r="AG60" s="2638"/>
      <c r="AH60" s="2638"/>
      <c r="AI60" s="2639"/>
      <c r="AJ60" s="313"/>
      <c r="AK60" s="312"/>
      <c r="AL60" s="312"/>
      <c r="AM60" s="312"/>
      <c r="AN60" s="312"/>
      <c r="AO60" s="312"/>
      <c r="AP60" s="312"/>
      <c r="AQ60" s="312"/>
      <c r="AR60" s="312"/>
      <c r="AS60" s="312"/>
      <c r="AT60" s="312"/>
      <c r="AU60" s="312"/>
      <c r="AV60" s="312"/>
      <c r="AW60" s="312"/>
      <c r="AX60" s="312"/>
      <c r="AY60" s="312"/>
      <c r="AZ60" s="312"/>
      <c r="BA60" s="312"/>
      <c r="BB60" s="312"/>
      <c r="BC60" s="312"/>
      <c r="BD60" s="312"/>
      <c r="BE60" s="312"/>
      <c r="BF60" s="312"/>
      <c r="BG60" s="312"/>
      <c r="BH60" s="312"/>
      <c r="BI60" s="312"/>
      <c r="BJ60" s="312"/>
      <c r="BK60" s="312"/>
      <c r="BL60" s="312"/>
      <c r="BM60" s="312"/>
      <c r="BN60" s="312"/>
      <c r="BO60" s="312"/>
      <c r="BP60" s="312"/>
      <c r="BQ60" s="312"/>
      <c r="BR60" s="312"/>
      <c r="BS60" s="312"/>
    </row>
    <row r="61" spans="1:71" x14ac:dyDescent="0.2">
      <c r="A61" s="2624" t="s">
        <v>457</v>
      </c>
      <c r="B61" s="2625"/>
      <c r="C61" s="2625"/>
      <c r="D61" s="2625"/>
      <c r="E61" s="2625"/>
      <c r="F61" s="2626" t="s">
        <v>456</v>
      </c>
      <c r="G61" s="2626"/>
      <c r="H61" s="2626"/>
      <c r="I61" s="2626"/>
      <c r="J61" s="2626"/>
      <c r="K61" s="2626"/>
      <c r="L61" s="2626"/>
      <c r="M61" s="2626"/>
      <c r="N61" s="2626"/>
      <c r="O61" s="2626"/>
      <c r="P61" s="2626"/>
      <c r="Q61" s="2627"/>
      <c r="R61" s="314"/>
      <c r="S61" s="314"/>
      <c r="T61" s="314"/>
      <c r="U61" s="314"/>
      <c r="V61" s="314"/>
      <c r="W61" s="314"/>
      <c r="X61" s="314"/>
      <c r="Y61" s="314"/>
      <c r="Z61" s="314"/>
      <c r="AA61" s="314"/>
      <c r="AB61" s="314"/>
      <c r="AC61" s="314"/>
      <c r="AD61" s="314"/>
      <c r="AE61" s="314"/>
      <c r="AF61" s="314"/>
      <c r="AG61" s="314"/>
      <c r="AH61" s="314"/>
      <c r="AI61" s="314"/>
      <c r="AJ61" s="313"/>
      <c r="AK61" s="312"/>
      <c r="AL61" s="312"/>
      <c r="AM61" s="312"/>
      <c r="AN61" s="312"/>
      <c r="AO61" s="312"/>
      <c r="AP61" s="312"/>
      <c r="AQ61" s="312"/>
      <c r="AR61" s="312"/>
      <c r="AS61" s="312"/>
      <c r="AT61" s="312"/>
      <c r="AU61" s="312"/>
      <c r="AV61" s="312"/>
      <c r="AW61" s="312"/>
      <c r="AX61" s="312"/>
      <c r="AY61" s="312"/>
      <c r="AZ61" s="312"/>
      <c r="BA61" s="312"/>
      <c r="BB61" s="312"/>
      <c r="BC61" s="312"/>
      <c r="BD61" s="312"/>
      <c r="BE61" s="312"/>
      <c r="BF61" s="312"/>
      <c r="BG61" s="312"/>
      <c r="BH61" s="312"/>
      <c r="BI61" s="312"/>
      <c r="BJ61" s="312"/>
      <c r="BK61" s="312"/>
      <c r="BL61" s="312"/>
      <c r="BM61" s="312"/>
      <c r="BN61" s="312"/>
      <c r="BO61" s="312"/>
      <c r="BP61" s="312"/>
      <c r="BQ61" s="312"/>
      <c r="BR61" s="312"/>
      <c r="BS61" s="312"/>
    </row>
    <row r="62" spans="1:71" ht="12.75" thickBot="1" x14ac:dyDescent="0.25">
      <c r="A62" s="2632"/>
      <c r="B62" s="2633"/>
      <c r="C62" s="2633"/>
      <c r="D62" s="2633"/>
      <c r="E62" s="2633"/>
      <c r="F62" s="2634"/>
      <c r="G62" s="2634"/>
      <c r="H62" s="2634"/>
      <c r="I62" s="2634"/>
      <c r="J62" s="2634"/>
      <c r="K62" s="2634"/>
      <c r="L62" s="2634"/>
      <c r="M62" s="2634"/>
      <c r="N62" s="2634"/>
      <c r="O62" s="2634"/>
      <c r="P62" s="2634"/>
      <c r="Q62" s="2635"/>
      <c r="R62" s="315"/>
      <c r="S62" s="315"/>
      <c r="T62" s="315"/>
      <c r="U62" s="315"/>
      <c r="V62" s="314"/>
      <c r="W62" s="314"/>
      <c r="X62" s="314"/>
      <c r="Y62" s="314"/>
      <c r="Z62" s="314"/>
      <c r="AA62" s="314"/>
      <c r="AB62" s="314"/>
      <c r="AC62" s="314"/>
      <c r="AD62" s="314"/>
      <c r="AE62" s="314"/>
      <c r="AF62" s="314"/>
      <c r="AG62" s="314"/>
      <c r="AH62" s="314"/>
      <c r="AI62" s="314"/>
      <c r="AJ62" s="313"/>
      <c r="AK62" s="312"/>
      <c r="AL62" s="312"/>
      <c r="AM62" s="312"/>
      <c r="AN62" s="312"/>
      <c r="AO62" s="312"/>
      <c r="AP62" s="312"/>
      <c r="AQ62" s="312"/>
      <c r="AR62" s="312"/>
      <c r="AS62" s="312"/>
      <c r="AT62" s="312"/>
      <c r="AU62" s="312"/>
      <c r="AV62" s="312"/>
      <c r="AW62" s="312"/>
      <c r="AX62" s="312"/>
      <c r="AY62" s="312"/>
      <c r="AZ62" s="312"/>
      <c r="BA62" s="312"/>
      <c r="BB62" s="312"/>
      <c r="BC62" s="312"/>
      <c r="BD62" s="312"/>
      <c r="BE62" s="312"/>
      <c r="BF62" s="312"/>
      <c r="BG62" s="312"/>
      <c r="BH62" s="312"/>
      <c r="BI62" s="312"/>
      <c r="BJ62" s="312"/>
      <c r="BK62" s="312"/>
      <c r="BL62" s="312"/>
      <c r="BM62" s="312"/>
      <c r="BN62" s="312"/>
      <c r="BO62" s="312"/>
      <c r="BP62" s="312"/>
      <c r="BQ62" s="312"/>
      <c r="BR62" s="312"/>
      <c r="BS62" s="312"/>
    </row>
  </sheetData>
  <sheetProtection algorithmName="SHA-512" hashValue="R8ko8TJp4uYDsq07mxxom8TwHTS/1QtwK1+oUslIrFtSZJAnwNQEXmWkHDRPx19bnAbNoKC3j36Y794Dse9xnw==" saltValue="+b6/QSzBrpa+ha9n9ABHrA==" spinCount="100000"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99" t="s">
        <v>49</v>
      </c>
      <c r="AK1" s="1399"/>
      <c r="AL1" s="1399"/>
      <c r="AM1" s="1399"/>
      <c r="AN1" s="1399"/>
      <c r="AO1" s="1399"/>
      <c r="AP1" s="1399"/>
      <c r="AQ1" s="1399"/>
      <c r="AR1" s="1399"/>
      <c r="AS1" s="1399"/>
      <c r="AT1" s="1399"/>
      <c r="AU1" s="1399"/>
      <c r="AV1" s="1399"/>
      <c r="AW1" s="1399"/>
      <c r="AX1" s="1399"/>
      <c r="AY1" s="1399"/>
      <c r="AZ1" s="1399"/>
      <c r="BA1" s="1399"/>
      <c r="BB1" s="1399"/>
      <c r="BC1" s="1399"/>
      <c r="BD1" s="1399"/>
      <c r="BE1" s="1399"/>
      <c r="BF1" s="1399"/>
      <c r="BG1" s="1399"/>
      <c r="BH1" s="1399"/>
      <c r="BI1" s="1399"/>
      <c r="BJ1" s="1399"/>
      <c r="BK1" s="1399"/>
      <c r="BL1" s="1399"/>
      <c r="BM1" s="1399"/>
      <c r="BN1" s="1399"/>
      <c r="BO1" s="1399"/>
      <c r="BP1" s="1399"/>
      <c r="BQ1" s="1399"/>
      <c r="BR1" s="1399"/>
      <c r="BS1" s="139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152" t="s">
        <v>620</v>
      </c>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74" t="s">
        <v>48</v>
      </c>
      <c r="B7" s="1174"/>
      <c r="C7" s="1174"/>
      <c r="D7" s="1174"/>
      <c r="E7" s="1174"/>
      <c r="F7" s="855"/>
      <c r="G7" s="855"/>
      <c r="H7" s="855"/>
      <c r="I7" s="855"/>
      <c r="J7" s="855"/>
      <c r="K7" s="855"/>
      <c r="L7" s="855"/>
      <c r="M7" s="855"/>
      <c r="N7" s="855"/>
      <c r="O7" s="855"/>
      <c r="P7" s="855"/>
      <c r="Q7" s="6"/>
      <c r="R7" s="6"/>
      <c r="S7" s="6"/>
      <c r="T7" s="334"/>
      <c r="U7" s="133"/>
      <c r="V7" s="133"/>
      <c r="W7" s="133"/>
      <c r="X7" s="133"/>
      <c r="Y7" s="309"/>
      <c r="Z7" s="309"/>
      <c r="AA7" s="309"/>
      <c r="AB7" s="309"/>
      <c r="AC7" s="309"/>
      <c r="AD7" s="309"/>
      <c r="AE7" s="309"/>
      <c r="AF7" s="309"/>
      <c r="AG7" s="309"/>
      <c r="AH7" s="309"/>
      <c r="AI7" s="30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32"/>
      <c r="AM8" s="332"/>
      <c r="AN8" s="332"/>
      <c r="AO8" s="332"/>
      <c r="AP8" s="332"/>
      <c r="AQ8" s="332"/>
      <c r="AR8" s="332"/>
      <c r="AS8" s="332"/>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40" t="s">
        <v>851</v>
      </c>
      <c r="B9" s="2641"/>
      <c r="C9" s="2641"/>
      <c r="D9" s="2641"/>
      <c r="E9" s="2641"/>
      <c r="F9" s="2641"/>
      <c r="G9" s="2641"/>
      <c r="H9" s="2641"/>
      <c r="I9" s="2641"/>
      <c r="J9" s="2641"/>
      <c r="K9" s="2641"/>
      <c r="L9" s="2641"/>
      <c r="M9" s="2641"/>
      <c r="N9" s="2641"/>
      <c r="O9" s="2641"/>
      <c r="P9" s="2641"/>
      <c r="Q9" s="2641"/>
      <c r="R9" s="2641"/>
      <c r="S9" s="2641"/>
      <c r="T9" s="2641"/>
      <c r="U9" s="2641"/>
      <c r="V9" s="2641"/>
      <c r="W9" s="2641"/>
      <c r="X9" s="2641"/>
      <c r="Y9" s="2641"/>
      <c r="Z9" s="2641"/>
      <c r="AA9" s="2641"/>
      <c r="AB9" s="2641"/>
      <c r="AC9" s="2641"/>
      <c r="AD9" s="2641"/>
      <c r="AE9" s="2641"/>
      <c r="AF9" s="2641"/>
      <c r="AG9" s="2641"/>
      <c r="AH9" s="2641"/>
      <c r="AI9" s="2642"/>
      <c r="AJ9" s="4"/>
      <c r="AK9" s="139"/>
      <c r="AL9" s="332"/>
      <c r="AM9" s="332"/>
      <c r="AN9" s="332"/>
      <c r="AO9" s="332"/>
      <c r="AP9" s="332"/>
      <c r="AQ9" s="332"/>
      <c r="AR9" s="332"/>
      <c r="AS9" s="332"/>
      <c r="AT9" s="333"/>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43"/>
      <c r="B10" s="2644"/>
      <c r="C10" s="2644"/>
      <c r="D10" s="2644"/>
      <c r="E10" s="2644"/>
      <c r="F10" s="2644"/>
      <c r="G10" s="2644"/>
      <c r="H10" s="2644"/>
      <c r="I10" s="2644"/>
      <c r="J10" s="2644"/>
      <c r="K10" s="2644"/>
      <c r="L10" s="2644"/>
      <c r="M10" s="2644"/>
      <c r="N10" s="2644"/>
      <c r="O10" s="2644"/>
      <c r="P10" s="2644"/>
      <c r="Q10" s="2644"/>
      <c r="R10" s="2644"/>
      <c r="S10" s="2644"/>
      <c r="T10" s="2644"/>
      <c r="U10" s="2644"/>
      <c r="V10" s="2644"/>
      <c r="W10" s="2644"/>
      <c r="X10" s="2644"/>
      <c r="Y10" s="2644"/>
      <c r="Z10" s="2644"/>
      <c r="AA10" s="2644"/>
      <c r="AB10" s="2644"/>
      <c r="AC10" s="2644"/>
      <c r="AD10" s="2644"/>
      <c r="AE10" s="2644"/>
      <c r="AF10" s="2644"/>
      <c r="AG10" s="2644"/>
      <c r="AH10" s="2644"/>
      <c r="AI10" s="2645"/>
      <c r="AJ10" s="4"/>
      <c r="AK10" s="139"/>
      <c r="AL10" s="332"/>
      <c r="AM10" s="332"/>
      <c r="AN10" s="332"/>
      <c r="AO10" s="332"/>
      <c r="AP10" s="332"/>
      <c r="AQ10" s="332"/>
      <c r="AR10" s="332"/>
      <c r="AS10" s="332"/>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43"/>
      <c r="B11" s="2644"/>
      <c r="C11" s="2644"/>
      <c r="D11" s="2644"/>
      <c r="E11" s="2644"/>
      <c r="F11" s="2644"/>
      <c r="G11" s="2644"/>
      <c r="H11" s="2644"/>
      <c r="I11" s="2644"/>
      <c r="J11" s="2644"/>
      <c r="K11" s="2644"/>
      <c r="L11" s="2644"/>
      <c r="M11" s="2644"/>
      <c r="N11" s="2644"/>
      <c r="O11" s="2644"/>
      <c r="P11" s="2644"/>
      <c r="Q11" s="2644"/>
      <c r="R11" s="2644"/>
      <c r="S11" s="2644"/>
      <c r="T11" s="2644"/>
      <c r="U11" s="2644"/>
      <c r="V11" s="2644"/>
      <c r="W11" s="2644"/>
      <c r="X11" s="2644"/>
      <c r="Y11" s="2644"/>
      <c r="Z11" s="2644"/>
      <c r="AA11" s="2644"/>
      <c r="AB11" s="2644"/>
      <c r="AC11" s="2644"/>
      <c r="AD11" s="2644"/>
      <c r="AE11" s="2644"/>
      <c r="AF11" s="2644"/>
      <c r="AG11" s="2644"/>
      <c r="AH11" s="2644"/>
      <c r="AI11" s="2645"/>
      <c r="AJ11" s="4"/>
      <c r="AK11" s="139"/>
      <c r="AL11" s="332"/>
      <c r="AM11" s="332"/>
      <c r="AN11" s="332"/>
      <c r="AO11" s="332"/>
      <c r="AP11" s="332"/>
      <c r="AQ11" s="332"/>
      <c r="AR11" s="332"/>
      <c r="AS11" s="332"/>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43"/>
      <c r="B12" s="2644"/>
      <c r="C12" s="2644"/>
      <c r="D12" s="2644"/>
      <c r="E12" s="2644"/>
      <c r="F12" s="2644"/>
      <c r="G12" s="2644"/>
      <c r="H12" s="2644"/>
      <c r="I12" s="2644"/>
      <c r="J12" s="2644"/>
      <c r="K12" s="2644"/>
      <c r="L12" s="2644"/>
      <c r="M12" s="2644"/>
      <c r="N12" s="2644"/>
      <c r="O12" s="2644"/>
      <c r="P12" s="2644"/>
      <c r="Q12" s="2644"/>
      <c r="R12" s="2644"/>
      <c r="S12" s="2644"/>
      <c r="T12" s="2644"/>
      <c r="U12" s="2644"/>
      <c r="V12" s="2644"/>
      <c r="W12" s="2644"/>
      <c r="X12" s="2644"/>
      <c r="Y12" s="2644"/>
      <c r="Z12" s="2644"/>
      <c r="AA12" s="2644"/>
      <c r="AB12" s="2644"/>
      <c r="AC12" s="2644"/>
      <c r="AD12" s="2644"/>
      <c r="AE12" s="2644"/>
      <c r="AF12" s="2644"/>
      <c r="AG12" s="2644"/>
      <c r="AH12" s="2644"/>
      <c r="AI12" s="2645"/>
      <c r="AJ12" s="4"/>
      <c r="AK12" s="139"/>
      <c r="AL12" s="332"/>
      <c r="AM12" s="332"/>
      <c r="AN12" s="332"/>
      <c r="AO12" s="332"/>
      <c r="AP12" s="332"/>
      <c r="AQ12" s="332"/>
      <c r="AR12" s="332"/>
      <c r="AS12" s="332"/>
      <c r="AT12" s="332"/>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43"/>
      <c r="B13" s="2644"/>
      <c r="C13" s="2644"/>
      <c r="D13" s="2644"/>
      <c r="E13" s="2644"/>
      <c r="F13" s="2644"/>
      <c r="G13" s="2644"/>
      <c r="H13" s="2644"/>
      <c r="I13" s="2644"/>
      <c r="J13" s="2644"/>
      <c r="K13" s="2644"/>
      <c r="L13" s="2644"/>
      <c r="M13" s="2644"/>
      <c r="N13" s="2644"/>
      <c r="O13" s="2644"/>
      <c r="P13" s="2644"/>
      <c r="Q13" s="2644"/>
      <c r="R13" s="2644"/>
      <c r="S13" s="2644"/>
      <c r="T13" s="2644"/>
      <c r="U13" s="2644"/>
      <c r="V13" s="2644"/>
      <c r="W13" s="2644"/>
      <c r="X13" s="2644"/>
      <c r="Y13" s="2644"/>
      <c r="Z13" s="2644"/>
      <c r="AA13" s="2644"/>
      <c r="AB13" s="2644"/>
      <c r="AC13" s="2644"/>
      <c r="AD13" s="2644"/>
      <c r="AE13" s="2644"/>
      <c r="AF13" s="2644"/>
      <c r="AG13" s="2644"/>
      <c r="AH13" s="2644"/>
      <c r="AI13" s="2645"/>
      <c r="AJ13" s="4"/>
      <c r="AK13" s="139"/>
      <c r="AL13" s="332"/>
      <c r="AM13" s="332"/>
      <c r="AN13" s="332"/>
      <c r="AO13" s="332"/>
      <c r="AP13" s="332"/>
      <c r="AQ13" s="332"/>
      <c r="AR13" s="332"/>
      <c r="AS13" s="332"/>
      <c r="AT13" s="331"/>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43"/>
      <c r="B14" s="2644"/>
      <c r="C14" s="2644"/>
      <c r="D14" s="2644"/>
      <c r="E14" s="2644"/>
      <c r="F14" s="2644"/>
      <c r="G14" s="2644"/>
      <c r="H14" s="2644"/>
      <c r="I14" s="2644"/>
      <c r="J14" s="2644"/>
      <c r="K14" s="2644"/>
      <c r="L14" s="2644"/>
      <c r="M14" s="2644"/>
      <c r="N14" s="2644"/>
      <c r="O14" s="2644"/>
      <c r="P14" s="2644"/>
      <c r="Q14" s="2644"/>
      <c r="R14" s="2644"/>
      <c r="S14" s="2644"/>
      <c r="T14" s="2644"/>
      <c r="U14" s="2644"/>
      <c r="V14" s="2644"/>
      <c r="W14" s="2644"/>
      <c r="X14" s="2644"/>
      <c r="Y14" s="2644"/>
      <c r="Z14" s="2644"/>
      <c r="AA14" s="2644"/>
      <c r="AB14" s="2644"/>
      <c r="AC14" s="2644"/>
      <c r="AD14" s="2644"/>
      <c r="AE14" s="2644"/>
      <c r="AF14" s="2644"/>
      <c r="AG14" s="2644"/>
      <c r="AH14" s="2644"/>
      <c r="AI14" s="2645"/>
      <c r="AJ14" s="4"/>
      <c r="AK14" s="139"/>
      <c r="AL14" s="332"/>
      <c r="AM14" s="332"/>
      <c r="AN14" s="332"/>
      <c r="AO14" s="332"/>
      <c r="AP14" s="332"/>
      <c r="AQ14" s="332"/>
      <c r="AR14" s="332"/>
      <c r="AS14" s="332"/>
      <c r="AT14" s="331"/>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43"/>
      <c r="B15" s="2644"/>
      <c r="C15" s="2644"/>
      <c r="D15" s="2644"/>
      <c r="E15" s="2644"/>
      <c r="F15" s="2644"/>
      <c r="G15" s="2644"/>
      <c r="H15" s="2644"/>
      <c r="I15" s="2644"/>
      <c r="J15" s="2644"/>
      <c r="K15" s="2644"/>
      <c r="L15" s="2644"/>
      <c r="M15" s="2644"/>
      <c r="N15" s="2644"/>
      <c r="O15" s="2644"/>
      <c r="P15" s="2644"/>
      <c r="Q15" s="2644"/>
      <c r="R15" s="2644"/>
      <c r="S15" s="2644"/>
      <c r="T15" s="2644"/>
      <c r="U15" s="2644"/>
      <c r="V15" s="2644"/>
      <c r="W15" s="2644"/>
      <c r="X15" s="2644"/>
      <c r="Y15" s="2644"/>
      <c r="Z15" s="2644"/>
      <c r="AA15" s="2644"/>
      <c r="AB15" s="2644"/>
      <c r="AC15" s="2644"/>
      <c r="AD15" s="2644"/>
      <c r="AE15" s="2644"/>
      <c r="AF15" s="2644"/>
      <c r="AG15" s="2644"/>
      <c r="AH15" s="2644"/>
      <c r="AI15" s="2645"/>
      <c r="AJ15" s="4"/>
      <c r="AK15" s="139"/>
      <c r="AL15" s="332"/>
      <c r="AM15" s="332"/>
      <c r="AN15" s="332"/>
      <c r="AO15" s="332"/>
      <c r="AP15" s="332"/>
      <c r="AQ15" s="332"/>
      <c r="AR15" s="332"/>
      <c r="AS15" s="332"/>
      <c r="AT15" s="331"/>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43"/>
      <c r="B16" s="2644"/>
      <c r="C16" s="2644"/>
      <c r="D16" s="2644"/>
      <c r="E16" s="2644"/>
      <c r="F16" s="2644"/>
      <c r="G16" s="2644"/>
      <c r="H16" s="2644"/>
      <c r="I16" s="2644"/>
      <c r="J16" s="2644"/>
      <c r="K16" s="2644"/>
      <c r="L16" s="2644"/>
      <c r="M16" s="2644"/>
      <c r="N16" s="2644"/>
      <c r="O16" s="2644"/>
      <c r="P16" s="2644"/>
      <c r="Q16" s="2644"/>
      <c r="R16" s="2644"/>
      <c r="S16" s="2644"/>
      <c r="T16" s="2644"/>
      <c r="U16" s="2644"/>
      <c r="V16" s="2644"/>
      <c r="W16" s="2644"/>
      <c r="X16" s="2644"/>
      <c r="Y16" s="2644"/>
      <c r="Z16" s="2644"/>
      <c r="AA16" s="2644"/>
      <c r="AB16" s="2644"/>
      <c r="AC16" s="2644"/>
      <c r="AD16" s="2644"/>
      <c r="AE16" s="2644"/>
      <c r="AF16" s="2644"/>
      <c r="AG16" s="2644"/>
      <c r="AH16" s="2644"/>
      <c r="AI16" s="2645"/>
      <c r="AJ16" s="4"/>
      <c r="AK16" s="139"/>
      <c r="AL16" s="332"/>
      <c r="AM16" s="332"/>
      <c r="AN16" s="332"/>
      <c r="AO16" s="332"/>
      <c r="AP16" s="332"/>
      <c r="AQ16" s="332"/>
      <c r="AR16" s="332"/>
      <c r="AS16" s="332"/>
      <c r="AT16" s="331"/>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43"/>
      <c r="B17" s="2644"/>
      <c r="C17" s="2644"/>
      <c r="D17" s="2644"/>
      <c r="E17" s="2644"/>
      <c r="F17" s="2644"/>
      <c r="G17" s="2644"/>
      <c r="H17" s="2644"/>
      <c r="I17" s="2644"/>
      <c r="J17" s="2644"/>
      <c r="K17" s="2644"/>
      <c r="L17" s="2644"/>
      <c r="M17" s="2644"/>
      <c r="N17" s="2644"/>
      <c r="O17" s="2644"/>
      <c r="P17" s="2644"/>
      <c r="Q17" s="2644"/>
      <c r="R17" s="2644"/>
      <c r="S17" s="2644"/>
      <c r="T17" s="2644"/>
      <c r="U17" s="2644"/>
      <c r="V17" s="2644"/>
      <c r="W17" s="2644"/>
      <c r="X17" s="2644"/>
      <c r="Y17" s="2644"/>
      <c r="Z17" s="2644"/>
      <c r="AA17" s="2644"/>
      <c r="AB17" s="2644"/>
      <c r="AC17" s="2644"/>
      <c r="AD17" s="2644"/>
      <c r="AE17" s="2644"/>
      <c r="AF17" s="2644"/>
      <c r="AG17" s="2644"/>
      <c r="AH17" s="2644"/>
      <c r="AI17" s="2645"/>
      <c r="AJ17" s="4"/>
      <c r="AK17" s="139"/>
      <c r="AL17" s="332"/>
      <c r="AM17" s="332"/>
      <c r="AN17" s="332"/>
      <c r="AO17" s="332"/>
      <c r="AP17" s="332"/>
      <c r="AQ17" s="332"/>
      <c r="AR17" s="332"/>
      <c r="AS17" s="332"/>
      <c r="AT17" s="331"/>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43"/>
      <c r="B18" s="2644"/>
      <c r="C18" s="2644"/>
      <c r="D18" s="2644"/>
      <c r="E18" s="2644"/>
      <c r="F18" s="2644"/>
      <c r="G18" s="2644"/>
      <c r="H18" s="2644"/>
      <c r="I18" s="2644"/>
      <c r="J18" s="2644"/>
      <c r="K18" s="2644"/>
      <c r="L18" s="2644"/>
      <c r="M18" s="2644"/>
      <c r="N18" s="2644"/>
      <c r="O18" s="2644"/>
      <c r="P18" s="2644"/>
      <c r="Q18" s="2644"/>
      <c r="R18" s="2644"/>
      <c r="S18" s="2644"/>
      <c r="T18" s="2644"/>
      <c r="U18" s="2644"/>
      <c r="V18" s="2644"/>
      <c r="W18" s="2644"/>
      <c r="X18" s="2644"/>
      <c r="Y18" s="2644"/>
      <c r="Z18" s="2644"/>
      <c r="AA18" s="2644"/>
      <c r="AB18" s="2644"/>
      <c r="AC18" s="2644"/>
      <c r="AD18" s="2644"/>
      <c r="AE18" s="2644"/>
      <c r="AF18" s="2644"/>
      <c r="AG18" s="2644"/>
      <c r="AH18" s="2644"/>
      <c r="AI18" s="2645"/>
      <c r="AJ18" s="4"/>
      <c r="AK18" s="139"/>
      <c r="AL18" s="332"/>
      <c r="AM18" s="332"/>
      <c r="AN18" s="332"/>
      <c r="AO18" s="332"/>
      <c r="AP18" s="332"/>
      <c r="AQ18" s="332"/>
      <c r="AR18" s="332"/>
      <c r="AS18" s="332"/>
      <c r="AT18" s="331"/>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43"/>
      <c r="B19" s="2644"/>
      <c r="C19" s="2644"/>
      <c r="D19" s="2644"/>
      <c r="E19" s="2644"/>
      <c r="F19" s="2644"/>
      <c r="G19" s="2644"/>
      <c r="H19" s="2644"/>
      <c r="I19" s="2644"/>
      <c r="J19" s="2644"/>
      <c r="K19" s="2644"/>
      <c r="L19" s="2644"/>
      <c r="M19" s="2644"/>
      <c r="N19" s="2644"/>
      <c r="O19" s="2644"/>
      <c r="P19" s="2644"/>
      <c r="Q19" s="2644"/>
      <c r="R19" s="2644"/>
      <c r="S19" s="2644"/>
      <c r="T19" s="2644"/>
      <c r="U19" s="2644"/>
      <c r="V19" s="2644"/>
      <c r="W19" s="2644"/>
      <c r="X19" s="2644"/>
      <c r="Y19" s="2644"/>
      <c r="Z19" s="2644"/>
      <c r="AA19" s="2644"/>
      <c r="AB19" s="2644"/>
      <c r="AC19" s="2644"/>
      <c r="AD19" s="2644"/>
      <c r="AE19" s="2644"/>
      <c r="AF19" s="2644"/>
      <c r="AG19" s="2644"/>
      <c r="AH19" s="2644"/>
      <c r="AI19" s="2645"/>
      <c r="AJ19" s="4"/>
      <c r="AK19" s="139"/>
      <c r="AL19" s="332"/>
      <c r="AM19" s="332"/>
      <c r="AN19" s="332"/>
      <c r="AO19" s="332"/>
      <c r="AP19" s="332"/>
      <c r="AQ19" s="332"/>
      <c r="AR19" s="332"/>
      <c r="AS19" s="332"/>
      <c r="AT19" s="331"/>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43"/>
      <c r="B20" s="2644"/>
      <c r="C20" s="2644"/>
      <c r="D20" s="2644"/>
      <c r="E20" s="2644"/>
      <c r="F20" s="2644"/>
      <c r="G20" s="2644"/>
      <c r="H20" s="2644"/>
      <c r="I20" s="2644"/>
      <c r="J20" s="2644"/>
      <c r="K20" s="2644"/>
      <c r="L20" s="2644"/>
      <c r="M20" s="2644"/>
      <c r="N20" s="2644"/>
      <c r="O20" s="2644"/>
      <c r="P20" s="2644"/>
      <c r="Q20" s="2644"/>
      <c r="R20" s="2644"/>
      <c r="S20" s="2644"/>
      <c r="T20" s="2644"/>
      <c r="U20" s="2644"/>
      <c r="V20" s="2644"/>
      <c r="W20" s="2644"/>
      <c r="X20" s="2644"/>
      <c r="Y20" s="2644"/>
      <c r="Z20" s="2644"/>
      <c r="AA20" s="2644"/>
      <c r="AB20" s="2644"/>
      <c r="AC20" s="2644"/>
      <c r="AD20" s="2644"/>
      <c r="AE20" s="2644"/>
      <c r="AF20" s="2644"/>
      <c r="AG20" s="2644"/>
      <c r="AH20" s="2644"/>
      <c r="AI20" s="2645"/>
      <c r="AJ20" s="4"/>
      <c r="AK20" s="139"/>
      <c r="AL20" s="332"/>
      <c r="AM20" s="332"/>
      <c r="AN20" s="332"/>
      <c r="AO20" s="332"/>
      <c r="AP20" s="332"/>
      <c r="AQ20" s="332"/>
      <c r="AR20" s="332"/>
      <c r="AS20" s="332"/>
      <c r="AT20" s="331"/>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43"/>
      <c r="B21" s="2644"/>
      <c r="C21" s="2644"/>
      <c r="D21" s="2644"/>
      <c r="E21" s="2644"/>
      <c r="F21" s="2644"/>
      <c r="G21" s="2644"/>
      <c r="H21" s="2644"/>
      <c r="I21" s="2644"/>
      <c r="J21" s="2644"/>
      <c r="K21" s="2644"/>
      <c r="L21" s="2644"/>
      <c r="M21" s="2644"/>
      <c r="N21" s="2644"/>
      <c r="O21" s="2644"/>
      <c r="P21" s="2644"/>
      <c r="Q21" s="2644"/>
      <c r="R21" s="2644"/>
      <c r="S21" s="2644"/>
      <c r="T21" s="2644"/>
      <c r="U21" s="2644"/>
      <c r="V21" s="2644"/>
      <c r="W21" s="2644"/>
      <c r="X21" s="2644"/>
      <c r="Y21" s="2644"/>
      <c r="Z21" s="2644"/>
      <c r="AA21" s="2644"/>
      <c r="AB21" s="2644"/>
      <c r="AC21" s="2644"/>
      <c r="AD21" s="2644"/>
      <c r="AE21" s="2644"/>
      <c r="AF21" s="2644"/>
      <c r="AG21" s="2644"/>
      <c r="AH21" s="2644"/>
      <c r="AI21" s="2645"/>
      <c r="AJ21" s="4"/>
      <c r="AK21" s="139"/>
      <c r="AL21" s="332"/>
      <c r="AM21" s="332"/>
      <c r="AN21" s="332"/>
      <c r="AO21" s="332"/>
      <c r="AP21" s="332"/>
      <c r="AQ21" s="332"/>
      <c r="AR21" s="332"/>
      <c r="AS21" s="332"/>
      <c r="AT21" s="331"/>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43"/>
      <c r="B22" s="2644"/>
      <c r="C22" s="2644"/>
      <c r="D22" s="2644"/>
      <c r="E22" s="2644"/>
      <c r="F22" s="2644"/>
      <c r="G22" s="2644"/>
      <c r="H22" s="2644"/>
      <c r="I22" s="2644"/>
      <c r="J22" s="2644"/>
      <c r="K22" s="2644"/>
      <c r="L22" s="2644"/>
      <c r="M22" s="2644"/>
      <c r="N22" s="2644"/>
      <c r="O22" s="2644"/>
      <c r="P22" s="2644"/>
      <c r="Q22" s="2644"/>
      <c r="R22" s="2644"/>
      <c r="S22" s="2644"/>
      <c r="T22" s="2644"/>
      <c r="U22" s="2644"/>
      <c r="V22" s="2644"/>
      <c r="W22" s="2644"/>
      <c r="X22" s="2644"/>
      <c r="Y22" s="2644"/>
      <c r="Z22" s="2644"/>
      <c r="AA22" s="2644"/>
      <c r="AB22" s="2644"/>
      <c r="AC22" s="2644"/>
      <c r="AD22" s="2644"/>
      <c r="AE22" s="2644"/>
      <c r="AF22" s="2644"/>
      <c r="AG22" s="2644"/>
      <c r="AH22" s="2644"/>
      <c r="AI22" s="2645"/>
      <c r="AJ22" s="4"/>
      <c r="AK22" s="139"/>
      <c r="AL22" s="332"/>
      <c r="AM22" s="332"/>
      <c r="AN22" s="332"/>
      <c r="AO22" s="332"/>
      <c r="AP22" s="332"/>
      <c r="AQ22" s="332"/>
      <c r="AR22" s="332"/>
      <c r="AS22" s="332"/>
      <c r="AT22" s="331"/>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43"/>
      <c r="B23" s="2644"/>
      <c r="C23" s="2644"/>
      <c r="D23" s="2644"/>
      <c r="E23" s="2644"/>
      <c r="F23" s="2644"/>
      <c r="G23" s="2644"/>
      <c r="H23" s="2644"/>
      <c r="I23" s="2644"/>
      <c r="J23" s="2644"/>
      <c r="K23" s="2644"/>
      <c r="L23" s="2644"/>
      <c r="M23" s="2644"/>
      <c r="N23" s="2644"/>
      <c r="O23" s="2644"/>
      <c r="P23" s="2644"/>
      <c r="Q23" s="2644"/>
      <c r="R23" s="2644"/>
      <c r="S23" s="2644"/>
      <c r="T23" s="2644"/>
      <c r="U23" s="2644"/>
      <c r="V23" s="2644"/>
      <c r="W23" s="2644"/>
      <c r="X23" s="2644"/>
      <c r="Y23" s="2644"/>
      <c r="Z23" s="2644"/>
      <c r="AA23" s="2644"/>
      <c r="AB23" s="2644"/>
      <c r="AC23" s="2644"/>
      <c r="AD23" s="2644"/>
      <c r="AE23" s="2644"/>
      <c r="AF23" s="2644"/>
      <c r="AG23" s="2644"/>
      <c r="AH23" s="2644"/>
      <c r="AI23" s="2645"/>
      <c r="AJ23" s="4"/>
      <c r="AK23" s="139"/>
      <c r="AL23" s="332"/>
      <c r="AM23" s="332"/>
      <c r="AN23" s="332"/>
      <c r="AO23" s="332"/>
      <c r="AP23" s="332"/>
      <c r="AQ23" s="332"/>
      <c r="AR23" s="332"/>
      <c r="AS23" s="332"/>
      <c r="AT23" s="331"/>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43"/>
      <c r="B24" s="2644"/>
      <c r="C24" s="2644"/>
      <c r="D24" s="2644"/>
      <c r="E24" s="2644"/>
      <c r="F24" s="2644"/>
      <c r="G24" s="2644"/>
      <c r="H24" s="2644"/>
      <c r="I24" s="2644"/>
      <c r="J24" s="2644"/>
      <c r="K24" s="2644"/>
      <c r="L24" s="2644"/>
      <c r="M24" s="2644"/>
      <c r="N24" s="2644"/>
      <c r="O24" s="2644"/>
      <c r="P24" s="2644"/>
      <c r="Q24" s="2644"/>
      <c r="R24" s="2644"/>
      <c r="S24" s="2644"/>
      <c r="T24" s="2644"/>
      <c r="U24" s="2644"/>
      <c r="V24" s="2644"/>
      <c r="W24" s="2644"/>
      <c r="X24" s="2644"/>
      <c r="Y24" s="2644"/>
      <c r="Z24" s="2644"/>
      <c r="AA24" s="2644"/>
      <c r="AB24" s="2644"/>
      <c r="AC24" s="2644"/>
      <c r="AD24" s="2644"/>
      <c r="AE24" s="2644"/>
      <c r="AF24" s="2644"/>
      <c r="AG24" s="2644"/>
      <c r="AH24" s="2644"/>
      <c r="AI24" s="2645"/>
      <c r="AJ24" s="4"/>
      <c r="AK24" s="139"/>
      <c r="AL24" s="332"/>
      <c r="AM24" s="332"/>
      <c r="AN24" s="332"/>
      <c r="AO24" s="332"/>
      <c r="AP24" s="332"/>
      <c r="AQ24" s="332"/>
      <c r="AR24" s="332"/>
      <c r="AS24" s="332"/>
      <c r="AT24" s="331"/>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43"/>
      <c r="B25" s="2644"/>
      <c r="C25" s="2644"/>
      <c r="D25" s="2644"/>
      <c r="E25" s="2644"/>
      <c r="F25" s="2644"/>
      <c r="G25" s="2644"/>
      <c r="H25" s="2644"/>
      <c r="I25" s="2644"/>
      <c r="J25" s="2644"/>
      <c r="K25" s="2644"/>
      <c r="L25" s="2644"/>
      <c r="M25" s="2644"/>
      <c r="N25" s="2644"/>
      <c r="O25" s="2644"/>
      <c r="P25" s="2644"/>
      <c r="Q25" s="2644"/>
      <c r="R25" s="2644"/>
      <c r="S25" s="2644"/>
      <c r="T25" s="2644"/>
      <c r="U25" s="2644"/>
      <c r="V25" s="2644"/>
      <c r="W25" s="2644"/>
      <c r="X25" s="2644"/>
      <c r="Y25" s="2644"/>
      <c r="Z25" s="2644"/>
      <c r="AA25" s="2644"/>
      <c r="AB25" s="2644"/>
      <c r="AC25" s="2644"/>
      <c r="AD25" s="2644"/>
      <c r="AE25" s="2644"/>
      <c r="AF25" s="2644"/>
      <c r="AG25" s="2644"/>
      <c r="AH25" s="2644"/>
      <c r="AI25" s="2645"/>
      <c r="AJ25" s="4"/>
      <c r="AK25" s="139"/>
      <c r="AL25" s="332"/>
      <c r="AM25" s="332"/>
      <c r="AN25" s="332"/>
      <c r="AO25" s="332"/>
      <c r="AP25" s="332"/>
      <c r="AQ25" s="332"/>
      <c r="AR25" s="332"/>
      <c r="AS25" s="332"/>
      <c r="AT25" s="331"/>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43"/>
      <c r="B26" s="2644"/>
      <c r="C26" s="2644"/>
      <c r="D26" s="2644"/>
      <c r="E26" s="2644"/>
      <c r="F26" s="2644"/>
      <c r="G26" s="2644"/>
      <c r="H26" s="2644"/>
      <c r="I26" s="2644"/>
      <c r="J26" s="2644"/>
      <c r="K26" s="2644"/>
      <c r="L26" s="2644"/>
      <c r="M26" s="2644"/>
      <c r="N26" s="2644"/>
      <c r="O26" s="2644"/>
      <c r="P26" s="2644"/>
      <c r="Q26" s="2644"/>
      <c r="R26" s="2644"/>
      <c r="S26" s="2644"/>
      <c r="T26" s="2644"/>
      <c r="U26" s="2644"/>
      <c r="V26" s="2644"/>
      <c r="W26" s="2644"/>
      <c r="X26" s="2644"/>
      <c r="Y26" s="2644"/>
      <c r="Z26" s="2644"/>
      <c r="AA26" s="2644"/>
      <c r="AB26" s="2644"/>
      <c r="AC26" s="2644"/>
      <c r="AD26" s="2644"/>
      <c r="AE26" s="2644"/>
      <c r="AF26" s="2644"/>
      <c r="AG26" s="2644"/>
      <c r="AH26" s="2644"/>
      <c r="AI26" s="2645"/>
      <c r="AJ26" s="4"/>
      <c r="AK26" s="139"/>
      <c r="AL26" s="332"/>
      <c r="AM26" s="332"/>
      <c r="AN26" s="332"/>
      <c r="AO26" s="332"/>
      <c r="AP26" s="332"/>
      <c r="AQ26" s="332"/>
      <c r="AR26" s="332"/>
      <c r="AS26" s="332"/>
      <c r="AT26" s="331"/>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43"/>
      <c r="B27" s="2644"/>
      <c r="C27" s="2644"/>
      <c r="D27" s="2644"/>
      <c r="E27" s="2644"/>
      <c r="F27" s="2644"/>
      <c r="G27" s="2644"/>
      <c r="H27" s="2644"/>
      <c r="I27" s="2644"/>
      <c r="J27" s="2644"/>
      <c r="K27" s="2644"/>
      <c r="L27" s="2644"/>
      <c r="M27" s="2644"/>
      <c r="N27" s="2644"/>
      <c r="O27" s="2644"/>
      <c r="P27" s="2644"/>
      <c r="Q27" s="2644"/>
      <c r="R27" s="2644"/>
      <c r="S27" s="2644"/>
      <c r="T27" s="2644"/>
      <c r="U27" s="2644"/>
      <c r="V27" s="2644"/>
      <c r="W27" s="2644"/>
      <c r="X27" s="2644"/>
      <c r="Y27" s="2644"/>
      <c r="Z27" s="2644"/>
      <c r="AA27" s="2644"/>
      <c r="AB27" s="2644"/>
      <c r="AC27" s="2644"/>
      <c r="AD27" s="2644"/>
      <c r="AE27" s="2644"/>
      <c r="AF27" s="2644"/>
      <c r="AG27" s="2644"/>
      <c r="AH27" s="2644"/>
      <c r="AI27" s="2645"/>
      <c r="AJ27" s="4"/>
      <c r="AK27" s="139"/>
      <c r="AL27" s="332"/>
      <c r="AM27" s="332"/>
      <c r="AN27" s="332"/>
      <c r="AO27" s="332"/>
      <c r="AP27" s="332"/>
      <c r="AQ27" s="332"/>
      <c r="AR27" s="332"/>
      <c r="AS27" s="332"/>
      <c r="AT27" s="331"/>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43"/>
      <c r="B28" s="2644"/>
      <c r="C28" s="2644"/>
      <c r="D28" s="2644"/>
      <c r="E28" s="2644"/>
      <c r="F28" s="2644"/>
      <c r="G28" s="2644"/>
      <c r="H28" s="2644"/>
      <c r="I28" s="2644"/>
      <c r="J28" s="2644"/>
      <c r="K28" s="2644"/>
      <c r="L28" s="2644"/>
      <c r="M28" s="2644"/>
      <c r="N28" s="2644"/>
      <c r="O28" s="2644"/>
      <c r="P28" s="2644"/>
      <c r="Q28" s="2644"/>
      <c r="R28" s="2644"/>
      <c r="S28" s="2644"/>
      <c r="T28" s="2644"/>
      <c r="U28" s="2644"/>
      <c r="V28" s="2644"/>
      <c r="W28" s="2644"/>
      <c r="X28" s="2644"/>
      <c r="Y28" s="2644"/>
      <c r="Z28" s="2644"/>
      <c r="AA28" s="2644"/>
      <c r="AB28" s="2644"/>
      <c r="AC28" s="2644"/>
      <c r="AD28" s="2644"/>
      <c r="AE28" s="2644"/>
      <c r="AF28" s="2644"/>
      <c r="AG28" s="2644"/>
      <c r="AH28" s="2644"/>
      <c r="AI28" s="2645"/>
      <c r="AJ28" s="4"/>
      <c r="AK28" s="139"/>
      <c r="AL28" s="332"/>
      <c r="AM28" s="332"/>
      <c r="AN28" s="332"/>
      <c r="AO28" s="332"/>
      <c r="AP28" s="332"/>
      <c r="AQ28" s="332"/>
      <c r="AR28" s="332"/>
      <c r="AS28" s="332"/>
      <c r="AT28" s="331"/>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43"/>
      <c r="B29" s="2644"/>
      <c r="C29" s="2644"/>
      <c r="D29" s="2644"/>
      <c r="E29" s="2644"/>
      <c r="F29" s="2644"/>
      <c r="G29" s="2644"/>
      <c r="H29" s="2644"/>
      <c r="I29" s="2644"/>
      <c r="J29" s="2644"/>
      <c r="K29" s="2644"/>
      <c r="L29" s="2644"/>
      <c r="M29" s="2644"/>
      <c r="N29" s="2644"/>
      <c r="O29" s="2644"/>
      <c r="P29" s="2644"/>
      <c r="Q29" s="2644"/>
      <c r="R29" s="2644"/>
      <c r="S29" s="2644"/>
      <c r="T29" s="2644"/>
      <c r="U29" s="2644"/>
      <c r="V29" s="2644"/>
      <c r="W29" s="2644"/>
      <c r="X29" s="2644"/>
      <c r="Y29" s="2644"/>
      <c r="Z29" s="2644"/>
      <c r="AA29" s="2644"/>
      <c r="AB29" s="2644"/>
      <c r="AC29" s="2644"/>
      <c r="AD29" s="2644"/>
      <c r="AE29" s="2644"/>
      <c r="AF29" s="2644"/>
      <c r="AG29" s="2644"/>
      <c r="AH29" s="2644"/>
      <c r="AI29" s="2645"/>
      <c r="AJ29" s="4"/>
      <c r="AK29" s="139"/>
      <c r="AL29" s="332"/>
      <c r="AM29" s="332"/>
      <c r="AN29" s="332"/>
      <c r="AO29" s="332"/>
      <c r="AP29" s="332"/>
      <c r="AQ29" s="332"/>
      <c r="AR29" s="332"/>
      <c r="AS29" s="332"/>
      <c r="AT29" s="331"/>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43"/>
      <c r="B30" s="2644"/>
      <c r="C30" s="2644"/>
      <c r="D30" s="2644"/>
      <c r="E30" s="2644"/>
      <c r="F30" s="2644"/>
      <c r="G30" s="2644"/>
      <c r="H30" s="2644"/>
      <c r="I30" s="2644"/>
      <c r="J30" s="2644"/>
      <c r="K30" s="2644"/>
      <c r="L30" s="2644"/>
      <c r="M30" s="2644"/>
      <c r="N30" s="2644"/>
      <c r="O30" s="2644"/>
      <c r="P30" s="2644"/>
      <c r="Q30" s="2644"/>
      <c r="R30" s="2644"/>
      <c r="S30" s="2644"/>
      <c r="T30" s="2644"/>
      <c r="U30" s="2644"/>
      <c r="V30" s="2644"/>
      <c r="W30" s="2644"/>
      <c r="X30" s="2644"/>
      <c r="Y30" s="2644"/>
      <c r="Z30" s="2644"/>
      <c r="AA30" s="2644"/>
      <c r="AB30" s="2644"/>
      <c r="AC30" s="2644"/>
      <c r="AD30" s="2644"/>
      <c r="AE30" s="2644"/>
      <c r="AF30" s="2644"/>
      <c r="AG30" s="2644"/>
      <c r="AH30" s="2644"/>
      <c r="AI30" s="2645"/>
      <c r="AJ30" s="4"/>
      <c r="AK30" s="139"/>
      <c r="AL30" s="332"/>
      <c r="AM30" s="332"/>
      <c r="AN30" s="332"/>
      <c r="AO30" s="332"/>
      <c r="AP30" s="332"/>
      <c r="AQ30" s="332"/>
      <c r="AR30" s="332"/>
      <c r="AS30" s="332"/>
      <c r="AT30" s="331"/>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43"/>
      <c r="B31" s="2644"/>
      <c r="C31" s="2644"/>
      <c r="D31" s="2644"/>
      <c r="E31" s="2644"/>
      <c r="F31" s="2644"/>
      <c r="G31" s="2644"/>
      <c r="H31" s="2644"/>
      <c r="I31" s="2644"/>
      <c r="J31" s="2644"/>
      <c r="K31" s="2644"/>
      <c r="L31" s="2644"/>
      <c r="M31" s="2644"/>
      <c r="N31" s="2644"/>
      <c r="O31" s="2644"/>
      <c r="P31" s="2644"/>
      <c r="Q31" s="2644"/>
      <c r="R31" s="2644"/>
      <c r="S31" s="2644"/>
      <c r="T31" s="2644"/>
      <c r="U31" s="2644"/>
      <c r="V31" s="2644"/>
      <c r="W31" s="2644"/>
      <c r="X31" s="2644"/>
      <c r="Y31" s="2644"/>
      <c r="Z31" s="2644"/>
      <c r="AA31" s="2644"/>
      <c r="AB31" s="2644"/>
      <c r="AC31" s="2644"/>
      <c r="AD31" s="2644"/>
      <c r="AE31" s="2644"/>
      <c r="AF31" s="2644"/>
      <c r="AG31" s="2644"/>
      <c r="AH31" s="2644"/>
      <c r="AI31" s="2645"/>
      <c r="AJ31" s="4"/>
      <c r="AK31" s="139"/>
      <c r="AL31" s="332"/>
      <c r="AM31" s="332"/>
      <c r="AN31" s="332"/>
      <c r="AO31" s="332"/>
      <c r="AP31" s="332"/>
      <c r="AQ31" s="332"/>
      <c r="AR31" s="332"/>
      <c r="AS31" s="332"/>
      <c r="AT31" s="331"/>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43"/>
      <c r="B32" s="2644"/>
      <c r="C32" s="2644"/>
      <c r="D32" s="2644"/>
      <c r="E32" s="2644"/>
      <c r="F32" s="2644"/>
      <c r="G32" s="2644"/>
      <c r="H32" s="2644"/>
      <c r="I32" s="2644"/>
      <c r="J32" s="2644"/>
      <c r="K32" s="2644"/>
      <c r="L32" s="2644"/>
      <c r="M32" s="2644"/>
      <c r="N32" s="2644"/>
      <c r="O32" s="2644"/>
      <c r="P32" s="2644"/>
      <c r="Q32" s="2644"/>
      <c r="R32" s="2644"/>
      <c r="S32" s="2644"/>
      <c r="T32" s="2644"/>
      <c r="U32" s="2644"/>
      <c r="V32" s="2644"/>
      <c r="W32" s="2644"/>
      <c r="X32" s="2644"/>
      <c r="Y32" s="2644"/>
      <c r="Z32" s="2644"/>
      <c r="AA32" s="2644"/>
      <c r="AB32" s="2644"/>
      <c r="AC32" s="2644"/>
      <c r="AD32" s="2644"/>
      <c r="AE32" s="2644"/>
      <c r="AF32" s="2644"/>
      <c r="AG32" s="2644"/>
      <c r="AH32" s="2644"/>
      <c r="AI32" s="2645"/>
      <c r="AJ32" s="4"/>
      <c r="AK32" s="139"/>
      <c r="AL32" s="332"/>
      <c r="AM32" s="332"/>
      <c r="AN32" s="332"/>
      <c r="AO32" s="332"/>
      <c r="AP32" s="332"/>
      <c r="AQ32" s="332"/>
      <c r="AR32" s="332"/>
      <c r="AS32" s="332"/>
      <c r="AT32" s="331"/>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43"/>
      <c r="B33" s="2644"/>
      <c r="C33" s="2644"/>
      <c r="D33" s="2644"/>
      <c r="E33" s="2644"/>
      <c r="F33" s="2644"/>
      <c r="G33" s="2644"/>
      <c r="H33" s="2644"/>
      <c r="I33" s="2644"/>
      <c r="J33" s="2644"/>
      <c r="K33" s="2644"/>
      <c r="L33" s="2644"/>
      <c r="M33" s="2644"/>
      <c r="N33" s="2644"/>
      <c r="O33" s="2644"/>
      <c r="P33" s="2644"/>
      <c r="Q33" s="2644"/>
      <c r="R33" s="2644"/>
      <c r="S33" s="2644"/>
      <c r="T33" s="2644"/>
      <c r="U33" s="2644"/>
      <c r="V33" s="2644"/>
      <c r="W33" s="2644"/>
      <c r="X33" s="2644"/>
      <c r="Y33" s="2644"/>
      <c r="Z33" s="2644"/>
      <c r="AA33" s="2644"/>
      <c r="AB33" s="2644"/>
      <c r="AC33" s="2644"/>
      <c r="AD33" s="2644"/>
      <c r="AE33" s="2644"/>
      <c r="AF33" s="2644"/>
      <c r="AG33" s="2644"/>
      <c r="AH33" s="2644"/>
      <c r="AI33" s="2645"/>
      <c r="AJ33" s="4"/>
      <c r="AK33" s="139"/>
      <c r="AL33" s="332"/>
      <c r="AM33" s="332"/>
      <c r="AN33" s="332"/>
      <c r="AO33" s="332"/>
      <c r="AP33" s="332"/>
      <c r="AQ33" s="332"/>
      <c r="AR33" s="332"/>
      <c r="AS33" s="332"/>
      <c r="AT33" s="331"/>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43"/>
      <c r="B34" s="2644"/>
      <c r="C34" s="2644"/>
      <c r="D34" s="2644"/>
      <c r="E34" s="2644"/>
      <c r="F34" s="2644"/>
      <c r="G34" s="2644"/>
      <c r="H34" s="2644"/>
      <c r="I34" s="2644"/>
      <c r="J34" s="2644"/>
      <c r="K34" s="2644"/>
      <c r="L34" s="2644"/>
      <c r="M34" s="2644"/>
      <c r="N34" s="2644"/>
      <c r="O34" s="2644"/>
      <c r="P34" s="2644"/>
      <c r="Q34" s="2644"/>
      <c r="R34" s="2644"/>
      <c r="S34" s="2644"/>
      <c r="T34" s="2644"/>
      <c r="U34" s="2644"/>
      <c r="V34" s="2644"/>
      <c r="W34" s="2644"/>
      <c r="X34" s="2644"/>
      <c r="Y34" s="2644"/>
      <c r="Z34" s="2644"/>
      <c r="AA34" s="2644"/>
      <c r="AB34" s="2644"/>
      <c r="AC34" s="2644"/>
      <c r="AD34" s="2644"/>
      <c r="AE34" s="2644"/>
      <c r="AF34" s="2644"/>
      <c r="AG34" s="2644"/>
      <c r="AH34" s="2644"/>
      <c r="AI34" s="2645"/>
      <c r="AJ34" s="4"/>
      <c r="AK34" s="139"/>
      <c r="AL34" s="332"/>
      <c r="AM34" s="332"/>
      <c r="AN34" s="332"/>
      <c r="AO34" s="332"/>
      <c r="AP34" s="332"/>
      <c r="AQ34" s="332"/>
      <c r="AR34" s="332"/>
      <c r="AS34" s="332"/>
      <c r="AT34" s="331"/>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43"/>
      <c r="B35" s="2644"/>
      <c r="C35" s="2644"/>
      <c r="D35" s="2644"/>
      <c r="E35" s="2644"/>
      <c r="F35" s="2644"/>
      <c r="G35" s="2644"/>
      <c r="H35" s="2644"/>
      <c r="I35" s="2644"/>
      <c r="J35" s="2644"/>
      <c r="K35" s="2644"/>
      <c r="L35" s="2644"/>
      <c r="M35" s="2644"/>
      <c r="N35" s="2644"/>
      <c r="O35" s="2644"/>
      <c r="P35" s="2644"/>
      <c r="Q35" s="2644"/>
      <c r="R35" s="2644"/>
      <c r="S35" s="2644"/>
      <c r="T35" s="2644"/>
      <c r="U35" s="2644"/>
      <c r="V35" s="2644"/>
      <c r="W35" s="2644"/>
      <c r="X35" s="2644"/>
      <c r="Y35" s="2644"/>
      <c r="Z35" s="2644"/>
      <c r="AA35" s="2644"/>
      <c r="AB35" s="2644"/>
      <c r="AC35" s="2644"/>
      <c r="AD35" s="2644"/>
      <c r="AE35" s="2644"/>
      <c r="AF35" s="2644"/>
      <c r="AG35" s="2644"/>
      <c r="AH35" s="2644"/>
      <c r="AI35" s="2645"/>
      <c r="AJ35" s="4"/>
      <c r="AK35" s="139"/>
      <c r="AL35" s="332"/>
      <c r="AM35" s="332"/>
      <c r="AN35" s="332"/>
      <c r="AO35" s="332"/>
      <c r="AP35" s="332"/>
      <c r="AQ35" s="332"/>
      <c r="AR35" s="332"/>
      <c r="AS35" s="332"/>
      <c r="AT35" s="331"/>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43"/>
      <c r="B36" s="2644"/>
      <c r="C36" s="2644"/>
      <c r="D36" s="2644"/>
      <c r="E36" s="2644"/>
      <c r="F36" s="2644"/>
      <c r="G36" s="2644"/>
      <c r="H36" s="2644"/>
      <c r="I36" s="2644"/>
      <c r="J36" s="2644"/>
      <c r="K36" s="2644"/>
      <c r="L36" s="2644"/>
      <c r="M36" s="2644"/>
      <c r="N36" s="2644"/>
      <c r="O36" s="2644"/>
      <c r="P36" s="2644"/>
      <c r="Q36" s="2644"/>
      <c r="R36" s="2644"/>
      <c r="S36" s="2644"/>
      <c r="T36" s="2644"/>
      <c r="U36" s="2644"/>
      <c r="V36" s="2644"/>
      <c r="W36" s="2644"/>
      <c r="X36" s="2644"/>
      <c r="Y36" s="2644"/>
      <c r="Z36" s="2644"/>
      <c r="AA36" s="2644"/>
      <c r="AB36" s="2644"/>
      <c r="AC36" s="2644"/>
      <c r="AD36" s="2644"/>
      <c r="AE36" s="2644"/>
      <c r="AF36" s="2644"/>
      <c r="AG36" s="2644"/>
      <c r="AH36" s="2644"/>
      <c r="AI36" s="2645"/>
      <c r="AJ36" s="4"/>
      <c r="AK36" s="139"/>
      <c r="AL36" s="332"/>
      <c r="AM36" s="332"/>
      <c r="AN36" s="332"/>
      <c r="AO36" s="332"/>
      <c r="AP36" s="332"/>
      <c r="AQ36" s="332"/>
      <c r="AR36" s="332"/>
      <c r="AS36" s="332"/>
      <c r="AT36" s="331"/>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43"/>
      <c r="B37" s="2644"/>
      <c r="C37" s="2644"/>
      <c r="D37" s="2644"/>
      <c r="E37" s="2644"/>
      <c r="F37" s="2644"/>
      <c r="G37" s="2644"/>
      <c r="H37" s="2644"/>
      <c r="I37" s="2644"/>
      <c r="J37" s="2644"/>
      <c r="K37" s="2644"/>
      <c r="L37" s="2644"/>
      <c r="M37" s="2644"/>
      <c r="N37" s="2644"/>
      <c r="O37" s="2644"/>
      <c r="P37" s="2644"/>
      <c r="Q37" s="2644"/>
      <c r="R37" s="2644"/>
      <c r="S37" s="2644"/>
      <c r="T37" s="2644"/>
      <c r="U37" s="2644"/>
      <c r="V37" s="2644"/>
      <c r="W37" s="2644"/>
      <c r="X37" s="2644"/>
      <c r="Y37" s="2644"/>
      <c r="Z37" s="2644"/>
      <c r="AA37" s="2644"/>
      <c r="AB37" s="2644"/>
      <c r="AC37" s="2644"/>
      <c r="AD37" s="2644"/>
      <c r="AE37" s="2644"/>
      <c r="AF37" s="2644"/>
      <c r="AG37" s="2644"/>
      <c r="AH37" s="2644"/>
      <c r="AI37" s="2645"/>
      <c r="AJ37" s="4"/>
      <c r="AK37" s="139"/>
      <c r="AL37" s="332"/>
      <c r="AM37" s="332"/>
      <c r="AN37" s="332"/>
      <c r="AO37" s="332"/>
      <c r="AP37" s="332"/>
      <c r="AQ37" s="332"/>
      <c r="AR37" s="332"/>
      <c r="AS37" s="332"/>
      <c r="AT37" s="331"/>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43"/>
      <c r="B38" s="2644"/>
      <c r="C38" s="2644"/>
      <c r="D38" s="2644"/>
      <c r="E38" s="2644"/>
      <c r="F38" s="2644"/>
      <c r="G38" s="2644"/>
      <c r="H38" s="2644"/>
      <c r="I38" s="2644"/>
      <c r="J38" s="2644"/>
      <c r="K38" s="2644"/>
      <c r="L38" s="2644"/>
      <c r="M38" s="2644"/>
      <c r="N38" s="2644"/>
      <c r="O38" s="2644"/>
      <c r="P38" s="2644"/>
      <c r="Q38" s="2644"/>
      <c r="R38" s="2644"/>
      <c r="S38" s="2644"/>
      <c r="T38" s="2644"/>
      <c r="U38" s="2644"/>
      <c r="V38" s="2644"/>
      <c r="W38" s="2644"/>
      <c r="X38" s="2644"/>
      <c r="Y38" s="2644"/>
      <c r="Z38" s="2644"/>
      <c r="AA38" s="2644"/>
      <c r="AB38" s="2644"/>
      <c r="AC38" s="2644"/>
      <c r="AD38" s="2644"/>
      <c r="AE38" s="2644"/>
      <c r="AF38" s="2644"/>
      <c r="AG38" s="2644"/>
      <c r="AH38" s="2644"/>
      <c r="AI38" s="2645"/>
      <c r="AJ38" s="4"/>
      <c r="AK38" s="139"/>
      <c r="AL38" s="332"/>
      <c r="AM38" s="332"/>
      <c r="AN38" s="332"/>
      <c r="AO38" s="332"/>
      <c r="AP38" s="332"/>
      <c r="AQ38" s="332"/>
      <c r="AR38" s="332"/>
      <c r="AS38" s="332"/>
      <c r="AT38" s="331"/>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43"/>
      <c r="B39" s="2644"/>
      <c r="C39" s="2644"/>
      <c r="D39" s="2644"/>
      <c r="E39" s="2644"/>
      <c r="F39" s="2644"/>
      <c r="G39" s="2644"/>
      <c r="H39" s="2644"/>
      <c r="I39" s="2644"/>
      <c r="J39" s="2644"/>
      <c r="K39" s="2644"/>
      <c r="L39" s="2644"/>
      <c r="M39" s="2644"/>
      <c r="N39" s="2644"/>
      <c r="O39" s="2644"/>
      <c r="P39" s="2644"/>
      <c r="Q39" s="2644"/>
      <c r="R39" s="2644"/>
      <c r="S39" s="2644"/>
      <c r="T39" s="2644"/>
      <c r="U39" s="2644"/>
      <c r="V39" s="2644"/>
      <c r="W39" s="2644"/>
      <c r="X39" s="2644"/>
      <c r="Y39" s="2644"/>
      <c r="Z39" s="2644"/>
      <c r="AA39" s="2644"/>
      <c r="AB39" s="2644"/>
      <c r="AC39" s="2644"/>
      <c r="AD39" s="2644"/>
      <c r="AE39" s="2644"/>
      <c r="AF39" s="2644"/>
      <c r="AG39" s="2644"/>
      <c r="AH39" s="2644"/>
      <c r="AI39" s="2645"/>
      <c r="AJ39" s="4"/>
      <c r="AK39" s="139"/>
      <c r="AL39" s="332"/>
      <c r="AM39" s="332"/>
      <c r="AN39" s="332"/>
      <c r="AO39" s="332"/>
      <c r="AP39" s="332"/>
      <c r="AQ39" s="332"/>
      <c r="AR39" s="332"/>
      <c r="AS39" s="332"/>
      <c r="AT39" s="331"/>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43"/>
      <c r="B40" s="2644"/>
      <c r="C40" s="2644"/>
      <c r="D40" s="2644"/>
      <c r="E40" s="2644"/>
      <c r="F40" s="2644"/>
      <c r="G40" s="2644"/>
      <c r="H40" s="2644"/>
      <c r="I40" s="2644"/>
      <c r="J40" s="2644"/>
      <c r="K40" s="2644"/>
      <c r="L40" s="2644"/>
      <c r="M40" s="2644"/>
      <c r="N40" s="2644"/>
      <c r="O40" s="2644"/>
      <c r="P40" s="2644"/>
      <c r="Q40" s="2644"/>
      <c r="R40" s="2644"/>
      <c r="S40" s="2644"/>
      <c r="T40" s="2644"/>
      <c r="U40" s="2644"/>
      <c r="V40" s="2644"/>
      <c r="W40" s="2644"/>
      <c r="X40" s="2644"/>
      <c r="Y40" s="2644"/>
      <c r="Z40" s="2644"/>
      <c r="AA40" s="2644"/>
      <c r="AB40" s="2644"/>
      <c r="AC40" s="2644"/>
      <c r="AD40" s="2644"/>
      <c r="AE40" s="2644"/>
      <c r="AF40" s="2644"/>
      <c r="AG40" s="2644"/>
      <c r="AH40" s="2644"/>
      <c r="AI40" s="2645"/>
      <c r="AJ40" s="4"/>
      <c r="AK40" s="139"/>
      <c r="AL40" s="332"/>
      <c r="AM40" s="332"/>
      <c r="AN40" s="332"/>
      <c r="AO40" s="332"/>
      <c r="AP40" s="332"/>
      <c r="AQ40" s="332"/>
      <c r="AR40" s="332"/>
      <c r="AS40" s="332"/>
      <c r="AT40" s="331"/>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43"/>
      <c r="B41" s="2644"/>
      <c r="C41" s="2644"/>
      <c r="D41" s="2644"/>
      <c r="E41" s="2644"/>
      <c r="F41" s="2644"/>
      <c r="G41" s="2644"/>
      <c r="H41" s="2644"/>
      <c r="I41" s="2644"/>
      <c r="J41" s="2644"/>
      <c r="K41" s="2644"/>
      <c r="L41" s="2644"/>
      <c r="M41" s="2644"/>
      <c r="N41" s="2644"/>
      <c r="O41" s="2644"/>
      <c r="P41" s="2644"/>
      <c r="Q41" s="2644"/>
      <c r="R41" s="2644"/>
      <c r="S41" s="2644"/>
      <c r="T41" s="2644"/>
      <c r="U41" s="2644"/>
      <c r="V41" s="2644"/>
      <c r="W41" s="2644"/>
      <c r="X41" s="2644"/>
      <c r="Y41" s="2644"/>
      <c r="Z41" s="2644"/>
      <c r="AA41" s="2644"/>
      <c r="AB41" s="2644"/>
      <c r="AC41" s="2644"/>
      <c r="AD41" s="2644"/>
      <c r="AE41" s="2644"/>
      <c r="AF41" s="2644"/>
      <c r="AG41" s="2644"/>
      <c r="AH41" s="2644"/>
      <c r="AI41" s="2645"/>
      <c r="AJ41" s="4"/>
      <c r="AK41" s="139"/>
      <c r="AL41" s="332"/>
      <c r="AM41" s="332"/>
      <c r="AN41" s="332"/>
      <c r="AO41" s="332"/>
      <c r="AP41" s="332"/>
      <c r="AQ41" s="332"/>
      <c r="AR41" s="332"/>
      <c r="AS41" s="332"/>
      <c r="AT41" s="331"/>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43"/>
      <c r="B42" s="2644"/>
      <c r="C42" s="2644"/>
      <c r="D42" s="2644"/>
      <c r="E42" s="2644"/>
      <c r="F42" s="2644"/>
      <c r="G42" s="2644"/>
      <c r="H42" s="2644"/>
      <c r="I42" s="2644"/>
      <c r="J42" s="2644"/>
      <c r="K42" s="2644"/>
      <c r="L42" s="2644"/>
      <c r="M42" s="2644"/>
      <c r="N42" s="2644"/>
      <c r="O42" s="2644"/>
      <c r="P42" s="2644"/>
      <c r="Q42" s="2644"/>
      <c r="R42" s="2644"/>
      <c r="S42" s="2644"/>
      <c r="T42" s="2644"/>
      <c r="U42" s="2644"/>
      <c r="V42" s="2644"/>
      <c r="W42" s="2644"/>
      <c r="X42" s="2644"/>
      <c r="Y42" s="2644"/>
      <c r="Z42" s="2644"/>
      <c r="AA42" s="2644"/>
      <c r="AB42" s="2644"/>
      <c r="AC42" s="2644"/>
      <c r="AD42" s="2644"/>
      <c r="AE42" s="2644"/>
      <c r="AF42" s="2644"/>
      <c r="AG42" s="2644"/>
      <c r="AH42" s="2644"/>
      <c r="AI42" s="2645"/>
      <c r="AJ42" s="4"/>
      <c r="AK42" s="139"/>
      <c r="AL42" s="332"/>
      <c r="AM42" s="332"/>
      <c r="AN42" s="332"/>
      <c r="AO42" s="332"/>
      <c r="AP42" s="332"/>
      <c r="AQ42" s="332"/>
      <c r="AR42" s="332"/>
      <c r="AS42" s="332"/>
      <c r="AT42" s="331"/>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43"/>
      <c r="B43" s="2644"/>
      <c r="C43" s="2644"/>
      <c r="D43" s="2644"/>
      <c r="E43" s="2644"/>
      <c r="F43" s="2644"/>
      <c r="G43" s="2644"/>
      <c r="H43" s="2644"/>
      <c r="I43" s="2644"/>
      <c r="J43" s="2644"/>
      <c r="K43" s="2644"/>
      <c r="L43" s="2644"/>
      <c r="M43" s="2644"/>
      <c r="N43" s="2644"/>
      <c r="O43" s="2644"/>
      <c r="P43" s="2644"/>
      <c r="Q43" s="2644"/>
      <c r="R43" s="2644"/>
      <c r="S43" s="2644"/>
      <c r="T43" s="2644"/>
      <c r="U43" s="2644"/>
      <c r="V43" s="2644"/>
      <c r="W43" s="2644"/>
      <c r="X43" s="2644"/>
      <c r="Y43" s="2644"/>
      <c r="Z43" s="2644"/>
      <c r="AA43" s="2644"/>
      <c r="AB43" s="2644"/>
      <c r="AC43" s="2644"/>
      <c r="AD43" s="2644"/>
      <c r="AE43" s="2644"/>
      <c r="AF43" s="2644"/>
      <c r="AG43" s="2644"/>
      <c r="AH43" s="2644"/>
      <c r="AI43" s="2645"/>
      <c r="AJ43" s="4"/>
      <c r="AK43" s="139"/>
      <c r="AL43" s="332"/>
      <c r="AM43" s="332"/>
      <c r="AN43" s="332"/>
      <c r="AO43" s="332"/>
      <c r="AP43" s="332"/>
      <c r="AQ43" s="332"/>
      <c r="AR43" s="332"/>
      <c r="AS43" s="332"/>
      <c r="AT43" s="331"/>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43"/>
      <c r="B44" s="2644"/>
      <c r="C44" s="2644"/>
      <c r="D44" s="2644"/>
      <c r="E44" s="2644"/>
      <c r="F44" s="2644"/>
      <c r="G44" s="2644"/>
      <c r="H44" s="2644"/>
      <c r="I44" s="2644"/>
      <c r="J44" s="2644"/>
      <c r="K44" s="2644"/>
      <c r="L44" s="2644"/>
      <c r="M44" s="2644"/>
      <c r="N44" s="2644"/>
      <c r="O44" s="2644"/>
      <c r="P44" s="2644"/>
      <c r="Q44" s="2644"/>
      <c r="R44" s="2644"/>
      <c r="S44" s="2644"/>
      <c r="T44" s="2644"/>
      <c r="U44" s="2644"/>
      <c r="V44" s="2644"/>
      <c r="W44" s="2644"/>
      <c r="X44" s="2644"/>
      <c r="Y44" s="2644"/>
      <c r="Z44" s="2644"/>
      <c r="AA44" s="2644"/>
      <c r="AB44" s="2644"/>
      <c r="AC44" s="2644"/>
      <c r="AD44" s="2644"/>
      <c r="AE44" s="2644"/>
      <c r="AF44" s="2644"/>
      <c r="AG44" s="2644"/>
      <c r="AH44" s="2644"/>
      <c r="AI44" s="2645"/>
      <c r="AJ44" s="4"/>
      <c r="AK44" s="139"/>
      <c r="AL44" s="332"/>
      <c r="AM44" s="332"/>
      <c r="AN44" s="332"/>
      <c r="AO44" s="332"/>
      <c r="AP44" s="332"/>
      <c r="AQ44" s="332"/>
      <c r="AR44" s="332"/>
      <c r="AS44" s="332"/>
      <c r="AT44" s="331"/>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43"/>
      <c r="B45" s="2644"/>
      <c r="C45" s="2644"/>
      <c r="D45" s="2644"/>
      <c r="E45" s="2644"/>
      <c r="F45" s="2644"/>
      <c r="G45" s="2644"/>
      <c r="H45" s="2644"/>
      <c r="I45" s="2644"/>
      <c r="J45" s="2644"/>
      <c r="K45" s="2644"/>
      <c r="L45" s="2644"/>
      <c r="M45" s="2644"/>
      <c r="N45" s="2644"/>
      <c r="O45" s="2644"/>
      <c r="P45" s="2644"/>
      <c r="Q45" s="2644"/>
      <c r="R45" s="2644"/>
      <c r="S45" s="2644"/>
      <c r="T45" s="2644"/>
      <c r="U45" s="2644"/>
      <c r="V45" s="2644"/>
      <c r="W45" s="2644"/>
      <c r="X45" s="2644"/>
      <c r="Y45" s="2644"/>
      <c r="Z45" s="2644"/>
      <c r="AA45" s="2644"/>
      <c r="AB45" s="2644"/>
      <c r="AC45" s="2644"/>
      <c r="AD45" s="2644"/>
      <c r="AE45" s="2644"/>
      <c r="AF45" s="2644"/>
      <c r="AG45" s="2644"/>
      <c r="AH45" s="2644"/>
      <c r="AI45" s="2645"/>
      <c r="AJ45" s="4"/>
      <c r="AK45" s="139"/>
      <c r="AL45" s="332"/>
      <c r="AM45" s="332"/>
      <c r="AN45" s="332"/>
      <c r="AO45" s="332"/>
      <c r="AP45" s="332"/>
      <c r="AQ45" s="332"/>
      <c r="AR45" s="332"/>
      <c r="AS45" s="332"/>
      <c r="AT45" s="331"/>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43"/>
      <c r="B46" s="2644"/>
      <c r="C46" s="2644"/>
      <c r="D46" s="2644"/>
      <c r="E46" s="2644"/>
      <c r="F46" s="2644"/>
      <c r="G46" s="2644"/>
      <c r="H46" s="2644"/>
      <c r="I46" s="2644"/>
      <c r="J46" s="2644"/>
      <c r="K46" s="2644"/>
      <c r="L46" s="2644"/>
      <c r="M46" s="2644"/>
      <c r="N46" s="2644"/>
      <c r="O46" s="2644"/>
      <c r="P46" s="2644"/>
      <c r="Q46" s="2644"/>
      <c r="R46" s="2644"/>
      <c r="S46" s="2644"/>
      <c r="T46" s="2644"/>
      <c r="U46" s="2644"/>
      <c r="V46" s="2644"/>
      <c r="W46" s="2644"/>
      <c r="X46" s="2644"/>
      <c r="Y46" s="2644"/>
      <c r="Z46" s="2644"/>
      <c r="AA46" s="2644"/>
      <c r="AB46" s="2644"/>
      <c r="AC46" s="2644"/>
      <c r="AD46" s="2644"/>
      <c r="AE46" s="2644"/>
      <c r="AF46" s="2644"/>
      <c r="AG46" s="2644"/>
      <c r="AH46" s="2644"/>
      <c r="AI46" s="2645"/>
      <c r="AJ46" s="4"/>
      <c r="AK46" s="139"/>
      <c r="AL46" s="332"/>
      <c r="AM46" s="332"/>
      <c r="AN46" s="332"/>
      <c r="AO46" s="332"/>
      <c r="AP46" s="332"/>
      <c r="AQ46" s="332"/>
      <c r="AR46" s="332"/>
      <c r="AS46" s="332"/>
      <c r="AT46" s="331"/>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43"/>
      <c r="B47" s="2644"/>
      <c r="C47" s="2644"/>
      <c r="D47" s="2644"/>
      <c r="E47" s="2644"/>
      <c r="F47" s="2644"/>
      <c r="G47" s="2644"/>
      <c r="H47" s="2644"/>
      <c r="I47" s="2644"/>
      <c r="J47" s="2644"/>
      <c r="K47" s="2644"/>
      <c r="L47" s="2644"/>
      <c r="M47" s="2644"/>
      <c r="N47" s="2644"/>
      <c r="O47" s="2644"/>
      <c r="P47" s="2644"/>
      <c r="Q47" s="2644"/>
      <c r="R47" s="2644"/>
      <c r="S47" s="2644"/>
      <c r="T47" s="2644"/>
      <c r="U47" s="2644"/>
      <c r="V47" s="2644"/>
      <c r="W47" s="2644"/>
      <c r="X47" s="2644"/>
      <c r="Y47" s="2644"/>
      <c r="Z47" s="2644"/>
      <c r="AA47" s="2644"/>
      <c r="AB47" s="2644"/>
      <c r="AC47" s="2644"/>
      <c r="AD47" s="2644"/>
      <c r="AE47" s="2644"/>
      <c r="AF47" s="2644"/>
      <c r="AG47" s="2644"/>
      <c r="AH47" s="2644"/>
      <c r="AI47" s="2645"/>
      <c r="AJ47" s="4"/>
      <c r="AK47" s="139"/>
      <c r="AL47" s="332"/>
      <c r="AM47" s="332"/>
      <c r="AN47" s="332"/>
      <c r="AO47" s="332"/>
      <c r="AP47" s="332"/>
      <c r="AQ47" s="332"/>
      <c r="AR47" s="332"/>
      <c r="AS47" s="332"/>
      <c r="AT47" s="331"/>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43"/>
      <c r="B48" s="2644"/>
      <c r="C48" s="2644"/>
      <c r="D48" s="2644"/>
      <c r="E48" s="2644"/>
      <c r="F48" s="2644"/>
      <c r="G48" s="2644"/>
      <c r="H48" s="2644"/>
      <c r="I48" s="2644"/>
      <c r="J48" s="2644"/>
      <c r="K48" s="2644"/>
      <c r="L48" s="2644"/>
      <c r="M48" s="2644"/>
      <c r="N48" s="2644"/>
      <c r="O48" s="2644"/>
      <c r="P48" s="2644"/>
      <c r="Q48" s="2644"/>
      <c r="R48" s="2644"/>
      <c r="S48" s="2644"/>
      <c r="T48" s="2644"/>
      <c r="U48" s="2644"/>
      <c r="V48" s="2644"/>
      <c r="W48" s="2644"/>
      <c r="X48" s="2644"/>
      <c r="Y48" s="2644"/>
      <c r="Z48" s="2644"/>
      <c r="AA48" s="2644"/>
      <c r="AB48" s="2644"/>
      <c r="AC48" s="2644"/>
      <c r="AD48" s="2644"/>
      <c r="AE48" s="2644"/>
      <c r="AF48" s="2644"/>
      <c r="AG48" s="2644"/>
      <c r="AH48" s="2644"/>
      <c r="AI48" s="2645"/>
      <c r="AJ48" s="4"/>
      <c r="AK48" s="139"/>
      <c r="AL48" s="332"/>
      <c r="AM48" s="332"/>
      <c r="AN48" s="332"/>
      <c r="AO48" s="332"/>
      <c r="AP48" s="332"/>
      <c r="AQ48" s="332"/>
      <c r="AR48" s="332"/>
      <c r="AS48" s="332"/>
      <c r="AT48" s="331"/>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43"/>
      <c r="B49" s="2644"/>
      <c r="C49" s="2644"/>
      <c r="D49" s="2644"/>
      <c r="E49" s="2644"/>
      <c r="F49" s="2644"/>
      <c r="G49" s="2644"/>
      <c r="H49" s="2644"/>
      <c r="I49" s="2644"/>
      <c r="J49" s="2644"/>
      <c r="K49" s="2644"/>
      <c r="L49" s="2644"/>
      <c r="M49" s="2644"/>
      <c r="N49" s="2644"/>
      <c r="O49" s="2644"/>
      <c r="P49" s="2644"/>
      <c r="Q49" s="2644"/>
      <c r="R49" s="2644"/>
      <c r="S49" s="2644"/>
      <c r="T49" s="2644"/>
      <c r="U49" s="2644"/>
      <c r="V49" s="2644"/>
      <c r="W49" s="2644"/>
      <c r="X49" s="2644"/>
      <c r="Y49" s="2644"/>
      <c r="Z49" s="2644"/>
      <c r="AA49" s="2644"/>
      <c r="AB49" s="2644"/>
      <c r="AC49" s="2644"/>
      <c r="AD49" s="2644"/>
      <c r="AE49" s="2644"/>
      <c r="AF49" s="2644"/>
      <c r="AG49" s="2644"/>
      <c r="AH49" s="2644"/>
      <c r="AI49" s="2645"/>
      <c r="AJ49" s="4"/>
      <c r="AK49" s="139"/>
      <c r="AL49" s="332"/>
      <c r="AM49" s="332"/>
      <c r="AN49" s="332"/>
      <c r="AO49" s="332"/>
      <c r="AP49" s="332"/>
      <c r="AQ49" s="332"/>
      <c r="AR49" s="332"/>
      <c r="AS49" s="332"/>
      <c r="AT49" s="331"/>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43"/>
      <c r="B50" s="2644"/>
      <c r="C50" s="2644"/>
      <c r="D50" s="2644"/>
      <c r="E50" s="2644"/>
      <c r="F50" s="2644"/>
      <c r="G50" s="2644"/>
      <c r="H50" s="2644"/>
      <c r="I50" s="2644"/>
      <c r="J50" s="2644"/>
      <c r="K50" s="2644"/>
      <c r="L50" s="2644"/>
      <c r="M50" s="2644"/>
      <c r="N50" s="2644"/>
      <c r="O50" s="2644"/>
      <c r="P50" s="2644"/>
      <c r="Q50" s="2644"/>
      <c r="R50" s="2644"/>
      <c r="S50" s="2644"/>
      <c r="T50" s="2644"/>
      <c r="U50" s="2644"/>
      <c r="V50" s="2644"/>
      <c r="W50" s="2644"/>
      <c r="X50" s="2644"/>
      <c r="Y50" s="2644"/>
      <c r="Z50" s="2644"/>
      <c r="AA50" s="2644"/>
      <c r="AB50" s="2644"/>
      <c r="AC50" s="2644"/>
      <c r="AD50" s="2644"/>
      <c r="AE50" s="2644"/>
      <c r="AF50" s="2644"/>
      <c r="AG50" s="2644"/>
      <c r="AH50" s="2644"/>
      <c r="AI50" s="2645"/>
      <c r="AJ50" s="4"/>
      <c r="AK50" s="139"/>
      <c r="AL50" s="332"/>
      <c r="AM50" s="332"/>
      <c r="AN50" s="332"/>
      <c r="AO50" s="332"/>
      <c r="AP50" s="332"/>
      <c r="AQ50" s="332"/>
      <c r="AR50" s="332"/>
      <c r="AS50" s="332"/>
      <c r="AT50" s="331"/>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43"/>
      <c r="B51" s="2644"/>
      <c r="C51" s="2644"/>
      <c r="D51" s="2644"/>
      <c r="E51" s="2644"/>
      <c r="F51" s="2644"/>
      <c r="G51" s="2644"/>
      <c r="H51" s="2644"/>
      <c r="I51" s="2644"/>
      <c r="J51" s="2644"/>
      <c r="K51" s="2644"/>
      <c r="L51" s="2644"/>
      <c r="M51" s="2644"/>
      <c r="N51" s="2644"/>
      <c r="O51" s="2644"/>
      <c r="P51" s="2644"/>
      <c r="Q51" s="2644"/>
      <c r="R51" s="2644"/>
      <c r="S51" s="2644"/>
      <c r="T51" s="2644"/>
      <c r="U51" s="2644"/>
      <c r="V51" s="2644"/>
      <c r="W51" s="2644"/>
      <c r="X51" s="2644"/>
      <c r="Y51" s="2644"/>
      <c r="Z51" s="2644"/>
      <c r="AA51" s="2644"/>
      <c r="AB51" s="2644"/>
      <c r="AC51" s="2644"/>
      <c r="AD51" s="2644"/>
      <c r="AE51" s="2644"/>
      <c r="AF51" s="2644"/>
      <c r="AG51" s="2644"/>
      <c r="AH51" s="2644"/>
      <c r="AI51" s="2645"/>
      <c r="AJ51" s="4"/>
      <c r="AK51" s="139"/>
      <c r="AL51" s="332"/>
      <c r="AM51" s="332"/>
      <c r="AN51" s="332"/>
      <c r="AO51" s="332"/>
      <c r="AP51" s="332"/>
      <c r="AQ51" s="332"/>
      <c r="AR51" s="332"/>
      <c r="AS51" s="332"/>
      <c r="AT51" s="331"/>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43"/>
      <c r="B52" s="2644"/>
      <c r="C52" s="2644"/>
      <c r="D52" s="2644"/>
      <c r="E52" s="2644"/>
      <c r="F52" s="2644"/>
      <c r="G52" s="2644"/>
      <c r="H52" s="2644"/>
      <c r="I52" s="2644"/>
      <c r="J52" s="2644"/>
      <c r="K52" s="2644"/>
      <c r="L52" s="2644"/>
      <c r="M52" s="2644"/>
      <c r="N52" s="2644"/>
      <c r="O52" s="2644"/>
      <c r="P52" s="2644"/>
      <c r="Q52" s="2644"/>
      <c r="R52" s="2644"/>
      <c r="S52" s="2644"/>
      <c r="T52" s="2644"/>
      <c r="U52" s="2644"/>
      <c r="V52" s="2644"/>
      <c r="W52" s="2644"/>
      <c r="X52" s="2644"/>
      <c r="Y52" s="2644"/>
      <c r="Z52" s="2644"/>
      <c r="AA52" s="2644"/>
      <c r="AB52" s="2644"/>
      <c r="AC52" s="2644"/>
      <c r="AD52" s="2644"/>
      <c r="AE52" s="2644"/>
      <c r="AF52" s="2644"/>
      <c r="AG52" s="2644"/>
      <c r="AH52" s="2644"/>
      <c r="AI52" s="2645"/>
      <c r="AJ52" s="4"/>
      <c r="AK52" s="139"/>
      <c r="AL52" s="332"/>
      <c r="AM52" s="332"/>
      <c r="AN52" s="332"/>
      <c r="AO52" s="332"/>
      <c r="AP52" s="332"/>
      <c r="AQ52" s="332"/>
      <c r="AR52" s="332"/>
      <c r="AS52" s="332"/>
      <c r="AT52" s="331"/>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43"/>
      <c r="B53" s="2644"/>
      <c r="C53" s="2644"/>
      <c r="D53" s="2644"/>
      <c r="E53" s="2644"/>
      <c r="F53" s="2644"/>
      <c r="G53" s="2644"/>
      <c r="H53" s="2644"/>
      <c r="I53" s="2644"/>
      <c r="J53" s="2644"/>
      <c r="K53" s="2644"/>
      <c r="L53" s="2644"/>
      <c r="M53" s="2644"/>
      <c r="N53" s="2644"/>
      <c r="O53" s="2644"/>
      <c r="P53" s="2644"/>
      <c r="Q53" s="2644"/>
      <c r="R53" s="2644"/>
      <c r="S53" s="2644"/>
      <c r="T53" s="2644"/>
      <c r="U53" s="2644"/>
      <c r="V53" s="2644"/>
      <c r="W53" s="2644"/>
      <c r="X53" s="2644"/>
      <c r="Y53" s="2644"/>
      <c r="Z53" s="2644"/>
      <c r="AA53" s="2644"/>
      <c r="AB53" s="2644"/>
      <c r="AC53" s="2644"/>
      <c r="AD53" s="2644"/>
      <c r="AE53" s="2644"/>
      <c r="AF53" s="2644"/>
      <c r="AG53" s="2644"/>
      <c r="AH53" s="2644"/>
      <c r="AI53" s="2645"/>
      <c r="AJ53" s="4"/>
      <c r="AK53" s="139"/>
      <c r="AL53" s="332"/>
      <c r="AM53" s="332"/>
      <c r="AN53" s="332"/>
      <c r="AO53" s="332"/>
      <c r="AP53" s="332"/>
      <c r="AQ53" s="332"/>
      <c r="AR53" s="332"/>
      <c r="AS53" s="332"/>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43"/>
      <c r="B54" s="2644"/>
      <c r="C54" s="2644"/>
      <c r="D54" s="2644"/>
      <c r="E54" s="2644"/>
      <c r="F54" s="2644"/>
      <c r="G54" s="2644"/>
      <c r="H54" s="2644"/>
      <c r="I54" s="2644"/>
      <c r="J54" s="2644"/>
      <c r="K54" s="2644"/>
      <c r="L54" s="2644"/>
      <c r="M54" s="2644"/>
      <c r="N54" s="2644"/>
      <c r="O54" s="2644"/>
      <c r="P54" s="2644"/>
      <c r="Q54" s="2644"/>
      <c r="R54" s="2644"/>
      <c r="S54" s="2644"/>
      <c r="T54" s="2644"/>
      <c r="U54" s="2644"/>
      <c r="V54" s="2644"/>
      <c r="W54" s="2644"/>
      <c r="X54" s="2644"/>
      <c r="Y54" s="2644"/>
      <c r="Z54" s="2644"/>
      <c r="AA54" s="2644"/>
      <c r="AB54" s="2644"/>
      <c r="AC54" s="2644"/>
      <c r="AD54" s="2644"/>
      <c r="AE54" s="2644"/>
      <c r="AF54" s="2644"/>
      <c r="AG54" s="2644"/>
      <c r="AH54" s="2644"/>
      <c r="AI54" s="2645"/>
      <c r="AJ54" s="4"/>
      <c r="AK54" s="139"/>
      <c r="AL54" s="332"/>
      <c r="AM54" s="332"/>
      <c r="AN54" s="332"/>
      <c r="AO54" s="332"/>
      <c r="AP54" s="332"/>
      <c r="AQ54" s="332"/>
      <c r="AR54" s="332"/>
      <c r="AS54" s="332"/>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43"/>
      <c r="B55" s="2644"/>
      <c r="C55" s="2644"/>
      <c r="D55" s="2644"/>
      <c r="E55" s="2644"/>
      <c r="F55" s="2644"/>
      <c r="G55" s="2644"/>
      <c r="H55" s="2644"/>
      <c r="I55" s="2644"/>
      <c r="J55" s="2644"/>
      <c r="K55" s="2644"/>
      <c r="L55" s="2644"/>
      <c r="M55" s="2644"/>
      <c r="N55" s="2644"/>
      <c r="O55" s="2644"/>
      <c r="P55" s="2644"/>
      <c r="Q55" s="2644"/>
      <c r="R55" s="2644"/>
      <c r="S55" s="2644"/>
      <c r="T55" s="2644"/>
      <c r="U55" s="2644"/>
      <c r="V55" s="2644"/>
      <c r="W55" s="2644"/>
      <c r="X55" s="2644"/>
      <c r="Y55" s="2644"/>
      <c r="Z55" s="2644"/>
      <c r="AA55" s="2644"/>
      <c r="AB55" s="2644"/>
      <c r="AC55" s="2644"/>
      <c r="AD55" s="2644"/>
      <c r="AE55" s="2644"/>
      <c r="AF55" s="2644"/>
      <c r="AG55" s="2644"/>
      <c r="AH55" s="2644"/>
      <c r="AI55" s="2645"/>
      <c r="AJ55" s="4"/>
      <c r="AK55" s="139"/>
      <c r="AL55" s="332"/>
      <c r="AM55" s="332"/>
      <c r="AN55" s="332"/>
      <c r="AO55" s="332"/>
      <c r="AP55" s="332"/>
      <c r="AQ55" s="332"/>
      <c r="AR55" s="332"/>
      <c r="AS55" s="332"/>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43"/>
      <c r="B56" s="2644"/>
      <c r="C56" s="2644"/>
      <c r="D56" s="2644"/>
      <c r="E56" s="2644"/>
      <c r="F56" s="2644"/>
      <c r="G56" s="2644"/>
      <c r="H56" s="2644"/>
      <c r="I56" s="2644"/>
      <c r="J56" s="2644"/>
      <c r="K56" s="2644"/>
      <c r="L56" s="2644"/>
      <c r="M56" s="2644"/>
      <c r="N56" s="2644"/>
      <c r="O56" s="2644"/>
      <c r="P56" s="2644"/>
      <c r="Q56" s="2644"/>
      <c r="R56" s="2644"/>
      <c r="S56" s="2644"/>
      <c r="T56" s="2644"/>
      <c r="U56" s="2644"/>
      <c r="V56" s="2644"/>
      <c r="W56" s="2644"/>
      <c r="X56" s="2644"/>
      <c r="Y56" s="2644"/>
      <c r="Z56" s="2644"/>
      <c r="AA56" s="2644"/>
      <c r="AB56" s="2644"/>
      <c r="AC56" s="2644"/>
      <c r="AD56" s="2644"/>
      <c r="AE56" s="2644"/>
      <c r="AF56" s="2644"/>
      <c r="AG56" s="2644"/>
      <c r="AH56" s="2644"/>
      <c r="AI56" s="2645"/>
      <c r="AJ56" s="4"/>
      <c r="AK56" s="139"/>
      <c r="AL56" s="332"/>
      <c r="AM56" s="332"/>
      <c r="AN56" s="332"/>
      <c r="AO56" s="332"/>
      <c r="AP56" s="332"/>
      <c r="AQ56" s="332"/>
      <c r="AR56" s="332"/>
      <c r="AS56" s="332"/>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43"/>
      <c r="B57" s="2644"/>
      <c r="C57" s="2644"/>
      <c r="D57" s="2644"/>
      <c r="E57" s="2644"/>
      <c r="F57" s="2644"/>
      <c r="G57" s="2644"/>
      <c r="H57" s="2644"/>
      <c r="I57" s="2644"/>
      <c r="J57" s="2644"/>
      <c r="K57" s="2644"/>
      <c r="L57" s="2644"/>
      <c r="M57" s="2644"/>
      <c r="N57" s="2644"/>
      <c r="O57" s="2644"/>
      <c r="P57" s="2644"/>
      <c r="Q57" s="2644"/>
      <c r="R57" s="2644"/>
      <c r="S57" s="2644"/>
      <c r="T57" s="2644"/>
      <c r="U57" s="2644"/>
      <c r="V57" s="2644"/>
      <c r="W57" s="2644"/>
      <c r="X57" s="2644"/>
      <c r="Y57" s="2644"/>
      <c r="Z57" s="2644"/>
      <c r="AA57" s="2644"/>
      <c r="AB57" s="2644"/>
      <c r="AC57" s="2644"/>
      <c r="AD57" s="2644"/>
      <c r="AE57" s="2644"/>
      <c r="AF57" s="2644"/>
      <c r="AG57" s="2644"/>
      <c r="AH57" s="2644"/>
      <c r="AI57" s="2645"/>
      <c r="AJ57" s="4"/>
      <c r="AK57" s="139"/>
      <c r="AL57" s="332"/>
      <c r="AM57" s="332"/>
      <c r="AN57" s="332"/>
      <c r="AO57" s="332"/>
      <c r="AP57" s="332"/>
      <c r="AQ57" s="332"/>
      <c r="AR57" s="332"/>
      <c r="AS57" s="332"/>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646"/>
      <c r="B58" s="2647"/>
      <c r="C58" s="2647"/>
      <c r="D58" s="2647"/>
      <c r="E58" s="2647"/>
      <c r="F58" s="2647"/>
      <c r="G58" s="2647"/>
      <c r="H58" s="2647"/>
      <c r="I58" s="2647"/>
      <c r="J58" s="2647"/>
      <c r="K58" s="2647"/>
      <c r="L58" s="2647"/>
      <c r="M58" s="2647"/>
      <c r="N58" s="2647"/>
      <c r="O58" s="2647"/>
      <c r="P58" s="2647"/>
      <c r="Q58" s="2647"/>
      <c r="R58" s="2647"/>
      <c r="S58" s="2647"/>
      <c r="T58" s="2647"/>
      <c r="U58" s="2647"/>
      <c r="V58" s="2647"/>
      <c r="W58" s="2647"/>
      <c r="X58" s="2647"/>
      <c r="Y58" s="2647"/>
      <c r="Z58" s="2647"/>
      <c r="AA58" s="2647"/>
      <c r="AB58" s="2647"/>
      <c r="AC58" s="2647"/>
      <c r="AD58" s="2647"/>
      <c r="AE58" s="2647"/>
      <c r="AF58" s="2647"/>
      <c r="AG58" s="2647"/>
      <c r="AH58" s="2647"/>
      <c r="AI58" s="2648"/>
      <c r="AJ58" s="4"/>
      <c r="AK58" s="139"/>
      <c r="AL58" s="332"/>
      <c r="AM58" s="332"/>
      <c r="AN58" s="332"/>
      <c r="AO58" s="332"/>
      <c r="AP58" s="332"/>
      <c r="AQ58" s="332"/>
      <c r="AR58" s="332"/>
      <c r="AS58" s="332"/>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32"/>
      <c r="AM59" s="332"/>
      <c r="AN59" s="332"/>
      <c r="AO59" s="332"/>
      <c r="AP59" s="332"/>
      <c r="AQ59" s="332"/>
      <c r="AR59" s="332"/>
      <c r="AS59" s="332"/>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139"/>
      <c r="AL60" s="332"/>
      <c r="AM60" s="332"/>
      <c r="AN60" s="332"/>
      <c r="AO60" s="332"/>
      <c r="AP60" s="332"/>
      <c r="AQ60" s="332"/>
      <c r="AR60" s="332"/>
      <c r="AS60" s="332"/>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987"/>
      <c r="C61" s="987"/>
      <c r="D61" s="987"/>
      <c r="E61" s="987"/>
      <c r="F61" s="987"/>
      <c r="G61" s="987"/>
      <c r="H61" s="987"/>
      <c r="I61" s="987"/>
      <c r="J61" s="987"/>
      <c r="K61" s="987"/>
      <c r="L61" s="987"/>
      <c r="M61" s="987"/>
      <c r="N61" s="987"/>
      <c r="O61" s="987"/>
      <c r="P61" s="987"/>
      <c r="Q61" s="987"/>
      <c r="R61" s="987"/>
      <c r="S61" s="987"/>
      <c r="T61" s="987"/>
      <c r="U61" s="987"/>
      <c r="V61" s="987"/>
      <c r="W61" s="987"/>
      <c r="X61" s="987"/>
      <c r="Y61" s="987"/>
      <c r="Z61" s="987"/>
      <c r="AA61" s="987"/>
      <c r="AB61" s="987"/>
      <c r="AC61" s="987"/>
      <c r="AD61" s="987"/>
      <c r="AE61" s="987"/>
      <c r="AF61" s="987"/>
      <c r="AG61" s="987"/>
      <c r="AH61" s="987"/>
      <c r="AI61" s="987"/>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987"/>
      <c r="C62" s="987"/>
      <c r="D62" s="987"/>
      <c r="E62" s="987"/>
      <c r="F62" s="987"/>
      <c r="G62" s="987"/>
      <c r="H62" s="987"/>
      <c r="I62" s="987"/>
      <c r="J62" s="987"/>
      <c r="K62" s="987"/>
      <c r="L62" s="987"/>
      <c r="M62" s="987"/>
      <c r="N62" s="987"/>
      <c r="O62" s="987"/>
      <c r="P62" s="987"/>
      <c r="Q62" s="987"/>
      <c r="R62" s="987"/>
      <c r="S62" s="987"/>
      <c r="T62" s="987"/>
      <c r="U62" s="987"/>
      <c r="V62" s="987"/>
      <c r="W62" s="987"/>
      <c r="X62" s="987"/>
      <c r="Y62" s="987"/>
      <c r="Z62" s="987"/>
      <c r="AA62" s="987"/>
      <c r="AB62" s="987"/>
      <c r="AC62" s="987"/>
      <c r="AD62" s="987"/>
      <c r="AE62" s="987"/>
      <c r="AF62" s="987"/>
      <c r="AG62" s="987"/>
      <c r="AH62" s="987"/>
      <c r="AI62" s="98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8Mif/l33XFDXl9FfUA7310a2nv0pMsBxsseR3UEPCYSpPev3d7IfMk5LXzJT52/m9ir6g4PMhySEa6KBFXhAdA==" saltValue="tXD5iJKmEjPQKkVd4Yxopw==" spinCount="100000"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34" customWidth="1"/>
    <col min="3" max="3" width="11.7109375" style="437" customWidth="1"/>
    <col min="4" max="4" width="10.85546875" style="437" customWidth="1"/>
    <col min="5" max="5" width="14.7109375" style="434" customWidth="1"/>
    <col min="6" max="6" width="12.28515625" style="434" customWidth="1"/>
    <col min="7" max="7" width="16.85546875" style="434" customWidth="1"/>
    <col min="8" max="8" width="20.28515625" style="434" customWidth="1"/>
    <col min="9" max="9" width="22.7109375" style="434" customWidth="1"/>
    <col min="10" max="10" width="8.7109375" style="434" bestFit="1" customWidth="1"/>
    <col min="11" max="11" width="42" style="434" customWidth="1"/>
    <col min="12" max="12" width="8.7109375" style="434" bestFit="1" customWidth="1"/>
    <col min="13" max="13" width="26.140625" style="434" customWidth="1"/>
    <col min="14" max="14" width="8.7109375" style="434" customWidth="1"/>
    <col min="15" max="15" width="13.5703125" style="497" bestFit="1" customWidth="1"/>
    <col min="16" max="16" width="10.5703125" style="434" customWidth="1"/>
    <col min="17" max="17" width="23.7109375" style="434" customWidth="1"/>
    <col min="18" max="18" width="4.28515625" style="434" customWidth="1"/>
    <col min="19" max="19" width="27.42578125" style="434" customWidth="1"/>
    <col min="20" max="20" width="66.5703125" style="434" customWidth="1"/>
    <col min="21" max="16384" width="8.85546875" style="434"/>
  </cols>
  <sheetData>
    <row r="1" spans="1:20" s="426" customFormat="1" ht="15.75" x14ac:dyDescent="0.25">
      <c r="A1" s="431" t="s">
        <v>739</v>
      </c>
      <c r="B1" s="431" t="s">
        <v>178</v>
      </c>
      <c r="C1" s="432" t="s">
        <v>745</v>
      </c>
      <c r="D1" s="432" t="s">
        <v>746</v>
      </c>
      <c r="E1" s="431" t="s">
        <v>747</v>
      </c>
      <c r="F1" s="431" t="s">
        <v>791</v>
      </c>
      <c r="G1" s="431" t="s">
        <v>748</v>
      </c>
      <c r="H1" s="431" t="s">
        <v>749</v>
      </c>
      <c r="I1" s="431" t="s">
        <v>750</v>
      </c>
      <c r="J1" s="431" t="s">
        <v>751</v>
      </c>
      <c r="K1" s="431" t="s">
        <v>752</v>
      </c>
      <c r="L1" s="431" t="s">
        <v>753</v>
      </c>
      <c r="M1" s="431" t="s">
        <v>754</v>
      </c>
      <c r="N1" s="431" t="s">
        <v>755</v>
      </c>
      <c r="O1" s="494" t="s">
        <v>756</v>
      </c>
      <c r="P1" s="431" t="s">
        <v>740</v>
      </c>
      <c r="Q1" s="431" t="s">
        <v>757</v>
      </c>
      <c r="R1" s="431" t="s">
        <v>758</v>
      </c>
      <c r="S1" s="431" t="s">
        <v>759</v>
      </c>
      <c r="T1" s="431"/>
    </row>
    <row r="2" spans="1:20" x14ac:dyDescent="0.2">
      <c r="A2" s="433"/>
      <c r="B2" s="492" t="s">
        <v>760</v>
      </c>
      <c r="C2" s="493"/>
      <c r="D2" s="493"/>
      <c r="E2" s="492"/>
      <c r="F2" s="491" t="s">
        <v>760</v>
      </c>
      <c r="G2" s="439" t="s">
        <v>760</v>
      </c>
      <c r="H2" s="439" t="s">
        <v>760</v>
      </c>
      <c r="I2" s="439" t="s">
        <v>760</v>
      </c>
      <c r="J2" s="433" t="e">
        <f ca="1">SUM(CHILDREN())</f>
        <v>#NAME?</v>
      </c>
      <c r="K2" s="439" t="s">
        <v>760</v>
      </c>
      <c r="L2" s="433" t="e">
        <f ca="1">SUM(CHILDREN())</f>
        <v>#NAME?</v>
      </c>
      <c r="M2" s="439" t="s">
        <v>760</v>
      </c>
      <c r="N2" s="433" t="e">
        <f t="shared" ref="N2:P3" ca="1" si="0">SUM(CHILDREN())</f>
        <v>#NAME?</v>
      </c>
      <c r="O2" s="495" t="e">
        <f ca="1">AVGW(CHILDREN(), CHILDREN(P2))</f>
        <v>#NAME?</v>
      </c>
      <c r="P2" s="433" t="e">
        <f t="shared" ca="1" si="0"/>
        <v>#NAME?</v>
      </c>
      <c r="Q2" s="433" t="e">
        <f ca="1">ROUND(P2 * O2, 0) + " / " + ROUND(P2, 0)</f>
        <v>#NAME?</v>
      </c>
      <c r="R2" s="433">
        <v>0</v>
      </c>
      <c r="S2" s="439" t="s">
        <v>760</v>
      </c>
      <c r="T2" s="491"/>
    </row>
    <row r="3" spans="1:20" x14ac:dyDescent="0.2">
      <c r="A3" s="435" t="s">
        <v>761</v>
      </c>
      <c r="B3" s="436" t="s">
        <v>760</v>
      </c>
      <c r="C3" s="436" t="s">
        <v>762</v>
      </c>
      <c r="D3" s="436" t="s">
        <v>762</v>
      </c>
      <c r="E3" s="436" t="s">
        <v>760</v>
      </c>
      <c r="F3" s="436" t="s">
        <v>760</v>
      </c>
      <c r="G3" s="436" t="s">
        <v>760</v>
      </c>
      <c r="H3" s="436" t="s">
        <v>760</v>
      </c>
      <c r="I3" s="436" t="s">
        <v>760</v>
      </c>
      <c r="J3" s="435" t="e">
        <f ca="1">SUM(CHILDREN())</f>
        <v>#NAME?</v>
      </c>
      <c r="K3" s="436" t="s">
        <v>760</v>
      </c>
      <c r="L3" s="435" t="e">
        <f ca="1">SUM(CHILDREN())</f>
        <v>#NAME?</v>
      </c>
      <c r="M3" s="436" t="s">
        <v>760</v>
      </c>
      <c r="N3" s="435" t="e">
        <f t="shared" ca="1" si="0"/>
        <v>#NAME?</v>
      </c>
      <c r="O3" s="496" t="e">
        <f ca="1">ROUND(AVGW(CHILDREN(O3), CHILDREN(P3)), 3)</f>
        <v>#NAME?</v>
      </c>
      <c r="P3" s="435" t="e">
        <f t="shared" ca="1" si="0"/>
        <v>#NAME?</v>
      </c>
      <c r="Q3" s="435" t="e">
        <f ca="1">SUMIF(CHILDREN(I3), 1, CHILDREN(P3)) + " / " + P3</f>
        <v>#NAME?</v>
      </c>
      <c r="R3" s="435">
        <v>0</v>
      </c>
      <c r="S3" s="436" t="s">
        <v>760</v>
      </c>
      <c r="T3" s="441"/>
    </row>
    <row r="4" spans="1:20" outlineLevel="1" x14ac:dyDescent="0.2">
      <c r="A4" s="434" t="s">
        <v>778</v>
      </c>
      <c r="F4" s="490" t="s">
        <v>99</v>
      </c>
      <c r="G4" s="490" t="s">
        <v>99</v>
      </c>
      <c r="H4" s="490" t="s">
        <v>99</v>
      </c>
      <c r="I4" s="434" t="b">
        <v>0</v>
      </c>
      <c r="K4" s="490" t="s">
        <v>99</v>
      </c>
      <c r="L4" s="490"/>
      <c r="M4" s="490" t="s">
        <v>99</v>
      </c>
      <c r="N4" s="490"/>
      <c r="O4" s="497" t="e">
        <f t="shared" ref="O4:O10" si="1">SUM(IF(I4 = 1, 1, 0) * J4, IF(K4 = 1, 1, 0) * L4, IF(M4 = 1, 1, 0) * N4) / P4</f>
        <v>#DIV/0!</v>
      </c>
      <c r="P4" s="434">
        <f t="shared" ref="P4:P10" si="2">SUM(J4, L4, N4)</f>
        <v>0</v>
      </c>
      <c r="Q4" s="434" t="e">
        <f t="shared" ref="Q4:Q10" si="3">SUM(IF(I4 = 1, 1, 0) * J4, IF(K4 = 1, 1, 0) * L4, IF(M4 = 1, 1, 0) * N4) + " / " + P4</f>
        <v>#VALUE!</v>
      </c>
      <c r="R4" s="434">
        <v>0</v>
      </c>
      <c r="S4" s="434"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40"/>
    </row>
    <row r="5" spans="1:20" outlineLevel="1" x14ac:dyDescent="0.2">
      <c r="A5" s="434" t="s">
        <v>779</v>
      </c>
      <c r="F5" s="490" t="s">
        <v>99</v>
      </c>
      <c r="G5" s="490" t="s">
        <v>99</v>
      </c>
      <c r="H5" s="490" t="s">
        <v>99</v>
      </c>
      <c r="I5" s="434" t="b">
        <v>0</v>
      </c>
      <c r="K5" s="490" t="s">
        <v>99</v>
      </c>
      <c r="L5" s="490"/>
      <c r="M5" s="490" t="s">
        <v>99</v>
      </c>
      <c r="N5" s="490"/>
      <c r="O5" s="497" t="e">
        <f t="shared" si="1"/>
        <v>#DIV/0!</v>
      </c>
      <c r="P5" s="434">
        <f t="shared" si="2"/>
        <v>0</v>
      </c>
      <c r="Q5" s="434" t="e">
        <f t="shared" si="3"/>
        <v>#VALUE!</v>
      </c>
      <c r="R5" s="434">
        <v>0</v>
      </c>
      <c r="S5" s="434" t="str">
        <f t="shared" si="4"/>
        <v>Unclassified? Y/N Out of Order?</v>
      </c>
      <c r="T5" s="440"/>
    </row>
    <row r="6" spans="1:20" outlineLevel="1" x14ac:dyDescent="0.2">
      <c r="A6" s="434" t="s">
        <v>780</v>
      </c>
      <c r="F6" s="490" t="s">
        <v>99</v>
      </c>
      <c r="G6" s="490" t="s">
        <v>99</v>
      </c>
      <c r="H6" s="490" t="s">
        <v>99</v>
      </c>
      <c r="I6" s="434" t="b">
        <v>0</v>
      </c>
      <c r="K6" s="490" t="s">
        <v>99</v>
      </c>
      <c r="L6" s="490"/>
      <c r="M6" s="490" t="s">
        <v>99</v>
      </c>
      <c r="N6" s="490"/>
      <c r="O6" s="497" t="e">
        <f t="shared" si="1"/>
        <v>#DIV/0!</v>
      </c>
      <c r="P6" s="434">
        <f t="shared" si="2"/>
        <v>0</v>
      </c>
      <c r="Q6" s="434" t="e">
        <f t="shared" si="3"/>
        <v>#VALUE!</v>
      </c>
      <c r="R6" s="434">
        <v>0</v>
      </c>
      <c r="S6" s="434" t="str">
        <f t="shared" si="4"/>
        <v>Unclassified? Y/N Out of Order?</v>
      </c>
      <c r="T6" s="440"/>
    </row>
    <row r="7" spans="1:20" outlineLevel="1" x14ac:dyDescent="0.2">
      <c r="A7" s="434" t="s">
        <v>781</v>
      </c>
      <c r="F7" s="490" t="s">
        <v>99</v>
      </c>
      <c r="G7" s="490" t="s">
        <v>99</v>
      </c>
      <c r="H7" s="490" t="s">
        <v>99</v>
      </c>
      <c r="I7" s="434" t="b">
        <v>0</v>
      </c>
      <c r="K7" s="490" t="s">
        <v>99</v>
      </c>
      <c r="L7" s="490"/>
      <c r="M7" s="490" t="s">
        <v>99</v>
      </c>
      <c r="N7" s="490"/>
      <c r="O7" s="497" t="e">
        <f t="shared" si="1"/>
        <v>#DIV/0!</v>
      </c>
      <c r="P7" s="434">
        <f t="shared" si="2"/>
        <v>0</v>
      </c>
      <c r="Q7" s="434" t="e">
        <f t="shared" si="3"/>
        <v>#VALUE!</v>
      </c>
      <c r="R7" s="434">
        <v>0</v>
      </c>
      <c r="S7" s="434" t="str">
        <f t="shared" si="4"/>
        <v>Unclassified? Y/N Out of Order?</v>
      </c>
      <c r="T7" s="440"/>
    </row>
    <row r="8" spans="1:20" outlineLevel="1" x14ac:dyDescent="0.2">
      <c r="A8" s="434" t="s">
        <v>782</v>
      </c>
      <c r="F8" s="490" t="s">
        <v>99</v>
      </c>
      <c r="G8" s="490" t="s">
        <v>99</v>
      </c>
      <c r="H8" s="490" t="s">
        <v>99</v>
      </c>
      <c r="I8" s="434" t="b">
        <v>0</v>
      </c>
      <c r="K8" s="490" t="s">
        <v>99</v>
      </c>
      <c r="L8" s="490"/>
      <c r="M8" s="490" t="s">
        <v>99</v>
      </c>
      <c r="N8" s="490"/>
      <c r="O8" s="497" t="e">
        <f t="shared" si="1"/>
        <v>#DIV/0!</v>
      </c>
      <c r="P8" s="434">
        <f t="shared" si="2"/>
        <v>0</v>
      </c>
      <c r="Q8" s="434" t="e">
        <f t="shared" si="3"/>
        <v>#VALUE!</v>
      </c>
      <c r="R8" s="434">
        <v>0</v>
      </c>
      <c r="S8" s="434" t="str">
        <f t="shared" si="4"/>
        <v>Unclassified? Y/N Out of Order?</v>
      </c>
      <c r="T8" s="440"/>
    </row>
    <row r="9" spans="1:20" outlineLevel="1" x14ac:dyDescent="0.2">
      <c r="A9" s="434" t="s">
        <v>783</v>
      </c>
      <c r="F9" s="490" t="s">
        <v>99</v>
      </c>
      <c r="G9" s="490" t="s">
        <v>99</v>
      </c>
      <c r="H9" s="490" t="s">
        <v>99</v>
      </c>
      <c r="I9" s="434" t="b">
        <v>0</v>
      </c>
      <c r="K9" s="490" t="s">
        <v>99</v>
      </c>
      <c r="L9" s="490"/>
      <c r="M9" s="490" t="s">
        <v>99</v>
      </c>
      <c r="N9" s="490"/>
      <c r="O9" s="497" t="e">
        <f t="shared" si="1"/>
        <v>#DIV/0!</v>
      </c>
      <c r="P9" s="434">
        <f t="shared" si="2"/>
        <v>0</v>
      </c>
      <c r="Q9" s="434" t="e">
        <f t="shared" si="3"/>
        <v>#VALUE!</v>
      </c>
      <c r="R9" s="434">
        <v>0</v>
      </c>
      <c r="S9" s="434" t="str">
        <f t="shared" si="4"/>
        <v>Unclassified? Y/N Out of Order?</v>
      </c>
      <c r="T9" s="440"/>
    </row>
    <row r="10" spans="1:20" outlineLevel="1" x14ac:dyDescent="0.2">
      <c r="A10" s="434" t="s">
        <v>784</v>
      </c>
      <c r="F10" s="490" t="s">
        <v>99</v>
      </c>
      <c r="G10" s="490" t="s">
        <v>99</v>
      </c>
      <c r="H10" s="490" t="s">
        <v>99</v>
      </c>
      <c r="I10" s="434" t="b">
        <v>0</v>
      </c>
      <c r="K10" s="490" t="s">
        <v>99</v>
      </c>
      <c r="L10" s="490"/>
      <c r="M10" s="490" t="s">
        <v>99</v>
      </c>
      <c r="N10" s="490"/>
      <c r="O10" s="497" t="e">
        <f t="shared" si="1"/>
        <v>#DIV/0!</v>
      </c>
      <c r="P10" s="434">
        <f t="shared" si="2"/>
        <v>0</v>
      </c>
      <c r="Q10" s="434" t="e">
        <f t="shared" si="3"/>
        <v>#VALUE!</v>
      </c>
      <c r="R10" s="434">
        <v>0</v>
      </c>
      <c r="S10" s="434" t="str">
        <f t="shared" si="4"/>
        <v>Unclassified? Y/N Out of Order?</v>
      </c>
      <c r="T10" s="440"/>
    </row>
    <row r="11" spans="1:20" outlineLevel="1" x14ac:dyDescent="0.2">
      <c r="A11" s="434" t="s">
        <v>785</v>
      </c>
      <c r="F11" s="490" t="s">
        <v>99</v>
      </c>
      <c r="G11" s="490" t="s">
        <v>99</v>
      </c>
      <c r="H11" s="490" t="s">
        <v>99</v>
      </c>
      <c r="I11" s="434" t="b">
        <v>0</v>
      </c>
      <c r="K11" s="490" t="s">
        <v>99</v>
      </c>
      <c r="L11" s="490"/>
      <c r="M11" s="490" t="s">
        <v>99</v>
      </c>
      <c r="N11" s="490"/>
      <c r="O11" s="497" t="e">
        <f t="shared" ref="O11:O73" si="5">SUM(IF(I11 = 1, 1, 0) * J11, IF(K11 = 1, 1, 0) * L11, IF(M11 = 1, 1, 0) * N11) / P11</f>
        <v>#DIV/0!</v>
      </c>
      <c r="P11" s="434">
        <f>SUM(J11, L11, N11)</f>
        <v>0</v>
      </c>
      <c r="Q11" s="434" t="e">
        <f t="shared" ref="Q11:Q73" si="6">SUM(IF(I11 = 1, 1, 0) * J11, IF(K11 = 1, 1, 0) * L11, IF(M11 = 1, 1, 0) * N11) + " / " + P11</f>
        <v>#VALUE!</v>
      </c>
      <c r="R11" s="434">
        <v>0</v>
      </c>
      <c r="S11" s="434"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34" t="b">
        <v>0</v>
      </c>
      <c r="G12" s="440" t="b">
        <f t="shared" ref="G12:G74" si="8">NOT(H12)</f>
        <v>1</v>
      </c>
      <c r="H12" s="434" t="b">
        <v>0</v>
      </c>
      <c r="I12" s="434" t="b">
        <v>0</v>
      </c>
      <c r="K12" s="434" t="b">
        <v>0</v>
      </c>
      <c r="L12" s="434">
        <v>0</v>
      </c>
      <c r="M12" s="434" t="b">
        <v>0</v>
      </c>
      <c r="N12" s="434">
        <v>0</v>
      </c>
      <c r="O12" s="497" t="e">
        <f t="shared" si="5"/>
        <v>#DIV/0!</v>
      </c>
      <c r="P12" s="434">
        <f>SUM(J12, L12, N12)</f>
        <v>0</v>
      </c>
      <c r="Q12" s="434" t="e">
        <f t="shared" si="6"/>
        <v>#VALUE!</v>
      </c>
      <c r="R12" s="434">
        <v>1</v>
      </c>
      <c r="S12" s="434" t="str">
        <f t="shared" si="7"/>
        <v>Unclassified? Y/N Out of Order?</v>
      </c>
    </row>
    <row r="13" spans="1:20" x14ac:dyDescent="0.2">
      <c r="F13" s="434" t="b">
        <v>0</v>
      </c>
      <c r="G13" s="440" t="b">
        <f t="shared" si="8"/>
        <v>1</v>
      </c>
      <c r="H13" s="434" t="b">
        <v>0</v>
      </c>
      <c r="I13" s="434" t="b">
        <v>0</v>
      </c>
      <c r="K13" s="434" t="b">
        <v>0</v>
      </c>
      <c r="L13" s="434">
        <v>0</v>
      </c>
      <c r="M13" s="434" t="b">
        <v>0</v>
      </c>
      <c r="N13" s="434">
        <v>0</v>
      </c>
      <c r="O13" s="497" t="e">
        <f t="shared" si="5"/>
        <v>#DIV/0!</v>
      </c>
      <c r="P13" s="434">
        <f t="shared" ref="P13:P76" si="9">SUM(J13, L13, N13)</f>
        <v>0</v>
      </c>
      <c r="Q13" s="434" t="e">
        <f t="shared" si="6"/>
        <v>#VALUE!</v>
      </c>
      <c r="R13" s="434">
        <v>1</v>
      </c>
      <c r="S13" s="434" t="str">
        <f t="shared" si="7"/>
        <v>Unclassified? Y/N Out of Order?</v>
      </c>
    </row>
    <row r="14" spans="1:20" x14ac:dyDescent="0.2">
      <c r="F14" s="434" t="b">
        <v>0</v>
      </c>
      <c r="G14" s="440" t="b">
        <f t="shared" si="8"/>
        <v>1</v>
      </c>
      <c r="H14" s="434" t="b">
        <v>0</v>
      </c>
      <c r="I14" s="434" t="b">
        <v>0</v>
      </c>
      <c r="K14" s="434" t="b">
        <v>0</v>
      </c>
      <c r="L14" s="434">
        <v>0</v>
      </c>
      <c r="M14" s="434" t="b">
        <v>0</v>
      </c>
      <c r="N14" s="434">
        <v>0</v>
      </c>
      <c r="O14" s="497" t="e">
        <f t="shared" si="5"/>
        <v>#DIV/0!</v>
      </c>
      <c r="P14" s="434">
        <f t="shared" si="9"/>
        <v>0</v>
      </c>
      <c r="Q14" s="434" t="e">
        <f t="shared" si="6"/>
        <v>#VALUE!</v>
      </c>
      <c r="R14" s="434">
        <v>1</v>
      </c>
      <c r="S14" s="434" t="str">
        <f t="shared" si="7"/>
        <v>Unclassified? Y/N Out of Order?</v>
      </c>
    </row>
    <row r="15" spans="1:20" x14ac:dyDescent="0.2">
      <c r="F15" s="434" t="b">
        <v>0</v>
      </c>
      <c r="G15" s="440" t="b">
        <f t="shared" si="8"/>
        <v>1</v>
      </c>
      <c r="H15" s="434" t="b">
        <v>0</v>
      </c>
      <c r="I15" s="434" t="b">
        <v>0</v>
      </c>
      <c r="K15" s="434" t="b">
        <v>0</v>
      </c>
      <c r="L15" s="434">
        <v>0</v>
      </c>
      <c r="M15" s="434" t="b">
        <v>0</v>
      </c>
      <c r="N15" s="434">
        <v>0</v>
      </c>
      <c r="O15" s="497" t="e">
        <f t="shared" si="5"/>
        <v>#DIV/0!</v>
      </c>
      <c r="P15" s="434">
        <f t="shared" si="9"/>
        <v>0</v>
      </c>
      <c r="Q15" s="434" t="e">
        <f t="shared" si="6"/>
        <v>#VALUE!</v>
      </c>
      <c r="R15" s="434">
        <v>1</v>
      </c>
      <c r="S15" s="434" t="str">
        <f t="shared" si="7"/>
        <v>Unclassified? Y/N Out of Order?</v>
      </c>
    </row>
    <row r="16" spans="1:20" x14ac:dyDescent="0.2">
      <c r="F16" s="434" t="b">
        <v>0</v>
      </c>
      <c r="G16" s="440" t="b">
        <f t="shared" si="8"/>
        <v>1</v>
      </c>
      <c r="H16" s="434" t="b">
        <v>0</v>
      </c>
      <c r="I16" s="434" t="b">
        <v>0</v>
      </c>
      <c r="K16" s="434" t="b">
        <v>0</v>
      </c>
      <c r="L16" s="434">
        <v>0</v>
      </c>
      <c r="M16" s="434" t="b">
        <v>0</v>
      </c>
      <c r="N16" s="434">
        <v>0</v>
      </c>
      <c r="O16" s="497" t="e">
        <f t="shared" si="5"/>
        <v>#DIV/0!</v>
      </c>
      <c r="P16" s="434">
        <f t="shared" si="9"/>
        <v>0</v>
      </c>
      <c r="Q16" s="434" t="e">
        <f t="shared" si="6"/>
        <v>#VALUE!</v>
      </c>
      <c r="R16" s="434">
        <v>1</v>
      </c>
      <c r="S16" s="434" t="str">
        <f t="shared" si="7"/>
        <v>Unclassified? Y/N Out of Order?</v>
      </c>
    </row>
    <row r="17" spans="6:19" x14ac:dyDescent="0.2">
      <c r="F17" s="434" t="b">
        <v>0</v>
      </c>
      <c r="G17" s="440" t="b">
        <f t="shared" si="8"/>
        <v>1</v>
      </c>
      <c r="H17" s="434" t="b">
        <v>0</v>
      </c>
      <c r="I17" s="434" t="b">
        <v>0</v>
      </c>
      <c r="K17" s="434" t="b">
        <v>0</v>
      </c>
      <c r="L17" s="434">
        <v>0</v>
      </c>
      <c r="M17" s="434" t="b">
        <v>0</v>
      </c>
      <c r="N17" s="434">
        <v>0</v>
      </c>
      <c r="O17" s="497" t="e">
        <f t="shared" si="5"/>
        <v>#DIV/0!</v>
      </c>
      <c r="P17" s="434">
        <f t="shared" si="9"/>
        <v>0</v>
      </c>
      <c r="Q17" s="434" t="e">
        <f t="shared" si="6"/>
        <v>#VALUE!</v>
      </c>
      <c r="R17" s="434">
        <v>1</v>
      </c>
      <c r="S17" s="434" t="str">
        <f t="shared" si="7"/>
        <v>Unclassified? Y/N Out of Order?</v>
      </c>
    </row>
    <row r="18" spans="6:19" x14ac:dyDescent="0.2">
      <c r="F18" s="434" t="b">
        <v>0</v>
      </c>
      <c r="G18" s="440" t="b">
        <f t="shared" si="8"/>
        <v>1</v>
      </c>
      <c r="H18" s="434" t="b">
        <v>0</v>
      </c>
      <c r="I18" s="434" t="b">
        <v>0</v>
      </c>
      <c r="K18" s="434" t="b">
        <v>0</v>
      </c>
      <c r="L18" s="434">
        <v>0</v>
      </c>
      <c r="M18" s="434" t="b">
        <v>0</v>
      </c>
      <c r="N18" s="434">
        <v>0</v>
      </c>
      <c r="O18" s="497" t="e">
        <f t="shared" si="5"/>
        <v>#DIV/0!</v>
      </c>
      <c r="P18" s="434">
        <f t="shared" si="9"/>
        <v>0</v>
      </c>
      <c r="Q18" s="434" t="e">
        <f t="shared" si="6"/>
        <v>#VALUE!</v>
      </c>
      <c r="R18" s="434">
        <v>1</v>
      </c>
      <c r="S18" s="434" t="str">
        <f t="shared" si="7"/>
        <v>Unclassified? Y/N Out of Order?</v>
      </c>
    </row>
    <row r="19" spans="6:19" x14ac:dyDescent="0.2">
      <c r="F19" s="434" t="b">
        <v>0</v>
      </c>
      <c r="G19" s="440" t="b">
        <f t="shared" si="8"/>
        <v>1</v>
      </c>
      <c r="H19" s="434" t="b">
        <v>0</v>
      </c>
      <c r="I19" s="434" t="b">
        <v>0</v>
      </c>
      <c r="K19" s="434" t="b">
        <v>0</v>
      </c>
      <c r="L19" s="434">
        <v>0</v>
      </c>
      <c r="M19" s="434" t="b">
        <v>0</v>
      </c>
      <c r="N19" s="434">
        <v>0</v>
      </c>
      <c r="O19" s="497" t="e">
        <f t="shared" si="5"/>
        <v>#DIV/0!</v>
      </c>
      <c r="P19" s="434">
        <f t="shared" si="9"/>
        <v>0</v>
      </c>
      <c r="Q19" s="434" t="e">
        <f t="shared" si="6"/>
        <v>#VALUE!</v>
      </c>
      <c r="R19" s="434">
        <v>1</v>
      </c>
      <c r="S19" s="434" t="str">
        <f t="shared" si="7"/>
        <v>Unclassified? Y/N Out of Order?</v>
      </c>
    </row>
    <row r="20" spans="6:19" x14ac:dyDescent="0.2">
      <c r="F20" s="434" t="b">
        <v>0</v>
      </c>
      <c r="G20" s="440" t="b">
        <f t="shared" si="8"/>
        <v>1</v>
      </c>
      <c r="H20" s="434" t="b">
        <v>0</v>
      </c>
      <c r="I20" s="434" t="b">
        <v>0</v>
      </c>
      <c r="K20" s="434" t="b">
        <v>0</v>
      </c>
      <c r="L20" s="434">
        <v>0</v>
      </c>
      <c r="M20" s="434" t="b">
        <v>0</v>
      </c>
      <c r="N20" s="434">
        <v>0</v>
      </c>
      <c r="O20" s="497" t="e">
        <f t="shared" si="5"/>
        <v>#DIV/0!</v>
      </c>
      <c r="P20" s="434">
        <f t="shared" si="9"/>
        <v>0</v>
      </c>
      <c r="Q20" s="434" t="e">
        <f t="shared" si="6"/>
        <v>#VALUE!</v>
      </c>
      <c r="R20" s="434">
        <v>1</v>
      </c>
      <c r="S20" s="434" t="str">
        <f t="shared" si="7"/>
        <v>Unclassified? Y/N Out of Order?</v>
      </c>
    </row>
    <row r="21" spans="6:19" x14ac:dyDescent="0.2">
      <c r="F21" s="434" t="b">
        <v>0</v>
      </c>
      <c r="G21" s="440" t="b">
        <f t="shared" si="8"/>
        <v>1</v>
      </c>
      <c r="H21" s="434" t="b">
        <v>0</v>
      </c>
      <c r="I21" s="434" t="b">
        <v>0</v>
      </c>
      <c r="K21" s="434" t="b">
        <v>0</v>
      </c>
      <c r="L21" s="434">
        <v>0</v>
      </c>
      <c r="M21" s="434" t="b">
        <v>0</v>
      </c>
      <c r="N21" s="434">
        <v>0</v>
      </c>
      <c r="O21" s="497" t="e">
        <f t="shared" si="5"/>
        <v>#DIV/0!</v>
      </c>
      <c r="P21" s="434">
        <f t="shared" si="9"/>
        <v>0</v>
      </c>
      <c r="Q21" s="434" t="e">
        <f t="shared" si="6"/>
        <v>#VALUE!</v>
      </c>
      <c r="R21" s="434">
        <v>1</v>
      </c>
      <c r="S21" s="434" t="str">
        <f t="shared" si="7"/>
        <v>Unclassified? Y/N Out of Order?</v>
      </c>
    </row>
    <row r="22" spans="6:19" x14ac:dyDescent="0.2">
      <c r="F22" s="434" t="b">
        <v>0</v>
      </c>
      <c r="G22" s="440" t="b">
        <f t="shared" si="8"/>
        <v>1</v>
      </c>
      <c r="H22" s="434" t="b">
        <v>0</v>
      </c>
      <c r="I22" s="434" t="b">
        <v>0</v>
      </c>
      <c r="K22" s="434" t="b">
        <v>0</v>
      </c>
      <c r="L22" s="434">
        <v>0</v>
      </c>
      <c r="M22" s="434" t="b">
        <v>0</v>
      </c>
      <c r="N22" s="434">
        <v>0</v>
      </c>
      <c r="O22" s="497" t="e">
        <f t="shared" si="5"/>
        <v>#DIV/0!</v>
      </c>
      <c r="P22" s="434">
        <f t="shared" si="9"/>
        <v>0</v>
      </c>
      <c r="Q22" s="434" t="e">
        <f t="shared" si="6"/>
        <v>#VALUE!</v>
      </c>
      <c r="R22" s="434">
        <v>1</v>
      </c>
      <c r="S22" s="434" t="str">
        <f t="shared" si="7"/>
        <v>Unclassified? Y/N Out of Order?</v>
      </c>
    </row>
    <row r="23" spans="6:19" x14ac:dyDescent="0.2">
      <c r="F23" s="434" t="b">
        <v>0</v>
      </c>
      <c r="G23" s="440" t="b">
        <f t="shared" si="8"/>
        <v>1</v>
      </c>
      <c r="H23" s="434" t="b">
        <v>0</v>
      </c>
      <c r="I23" s="434" t="b">
        <v>0</v>
      </c>
      <c r="K23" s="434" t="b">
        <v>0</v>
      </c>
      <c r="L23" s="434">
        <v>0</v>
      </c>
      <c r="M23" s="434" t="b">
        <v>0</v>
      </c>
      <c r="N23" s="434">
        <v>0</v>
      </c>
      <c r="O23" s="497" t="e">
        <f t="shared" si="5"/>
        <v>#DIV/0!</v>
      </c>
      <c r="P23" s="434">
        <f t="shared" si="9"/>
        <v>0</v>
      </c>
      <c r="Q23" s="434" t="e">
        <f t="shared" si="6"/>
        <v>#VALUE!</v>
      </c>
      <c r="R23" s="434">
        <v>1</v>
      </c>
      <c r="S23" s="434" t="str">
        <f t="shared" si="7"/>
        <v>Unclassified? Y/N Out of Order?</v>
      </c>
    </row>
    <row r="24" spans="6:19" x14ac:dyDescent="0.2">
      <c r="F24" s="434" t="b">
        <v>0</v>
      </c>
      <c r="G24" s="440" t="b">
        <f t="shared" si="8"/>
        <v>1</v>
      </c>
      <c r="H24" s="434" t="b">
        <v>0</v>
      </c>
      <c r="I24" s="434" t="b">
        <v>0</v>
      </c>
      <c r="K24" s="434" t="b">
        <v>0</v>
      </c>
      <c r="L24" s="434">
        <v>0</v>
      </c>
      <c r="M24" s="434" t="b">
        <v>0</v>
      </c>
      <c r="N24" s="434">
        <v>0</v>
      </c>
      <c r="O24" s="497" t="e">
        <f t="shared" si="5"/>
        <v>#DIV/0!</v>
      </c>
      <c r="P24" s="434">
        <f t="shared" si="9"/>
        <v>0</v>
      </c>
      <c r="Q24" s="434" t="e">
        <f t="shared" si="6"/>
        <v>#VALUE!</v>
      </c>
      <c r="R24" s="434">
        <v>1</v>
      </c>
      <c r="S24" s="434" t="str">
        <f t="shared" si="7"/>
        <v>Unclassified? Y/N Out of Order?</v>
      </c>
    </row>
    <row r="25" spans="6:19" x14ac:dyDescent="0.2">
      <c r="F25" s="434" t="b">
        <v>0</v>
      </c>
      <c r="G25" s="440" t="b">
        <f t="shared" si="8"/>
        <v>1</v>
      </c>
      <c r="H25" s="434" t="b">
        <v>0</v>
      </c>
      <c r="I25" s="434" t="b">
        <v>0</v>
      </c>
      <c r="K25" s="434" t="b">
        <v>0</v>
      </c>
      <c r="L25" s="434">
        <v>0</v>
      </c>
      <c r="M25" s="434" t="b">
        <v>0</v>
      </c>
      <c r="N25" s="434">
        <v>0</v>
      </c>
      <c r="O25" s="497" t="e">
        <f t="shared" si="5"/>
        <v>#DIV/0!</v>
      </c>
      <c r="P25" s="434">
        <f t="shared" si="9"/>
        <v>0</v>
      </c>
      <c r="Q25" s="434" t="e">
        <f t="shared" si="6"/>
        <v>#VALUE!</v>
      </c>
      <c r="R25" s="434">
        <v>1</v>
      </c>
      <c r="S25" s="434" t="str">
        <f t="shared" si="7"/>
        <v>Unclassified? Y/N Out of Order?</v>
      </c>
    </row>
    <row r="26" spans="6:19" x14ac:dyDescent="0.2">
      <c r="F26" s="434" t="b">
        <v>0</v>
      </c>
      <c r="G26" s="440" t="b">
        <f t="shared" si="8"/>
        <v>1</v>
      </c>
      <c r="H26" s="434" t="b">
        <v>0</v>
      </c>
      <c r="I26" s="434" t="b">
        <v>0</v>
      </c>
      <c r="K26" s="434" t="b">
        <v>0</v>
      </c>
      <c r="L26" s="434">
        <v>0</v>
      </c>
      <c r="M26" s="434" t="b">
        <v>0</v>
      </c>
      <c r="N26" s="434">
        <v>0</v>
      </c>
      <c r="O26" s="497" t="e">
        <f t="shared" si="5"/>
        <v>#DIV/0!</v>
      </c>
      <c r="P26" s="434">
        <f t="shared" si="9"/>
        <v>0</v>
      </c>
      <c r="Q26" s="434" t="e">
        <f t="shared" si="6"/>
        <v>#VALUE!</v>
      </c>
      <c r="R26" s="434">
        <v>1</v>
      </c>
      <c r="S26" s="434" t="str">
        <f t="shared" si="7"/>
        <v>Unclassified? Y/N Out of Order?</v>
      </c>
    </row>
    <row r="27" spans="6:19" x14ac:dyDescent="0.2">
      <c r="F27" s="434" t="b">
        <v>0</v>
      </c>
      <c r="G27" s="440" t="b">
        <f t="shared" si="8"/>
        <v>1</v>
      </c>
      <c r="H27" s="434" t="b">
        <v>0</v>
      </c>
      <c r="I27" s="434" t="b">
        <v>0</v>
      </c>
      <c r="K27" s="434" t="b">
        <v>0</v>
      </c>
      <c r="L27" s="434">
        <v>0</v>
      </c>
      <c r="M27" s="434" t="b">
        <v>0</v>
      </c>
      <c r="N27" s="434">
        <v>0</v>
      </c>
      <c r="O27" s="497" t="e">
        <f t="shared" si="5"/>
        <v>#DIV/0!</v>
      </c>
      <c r="P27" s="434">
        <f t="shared" si="9"/>
        <v>0</v>
      </c>
      <c r="Q27" s="434" t="e">
        <f t="shared" si="6"/>
        <v>#VALUE!</v>
      </c>
      <c r="R27" s="434">
        <v>1</v>
      </c>
      <c r="S27" s="434" t="str">
        <f t="shared" si="7"/>
        <v>Unclassified? Y/N Out of Order?</v>
      </c>
    </row>
    <row r="28" spans="6:19" x14ac:dyDescent="0.2">
      <c r="F28" s="434" t="b">
        <v>0</v>
      </c>
      <c r="G28" s="440" t="b">
        <f t="shared" si="8"/>
        <v>1</v>
      </c>
      <c r="H28" s="434" t="b">
        <v>0</v>
      </c>
      <c r="I28" s="434" t="b">
        <v>0</v>
      </c>
      <c r="K28" s="434" t="b">
        <v>0</v>
      </c>
      <c r="L28" s="434">
        <v>0</v>
      </c>
      <c r="M28" s="434" t="b">
        <v>0</v>
      </c>
      <c r="N28" s="434">
        <v>0</v>
      </c>
      <c r="O28" s="497" t="e">
        <f t="shared" si="5"/>
        <v>#DIV/0!</v>
      </c>
      <c r="P28" s="434">
        <f t="shared" si="9"/>
        <v>0</v>
      </c>
      <c r="Q28" s="434" t="e">
        <f t="shared" si="6"/>
        <v>#VALUE!</v>
      </c>
      <c r="R28" s="434">
        <v>1</v>
      </c>
      <c r="S28" s="434" t="str">
        <f t="shared" si="7"/>
        <v>Unclassified? Y/N Out of Order?</v>
      </c>
    </row>
    <row r="29" spans="6:19" x14ac:dyDescent="0.2">
      <c r="F29" s="434" t="b">
        <v>0</v>
      </c>
      <c r="G29" s="440" t="b">
        <f t="shared" si="8"/>
        <v>1</v>
      </c>
      <c r="H29" s="434" t="b">
        <v>0</v>
      </c>
      <c r="I29" s="434" t="b">
        <v>0</v>
      </c>
      <c r="K29" s="434" t="b">
        <v>0</v>
      </c>
      <c r="L29" s="434">
        <v>0</v>
      </c>
      <c r="M29" s="434" t="b">
        <v>0</v>
      </c>
      <c r="N29" s="434">
        <v>0</v>
      </c>
      <c r="O29" s="497" t="e">
        <f t="shared" si="5"/>
        <v>#DIV/0!</v>
      </c>
      <c r="P29" s="434">
        <f t="shared" si="9"/>
        <v>0</v>
      </c>
      <c r="Q29" s="434" t="e">
        <f t="shared" si="6"/>
        <v>#VALUE!</v>
      </c>
      <c r="R29" s="434">
        <v>1</v>
      </c>
      <c r="S29" s="434" t="str">
        <f t="shared" si="7"/>
        <v>Unclassified? Y/N Out of Order?</v>
      </c>
    </row>
    <row r="30" spans="6:19" x14ac:dyDescent="0.2">
      <c r="F30" s="434" t="b">
        <v>0</v>
      </c>
      <c r="G30" s="440" t="b">
        <f t="shared" si="8"/>
        <v>1</v>
      </c>
      <c r="H30" s="434" t="b">
        <v>0</v>
      </c>
      <c r="I30" s="434" t="b">
        <v>0</v>
      </c>
      <c r="K30" s="434" t="b">
        <v>0</v>
      </c>
      <c r="L30" s="434">
        <v>0</v>
      </c>
      <c r="M30" s="434" t="b">
        <v>0</v>
      </c>
      <c r="N30" s="434">
        <v>0</v>
      </c>
      <c r="O30" s="497" t="e">
        <f t="shared" si="5"/>
        <v>#DIV/0!</v>
      </c>
      <c r="P30" s="434">
        <f t="shared" si="9"/>
        <v>0</v>
      </c>
      <c r="Q30" s="434" t="e">
        <f t="shared" si="6"/>
        <v>#VALUE!</v>
      </c>
      <c r="R30" s="434">
        <v>1</v>
      </c>
      <c r="S30" s="434" t="str">
        <f t="shared" si="7"/>
        <v>Unclassified? Y/N Out of Order?</v>
      </c>
    </row>
    <row r="31" spans="6:19" x14ac:dyDescent="0.2">
      <c r="F31" s="434" t="b">
        <v>0</v>
      </c>
      <c r="G31" s="440" t="b">
        <f t="shared" si="8"/>
        <v>1</v>
      </c>
      <c r="H31" s="434" t="b">
        <v>0</v>
      </c>
      <c r="I31" s="434" t="b">
        <v>0</v>
      </c>
      <c r="K31" s="434" t="b">
        <v>0</v>
      </c>
      <c r="L31" s="434">
        <v>0</v>
      </c>
      <c r="M31" s="434" t="b">
        <v>0</v>
      </c>
      <c r="N31" s="434">
        <v>0</v>
      </c>
      <c r="O31" s="497" t="e">
        <f t="shared" si="5"/>
        <v>#DIV/0!</v>
      </c>
      <c r="P31" s="434">
        <f t="shared" si="9"/>
        <v>0</v>
      </c>
      <c r="Q31" s="434" t="e">
        <f t="shared" si="6"/>
        <v>#VALUE!</v>
      </c>
      <c r="R31" s="434">
        <v>1</v>
      </c>
      <c r="S31" s="434" t="str">
        <f t="shared" si="7"/>
        <v>Unclassified? Y/N Out of Order?</v>
      </c>
    </row>
    <row r="32" spans="6:19" x14ac:dyDescent="0.2">
      <c r="F32" s="434" t="b">
        <v>0</v>
      </c>
      <c r="G32" s="440" t="b">
        <f t="shared" si="8"/>
        <v>1</v>
      </c>
      <c r="H32" s="434" t="b">
        <v>0</v>
      </c>
      <c r="I32" s="434" t="b">
        <v>0</v>
      </c>
      <c r="K32" s="434" t="b">
        <v>0</v>
      </c>
      <c r="L32" s="434">
        <v>0</v>
      </c>
      <c r="M32" s="434" t="b">
        <v>0</v>
      </c>
      <c r="N32" s="434">
        <v>0</v>
      </c>
      <c r="O32" s="497" t="e">
        <f t="shared" si="5"/>
        <v>#DIV/0!</v>
      </c>
      <c r="P32" s="434">
        <f t="shared" si="9"/>
        <v>0</v>
      </c>
      <c r="Q32" s="434" t="e">
        <f t="shared" si="6"/>
        <v>#VALUE!</v>
      </c>
      <c r="R32" s="434">
        <v>1</v>
      </c>
      <c r="S32" s="434" t="str">
        <f t="shared" si="7"/>
        <v>Unclassified? Y/N Out of Order?</v>
      </c>
    </row>
    <row r="33" spans="6:19" x14ac:dyDescent="0.2">
      <c r="F33" s="434" t="b">
        <v>0</v>
      </c>
      <c r="G33" s="440" t="b">
        <f t="shared" si="8"/>
        <v>1</v>
      </c>
      <c r="H33" s="434" t="b">
        <v>0</v>
      </c>
      <c r="I33" s="434" t="b">
        <v>0</v>
      </c>
      <c r="K33" s="434" t="b">
        <v>0</v>
      </c>
      <c r="L33" s="434">
        <v>0</v>
      </c>
      <c r="M33" s="434" t="b">
        <v>0</v>
      </c>
      <c r="N33" s="434">
        <v>0</v>
      </c>
      <c r="O33" s="497" t="e">
        <f t="shared" si="5"/>
        <v>#DIV/0!</v>
      </c>
      <c r="P33" s="434">
        <f t="shared" si="9"/>
        <v>0</v>
      </c>
      <c r="Q33" s="434" t="e">
        <f t="shared" si="6"/>
        <v>#VALUE!</v>
      </c>
      <c r="R33" s="434">
        <v>1</v>
      </c>
      <c r="S33" s="434" t="str">
        <f t="shared" si="7"/>
        <v>Unclassified? Y/N Out of Order?</v>
      </c>
    </row>
    <row r="34" spans="6:19" x14ac:dyDescent="0.2">
      <c r="F34" s="434" t="b">
        <v>0</v>
      </c>
      <c r="G34" s="440" t="b">
        <f t="shared" si="8"/>
        <v>1</v>
      </c>
      <c r="H34" s="434" t="b">
        <v>0</v>
      </c>
      <c r="I34" s="434" t="b">
        <v>0</v>
      </c>
      <c r="K34" s="434" t="b">
        <v>0</v>
      </c>
      <c r="L34" s="434">
        <v>0</v>
      </c>
      <c r="M34" s="434" t="b">
        <v>0</v>
      </c>
      <c r="N34" s="434">
        <v>0</v>
      </c>
      <c r="O34" s="497" t="e">
        <f t="shared" si="5"/>
        <v>#DIV/0!</v>
      </c>
      <c r="P34" s="434">
        <f t="shared" si="9"/>
        <v>0</v>
      </c>
      <c r="Q34" s="434" t="e">
        <f t="shared" si="6"/>
        <v>#VALUE!</v>
      </c>
      <c r="R34" s="434">
        <v>1</v>
      </c>
      <c r="S34" s="434" t="str">
        <f t="shared" si="7"/>
        <v>Unclassified? Y/N Out of Order?</v>
      </c>
    </row>
    <row r="35" spans="6:19" x14ac:dyDescent="0.2">
      <c r="F35" s="434" t="b">
        <v>0</v>
      </c>
      <c r="G35" s="440" t="b">
        <f t="shared" si="8"/>
        <v>1</v>
      </c>
      <c r="H35" s="434" t="b">
        <v>0</v>
      </c>
      <c r="I35" s="434" t="b">
        <v>0</v>
      </c>
      <c r="K35" s="434" t="b">
        <v>0</v>
      </c>
      <c r="L35" s="434">
        <v>0</v>
      </c>
      <c r="M35" s="434" t="b">
        <v>0</v>
      </c>
      <c r="N35" s="434">
        <v>0</v>
      </c>
      <c r="O35" s="497" t="e">
        <f t="shared" si="5"/>
        <v>#DIV/0!</v>
      </c>
      <c r="P35" s="434">
        <f t="shared" si="9"/>
        <v>0</v>
      </c>
      <c r="Q35" s="434" t="e">
        <f t="shared" si="6"/>
        <v>#VALUE!</v>
      </c>
      <c r="R35" s="434">
        <v>1</v>
      </c>
      <c r="S35" s="434" t="str">
        <f t="shared" si="7"/>
        <v>Unclassified? Y/N Out of Order?</v>
      </c>
    </row>
    <row r="36" spans="6:19" x14ac:dyDescent="0.2">
      <c r="F36" s="434" t="b">
        <v>0</v>
      </c>
      <c r="G36" s="440" t="b">
        <f t="shared" si="8"/>
        <v>1</v>
      </c>
      <c r="H36" s="434" t="b">
        <v>0</v>
      </c>
      <c r="I36" s="434" t="b">
        <v>0</v>
      </c>
      <c r="K36" s="434" t="b">
        <v>0</v>
      </c>
      <c r="L36" s="434">
        <v>0</v>
      </c>
      <c r="M36" s="434" t="b">
        <v>0</v>
      </c>
      <c r="N36" s="434">
        <v>0</v>
      </c>
      <c r="O36" s="497" t="e">
        <f t="shared" si="5"/>
        <v>#DIV/0!</v>
      </c>
      <c r="P36" s="434">
        <f t="shared" si="9"/>
        <v>0</v>
      </c>
      <c r="Q36" s="434" t="e">
        <f t="shared" si="6"/>
        <v>#VALUE!</v>
      </c>
      <c r="R36" s="434">
        <v>1</v>
      </c>
      <c r="S36" s="434" t="str">
        <f t="shared" si="7"/>
        <v>Unclassified? Y/N Out of Order?</v>
      </c>
    </row>
    <row r="37" spans="6:19" x14ac:dyDescent="0.2">
      <c r="F37" s="434" t="b">
        <v>0</v>
      </c>
      <c r="G37" s="440" t="b">
        <f t="shared" si="8"/>
        <v>1</v>
      </c>
      <c r="H37" s="434" t="b">
        <v>0</v>
      </c>
      <c r="I37" s="434" t="b">
        <v>0</v>
      </c>
      <c r="K37" s="434" t="b">
        <v>0</v>
      </c>
      <c r="L37" s="434">
        <v>0</v>
      </c>
      <c r="M37" s="434" t="b">
        <v>0</v>
      </c>
      <c r="N37" s="434">
        <v>0</v>
      </c>
      <c r="O37" s="497" t="e">
        <f t="shared" si="5"/>
        <v>#DIV/0!</v>
      </c>
      <c r="P37" s="434">
        <f t="shared" si="9"/>
        <v>0</v>
      </c>
      <c r="Q37" s="434" t="e">
        <f t="shared" si="6"/>
        <v>#VALUE!</v>
      </c>
      <c r="R37" s="434">
        <v>1</v>
      </c>
      <c r="S37" s="434" t="str">
        <f t="shared" si="7"/>
        <v>Unclassified? Y/N Out of Order?</v>
      </c>
    </row>
    <row r="38" spans="6:19" x14ac:dyDescent="0.2">
      <c r="F38" s="434" t="b">
        <v>0</v>
      </c>
      <c r="G38" s="440" t="b">
        <f t="shared" si="8"/>
        <v>1</v>
      </c>
      <c r="H38" s="434" t="b">
        <v>0</v>
      </c>
      <c r="I38" s="434" t="b">
        <v>0</v>
      </c>
      <c r="K38" s="434" t="b">
        <v>0</v>
      </c>
      <c r="L38" s="434">
        <v>0</v>
      </c>
      <c r="M38" s="434" t="b">
        <v>0</v>
      </c>
      <c r="N38" s="434">
        <v>0</v>
      </c>
      <c r="O38" s="497" t="e">
        <f t="shared" si="5"/>
        <v>#DIV/0!</v>
      </c>
      <c r="P38" s="434">
        <f t="shared" si="9"/>
        <v>0</v>
      </c>
      <c r="Q38" s="434" t="e">
        <f t="shared" si="6"/>
        <v>#VALUE!</v>
      </c>
      <c r="R38" s="434">
        <v>1</v>
      </c>
      <c r="S38" s="434" t="str">
        <f t="shared" si="7"/>
        <v>Unclassified? Y/N Out of Order?</v>
      </c>
    </row>
    <row r="39" spans="6:19" x14ac:dyDescent="0.2">
      <c r="F39" s="434" t="b">
        <v>0</v>
      </c>
      <c r="G39" s="440" t="b">
        <f t="shared" si="8"/>
        <v>1</v>
      </c>
      <c r="H39" s="434" t="b">
        <v>0</v>
      </c>
      <c r="I39" s="434" t="b">
        <v>0</v>
      </c>
      <c r="K39" s="434" t="b">
        <v>0</v>
      </c>
      <c r="L39" s="434">
        <v>0</v>
      </c>
      <c r="M39" s="434" t="b">
        <v>0</v>
      </c>
      <c r="N39" s="434">
        <v>0</v>
      </c>
      <c r="O39" s="497" t="e">
        <f t="shared" si="5"/>
        <v>#DIV/0!</v>
      </c>
      <c r="P39" s="434">
        <f t="shared" si="9"/>
        <v>0</v>
      </c>
      <c r="Q39" s="434" t="e">
        <f t="shared" si="6"/>
        <v>#VALUE!</v>
      </c>
      <c r="R39" s="434">
        <v>1</v>
      </c>
      <c r="S39" s="434" t="str">
        <f t="shared" si="7"/>
        <v>Unclassified? Y/N Out of Order?</v>
      </c>
    </row>
    <row r="40" spans="6:19" x14ac:dyDescent="0.2">
      <c r="F40" s="434" t="b">
        <v>0</v>
      </c>
      <c r="G40" s="440" t="b">
        <f t="shared" si="8"/>
        <v>1</v>
      </c>
      <c r="H40" s="434" t="b">
        <v>0</v>
      </c>
      <c r="I40" s="434" t="b">
        <v>0</v>
      </c>
      <c r="K40" s="434" t="b">
        <v>0</v>
      </c>
      <c r="L40" s="434">
        <v>0</v>
      </c>
      <c r="M40" s="434" t="b">
        <v>0</v>
      </c>
      <c r="N40" s="434">
        <v>0</v>
      </c>
      <c r="O40" s="497" t="e">
        <f t="shared" si="5"/>
        <v>#DIV/0!</v>
      </c>
      <c r="P40" s="434">
        <f t="shared" si="9"/>
        <v>0</v>
      </c>
      <c r="Q40" s="434" t="e">
        <f t="shared" si="6"/>
        <v>#VALUE!</v>
      </c>
      <c r="R40" s="434">
        <v>1</v>
      </c>
      <c r="S40" s="434" t="str">
        <f t="shared" si="7"/>
        <v>Unclassified? Y/N Out of Order?</v>
      </c>
    </row>
    <row r="41" spans="6:19" x14ac:dyDescent="0.2">
      <c r="F41" s="434" t="b">
        <v>0</v>
      </c>
      <c r="G41" s="440" t="b">
        <f t="shared" si="8"/>
        <v>1</v>
      </c>
      <c r="H41" s="434" t="b">
        <v>0</v>
      </c>
      <c r="I41" s="434" t="b">
        <v>0</v>
      </c>
      <c r="K41" s="434" t="b">
        <v>0</v>
      </c>
      <c r="L41" s="434">
        <v>0</v>
      </c>
      <c r="M41" s="434" t="b">
        <v>0</v>
      </c>
      <c r="N41" s="434">
        <v>0</v>
      </c>
      <c r="O41" s="497" t="e">
        <f t="shared" si="5"/>
        <v>#DIV/0!</v>
      </c>
      <c r="P41" s="434">
        <f t="shared" si="9"/>
        <v>0</v>
      </c>
      <c r="Q41" s="434" t="e">
        <f t="shared" si="6"/>
        <v>#VALUE!</v>
      </c>
      <c r="R41" s="434">
        <v>1</v>
      </c>
      <c r="S41" s="434" t="str">
        <f t="shared" si="7"/>
        <v>Unclassified? Y/N Out of Order?</v>
      </c>
    </row>
    <row r="42" spans="6:19" x14ac:dyDescent="0.2">
      <c r="F42" s="434" t="b">
        <v>0</v>
      </c>
      <c r="G42" s="440" t="b">
        <f t="shared" si="8"/>
        <v>1</v>
      </c>
      <c r="H42" s="434" t="b">
        <v>0</v>
      </c>
      <c r="I42" s="434" t="b">
        <v>0</v>
      </c>
      <c r="K42" s="434" t="b">
        <v>0</v>
      </c>
      <c r="L42" s="434">
        <v>0</v>
      </c>
      <c r="M42" s="434" t="b">
        <v>0</v>
      </c>
      <c r="N42" s="434">
        <v>0</v>
      </c>
      <c r="O42" s="497" t="e">
        <f t="shared" si="5"/>
        <v>#DIV/0!</v>
      </c>
      <c r="P42" s="434">
        <f t="shared" si="9"/>
        <v>0</v>
      </c>
      <c r="Q42" s="434" t="e">
        <f t="shared" si="6"/>
        <v>#VALUE!</v>
      </c>
      <c r="R42" s="434">
        <v>1</v>
      </c>
      <c r="S42" s="434" t="str">
        <f t="shared" si="7"/>
        <v>Unclassified? Y/N Out of Order?</v>
      </c>
    </row>
    <row r="43" spans="6:19" x14ac:dyDescent="0.2">
      <c r="F43" s="434" t="b">
        <v>0</v>
      </c>
      <c r="G43" s="440" t="b">
        <f t="shared" si="8"/>
        <v>1</v>
      </c>
      <c r="H43" s="434" t="b">
        <v>0</v>
      </c>
      <c r="I43" s="434" t="b">
        <v>0</v>
      </c>
      <c r="K43" s="434" t="b">
        <v>0</v>
      </c>
      <c r="L43" s="434">
        <v>0</v>
      </c>
      <c r="M43" s="434" t="b">
        <v>0</v>
      </c>
      <c r="N43" s="434">
        <v>0</v>
      </c>
      <c r="O43" s="497" t="e">
        <f t="shared" si="5"/>
        <v>#DIV/0!</v>
      </c>
      <c r="P43" s="434">
        <f t="shared" si="9"/>
        <v>0</v>
      </c>
      <c r="Q43" s="434" t="e">
        <f t="shared" si="6"/>
        <v>#VALUE!</v>
      </c>
      <c r="R43" s="434">
        <v>1</v>
      </c>
      <c r="S43" s="434" t="str">
        <f t="shared" si="7"/>
        <v>Unclassified? Y/N Out of Order?</v>
      </c>
    </row>
    <row r="44" spans="6:19" x14ac:dyDescent="0.2">
      <c r="F44" s="434" t="b">
        <v>0</v>
      </c>
      <c r="G44" s="440" t="b">
        <f t="shared" si="8"/>
        <v>1</v>
      </c>
      <c r="H44" s="434" t="b">
        <v>0</v>
      </c>
      <c r="I44" s="434" t="b">
        <v>0</v>
      </c>
      <c r="K44" s="434" t="b">
        <v>0</v>
      </c>
      <c r="L44" s="434">
        <v>0</v>
      </c>
      <c r="M44" s="434" t="b">
        <v>0</v>
      </c>
      <c r="N44" s="434">
        <v>0</v>
      </c>
      <c r="O44" s="497" t="e">
        <f t="shared" si="5"/>
        <v>#DIV/0!</v>
      </c>
      <c r="P44" s="434">
        <f t="shared" si="9"/>
        <v>0</v>
      </c>
      <c r="Q44" s="434" t="e">
        <f t="shared" si="6"/>
        <v>#VALUE!</v>
      </c>
      <c r="R44" s="434">
        <v>1</v>
      </c>
      <c r="S44" s="434" t="str">
        <f t="shared" si="7"/>
        <v>Unclassified? Y/N Out of Order?</v>
      </c>
    </row>
    <row r="45" spans="6:19" x14ac:dyDescent="0.2">
      <c r="F45" s="434" t="b">
        <v>0</v>
      </c>
      <c r="G45" s="440" t="b">
        <f t="shared" si="8"/>
        <v>1</v>
      </c>
      <c r="H45" s="434" t="b">
        <v>0</v>
      </c>
      <c r="I45" s="434" t="b">
        <v>0</v>
      </c>
      <c r="K45" s="434" t="b">
        <v>0</v>
      </c>
      <c r="L45" s="434">
        <v>0</v>
      </c>
      <c r="M45" s="434" t="b">
        <v>0</v>
      </c>
      <c r="N45" s="434">
        <v>0</v>
      </c>
      <c r="O45" s="497" t="e">
        <f t="shared" si="5"/>
        <v>#DIV/0!</v>
      </c>
      <c r="P45" s="434">
        <f t="shared" si="9"/>
        <v>0</v>
      </c>
      <c r="Q45" s="434" t="e">
        <f t="shared" si="6"/>
        <v>#VALUE!</v>
      </c>
      <c r="R45" s="434">
        <v>1</v>
      </c>
      <c r="S45" s="434" t="str">
        <f t="shared" si="7"/>
        <v>Unclassified? Y/N Out of Order?</v>
      </c>
    </row>
    <row r="46" spans="6:19" x14ac:dyDescent="0.2">
      <c r="F46" s="434" t="b">
        <v>0</v>
      </c>
      <c r="G46" s="440" t="b">
        <f t="shared" si="8"/>
        <v>1</v>
      </c>
      <c r="H46" s="434" t="b">
        <v>0</v>
      </c>
      <c r="I46" s="434" t="b">
        <v>0</v>
      </c>
      <c r="K46" s="434" t="b">
        <v>0</v>
      </c>
      <c r="L46" s="434">
        <v>0</v>
      </c>
      <c r="M46" s="434" t="b">
        <v>0</v>
      </c>
      <c r="N46" s="434">
        <v>0</v>
      </c>
      <c r="O46" s="497" t="e">
        <f t="shared" si="5"/>
        <v>#DIV/0!</v>
      </c>
      <c r="P46" s="434">
        <f t="shared" si="9"/>
        <v>0</v>
      </c>
      <c r="Q46" s="434" t="e">
        <f t="shared" si="6"/>
        <v>#VALUE!</v>
      </c>
      <c r="R46" s="434">
        <v>1</v>
      </c>
      <c r="S46" s="434" t="str">
        <f t="shared" si="7"/>
        <v>Unclassified? Y/N Out of Order?</v>
      </c>
    </row>
    <row r="47" spans="6:19" x14ac:dyDescent="0.2">
      <c r="F47" s="434" t="b">
        <v>0</v>
      </c>
      <c r="G47" s="440" t="b">
        <f t="shared" si="8"/>
        <v>1</v>
      </c>
      <c r="H47" s="434" t="b">
        <v>0</v>
      </c>
      <c r="I47" s="434" t="b">
        <v>0</v>
      </c>
      <c r="K47" s="434" t="b">
        <v>0</v>
      </c>
      <c r="L47" s="434">
        <v>0</v>
      </c>
      <c r="M47" s="434" t="b">
        <v>0</v>
      </c>
      <c r="N47" s="434">
        <v>0</v>
      </c>
      <c r="O47" s="497" t="e">
        <f t="shared" si="5"/>
        <v>#DIV/0!</v>
      </c>
      <c r="P47" s="434">
        <f t="shared" si="9"/>
        <v>0</v>
      </c>
      <c r="Q47" s="434" t="e">
        <f t="shared" si="6"/>
        <v>#VALUE!</v>
      </c>
      <c r="R47" s="434">
        <v>1</v>
      </c>
      <c r="S47" s="434" t="str">
        <f t="shared" si="7"/>
        <v>Unclassified? Y/N Out of Order?</v>
      </c>
    </row>
    <row r="48" spans="6:19" x14ac:dyDescent="0.2">
      <c r="F48" s="434" t="b">
        <v>0</v>
      </c>
      <c r="G48" s="440" t="b">
        <f t="shared" si="8"/>
        <v>1</v>
      </c>
      <c r="H48" s="434" t="b">
        <v>0</v>
      </c>
      <c r="I48" s="434" t="b">
        <v>0</v>
      </c>
      <c r="K48" s="434" t="b">
        <v>0</v>
      </c>
      <c r="L48" s="434">
        <v>0</v>
      </c>
      <c r="M48" s="434" t="b">
        <v>0</v>
      </c>
      <c r="N48" s="434">
        <v>0</v>
      </c>
      <c r="O48" s="497" t="e">
        <f t="shared" si="5"/>
        <v>#DIV/0!</v>
      </c>
      <c r="P48" s="434">
        <f t="shared" si="9"/>
        <v>0</v>
      </c>
      <c r="Q48" s="434" t="e">
        <f t="shared" si="6"/>
        <v>#VALUE!</v>
      </c>
      <c r="R48" s="434">
        <v>1</v>
      </c>
      <c r="S48" s="434" t="str">
        <f t="shared" si="7"/>
        <v>Unclassified? Y/N Out of Order?</v>
      </c>
    </row>
    <row r="49" spans="6:19" x14ac:dyDescent="0.2">
      <c r="F49" s="434" t="b">
        <v>0</v>
      </c>
      <c r="G49" s="440" t="b">
        <f t="shared" si="8"/>
        <v>1</v>
      </c>
      <c r="H49" s="434" t="b">
        <v>0</v>
      </c>
      <c r="I49" s="434" t="b">
        <v>0</v>
      </c>
      <c r="K49" s="434" t="b">
        <v>0</v>
      </c>
      <c r="L49" s="434">
        <v>0</v>
      </c>
      <c r="M49" s="434" t="b">
        <v>0</v>
      </c>
      <c r="N49" s="434">
        <v>0</v>
      </c>
      <c r="O49" s="497" t="e">
        <f t="shared" si="5"/>
        <v>#DIV/0!</v>
      </c>
      <c r="P49" s="434">
        <f t="shared" si="9"/>
        <v>0</v>
      </c>
      <c r="Q49" s="434" t="e">
        <f t="shared" si="6"/>
        <v>#VALUE!</v>
      </c>
      <c r="R49" s="434">
        <v>1</v>
      </c>
      <c r="S49" s="434" t="str">
        <f t="shared" si="7"/>
        <v>Unclassified? Y/N Out of Order?</v>
      </c>
    </row>
    <row r="50" spans="6:19" x14ac:dyDescent="0.2">
      <c r="F50" s="434" t="b">
        <v>0</v>
      </c>
      <c r="G50" s="440" t="b">
        <f t="shared" si="8"/>
        <v>1</v>
      </c>
      <c r="H50" s="434" t="b">
        <v>0</v>
      </c>
      <c r="I50" s="434" t="b">
        <v>0</v>
      </c>
      <c r="K50" s="434" t="b">
        <v>0</v>
      </c>
      <c r="L50" s="434">
        <v>0</v>
      </c>
      <c r="M50" s="434" t="b">
        <v>0</v>
      </c>
      <c r="N50" s="434">
        <v>0</v>
      </c>
      <c r="O50" s="497" t="e">
        <f t="shared" si="5"/>
        <v>#DIV/0!</v>
      </c>
      <c r="P50" s="434">
        <f t="shared" si="9"/>
        <v>0</v>
      </c>
      <c r="Q50" s="434" t="e">
        <f t="shared" si="6"/>
        <v>#VALUE!</v>
      </c>
      <c r="R50" s="434">
        <v>1</v>
      </c>
      <c r="S50" s="434" t="str">
        <f t="shared" si="7"/>
        <v>Unclassified? Y/N Out of Order?</v>
      </c>
    </row>
    <row r="51" spans="6:19" x14ac:dyDescent="0.2">
      <c r="F51" s="434" t="b">
        <v>0</v>
      </c>
      <c r="G51" s="440" t="b">
        <f t="shared" si="8"/>
        <v>1</v>
      </c>
      <c r="H51" s="434" t="b">
        <v>0</v>
      </c>
      <c r="I51" s="434" t="b">
        <v>0</v>
      </c>
      <c r="K51" s="434" t="b">
        <v>0</v>
      </c>
      <c r="L51" s="434">
        <v>0</v>
      </c>
      <c r="M51" s="434" t="b">
        <v>0</v>
      </c>
      <c r="N51" s="434">
        <v>0</v>
      </c>
      <c r="O51" s="497" t="e">
        <f t="shared" si="5"/>
        <v>#DIV/0!</v>
      </c>
      <c r="P51" s="434">
        <f t="shared" si="9"/>
        <v>0</v>
      </c>
      <c r="Q51" s="434" t="e">
        <f t="shared" si="6"/>
        <v>#VALUE!</v>
      </c>
      <c r="R51" s="434">
        <v>1</v>
      </c>
      <c r="S51" s="434" t="str">
        <f t="shared" si="7"/>
        <v>Unclassified? Y/N Out of Order?</v>
      </c>
    </row>
    <row r="52" spans="6:19" x14ac:dyDescent="0.2">
      <c r="F52" s="434" t="b">
        <v>0</v>
      </c>
      <c r="G52" s="440" t="b">
        <f t="shared" si="8"/>
        <v>1</v>
      </c>
      <c r="H52" s="434" t="b">
        <v>0</v>
      </c>
      <c r="I52" s="434" t="b">
        <v>0</v>
      </c>
      <c r="K52" s="434" t="b">
        <v>0</v>
      </c>
      <c r="L52" s="434">
        <v>0</v>
      </c>
      <c r="M52" s="434" t="b">
        <v>0</v>
      </c>
      <c r="N52" s="434">
        <v>0</v>
      </c>
      <c r="O52" s="497" t="e">
        <f t="shared" si="5"/>
        <v>#DIV/0!</v>
      </c>
      <c r="P52" s="434">
        <f t="shared" si="9"/>
        <v>0</v>
      </c>
      <c r="Q52" s="434" t="e">
        <f t="shared" si="6"/>
        <v>#VALUE!</v>
      </c>
      <c r="R52" s="434">
        <v>1</v>
      </c>
      <c r="S52" s="434" t="str">
        <f t="shared" si="7"/>
        <v>Unclassified? Y/N Out of Order?</v>
      </c>
    </row>
    <row r="53" spans="6:19" x14ac:dyDescent="0.2">
      <c r="F53" s="434" t="b">
        <v>0</v>
      </c>
      <c r="G53" s="440" t="b">
        <f t="shared" si="8"/>
        <v>1</v>
      </c>
      <c r="H53" s="434" t="b">
        <v>0</v>
      </c>
      <c r="I53" s="434" t="b">
        <v>0</v>
      </c>
      <c r="K53" s="434" t="b">
        <v>0</v>
      </c>
      <c r="L53" s="434">
        <v>0</v>
      </c>
      <c r="M53" s="434" t="b">
        <v>0</v>
      </c>
      <c r="N53" s="434">
        <v>0</v>
      </c>
      <c r="O53" s="497" t="e">
        <f t="shared" si="5"/>
        <v>#DIV/0!</v>
      </c>
      <c r="P53" s="434">
        <f t="shared" si="9"/>
        <v>0</v>
      </c>
      <c r="Q53" s="434" t="e">
        <f t="shared" si="6"/>
        <v>#VALUE!</v>
      </c>
      <c r="R53" s="434">
        <v>1</v>
      </c>
      <c r="S53" s="434" t="str">
        <f t="shared" si="7"/>
        <v>Unclassified? Y/N Out of Order?</v>
      </c>
    </row>
    <row r="54" spans="6:19" x14ac:dyDescent="0.2">
      <c r="F54" s="434" t="b">
        <v>0</v>
      </c>
      <c r="G54" s="440" t="b">
        <f t="shared" si="8"/>
        <v>1</v>
      </c>
      <c r="H54" s="434" t="b">
        <v>0</v>
      </c>
      <c r="I54" s="434" t="b">
        <v>0</v>
      </c>
      <c r="K54" s="434" t="b">
        <v>0</v>
      </c>
      <c r="L54" s="434">
        <v>0</v>
      </c>
      <c r="M54" s="434" t="b">
        <v>0</v>
      </c>
      <c r="N54" s="434">
        <v>0</v>
      </c>
      <c r="O54" s="497" t="e">
        <f t="shared" si="5"/>
        <v>#DIV/0!</v>
      </c>
      <c r="P54" s="434">
        <f t="shared" si="9"/>
        <v>0</v>
      </c>
      <c r="Q54" s="434" t="e">
        <f t="shared" si="6"/>
        <v>#VALUE!</v>
      </c>
      <c r="R54" s="434">
        <v>1</v>
      </c>
      <c r="S54" s="434" t="str">
        <f t="shared" si="7"/>
        <v>Unclassified? Y/N Out of Order?</v>
      </c>
    </row>
    <row r="55" spans="6:19" x14ac:dyDescent="0.2">
      <c r="F55" s="434" t="b">
        <v>0</v>
      </c>
      <c r="G55" s="440" t="b">
        <f t="shared" si="8"/>
        <v>1</v>
      </c>
      <c r="H55" s="434" t="b">
        <v>0</v>
      </c>
      <c r="I55" s="434" t="b">
        <v>0</v>
      </c>
      <c r="K55" s="434" t="b">
        <v>0</v>
      </c>
      <c r="L55" s="434">
        <v>0</v>
      </c>
      <c r="M55" s="434" t="b">
        <v>0</v>
      </c>
      <c r="N55" s="434">
        <v>0</v>
      </c>
      <c r="O55" s="497" t="e">
        <f t="shared" si="5"/>
        <v>#DIV/0!</v>
      </c>
      <c r="P55" s="434">
        <f t="shared" si="9"/>
        <v>0</v>
      </c>
      <c r="Q55" s="434" t="e">
        <f t="shared" si="6"/>
        <v>#VALUE!</v>
      </c>
      <c r="R55" s="434">
        <v>1</v>
      </c>
      <c r="S55" s="434" t="str">
        <f t="shared" si="7"/>
        <v>Unclassified? Y/N Out of Order?</v>
      </c>
    </row>
    <row r="56" spans="6:19" x14ac:dyDescent="0.2">
      <c r="F56" s="434" t="b">
        <v>0</v>
      </c>
      <c r="G56" s="440" t="b">
        <f t="shared" si="8"/>
        <v>1</v>
      </c>
      <c r="H56" s="434" t="b">
        <v>0</v>
      </c>
      <c r="I56" s="434" t="b">
        <v>0</v>
      </c>
      <c r="K56" s="434" t="b">
        <v>0</v>
      </c>
      <c r="L56" s="434">
        <v>0</v>
      </c>
      <c r="M56" s="434" t="b">
        <v>0</v>
      </c>
      <c r="N56" s="434">
        <v>0</v>
      </c>
      <c r="O56" s="497" t="e">
        <f t="shared" si="5"/>
        <v>#DIV/0!</v>
      </c>
      <c r="P56" s="434">
        <f t="shared" si="9"/>
        <v>0</v>
      </c>
      <c r="Q56" s="434" t="e">
        <f t="shared" si="6"/>
        <v>#VALUE!</v>
      </c>
      <c r="R56" s="434">
        <v>1</v>
      </c>
      <c r="S56" s="434" t="str">
        <f t="shared" si="7"/>
        <v>Unclassified? Y/N Out of Order?</v>
      </c>
    </row>
    <row r="57" spans="6:19" x14ac:dyDescent="0.2">
      <c r="F57" s="434" t="b">
        <v>0</v>
      </c>
      <c r="G57" s="440" t="b">
        <f t="shared" si="8"/>
        <v>1</v>
      </c>
      <c r="H57" s="434" t="b">
        <v>0</v>
      </c>
      <c r="I57" s="434" t="b">
        <v>0</v>
      </c>
      <c r="K57" s="434" t="b">
        <v>0</v>
      </c>
      <c r="L57" s="434">
        <v>0</v>
      </c>
      <c r="M57" s="434" t="b">
        <v>0</v>
      </c>
      <c r="N57" s="434">
        <v>0</v>
      </c>
      <c r="O57" s="497" t="e">
        <f t="shared" si="5"/>
        <v>#DIV/0!</v>
      </c>
      <c r="P57" s="434">
        <f t="shared" si="9"/>
        <v>0</v>
      </c>
      <c r="Q57" s="434" t="e">
        <f t="shared" si="6"/>
        <v>#VALUE!</v>
      </c>
      <c r="R57" s="434">
        <v>1</v>
      </c>
      <c r="S57" s="434" t="str">
        <f t="shared" si="7"/>
        <v>Unclassified? Y/N Out of Order?</v>
      </c>
    </row>
    <row r="58" spans="6:19" x14ac:dyDescent="0.2">
      <c r="F58" s="434" t="b">
        <v>0</v>
      </c>
      <c r="G58" s="440" t="b">
        <f t="shared" si="8"/>
        <v>1</v>
      </c>
      <c r="H58" s="434" t="b">
        <v>0</v>
      </c>
      <c r="I58" s="434" t="b">
        <v>0</v>
      </c>
      <c r="K58" s="434" t="b">
        <v>0</v>
      </c>
      <c r="L58" s="434">
        <v>0</v>
      </c>
      <c r="M58" s="434" t="b">
        <v>0</v>
      </c>
      <c r="N58" s="434">
        <v>0</v>
      </c>
      <c r="O58" s="497" t="e">
        <f t="shared" si="5"/>
        <v>#DIV/0!</v>
      </c>
      <c r="P58" s="434">
        <f t="shared" si="9"/>
        <v>0</v>
      </c>
      <c r="Q58" s="434" t="e">
        <f t="shared" si="6"/>
        <v>#VALUE!</v>
      </c>
      <c r="R58" s="434">
        <v>1</v>
      </c>
      <c r="S58" s="434" t="str">
        <f t="shared" si="7"/>
        <v>Unclassified? Y/N Out of Order?</v>
      </c>
    </row>
    <row r="59" spans="6:19" x14ac:dyDescent="0.2">
      <c r="F59" s="434" t="b">
        <v>0</v>
      </c>
      <c r="G59" s="440" t="b">
        <f t="shared" si="8"/>
        <v>1</v>
      </c>
      <c r="H59" s="434" t="b">
        <v>0</v>
      </c>
      <c r="I59" s="434" t="b">
        <v>0</v>
      </c>
      <c r="K59" s="434" t="b">
        <v>0</v>
      </c>
      <c r="L59" s="434">
        <v>0</v>
      </c>
      <c r="M59" s="434" t="b">
        <v>0</v>
      </c>
      <c r="N59" s="434">
        <v>0</v>
      </c>
      <c r="O59" s="497" t="e">
        <f t="shared" si="5"/>
        <v>#DIV/0!</v>
      </c>
      <c r="P59" s="434">
        <f t="shared" si="9"/>
        <v>0</v>
      </c>
      <c r="Q59" s="434" t="e">
        <f t="shared" si="6"/>
        <v>#VALUE!</v>
      </c>
      <c r="R59" s="434">
        <v>1</v>
      </c>
      <c r="S59" s="434" t="str">
        <f t="shared" si="7"/>
        <v>Unclassified? Y/N Out of Order?</v>
      </c>
    </row>
    <row r="60" spans="6:19" x14ac:dyDescent="0.2">
      <c r="F60" s="434" t="b">
        <v>0</v>
      </c>
      <c r="G60" s="440" t="b">
        <f t="shared" si="8"/>
        <v>1</v>
      </c>
      <c r="H60" s="434" t="b">
        <v>0</v>
      </c>
      <c r="I60" s="434" t="b">
        <v>0</v>
      </c>
      <c r="K60" s="434" t="b">
        <v>0</v>
      </c>
      <c r="L60" s="434">
        <v>0</v>
      </c>
      <c r="M60" s="434" t="b">
        <v>0</v>
      </c>
      <c r="N60" s="434">
        <v>0</v>
      </c>
      <c r="O60" s="497" t="e">
        <f t="shared" si="5"/>
        <v>#DIV/0!</v>
      </c>
      <c r="P60" s="434">
        <f t="shared" si="9"/>
        <v>0</v>
      </c>
      <c r="Q60" s="434" t="e">
        <f t="shared" si="6"/>
        <v>#VALUE!</v>
      </c>
      <c r="R60" s="434">
        <v>1</v>
      </c>
      <c r="S60" s="434" t="str">
        <f t="shared" si="7"/>
        <v>Unclassified? Y/N Out of Order?</v>
      </c>
    </row>
    <row r="61" spans="6:19" x14ac:dyDescent="0.2">
      <c r="F61" s="434" t="b">
        <v>0</v>
      </c>
      <c r="G61" s="440" t="b">
        <f t="shared" si="8"/>
        <v>1</v>
      </c>
      <c r="H61" s="434" t="b">
        <v>0</v>
      </c>
      <c r="I61" s="434" t="b">
        <v>0</v>
      </c>
      <c r="K61" s="434" t="b">
        <v>0</v>
      </c>
      <c r="L61" s="434">
        <v>0</v>
      </c>
      <c r="M61" s="434" t="b">
        <v>0</v>
      </c>
      <c r="N61" s="434">
        <v>0</v>
      </c>
      <c r="O61" s="497" t="e">
        <f t="shared" si="5"/>
        <v>#DIV/0!</v>
      </c>
      <c r="P61" s="434">
        <f t="shared" si="9"/>
        <v>0</v>
      </c>
      <c r="Q61" s="434" t="e">
        <f t="shared" si="6"/>
        <v>#VALUE!</v>
      </c>
      <c r="R61" s="434">
        <v>1</v>
      </c>
      <c r="S61" s="434" t="str">
        <f t="shared" si="7"/>
        <v>Unclassified? Y/N Out of Order?</v>
      </c>
    </row>
    <row r="62" spans="6:19" x14ac:dyDescent="0.2">
      <c r="F62" s="434" t="b">
        <v>0</v>
      </c>
      <c r="G62" s="440" t="b">
        <f t="shared" si="8"/>
        <v>1</v>
      </c>
      <c r="H62" s="434" t="b">
        <v>0</v>
      </c>
      <c r="I62" s="434" t="b">
        <v>0</v>
      </c>
      <c r="K62" s="434" t="b">
        <v>0</v>
      </c>
      <c r="L62" s="434">
        <v>0</v>
      </c>
      <c r="M62" s="434" t="b">
        <v>0</v>
      </c>
      <c r="N62" s="434">
        <v>0</v>
      </c>
      <c r="O62" s="497" t="e">
        <f t="shared" si="5"/>
        <v>#DIV/0!</v>
      </c>
      <c r="P62" s="434">
        <f t="shared" si="9"/>
        <v>0</v>
      </c>
      <c r="Q62" s="434" t="e">
        <f t="shared" si="6"/>
        <v>#VALUE!</v>
      </c>
      <c r="R62" s="434">
        <v>1</v>
      </c>
      <c r="S62" s="434" t="str">
        <f t="shared" si="7"/>
        <v>Unclassified? Y/N Out of Order?</v>
      </c>
    </row>
    <row r="63" spans="6:19" x14ac:dyDescent="0.2">
      <c r="F63" s="434" t="b">
        <v>0</v>
      </c>
      <c r="G63" s="440" t="b">
        <f t="shared" si="8"/>
        <v>1</v>
      </c>
      <c r="H63" s="434" t="b">
        <v>0</v>
      </c>
      <c r="I63" s="434" t="b">
        <v>0</v>
      </c>
      <c r="K63" s="434" t="b">
        <v>0</v>
      </c>
      <c r="L63" s="434">
        <v>0</v>
      </c>
      <c r="M63" s="434" t="b">
        <v>0</v>
      </c>
      <c r="N63" s="434">
        <v>0</v>
      </c>
      <c r="O63" s="497" t="e">
        <f t="shared" si="5"/>
        <v>#DIV/0!</v>
      </c>
      <c r="P63" s="434">
        <f t="shared" si="9"/>
        <v>0</v>
      </c>
      <c r="Q63" s="434" t="e">
        <f t="shared" si="6"/>
        <v>#VALUE!</v>
      </c>
      <c r="R63" s="434">
        <v>1</v>
      </c>
      <c r="S63" s="434" t="str">
        <f t="shared" si="7"/>
        <v>Unclassified? Y/N Out of Order?</v>
      </c>
    </row>
    <row r="64" spans="6:19" x14ac:dyDescent="0.2">
      <c r="F64" s="434" t="b">
        <v>0</v>
      </c>
      <c r="G64" s="440" t="b">
        <f t="shared" si="8"/>
        <v>1</v>
      </c>
      <c r="H64" s="434" t="b">
        <v>0</v>
      </c>
      <c r="I64" s="434" t="b">
        <v>0</v>
      </c>
      <c r="K64" s="434" t="b">
        <v>0</v>
      </c>
      <c r="L64" s="434">
        <v>0</v>
      </c>
      <c r="M64" s="434" t="b">
        <v>0</v>
      </c>
      <c r="N64" s="434">
        <v>0</v>
      </c>
      <c r="O64" s="497" t="e">
        <f t="shared" si="5"/>
        <v>#DIV/0!</v>
      </c>
      <c r="P64" s="434">
        <f t="shared" si="9"/>
        <v>0</v>
      </c>
      <c r="Q64" s="434" t="e">
        <f t="shared" si="6"/>
        <v>#VALUE!</v>
      </c>
      <c r="R64" s="434">
        <v>1</v>
      </c>
      <c r="S64" s="434" t="str">
        <f t="shared" si="7"/>
        <v>Unclassified? Y/N Out of Order?</v>
      </c>
    </row>
    <row r="65" spans="6:19" x14ac:dyDescent="0.2">
      <c r="F65" s="434" t="b">
        <v>0</v>
      </c>
      <c r="G65" s="440" t="b">
        <f t="shared" si="8"/>
        <v>1</v>
      </c>
      <c r="H65" s="434" t="b">
        <v>0</v>
      </c>
      <c r="I65" s="434" t="b">
        <v>0</v>
      </c>
      <c r="K65" s="434" t="b">
        <v>0</v>
      </c>
      <c r="L65" s="434">
        <v>0</v>
      </c>
      <c r="M65" s="434" t="b">
        <v>0</v>
      </c>
      <c r="N65" s="434">
        <v>0</v>
      </c>
      <c r="O65" s="497" t="e">
        <f t="shared" si="5"/>
        <v>#DIV/0!</v>
      </c>
      <c r="P65" s="434">
        <f t="shared" si="9"/>
        <v>0</v>
      </c>
      <c r="Q65" s="434" t="e">
        <f t="shared" si="6"/>
        <v>#VALUE!</v>
      </c>
      <c r="R65" s="434">
        <v>1</v>
      </c>
      <c r="S65" s="434" t="str">
        <f t="shared" si="7"/>
        <v>Unclassified? Y/N Out of Order?</v>
      </c>
    </row>
    <row r="66" spans="6:19" x14ac:dyDescent="0.2">
      <c r="F66" s="434" t="b">
        <v>0</v>
      </c>
      <c r="G66" s="440" t="b">
        <f t="shared" si="8"/>
        <v>1</v>
      </c>
      <c r="H66" s="434" t="b">
        <v>0</v>
      </c>
      <c r="I66" s="434" t="b">
        <v>0</v>
      </c>
      <c r="K66" s="434" t="b">
        <v>0</v>
      </c>
      <c r="L66" s="434">
        <v>0</v>
      </c>
      <c r="M66" s="434" t="b">
        <v>0</v>
      </c>
      <c r="N66" s="434">
        <v>0</v>
      </c>
      <c r="O66" s="497" t="e">
        <f t="shared" si="5"/>
        <v>#DIV/0!</v>
      </c>
      <c r="P66" s="434">
        <f t="shared" si="9"/>
        <v>0</v>
      </c>
      <c r="Q66" s="434" t="e">
        <f t="shared" si="6"/>
        <v>#VALUE!</v>
      </c>
      <c r="R66" s="434">
        <v>1</v>
      </c>
      <c r="S66" s="434" t="str">
        <f t="shared" si="7"/>
        <v>Unclassified? Y/N Out of Order?</v>
      </c>
    </row>
    <row r="67" spans="6:19" x14ac:dyDescent="0.2">
      <c r="F67" s="434" t="b">
        <v>0</v>
      </c>
      <c r="G67" s="440" t="b">
        <f t="shared" si="8"/>
        <v>1</v>
      </c>
      <c r="H67" s="434" t="b">
        <v>0</v>
      </c>
      <c r="I67" s="434" t="b">
        <v>0</v>
      </c>
      <c r="K67" s="434" t="b">
        <v>0</v>
      </c>
      <c r="L67" s="434">
        <v>0</v>
      </c>
      <c r="M67" s="434" t="b">
        <v>0</v>
      </c>
      <c r="N67" s="434">
        <v>0</v>
      </c>
      <c r="O67" s="497" t="e">
        <f t="shared" si="5"/>
        <v>#DIV/0!</v>
      </c>
      <c r="P67" s="434">
        <f t="shared" si="9"/>
        <v>0</v>
      </c>
      <c r="Q67" s="434" t="e">
        <f t="shared" si="6"/>
        <v>#VALUE!</v>
      </c>
      <c r="R67" s="434">
        <v>1</v>
      </c>
      <c r="S67" s="434" t="str">
        <f t="shared" si="7"/>
        <v>Unclassified? Y/N Out of Order?</v>
      </c>
    </row>
    <row r="68" spans="6:19" x14ac:dyDescent="0.2">
      <c r="F68" s="434" t="b">
        <v>0</v>
      </c>
      <c r="G68" s="440" t="b">
        <f t="shared" si="8"/>
        <v>1</v>
      </c>
      <c r="H68" s="434" t="b">
        <v>0</v>
      </c>
      <c r="I68" s="434" t="b">
        <v>0</v>
      </c>
      <c r="K68" s="434" t="b">
        <v>0</v>
      </c>
      <c r="L68" s="434">
        <v>0</v>
      </c>
      <c r="M68" s="434" t="b">
        <v>0</v>
      </c>
      <c r="N68" s="434">
        <v>0</v>
      </c>
      <c r="O68" s="497" t="e">
        <f t="shared" si="5"/>
        <v>#DIV/0!</v>
      </c>
      <c r="P68" s="434">
        <f t="shared" si="9"/>
        <v>0</v>
      </c>
      <c r="Q68" s="434" t="e">
        <f t="shared" si="6"/>
        <v>#VALUE!</v>
      </c>
      <c r="R68" s="434">
        <v>1</v>
      </c>
      <c r="S68" s="434" t="str">
        <f t="shared" si="7"/>
        <v>Unclassified? Y/N Out of Order?</v>
      </c>
    </row>
    <row r="69" spans="6:19" x14ac:dyDescent="0.2">
      <c r="F69" s="434" t="b">
        <v>0</v>
      </c>
      <c r="G69" s="440" t="b">
        <f t="shared" si="8"/>
        <v>1</v>
      </c>
      <c r="H69" s="434" t="b">
        <v>0</v>
      </c>
      <c r="I69" s="434" t="b">
        <v>0</v>
      </c>
      <c r="K69" s="434" t="b">
        <v>0</v>
      </c>
      <c r="L69" s="434">
        <v>0</v>
      </c>
      <c r="M69" s="434" t="b">
        <v>0</v>
      </c>
      <c r="N69" s="434">
        <v>0</v>
      </c>
      <c r="O69" s="497" t="e">
        <f t="shared" si="5"/>
        <v>#DIV/0!</v>
      </c>
      <c r="P69" s="434">
        <f t="shared" si="9"/>
        <v>0</v>
      </c>
      <c r="Q69" s="434" t="e">
        <f t="shared" si="6"/>
        <v>#VALUE!</v>
      </c>
      <c r="R69" s="434">
        <v>1</v>
      </c>
      <c r="S69" s="434" t="str">
        <f t="shared" si="7"/>
        <v>Unclassified? Y/N Out of Order?</v>
      </c>
    </row>
    <row r="70" spans="6:19" x14ac:dyDescent="0.2">
      <c r="F70" s="434" t="b">
        <v>0</v>
      </c>
      <c r="G70" s="440" t="b">
        <f t="shared" si="8"/>
        <v>1</v>
      </c>
      <c r="H70" s="434" t="b">
        <v>0</v>
      </c>
      <c r="I70" s="434" t="b">
        <v>0</v>
      </c>
      <c r="K70" s="434" t="b">
        <v>0</v>
      </c>
      <c r="L70" s="434">
        <v>0</v>
      </c>
      <c r="M70" s="434" t="b">
        <v>0</v>
      </c>
      <c r="N70" s="434">
        <v>0</v>
      </c>
      <c r="O70" s="497" t="e">
        <f t="shared" si="5"/>
        <v>#DIV/0!</v>
      </c>
      <c r="P70" s="434">
        <f t="shared" si="9"/>
        <v>0</v>
      </c>
      <c r="Q70" s="434" t="e">
        <f t="shared" si="6"/>
        <v>#VALUE!</v>
      </c>
      <c r="R70" s="434">
        <v>1</v>
      </c>
      <c r="S70" s="434" t="str">
        <f t="shared" si="7"/>
        <v>Unclassified? Y/N Out of Order?</v>
      </c>
    </row>
    <row r="71" spans="6:19" x14ac:dyDescent="0.2">
      <c r="F71" s="434" t="b">
        <v>0</v>
      </c>
      <c r="G71" s="440" t="b">
        <f t="shared" si="8"/>
        <v>1</v>
      </c>
      <c r="H71" s="434" t="b">
        <v>0</v>
      </c>
      <c r="I71" s="434" t="b">
        <v>0</v>
      </c>
      <c r="K71" s="434" t="b">
        <v>0</v>
      </c>
      <c r="L71" s="434">
        <v>0</v>
      </c>
      <c r="M71" s="434" t="b">
        <v>0</v>
      </c>
      <c r="N71" s="434">
        <v>0</v>
      </c>
      <c r="O71" s="497" t="e">
        <f t="shared" si="5"/>
        <v>#DIV/0!</v>
      </c>
      <c r="P71" s="434">
        <f t="shared" si="9"/>
        <v>0</v>
      </c>
      <c r="Q71" s="434" t="e">
        <f t="shared" si="6"/>
        <v>#VALUE!</v>
      </c>
      <c r="R71" s="434">
        <v>1</v>
      </c>
      <c r="S71" s="434" t="str">
        <f t="shared" si="7"/>
        <v>Unclassified? Y/N Out of Order?</v>
      </c>
    </row>
    <row r="72" spans="6:19" x14ac:dyDescent="0.2">
      <c r="F72" s="434" t="b">
        <v>0</v>
      </c>
      <c r="G72" s="440" t="b">
        <f t="shared" si="8"/>
        <v>1</v>
      </c>
      <c r="H72" s="434" t="b">
        <v>0</v>
      </c>
      <c r="I72" s="434" t="b">
        <v>0</v>
      </c>
      <c r="K72" s="434" t="b">
        <v>0</v>
      </c>
      <c r="L72" s="434">
        <v>0</v>
      </c>
      <c r="M72" s="434" t="b">
        <v>0</v>
      </c>
      <c r="N72" s="434">
        <v>0</v>
      </c>
      <c r="O72" s="497" t="e">
        <f t="shared" si="5"/>
        <v>#DIV/0!</v>
      </c>
      <c r="P72" s="434">
        <f t="shared" si="9"/>
        <v>0</v>
      </c>
      <c r="Q72" s="434" t="e">
        <f t="shared" si="6"/>
        <v>#VALUE!</v>
      </c>
      <c r="R72" s="434">
        <v>1</v>
      </c>
      <c r="S72" s="434" t="str">
        <f t="shared" si="7"/>
        <v>Unclassified? Y/N Out of Order?</v>
      </c>
    </row>
    <row r="73" spans="6:19" x14ac:dyDescent="0.2">
      <c r="F73" s="434" t="b">
        <v>0</v>
      </c>
      <c r="G73" s="440" t="b">
        <f t="shared" si="8"/>
        <v>1</v>
      </c>
      <c r="H73" s="434" t="b">
        <v>0</v>
      </c>
      <c r="I73" s="434" t="b">
        <v>0</v>
      </c>
      <c r="K73" s="434" t="b">
        <v>0</v>
      </c>
      <c r="L73" s="434">
        <v>0</v>
      </c>
      <c r="M73" s="434" t="b">
        <v>0</v>
      </c>
      <c r="N73" s="434">
        <v>0</v>
      </c>
      <c r="O73" s="497" t="e">
        <f t="shared" si="5"/>
        <v>#DIV/0!</v>
      </c>
      <c r="P73" s="434">
        <f t="shared" si="9"/>
        <v>0</v>
      </c>
      <c r="Q73" s="434" t="e">
        <f t="shared" si="6"/>
        <v>#VALUE!</v>
      </c>
      <c r="R73" s="434">
        <v>1</v>
      </c>
      <c r="S73" s="434" t="str">
        <f t="shared" si="7"/>
        <v>Unclassified? Y/N Out of Order?</v>
      </c>
    </row>
    <row r="74" spans="6:19" x14ac:dyDescent="0.2">
      <c r="F74" s="434" t="b">
        <v>0</v>
      </c>
      <c r="G74" s="440" t="b">
        <f t="shared" si="8"/>
        <v>1</v>
      </c>
      <c r="H74" s="434" t="b">
        <v>0</v>
      </c>
      <c r="I74" s="434" t="b">
        <v>0</v>
      </c>
      <c r="K74" s="434" t="b">
        <v>0</v>
      </c>
      <c r="L74" s="434">
        <v>0</v>
      </c>
      <c r="M74" s="434" t="b">
        <v>0</v>
      </c>
      <c r="N74" s="434">
        <v>0</v>
      </c>
      <c r="O74" s="497" t="e">
        <f t="shared" ref="O74:O137" si="10">SUM(IF(I74 = 1, 1, 0) * J74, IF(K74 = 1, 1, 0) * L74, IF(M74 = 1, 1, 0) * N74) / P74</f>
        <v>#DIV/0!</v>
      </c>
      <c r="P74" s="434">
        <f t="shared" si="9"/>
        <v>0</v>
      </c>
      <c r="Q74" s="434" t="e">
        <f t="shared" ref="Q74:Q137" si="11">SUM(IF(I74 = 1, 1, 0) * J74, IF(K74 = 1, 1, 0) * L74, IF(M74 = 1, 1, 0) * N74) + " / " + P74</f>
        <v>#VALUE!</v>
      </c>
      <c r="R74" s="434">
        <v>1</v>
      </c>
      <c r="S74" s="434"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34" t="b">
        <v>0</v>
      </c>
      <c r="G75" s="440" t="b">
        <f t="shared" ref="G75:G138" si="13">NOT(H75)</f>
        <v>1</v>
      </c>
      <c r="H75" s="434" t="b">
        <v>0</v>
      </c>
      <c r="I75" s="434" t="b">
        <v>0</v>
      </c>
      <c r="K75" s="434" t="b">
        <v>0</v>
      </c>
      <c r="L75" s="434">
        <v>0</v>
      </c>
      <c r="M75" s="434" t="b">
        <v>0</v>
      </c>
      <c r="N75" s="434">
        <v>0</v>
      </c>
      <c r="O75" s="497" t="e">
        <f t="shared" si="10"/>
        <v>#DIV/0!</v>
      </c>
      <c r="P75" s="434">
        <f t="shared" si="9"/>
        <v>0</v>
      </c>
      <c r="Q75" s="434" t="e">
        <f t="shared" si="11"/>
        <v>#VALUE!</v>
      </c>
      <c r="R75" s="434">
        <v>1</v>
      </c>
      <c r="S75" s="434" t="str">
        <f t="shared" si="12"/>
        <v>Unclassified? Y/N Out of Order?</v>
      </c>
    </row>
    <row r="76" spans="6:19" x14ac:dyDescent="0.2">
      <c r="F76" s="434" t="b">
        <v>0</v>
      </c>
      <c r="G76" s="440" t="b">
        <f t="shared" si="13"/>
        <v>1</v>
      </c>
      <c r="H76" s="434" t="b">
        <v>0</v>
      </c>
      <c r="I76" s="434" t="b">
        <v>0</v>
      </c>
      <c r="K76" s="434" t="b">
        <v>0</v>
      </c>
      <c r="L76" s="434">
        <v>0</v>
      </c>
      <c r="M76" s="434" t="b">
        <v>0</v>
      </c>
      <c r="N76" s="434">
        <v>0</v>
      </c>
      <c r="O76" s="497" t="e">
        <f t="shared" si="10"/>
        <v>#DIV/0!</v>
      </c>
      <c r="P76" s="434">
        <f t="shared" si="9"/>
        <v>0</v>
      </c>
      <c r="Q76" s="434" t="e">
        <f t="shared" si="11"/>
        <v>#VALUE!</v>
      </c>
      <c r="R76" s="434">
        <v>1</v>
      </c>
      <c r="S76" s="434" t="str">
        <f t="shared" si="12"/>
        <v>Unclassified? Y/N Out of Order?</v>
      </c>
    </row>
    <row r="77" spans="6:19" x14ac:dyDescent="0.2">
      <c r="F77" s="434" t="b">
        <v>0</v>
      </c>
      <c r="G77" s="440" t="b">
        <f t="shared" si="13"/>
        <v>1</v>
      </c>
      <c r="H77" s="434" t="b">
        <v>0</v>
      </c>
      <c r="I77" s="434" t="b">
        <v>0</v>
      </c>
      <c r="K77" s="434" t="b">
        <v>0</v>
      </c>
      <c r="L77" s="434">
        <v>0</v>
      </c>
      <c r="M77" s="434" t="b">
        <v>0</v>
      </c>
      <c r="N77" s="434">
        <v>0</v>
      </c>
      <c r="O77" s="497" t="e">
        <f t="shared" si="10"/>
        <v>#DIV/0!</v>
      </c>
      <c r="P77" s="434">
        <f t="shared" ref="P77:P140" si="14">SUM(J77, L77, N77)</f>
        <v>0</v>
      </c>
      <c r="Q77" s="434" t="e">
        <f t="shared" si="11"/>
        <v>#VALUE!</v>
      </c>
      <c r="R77" s="434">
        <v>1</v>
      </c>
      <c r="S77" s="434" t="str">
        <f t="shared" si="12"/>
        <v>Unclassified? Y/N Out of Order?</v>
      </c>
    </row>
    <row r="78" spans="6:19" x14ac:dyDescent="0.2">
      <c r="F78" s="434" t="b">
        <v>0</v>
      </c>
      <c r="G78" s="440" t="b">
        <f t="shared" si="13"/>
        <v>1</v>
      </c>
      <c r="H78" s="434" t="b">
        <v>0</v>
      </c>
      <c r="I78" s="434" t="b">
        <v>0</v>
      </c>
      <c r="K78" s="434" t="b">
        <v>0</v>
      </c>
      <c r="L78" s="434">
        <v>0</v>
      </c>
      <c r="M78" s="434" t="b">
        <v>0</v>
      </c>
      <c r="N78" s="434">
        <v>0</v>
      </c>
      <c r="O78" s="497" t="e">
        <f t="shared" si="10"/>
        <v>#DIV/0!</v>
      </c>
      <c r="P78" s="434">
        <f t="shared" si="14"/>
        <v>0</v>
      </c>
      <c r="Q78" s="434" t="e">
        <f t="shared" si="11"/>
        <v>#VALUE!</v>
      </c>
      <c r="R78" s="434">
        <v>1</v>
      </c>
      <c r="S78" s="434" t="str">
        <f t="shared" si="12"/>
        <v>Unclassified? Y/N Out of Order?</v>
      </c>
    </row>
    <row r="79" spans="6:19" x14ac:dyDescent="0.2">
      <c r="F79" s="434" t="b">
        <v>0</v>
      </c>
      <c r="G79" s="440" t="b">
        <f t="shared" si="13"/>
        <v>1</v>
      </c>
      <c r="H79" s="434" t="b">
        <v>0</v>
      </c>
      <c r="I79" s="434" t="b">
        <v>0</v>
      </c>
      <c r="K79" s="434" t="b">
        <v>0</v>
      </c>
      <c r="L79" s="434">
        <v>0</v>
      </c>
      <c r="M79" s="434" t="b">
        <v>0</v>
      </c>
      <c r="N79" s="434">
        <v>0</v>
      </c>
      <c r="O79" s="497" t="e">
        <f t="shared" si="10"/>
        <v>#DIV/0!</v>
      </c>
      <c r="P79" s="434">
        <f t="shared" si="14"/>
        <v>0</v>
      </c>
      <c r="Q79" s="434" t="e">
        <f t="shared" si="11"/>
        <v>#VALUE!</v>
      </c>
      <c r="R79" s="434">
        <v>1</v>
      </c>
      <c r="S79" s="434" t="str">
        <f t="shared" si="12"/>
        <v>Unclassified? Y/N Out of Order?</v>
      </c>
    </row>
    <row r="80" spans="6:19" x14ac:dyDescent="0.2">
      <c r="F80" s="434" t="b">
        <v>0</v>
      </c>
      <c r="G80" s="440" t="b">
        <f t="shared" si="13"/>
        <v>1</v>
      </c>
      <c r="H80" s="434" t="b">
        <v>0</v>
      </c>
      <c r="I80" s="434" t="b">
        <v>0</v>
      </c>
      <c r="K80" s="434" t="b">
        <v>0</v>
      </c>
      <c r="L80" s="434">
        <v>0</v>
      </c>
      <c r="M80" s="434" t="b">
        <v>0</v>
      </c>
      <c r="N80" s="434">
        <v>0</v>
      </c>
      <c r="O80" s="497" t="e">
        <f t="shared" si="10"/>
        <v>#DIV/0!</v>
      </c>
      <c r="P80" s="434">
        <f t="shared" si="14"/>
        <v>0</v>
      </c>
      <c r="Q80" s="434" t="e">
        <f t="shared" si="11"/>
        <v>#VALUE!</v>
      </c>
      <c r="R80" s="434">
        <v>1</v>
      </c>
      <c r="S80" s="434" t="str">
        <f t="shared" si="12"/>
        <v>Unclassified? Y/N Out of Order?</v>
      </c>
    </row>
    <row r="81" spans="2:19" x14ac:dyDescent="0.2">
      <c r="F81" s="434" t="b">
        <v>0</v>
      </c>
      <c r="G81" s="440" t="b">
        <f t="shared" si="13"/>
        <v>1</v>
      </c>
      <c r="H81" s="434" t="b">
        <v>0</v>
      </c>
      <c r="I81" s="434" t="b">
        <v>0</v>
      </c>
      <c r="K81" s="434" t="b">
        <v>0</v>
      </c>
      <c r="L81" s="434">
        <v>0</v>
      </c>
      <c r="M81" s="434" t="b">
        <v>0</v>
      </c>
      <c r="N81" s="434">
        <v>0</v>
      </c>
      <c r="O81" s="497" t="e">
        <f t="shared" si="10"/>
        <v>#DIV/0!</v>
      </c>
      <c r="P81" s="434">
        <f t="shared" si="14"/>
        <v>0</v>
      </c>
      <c r="Q81" s="434" t="e">
        <f t="shared" si="11"/>
        <v>#VALUE!</v>
      </c>
      <c r="R81" s="434">
        <v>1</v>
      </c>
      <c r="S81" s="434" t="str">
        <f t="shared" si="12"/>
        <v>Unclassified? Y/N Out of Order?</v>
      </c>
    </row>
    <row r="82" spans="2:19" x14ac:dyDescent="0.2">
      <c r="F82" s="434" t="b">
        <v>0</v>
      </c>
      <c r="G82" s="440" t="b">
        <f t="shared" si="13"/>
        <v>1</v>
      </c>
      <c r="H82" s="434" t="b">
        <v>0</v>
      </c>
      <c r="I82" s="434" t="b">
        <v>0</v>
      </c>
      <c r="K82" s="434" t="b">
        <v>0</v>
      </c>
      <c r="L82" s="434">
        <v>0</v>
      </c>
      <c r="M82" s="434" t="b">
        <v>0</v>
      </c>
      <c r="N82" s="434">
        <v>0</v>
      </c>
      <c r="O82" s="497" t="e">
        <f t="shared" si="10"/>
        <v>#DIV/0!</v>
      </c>
      <c r="P82" s="434">
        <f t="shared" si="14"/>
        <v>0</v>
      </c>
      <c r="Q82" s="434" t="e">
        <f t="shared" si="11"/>
        <v>#VALUE!</v>
      </c>
      <c r="R82" s="434">
        <v>1</v>
      </c>
      <c r="S82" s="434" t="str">
        <f t="shared" si="12"/>
        <v>Unclassified? Y/N Out of Order?</v>
      </c>
    </row>
    <row r="83" spans="2:19" x14ac:dyDescent="0.2">
      <c r="B83" s="438"/>
      <c r="F83" s="434" t="b">
        <v>0</v>
      </c>
      <c r="G83" s="440" t="b">
        <f t="shared" si="13"/>
        <v>1</v>
      </c>
      <c r="H83" s="434" t="b">
        <v>0</v>
      </c>
      <c r="I83" s="434" t="b">
        <v>0</v>
      </c>
      <c r="K83" s="434" t="b">
        <v>0</v>
      </c>
      <c r="L83" s="434">
        <v>0</v>
      </c>
      <c r="M83" s="434" t="b">
        <v>0</v>
      </c>
      <c r="N83" s="434">
        <v>0</v>
      </c>
      <c r="O83" s="497" t="e">
        <f t="shared" si="10"/>
        <v>#DIV/0!</v>
      </c>
      <c r="P83" s="434">
        <f t="shared" si="14"/>
        <v>0</v>
      </c>
      <c r="Q83" s="434" t="e">
        <f t="shared" si="11"/>
        <v>#VALUE!</v>
      </c>
      <c r="R83" s="434">
        <v>1</v>
      </c>
      <c r="S83" s="434" t="str">
        <f t="shared" si="12"/>
        <v>Unclassified? Y/N Out of Order?</v>
      </c>
    </row>
    <row r="84" spans="2:19" x14ac:dyDescent="0.2">
      <c r="B84" s="438"/>
      <c r="F84" s="434" t="b">
        <v>0</v>
      </c>
      <c r="G84" s="440" t="b">
        <f t="shared" si="13"/>
        <v>1</v>
      </c>
      <c r="H84" s="434" t="b">
        <v>0</v>
      </c>
      <c r="I84" s="434" t="b">
        <v>0</v>
      </c>
      <c r="K84" s="434" t="b">
        <v>0</v>
      </c>
      <c r="L84" s="434">
        <v>0</v>
      </c>
      <c r="M84" s="434" t="b">
        <v>0</v>
      </c>
      <c r="N84" s="434">
        <v>0</v>
      </c>
      <c r="O84" s="497" t="e">
        <f t="shared" si="10"/>
        <v>#DIV/0!</v>
      </c>
      <c r="P84" s="434">
        <f t="shared" si="14"/>
        <v>0</v>
      </c>
      <c r="Q84" s="434" t="e">
        <f t="shared" si="11"/>
        <v>#VALUE!</v>
      </c>
      <c r="R84" s="434">
        <v>1</v>
      </c>
      <c r="S84" s="434" t="str">
        <f t="shared" si="12"/>
        <v>Unclassified? Y/N Out of Order?</v>
      </c>
    </row>
    <row r="85" spans="2:19" x14ac:dyDescent="0.2">
      <c r="B85" s="438"/>
      <c r="F85" s="434" t="b">
        <v>0</v>
      </c>
      <c r="G85" s="440" t="b">
        <f t="shared" si="13"/>
        <v>1</v>
      </c>
      <c r="H85" s="434" t="b">
        <v>0</v>
      </c>
      <c r="I85" s="434" t="b">
        <v>0</v>
      </c>
      <c r="K85" s="434" t="b">
        <v>0</v>
      </c>
      <c r="L85" s="434">
        <v>0</v>
      </c>
      <c r="M85" s="434" t="b">
        <v>0</v>
      </c>
      <c r="N85" s="434">
        <v>0</v>
      </c>
      <c r="O85" s="497" t="e">
        <f t="shared" si="10"/>
        <v>#DIV/0!</v>
      </c>
      <c r="P85" s="434">
        <f t="shared" si="14"/>
        <v>0</v>
      </c>
      <c r="Q85" s="434" t="e">
        <f t="shared" si="11"/>
        <v>#VALUE!</v>
      </c>
      <c r="R85" s="434">
        <v>1</v>
      </c>
      <c r="S85" s="434" t="str">
        <f t="shared" si="12"/>
        <v>Unclassified? Y/N Out of Order?</v>
      </c>
    </row>
    <row r="86" spans="2:19" x14ac:dyDescent="0.2">
      <c r="B86" s="438"/>
      <c r="F86" s="434" t="b">
        <v>0</v>
      </c>
      <c r="G86" s="440" t="b">
        <f t="shared" si="13"/>
        <v>1</v>
      </c>
      <c r="H86" s="434" t="b">
        <v>0</v>
      </c>
      <c r="I86" s="434" t="b">
        <v>0</v>
      </c>
      <c r="K86" s="434" t="b">
        <v>0</v>
      </c>
      <c r="L86" s="434">
        <v>0</v>
      </c>
      <c r="M86" s="434" t="b">
        <v>0</v>
      </c>
      <c r="N86" s="434">
        <v>0</v>
      </c>
      <c r="O86" s="497" t="e">
        <f t="shared" si="10"/>
        <v>#DIV/0!</v>
      </c>
      <c r="P86" s="434">
        <f t="shared" si="14"/>
        <v>0</v>
      </c>
      <c r="Q86" s="434" t="e">
        <f t="shared" si="11"/>
        <v>#VALUE!</v>
      </c>
      <c r="R86" s="434">
        <v>1</v>
      </c>
      <c r="S86" s="434" t="str">
        <f t="shared" si="12"/>
        <v>Unclassified? Y/N Out of Order?</v>
      </c>
    </row>
    <row r="87" spans="2:19" x14ac:dyDescent="0.2">
      <c r="F87" s="434" t="b">
        <v>0</v>
      </c>
      <c r="G87" s="440" t="b">
        <f t="shared" si="13"/>
        <v>1</v>
      </c>
      <c r="H87" s="434" t="b">
        <v>0</v>
      </c>
      <c r="I87" s="434" t="b">
        <v>0</v>
      </c>
      <c r="K87" s="434" t="b">
        <v>0</v>
      </c>
      <c r="L87" s="434">
        <v>0</v>
      </c>
      <c r="M87" s="434" t="b">
        <v>0</v>
      </c>
      <c r="N87" s="434">
        <v>0</v>
      </c>
      <c r="O87" s="497" t="e">
        <f t="shared" si="10"/>
        <v>#DIV/0!</v>
      </c>
      <c r="P87" s="434">
        <f t="shared" si="14"/>
        <v>0</v>
      </c>
      <c r="Q87" s="434" t="e">
        <f t="shared" si="11"/>
        <v>#VALUE!</v>
      </c>
      <c r="R87" s="434">
        <v>1</v>
      </c>
      <c r="S87" s="434" t="str">
        <f t="shared" si="12"/>
        <v>Unclassified? Y/N Out of Order?</v>
      </c>
    </row>
    <row r="88" spans="2:19" x14ac:dyDescent="0.2">
      <c r="B88" s="438"/>
      <c r="F88" s="434" t="b">
        <v>0</v>
      </c>
      <c r="G88" s="440" t="b">
        <f t="shared" si="13"/>
        <v>1</v>
      </c>
      <c r="H88" s="434" t="b">
        <v>0</v>
      </c>
      <c r="I88" s="434" t="b">
        <v>0</v>
      </c>
      <c r="K88" s="434" t="b">
        <v>0</v>
      </c>
      <c r="L88" s="434">
        <v>0</v>
      </c>
      <c r="M88" s="434" t="b">
        <v>0</v>
      </c>
      <c r="N88" s="434">
        <v>0</v>
      </c>
      <c r="O88" s="497" t="e">
        <f t="shared" si="10"/>
        <v>#DIV/0!</v>
      </c>
      <c r="P88" s="434">
        <f t="shared" si="14"/>
        <v>0</v>
      </c>
      <c r="Q88" s="434" t="e">
        <f t="shared" si="11"/>
        <v>#VALUE!</v>
      </c>
      <c r="R88" s="434">
        <v>1</v>
      </c>
      <c r="S88" s="434" t="str">
        <f t="shared" si="12"/>
        <v>Unclassified? Y/N Out of Order?</v>
      </c>
    </row>
    <row r="89" spans="2:19" x14ac:dyDescent="0.2">
      <c r="F89" s="434" t="b">
        <v>0</v>
      </c>
      <c r="G89" s="440" t="b">
        <f t="shared" si="13"/>
        <v>1</v>
      </c>
      <c r="H89" s="434" t="b">
        <v>0</v>
      </c>
      <c r="I89" s="434" t="b">
        <v>0</v>
      </c>
      <c r="K89" s="434" t="b">
        <v>0</v>
      </c>
      <c r="L89" s="434">
        <v>0</v>
      </c>
      <c r="M89" s="434" t="b">
        <v>0</v>
      </c>
      <c r="N89" s="434">
        <v>0</v>
      </c>
      <c r="O89" s="497" t="e">
        <f t="shared" si="10"/>
        <v>#DIV/0!</v>
      </c>
      <c r="P89" s="434">
        <f t="shared" si="14"/>
        <v>0</v>
      </c>
      <c r="Q89" s="434" t="e">
        <f t="shared" si="11"/>
        <v>#VALUE!</v>
      </c>
      <c r="R89" s="434">
        <v>1</v>
      </c>
      <c r="S89" s="434" t="str">
        <f t="shared" si="12"/>
        <v>Unclassified? Y/N Out of Order?</v>
      </c>
    </row>
    <row r="90" spans="2:19" x14ac:dyDescent="0.2">
      <c r="F90" s="434" t="b">
        <v>0</v>
      </c>
      <c r="G90" s="440" t="b">
        <f t="shared" si="13"/>
        <v>1</v>
      </c>
      <c r="H90" s="434" t="b">
        <v>0</v>
      </c>
      <c r="I90" s="434" t="b">
        <v>0</v>
      </c>
      <c r="K90" s="434" t="b">
        <v>0</v>
      </c>
      <c r="L90" s="434">
        <v>0</v>
      </c>
      <c r="M90" s="434" t="b">
        <v>0</v>
      </c>
      <c r="N90" s="434">
        <v>0</v>
      </c>
      <c r="O90" s="497" t="e">
        <f t="shared" si="10"/>
        <v>#DIV/0!</v>
      </c>
      <c r="P90" s="434">
        <f t="shared" si="14"/>
        <v>0</v>
      </c>
      <c r="Q90" s="434" t="e">
        <f t="shared" si="11"/>
        <v>#VALUE!</v>
      </c>
      <c r="R90" s="434">
        <v>1</v>
      </c>
      <c r="S90" s="434" t="str">
        <f t="shared" si="12"/>
        <v>Unclassified? Y/N Out of Order?</v>
      </c>
    </row>
    <row r="91" spans="2:19" x14ac:dyDescent="0.2">
      <c r="F91" s="434" t="b">
        <v>0</v>
      </c>
      <c r="G91" s="440" t="b">
        <f t="shared" si="13"/>
        <v>1</v>
      </c>
      <c r="H91" s="434" t="b">
        <v>0</v>
      </c>
      <c r="I91" s="434" t="b">
        <v>0</v>
      </c>
      <c r="K91" s="434" t="b">
        <v>0</v>
      </c>
      <c r="L91" s="434">
        <v>0</v>
      </c>
      <c r="M91" s="434" t="b">
        <v>0</v>
      </c>
      <c r="N91" s="434">
        <v>0</v>
      </c>
      <c r="O91" s="497" t="e">
        <f t="shared" si="10"/>
        <v>#DIV/0!</v>
      </c>
      <c r="P91" s="434">
        <f t="shared" si="14"/>
        <v>0</v>
      </c>
      <c r="Q91" s="434" t="e">
        <f t="shared" si="11"/>
        <v>#VALUE!</v>
      </c>
      <c r="R91" s="434">
        <v>1</v>
      </c>
      <c r="S91" s="434" t="str">
        <f t="shared" si="12"/>
        <v>Unclassified? Y/N Out of Order?</v>
      </c>
    </row>
    <row r="92" spans="2:19" x14ac:dyDescent="0.2">
      <c r="F92" s="434" t="b">
        <v>0</v>
      </c>
      <c r="G92" s="440" t="b">
        <f t="shared" si="13"/>
        <v>1</v>
      </c>
      <c r="H92" s="434" t="b">
        <v>0</v>
      </c>
      <c r="I92" s="434" t="b">
        <v>0</v>
      </c>
      <c r="K92" s="434" t="b">
        <v>0</v>
      </c>
      <c r="L92" s="434">
        <v>0</v>
      </c>
      <c r="M92" s="434" t="b">
        <v>0</v>
      </c>
      <c r="N92" s="434">
        <v>0</v>
      </c>
      <c r="O92" s="497" t="e">
        <f t="shared" si="10"/>
        <v>#DIV/0!</v>
      </c>
      <c r="P92" s="434">
        <f t="shared" si="14"/>
        <v>0</v>
      </c>
      <c r="Q92" s="434" t="e">
        <f t="shared" si="11"/>
        <v>#VALUE!</v>
      </c>
      <c r="R92" s="434">
        <v>1</v>
      </c>
      <c r="S92" s="434" t="str">
        <f t="shared" si="12"/>
        <v>Unclassified? Y/N Out of Order?</v>
      </c>
    </row>
    <row r="93" spans="2:19" x14ac:dyDescent="0.2">
      <c r="F93" s="434" t="b">
        <v>0</v>
      </c>
      <c r="G93" s="440" t="b">
        <f t="shared" si="13"/>
        <v>1</v>
      </c>
      <c r="H93" s="434" t="b">
        <v>0</v>
      </c>
      <c r="I93" s="434" t="b">
        <v>0</v>
      </c>
      <c r="K93" s="434" t="b">
        <v>0</v>
      </c>
      <c r="L93" s="434">
        <v>0</v>
      </c>
      <c r="M93" s="434" t="b">
        <v>0</v>
      </c>
      <c r="N93" s="434">
        <v>0</v>
      </c>
      <c r="O93" s="497" t="e">
        <f t="shared" si="10"/>
        <v>#DIV/0!</v>
      </c>
      <c r="P93" s="434">
        <f t="shared" si="14"/>
        <v>0</v>
      </c>
      <c r="Q93" s="434" t="e">
        <f t="shared" si="11"/>
        <v>#VALUE!</v>
      </c>
      <c r="R93" s="434">
        <v>1</v>
      </c>
      <c r="S93" s="434" t="str">
        <f t="shared" si="12"/>
        <v>Unclassified? Y/N Out of Order?</v>
      </c>
    </row>
    <row r="94" spans="2:19" x14ac:dyDescent="0.2">
      <c r="F94" s="434" t="b">
        <v>0</v>
      </c>
      <c r="G94" s="440" t="b">
        <f t="shared" si="13"/>
        <v>1</v>
      </c>
      <c r="H94" s="434" t="b">
        <v>0</v>
      </c>
      <c r="I94" s="434" t="b">
        <v>0</v>
      </c>
      <c r="K94" s="434" t="b">
        <v>0</v>
      </c>
      <c r="L94" s="434">
        <v>0</v>
      </c>
      <c r="M94" s="434" t="b">
        <v>0</v>
      </c>
      <c r="N94" s="434">
        <v>0</v>
      </c>
      <c r="O94" s="497" t="e">
        <f t="shared" si="10"/>
        <v>#DIV/0!</v>
      </c>
      <c r="P94" s="434">
        <f t="shared" si="14"/>
        <v>0</v>
      </c>
      <c r="Q94" s="434" t="e">
        <f t="shared" si="11"/>
        <v>#VALUE!</v>
      </c>
      <c r="R94" s="434">
        <v>1</v>
      </c>
      <c r="S94" s="434" t="str">
        <f t="shared" si="12"/>
        <v>Unclassified? Y/N Out of Order?</v>
      </c>
    </row>
    <row r="95" spans="2:19" x14ac:dyDescent="0.2">
      <c r="F95" s="434" t="b">
        <v>0</v>
      </c>
      <c r="G95" s="440" t="b">
        <f t="shared" si="13"/>
        <v>1</v>
      </c>
      <c r="H95" s="434" t="b">
        <v>0</v>
      </c>
      <c r="I95" s="434" t="b">
        <v>0</v>
      </c>
      <c r="K95" s="434" t="b">
        <v>0</v>
      </c>
      <c r="L95" s="434">
        <v>0</v>
      </c>
      <c r="M95" s="434" t="b">
        <v>0</v>
      </c>
      <c r="N95" s="434">
        <v>0</v>
      </c>
      <c r="O95" s="497" t="e">
        <f t="shared" si="10"/>
        <v>#DIV/0!</v>
      </c>
      <c r="P95" s="434">
        <f t="shared" si="14"/>
        <v>0</v>
      </c>
      <c r="Q95" s="434" t="e">
        <f t="shared" si="11"/>
        <v>#VALUE!</v>
      </c>
      <c r="R95" s="434">
        <v>1</v>
      </c>
      <c r="S95" s="434" t="str">
        <f t="shared" si="12"/>
        <v>Unclassified? Y/N Out of Order?</v>
      </c>
    </row>
    <row r="96" spans="2:19" x14ac:dyDescent="0.2">
      <c r="F96" s="434" t="b">
        <v>0</v>
      </c>
      <c r="G96" s="440" t="b">
        <f t="shared" si="13"/>
        <v>1</v>
      </c>
      <c r="H96" s="434" t="b">
        <v>0</v>
      </c>
      <c r="I96" s="434" t="b">
        <v>0</v>
      </c>
      <c r="K96" s="434" t="b">
        <v>0</v>
      </c>
      <c r="L96" s="434">
        <v>0</v>
      </c>
      <c r="M96" s="434" t="b">
        <v>0</v>
      </c>
      <c r="N96" s="434">
        <v>0</v>
      </c>
      <c r="O96" s="497" t="e">
        <f t="shared" si="10"/>
        <v>#DIV/0!</v>
      </c>
      <c r="P96" s="434">
        <f t="shared" si="14"/>
        <v>0</v>
      </c>
      <c r="Q96" s="434" t="e">
        <f t="shared" si="11"/>
        <v>#VALUE!</v>
      </c>
      <c r="R96" s="434">
        <v>1</v>
      </c>
      <c r="S96" s="434" t="str">
        <f t="shared" si="12"/>
        <v>Unclassified? Y/N Out of Order?</v>
      </c>
    </row>
    <row r="97" spans="2:19" x14ac:dyDescent="0.2">
      <c r="F97" s="434" t="b">
        <v>0</v>
      </c>
      <c r="G97" s="440" t="b">
        <f t="shared" si="13"/>
        <v>1</v>
      </c>
      <c r="H97" s="434" t="b">
        <v>0</v>
      </c>
      <c r="I97" s="434" t="b">
        <v>0</v>
      </c>
      <c r="K97" s="434" t="b">
        <v>0</v>
      </c>
      <c r="L97" s="434">
        <v>0</v>
      </c>
      <c r="M97" s="434" t="b">
        <v>0</v>
      </c>
      <c r="N97" s="434">
        <v>0</v>
      </c>
      <c r="O97" s="497" t="e">
        <f t="shared" si="10"/>
        <v>#DIV/0!</v>
      </c>
      <c r="P97" s="434">
        <f t="shared" si="14"/>
        <v>0</v>
      </c>
      <c r="Q97" s="434" t="e">
        <f t="shared" si="11"/>
        <v>#VALUE!</v>
      </c>
      <c r="R97" s="434">
        <v>1</v>
      </c>
      <c r="S97" s="434" t="str">
        <f t="shared" si="12"/>
        <v>Unclassified? Y/N Out of Order?</v>
      </c>
    </row>
    <row r="98" spans="2:19" x14ac:dyDescent="0.2">
      <c r="F98" s="434" t="b">
        <v>0</v>
      </c>
      <c r="G98" s="440" t="b">
        <f t="shared" si="13"/>
        <v>1</v>
      </c>
      <c r="H98" s="434" t="b">
        <v>0</v>
      </c>
      <c r="I98" s="434" t="b">
        <v>0</v>
      </c>
      <c r="K98" s="434" t="b">
        <v>0</v>
      </c>
      <c r="L98" s="434">
        <v>0</v>
      </c>
      <c r="M98" s="434" t="b">
        <v>0</v>
      </c>
      <c r="N98" s="434">
        <v>0</v>
      </c>
      <c r="O98" s="497" t="e">
        <f t="shared" si="10"/>
        <v>#DIV/0!</v>
      </c>
      <c r="P98" s="434">
        <f t="shared" si="14"/>
        <v>0</v>
      </c>
      <c r="Q98" s="434" t="e">
        <f t="shared" si="11"/>
        <v>#VALUE!</v>
      </c>
      <c r="R98" s="434">
        <v>1</v>
      </c>
      <c r="S98" s="434" t="str">
        <f t="shared" si="12"/>
        <v>Unclassified? Y/N Out of Order?</v>
      </c>
    </row>
    <row r="99" spans="2:19" x14ac:dyDescent="0.2">
      <c r="F99" s="434" t="b">
        <v>0</v>
      </c>
      <c r="G99" s="440" t="b">
        <f t="shared" si="13"/>
        <v>1</v>
      </c>
      <c r="H99" s="434" t="b">
        <v>0</v>
      </c>
      <c r="I99" s="434" t="b">
        <v>0</v>
      </c>
      <c r="K99" s="434" t="b">
        <v>0</v>
      </c>
      <c r="L99" s="434">
        <v>0</v>
      </c>
      <c r="M99" s="434" t="b">
        <v>0</v>
      </c>
      <c r="N99" s="434">
        <v>0</v>
      </c>
      <c r="O99" s="497" t="e">
        <f t="shared" si="10"/>
        <v>#DIV/0!</v>
      </c>
      <c r="P99" s="434">
        <f t="shared" si="14"/>
        <v>0</v>
      </c>
      <c r="Q99" s="434" t="e">
        <f t="shared" si="11"/>
        <v>#VALUE!</v>
      </c>
      <c r="R99" s="434">
        <v>1</v>
      </c>
      <c r="S99" s="434" t="str">
        <f t="shared" si="12"/>
        <v>Unclassified? Y/N Out of Order?</v>
      </c>
    </row>
    <row r="100" spans="2:19" x14ac:dyDescent="0.2">
      <c r="F100" s="434" t="b">
        <v>0</v>
      </c>
      <c r="G100" s="440" t="b">
        <f t="shared" si="13"/>
        <v>1</v>
      </c>
      <c r="H100" s="434" t="b">
        <v>0</v>
      </c>
      <c r="I100" s="434" t="b">
        <v>0</v>
      </c>
      <c r="K100" s="434" t="b">
        <v>0</v>
      </c>
      <c r="L100" s="434">
        <v>0</v>
      </c>
      <c r="M100" s="434" t="b">
        <v>0</v>
      </c>
      <c r="N100" s="434">
        <v>0</v>
      </c>
      <c r="O100" s="497" t="e">
        <f t="shared" si="10"/>
        <v>#DIV/0!</v>
      </c>
      <c r="P100" s="434">
        <f t="shared" si="14"/>
        <v>0</v>
      </c>
      <c r="Q100" s="434" t="e">
        <f t="shared" si="11"/>
        <v>#VALUE!</v>
      </c>
      <c r="R100" s="434">
        <v>1</v>
      </c>
      <c r="S100" s="434" t="str">
        <f t="shared" si="12"/>
        <v>Unclassified? Y/N Out of Order?</v>
      </c>
    </row>
    <row r="101" spans="2:19" x14ac:dyDescent="0.2">
      <c r="F101" s="434" t="b">
        <v>0</v>
      </c>
      <c r="G101" s="440" t="b">
        <f t="shared" si="13"/>
        <v>1</v>
      </c>
      <c r="H101" s="434" t="b">
        <v>0</v>
      </c>
      <c r="I101" s="434" t="b">
        <v>0</v>
      </c>
      <c r="K101" s="434" t="b">
        <v>0</v>
      </c>
      <c r="L101" s="434">
        <v>0</v>
      </c>
      <c r="M101" s="434" t="b">
        <v>0</v>
      </c>
      <c r="N101" s="434">
        <v>0</v>
      </c>
      <c r="O101" s="497" t="e">
        <f t="shared" si="10"/>
        <v>#DIV/0!</v>
      </c>
      <c r="P101" s="434">
        <f t="shared" si="14"/>
        <v>0</v>
      </c>
      <c r="Q101" s="434" t="e">
        <f t="shared" si="11"/>
        <v>#VALUE!</v>
      </c>
      <c r="R101" s="434">
        <v>1</v>
      </c>
      <c r="S101" s="434" t="str">
        <f t="shared" si="12"/>
        <v>Unclassified? Y/N Out of Order?</v>
      </c>
    </row>
    <row r="102" spans="2:19" x14ac:dyDescent="0.2">
      <c r="F102" s="434" t="b">
        <v>0</v>
      </c>
      <c r="G102" s="440" t="b">
        <f t="shared" si="13"/>
        <v>1</v>
      </c>
      <c r="H102" s="434" t="b">
        <v>0</v>
      </c>
      <c r="I102" s="434" t="b">
        <v>0</v>
      </c>
      <c r="K102" s="434" t="b">
        <v>0</v>
      </c>
      <c r="L102" s="434">
        <v>0</v>
      </c>
      <c r="M102" s="434" t="b">
        <v>0</v>
      </c>
      <c r="N102" s="434">
        <v>0</v>
      </c>
      <c r="O102" s="497" t="e">
        <f t="shared" si="10"/>
        <v>#DIV/0!</v>
      </c>
      <c r="P102" s="434">
        <f t="shared" si="14"/>
        <v>0</v>
      </c>
      <c r="Q102" s="434" t="e">
        <f t="shared" si="11"/>
        <v>#VALUE!</v>
      </c>
      <c r="R102" s="434">
        <v>1</v>
      </c>
      <c r="S102" s="434" t="str">
        <f t="shared" si="12"/>
        <v>Unclassified? Y/N Out of Order?</v>
      </c>
    </row>
    <row r="103" spans="2:19" x14ac:dyDescent="0.2">
      <c r="F103" s="434" t="b">
        <v>0</v>
      </c>
      <c r="G103" s="440" t="b">
        <f t="shared" si="13"/>
        <v>1</v>
      </c>
      <c r="H103" s="434" t="b">
        <v>0</v>
      </c>
      <c r="I103" s="434" t="b">
        <v>0</v>
      </c>
      <c r="K103" s="434" t="b">
        <v>0</v>
      </c>
      <c r="L103" s="434">
        <v>0</v>
      </c>
      <c r="M103" s="434" t="b">
        <v>0</v>
      </c>
      <c r="N103" s="434">
        <v>0</v>
      </c>
      <c r="O103" s="497" t="e">
        <f t="shared" si="10"/>
        <v>#DIV/0!</v>
      </c>
      <c r="P103" s="434">
        <f t="shared" si="14"/>
        <v>0</v>
      </c>
      <c r="Q103" s="434" t="e">
        <f t="shared" si="11"/>
        <v>#VALUE!</v>
      </c>
      <c r="R103" s="434">
        <v>1</v>
      </c>
      <c r="S103" s="434" t="str">
        <f t="shared" si="12"/>
        <v>Unclassified? Y/N Out of Order?</v>
      </c>
    </row>
    <row r="104" spans="2:19" x14ac:dyDescent="0.2">
      <c r="B104" s="438"/>
      <c r="F104" s="434" t="b">
        <v>0</v>
      </c>
      <c r="G104" s="440" t="b">
        <f t="shared" si="13"/>
        <v>1</v>
      </c>
      <c r="H104" s="434" t="b">
        <v>0</v>
      </c>
      <c r="I104" s="434" t="b">
        <v>0</v>
      </c>
      <c r="K104" s="434" t="b">
        <v>0</v>
      </c>
      <c r="L104" s="434">
        <v>0</v>
      </c>
      <c r="M104" s="434" t="b">
        <v>0</v>
      </c>
      <c r="N104" s="434">
        <v>0</v>
      </c>
      <c r="O104" s="497" t="e">
        <f t="shared" si="10"/>
        <v>#DIV/0!</v>
      </c>
      <c r="P104" s="434">
        <f t="shared" si="14"/>
        <v>0</v>
      </c>
      <c r="Q104" s="434" t="e">
        <f t="shared" si="11"/>
        <v>#VALUE!</v>
      </c>
      <c r="R104" s="434">
        <v>1</v>
      </c>
      <c r="S104" s="434" t="str">
        <f t="shared" si="12"/>
        <v>Unclassified? Y/N Out of Order?</v>
      </c>
    </row>
    <row r="105" spans="2:19" x14ac:dyDescent="0.2">
      <c r="F105" s="434" t="b">
        <v>0</v>
      </c>
      <c r="G105" s="440" t="b">
        <f t="shared" si="13"/>
        <v>1</v>
      </c>
      <c r="H105" s="434" t="b">
        <v>0</v>
      </c>
      <c r="I105" s="434" t="b">
        <v>0</v>
      </c>
      <c r="K105" s="434" t="b">
        <v>0</v>
      </c>
      <c r="L105" s="434">
        <v>0</v>
      </c>
      <c r="M105" s="434" t="b">
        <v>0</v>
      </c>
      <c r="N105" s="434">
        <v>0</v>
      </c>
      <c r="O105" s="497" t="e">
        <f t="shared" si="10"/>
        <v>#DIV/0!</v>
      </c>
      <c r="P105" s="434">
        <f t="shared" si="14"/>
        <v>0</v>
      </c>
      <c r="Q105" s="434" t="e">
        <f t="shared" si="11"/>
        <v>#VALUE!</v>
      </c>
      <c r="R105" s="434">
        <v>1</v>
      </c>
      <c r="S105" s="434" t="str">
        <f t="shared" si="12"/>
        <v>Unclassified? Y/N Out of Order?</v>
      </c>
    </row>
    <row r="106" spans="2:19" x14ac:dyDescent="0.2">
      <c r="F106" s="434" t="b">
        <v>0</v>
      </c>
      <c r="G106" s="440" t="b">
        <f t="shared" si="13"/>
        <v>1</v>
      </c>
      <c r="H106" s="434" t="b">
        <v>0</v>
      </c>
      <c r="I106" s="434" t="b">
        <v>0</v>
      </c>
      <c r="K106" s="434" t="b">
        <v>0</v>
      </c>
      <c r="L106" s="434">
        <v>0</v>
      </c>
      <c r="M106" s="434" t="b">
        <v>0</v>
      </c>
      <c r="N106" s="434">
        <v>0</v>
      </c>
      <c r="O106" s="497" t="e">
        <f t="shared" si="10"/>
        <v>#DIV/0!</v>
      </c>
      <c r="P106" s="434">
        <f t="shared" si="14"/>
        <v>0</v>
      </c>
      <c r="Q106" s="434" t="e">
        <f t="shared" si="11"/>
        <v>#VALUE!</v>
      </c>
      <c r="R106" s="434">
        <v>1</v>
      </c>
      <c r="S106" s="434" t="str">
        <f t="shared" si="12"/>
        <v>Unclassified? Y/N Out of Order?</v>
      </c>
    </row>
    <row r="107" spans="2:19" x14ac:dyDescent="0.2">
      <c r="F107" s="434" t="b">
        <v>0</v>
      </c>
      <c r="G107" s="440" t="b">
        <f t="shared" si="13"/>
        <v>1</v>
      </c>
      <c r="H107" s="434" t="b">
        <v>0</v>
      </c>
      <c r="I107" s="434" t="b">
        <v>0</v>
      </c>
      <c r="K107" s="434" t="b">
        <v>0</v>
      </c>
      <c r="L107" s="434">
        <v>0</v>
      </c>
      <c r="M107" s="434" t="b">
        <v>0</v>
      </c>
      <c r="N107" s="434">
        <v>0</v>
      </c>
      <c r="O107" s="497" t="e">
        <f t="shared" si="10"/>
        <v>#DIV/0!</v>
      </c>
      <c r="P107" s="434">
        <f t="shared" si="14"/>
        <v>0</v>
      </c>
      <c r="Q107" s="434" t="e">
        <f t="shared" si="11"/>
        <v>#VALUE!</v>
      </c>
      <c r="R107" s="434">
        <v>1</v>
      </c>
      <c r="S107" s="434" t="str">
        <f t="shared" si="12"/>
        <v>Unclassified? Y/N Out of Order?</v>
      </c>
    </row>
    <row r="108" spans="2:19" x14ac:dyDescent="0.2">
      <c r="F108" s="434" t="b">
        <v>0</v>
      </c>
      <c r="G108" s="440" t="b">
        <f t="shared" si="13"/>
        <v>1</v>
      </c>
      <c r="H108" s="434" t="b">
        <v>0</v>
      </c>
      <c r="I108" s="434" t="b">
        <v>0</v>
      </c>
      <c r="K108" s="434" t="b">
        <v>0</v>
      </c>
      <c r="L108" s="434">
        <v>0</v>
      </c>
      <c r="M108" s="434" t="b">
        <v>0</v>
      </c>
      <c r="N108" s="434">
        <v>0</v>
      </c>
      <c r="O108" s="497" t="e">
        <f t="shared" si="10"/>
        <v>#DIV/0!</v>
      </c>
      <c r="P108" s="434">
        <f t="shared" si="14"/>
        <v>0</v>
      </c>
      <c r="Q108" s="434" t="e">
        <f t="shared" si="11"/>
        <v>#VALUE!</v>
      </c>
      <c r="R108" s="434">
        <v>1</v>
      </c>
      <c r="S108" s="434" t="str">
        <f t="shared" si="12"/>
        <v>Unclassified? Y/N Out of Order?</v>
      </c>
    </row>
    <row r="109" spans="2:19" x14ac:dyDescent="0.2">
      <c r="F109" s="434" t="b">
        <v>0</v>
      </c>
      <c r="G109" s="440" t="b">
        <f t="shared" si="13"/>
        <v>1</v>
      </c>
      <c r="H109" s="434" t="b">
        <v>0</v>
      </c>
      <c r="I109" s="434" t="b">
        <v>0</v>
      </c>
      <c r="K109" s="434" t="b">
        <v>0</v>
      </c>
      <c r="L109" s="434">
        <v>0</v>
      </c>
      <c r="M109" s="434" t="b">
        <v>0</v>
      </c>
      <c r="N109" s="434">
        <v>0</v>
      </c>
      <c r="O109" s="497" t="e">
        <f t="shared" si="10"/>
        <v>#DIV/0!</v>
      </c>
      <c r="P109" s="434">
        <f t="shared" si="14"/>
        <v>0</v>
      </c>
      <c r="Q109" s="434" t="e">
        <f t="shared" si="11"/>
        <v>#VALUE!</v>
      </c>
      <c r="R109" s="434">
        <v>1</v>
      </c>
      <c r="S109" s="434" t="str">
        <f t="shared" si="12"/>
        <v>Unclassified? Y/N Out of Order?</v>
      </c>
    </row>
    <row r="110" spans="2:19" x14ac:dyDescent="0.2">
      <c r="F110" s="434" t="b">
        <v>0</v>
      </c>
      <c r="G110" s="440" t="b">
        <f t="shared" si="13"/>
        <v>1</v>
      </c>
      <c r="H110" s="434" t="b">
        <v>0</v>
      </c>
      <c r="I110" s="434" t="b">
        <v>0</v>
      </c>
      <c r="K110" s="434" t="b">
        <v>0</v>
      </c>
      <c r="L110" s="434">
        <v>0</v>
      </c>
      <c r="M110" s="434" t="b">
        <v>0</v>
      </c>
      <c r="N110" s="434">
        <v>0</v>
      </c>
      <c r="O110" s="497" t="e">
        <f t="shared" si="10"/>
        <v>#DIV/0!</v>
      </c>
      <c r="P110" s="434">
        <f t="shared" si="14"/>
        <v>0</v>
      </c>
      <c r="Q110" s="434" t="e">
        <f t="shared" si="11"/>
        <v>#VALUE!</v>
      </c>
      <c r="R110" s="434">
        <v>1</v>
      </c>
      <c r="S110" s="434" t="str">
        <f t="shared" si="12"/>
        <v>Unclassified? Y/N Out of Order?</v>
      </c>
    </row>
    <row r="111" spans="2:19" x14ac:dyDescent="0.2">
      <c r="F111" s="434" t="b">
        <v>0</v>
      </c>
      <c r="G111" s="440" t="b">
        <f t="shared" si="13"/>
        <v>1</v>
      </c>
      <c r="H111" s="434" t="b">
        <v>0</v>
      </c>
      <c r="I111" s="434" t="b">
        <v>0</v>
      </c>
      <c r="K111" s="434" t="b">
        <v>0</v>
      </c>
      <c r="L111" s="434">
        <v>0</v>
      </c>
      <c r="M111" s="434" t="b">
        <v>0</v>
      </c>
      <c r="N111" s="434">
        <v>0</v>
      </c>
      <c r="O111" s="497" t="e">
        <f t="shared" si="10"/>
        <v>#DIV/0!</v>
      </c>
      <c r="P111" s="434">
        <f t="shared" si="14"/>
        <v>0</v>
      </c>
      <c r="Q111" s="434" t="e">
        <f t="shared" si="11"/>
        <v>#VALUE!</v>
      </c>
      <c r="R111" s="434">
        <v>1</v>
      </c>
      <c r="S111" s="434" t="str">
        <f t="shared" si="12"/>
        <v>Unclassified? Y/N Out of Order?</v>
      </c>
    </row>
    <row r="112" spans="2:19" x14ac:dyDescent="0.2">
      <c r="F112" s="434" t="b">
        <v>0</v>
      </c>
      <c r="G112" s="440" t="b">
        <f t="shared" si="13"/>
        <v>1</v>
      </c>
      <c r="H112" s="434" t="b">
        <v>0</v>
      </c>
      <c r="I112" s="434" t="b">
        <v>0</v>
      </c>
      <c r="K112" s="434" t="b">
        <v>0</v>
      </c>
      <c r="L112" s="434">
        <v>0</v>
      </c>
      <c r="M112" s="434" t="b">
        <v>0</v>
      </c>
      <c r="N112" s="434">
        <v>0</v>
      </c>
      <c r="O112" s="497" t="e">
        <f t="shared" si="10"/>
        <v>#DIV/0!</v>
      </c>
      <c r="P112" s="434">
        <f t="shared" si="14"/>
        <v>0</v>
      </c>
      <c r="Q112" s="434" t="e">
        <f t="shared" si="11"/>
        <v>#VALUE!</v>
      </c>
      <c r="R112" s="434">
        <v>1</v>
      </c>
      <c r="S112" s="434" t="str">
        <f t="shared" si="12"/>
        <v>Unclassified? Y/N Out of Order?</v>
      </c>
    </row>
    <row r="113" spans="6:19" x14ac:dyDescent="0.2">
      <c r="F113" s="434" t="b">
        <v>0</v>
      </c>
      <c r="G113" s="440" t="b">
        <f t="shared" si="13"/>
        <v>1</v>
      </c>
      <c r="H113" s="434" t="b">
        <v>0</v>
      </c>
      <c r="I113" s="434" t="b">
        <v>0</v>
      </c>
      <c r="K113" s="434" t="b">
        <v>0</v>
      </c>
      <c r="L113" s="434">
        <v>0</v>
      </c>
      <c r="M113" s="434" t="b">
        <v>0</v>
      </c>
      <c r="N113" s="434">
        <v>0</v>
      </c>
      <c r="O113" s="497" t="e">
        <f t="shared" si="10"/>
        <v>#DIV/0!</v>
      </c>
      <c r="P113" s="434">
        <f t="shared" si="14"/>
        <v>0</v>
      </c>
      <c r="Q113" s="434" t="e">
        <f t="shared" si="11"/>
        <v>#VALUE!</v>
      </c>
      <c r="R113" s="434">
        <v>1</v>
      </c>
      <c r="S113" s="434" t="str">
        <f t="shared" si="12"/>
        <v>Unclassified? Y/N Out of Order?</v>
      </c>
    </row>
    <row r="114" spans="6:19" x14ac:dyDescent="0.2">
      <c r="F114" s="434" t="b">
        <v>0</v>
      </c>
      <c r="G114" s="440" t="b">
        <f t="shared" si="13"/>
        <v>1</v>
      </c>
      <c r="H114" s="434" t="b">
        <v>0</v>
      </c>
      <c r="I114" s="434" t="b">
        <v>0</v>
      </c>
      <c r="K114" s="434" t="b">
        <v>0</v>
      </c>
      <c r="L114" s="434">
        <v>0</v>
      </c>
      <c r="M114" s="434" t="b">
        <v>0</v>
      </c>
      <c r="N114" s="434">
        <v>0</v>
      </c>
      <c r="O114" s="497" t="e">
        <f t="shared" si="10"/>
        <v>#DIV/0!</v>
      </c>
      <c r="P114" s="434">
        <f t="shared" si="14"/>
        <v>0</v>
      </c>
      <c r="Q114" s="434" t="e">
        <f t="shared" si="11"/>
        <v>#VALUE!</v>
      </c>
      <c r="R114" s="434">
        <v>1</v>
      </c>
      <c r="S114" s="434" t="str">
        <f t="shared" si="12"/>
        <v>Unclassified? Y/N Out of Order?</v>
      </c>
    </row>
    <row r="115" spans="6:19" x14ac:dyDescent="0.2">
      <c r="F115" s="434" t="b">
        <v>0</v>
      </c>
      <c r="G115" s="440" t="b">
        <f t="shared" si="13"/>
        <v>1</v>
      </c>
      <c r="H115" s="434" t="b">
        <v>0</v>
      </c>
      <c r="I115" s="434" t="b">
        <v>0</v>
      </c>
      <c r="K115" s="434" t="b">
        <v>0</v>
      </c>
      <c r="L115" s="434">
        <v>0</v>
      </c>
      <c r="M115" s="434" t="b">
        <v>0</v>
      </c>
      <c r="N115" s="434">
        <v>0</v>
      </c>
      <c r="O115" s="497" t="e">
        <f t="shared" si="10"/>
        <v>#DIV/0!</v>
      </c>
      <c r="P115" s="434">
        <f t="shared" si="14"/>
        <v>0</v>
      </c>
      <c r="Q115" s="434" t="e">
        <f t="shared" si="11"/>
        <v>#VALUE!</v>
      </c>
      <c r="R115" s="434">
        <v>1</v>
      </c>
      <c r="S115" s="434" t="str">
        <f t="shared" si="12"/>
        <v>Unclassified? Y/N Out of Order?</v>
      </c>
    </row>
    <row r="116" spans="6:19" x14ac:dyDescent="0.2">
      <c r="F116" s="434" t="b">
        <v>0</v>
      </c>
      <c r="G116" s="440" t="b">
        <f t="shared" si="13"/>
        <v>1</v>
      </c>
      <c r="H116" s="434" t="b">
        <v>0</v>
      </c>
      <c r="I116" s="434" t="b">
        <v>0</v>
      </c>
      <c r="K116" s="434" t="b">
        <v>0</v>
      </c>
      <c r="L116" s="434">
        <v>0</v>
      </c>
      <c r="M116" s="434" t="b">
        <v>0</v>
      </c>
      <c r="N116" s="434">
        <v>0</v>
      </c>
      <c r="O116" s="497" t="e">
        <f t="shared" si="10"/>
        <v>#DIV/0!</v>
      </c>
      <c r="P116" s="434">
        <f t="shared" si="14"/>
        <v>0</v>
      </c>
      <c r="Q116" s="434" t="e">
        <f t="shared" si="11"/>
        <v>#VALUE!</v>
      </c>
      <c r="R116" s="434">
        <v>1</v>
      </c>
      <c r="S116" s="434" t="str">
        <f t="shared" si="12"/>
        <v>Unclassified? Y/N Out of Order?</v>
      </c>
    </row>
    <row r="117" spans="6:19" x14ac:dyDescent="0.2">
      <c r="F117" s="434" t="b">
        <v>0</v>
      </c>
      <c r="G117" s="440" t="b">
        <f t="shared" si="13"/>
        <v>1</v>
      </c>
      <c r="H117" s="434" t="b">
        <v>0</v>
      </c>
      <c r="I117" s="434" t="b">
        <v>0</v>
      </c>
      <c r="K117" s="434" t="b">
        <v>0</v>
      </c>
      <c r="L117" s="434">
        <v>0</v>
      </c>
      <c r="M117" s="434" t="b">
        <v>0</v>
      </c>
      <c r="N117" s="434">
        <v>0</v>
      </c>
      <c r="O117" s="497" t="e">
        <f t="shared" si="10"/>
        <v>#DIV/0!</v>
      </c>
      <c r="P117" s="434">
        <f t="shared" si="14"/>
        <v>0</v>
      </c>
      <c r="Q117" s="434" t="e">
        <f t="shared" si="11"/>
        <v>#VALUE!</v>
      </c>
      <c r="R117" s="434">
        <v>1</v>
      </c>
      <c r="S117" s="434" t="str">
        <f t="shared" si="12"/>
        <v>Unclassified? Y/N Out of Order?</v>
      </c>
    </row>
    <row r="118" spans="6:19" x14ac:dyDescent="0.2">
      <c r="F118" s="434" t="b">
        <v>0</v>
      </c>
      <c r="G118" s="440" t="b">
        <f t="shared" si="13"/>
        <v>1</v>
      </c>
      <c r="H118" s="434" t="b">
        <v>0</v>
      </c>
      <c r="I118" s="434" t="b">
        <v>0</v>
      </c>
      <c r="K118" s="434" t="b">
        <v>0</v>
      </c>
      <c r="L118" s="434">
        <v>0</v>
      </c>
      <c r="M118" s="434" t="b">
        <v>0</v>
      </c>
      <c r="N118" s="434">
        <v>0</v>
      </c>
      <c r="O118" s="497" t="e">
        <f t="shared" si="10"/>
        <v>#DIV/0!</v>
      </c>
      <c r="P118" s="434">
        <f t="shared" si="14"/>
        <v>0</v>
      </c>
      <c r="Q118" s="434" t="e">
        <f t="shared" si="11"/>
        <v>#VALUE!</v>
      </c>
      <c r="R118" s="434">
        <v>1</v>
      </c>
      <c r="S118" s="434" t="str">
        <f t="shared" si="12"/>
        <v>Unclassified? Y/N Out of Order?</v>
      </c>
    </row>
    <row r="119" spans="6:19" x14ac:dyDescent="0.2">
      <c r="F119" s="434" t="b">
        <v>0</v>
      </c>
      <c r="G119" s="440" t="b">
        <f t="shared" si="13"/>
        <v>1</v>
      </c>
      <c r="H119" s="434" t="b">
        <v>0</v>
      </c>
      <c r="I119" s="434" t="b">
        <v>0</v>
      </c>
      <c r="K119" s="434" t="b">
        <v>0</v>
      </c>
      <c r="L119" s="434">
        <v>0</v>
      </c>
      <c r="M119" s="434" t="b">
        <v>0</v>
      </c>
      <c r="N119" s="434">
        <v>0</v>
      </c>
      <c r="O119" s="497" t="e">
        <f t="shared" si="10"/>
        <v>#DIV/0!</v>
      </c>
      <c r="P119" s="434">
        <f t="shared" si="14"/>
        <v>0</v>
      </c>
      <c r="Q119" s="434" t="e">
        <f t="shared" si="11"/>
        <v>#VALUE!</v>
      </c>
      <c r="R119" s="434">
        <v>1</v>
      </c>
      <c r="S119" s="434" t="str">
        <f t="shared" si="12"/>
        <v>Unclassified? Y/N Out of Order?</v>
      </c>
    </row>
    <row r="120" spans="6:19" x14ac:dyDescent="0.2">
      <c r="F120" s="434" t="b">
        <v>0</v>
      </c>
      <c r="G120" s="440" t="b">
        <f t="shared" si="13"/>
        <v>1</v>
      </c>
      <c r="H120" s="434" t="b">
        <v>0</v>
      </c>
      <c r="I120" s="434" t="b">
        <v>0</v>
      </c>
      <c r="K120" s="434" t="b">
        <v>0</v>
      </c>
      <c r="L120" s="434">
        <v>0</v>
      </c>
      <c r="M120" s="434" t="b">
        <v>0</v>
      </c>
      <c r="N120" s="434">
        <v>0</v>
      </c>
      <c r="O120" s="497" t="e">
        <f t="shared" si="10"/>
        <v>#DIV/0!</v>
      </c>
      <c r="P120" s="434">
        <f t="shared" si="14"/>
        <v>0</v>
      </c>
      <c r="Q120" s="434" t="e">
        <f t="shared" si="11"/>
        <v>#VALUE!</v>
      </c>
      <c r="R120" s="434">
        <v>1</v>
      </c>
      <c r="S120" s="434" t="str">
        <f t="shared" si="12"/>
        <v>Unclassified? Y/N Out of Order?</v>
      </c>
    </row>
    <row r="121" spans="6:19" x14ac:dyDescent="0.2">
      <c r="F121" s="434" t="b">
        <v>0</v>
      </c>
      <c r="G121" s="440" t="b">
        <f t="shared" si="13"/>
        <v>1</v>
      </c>
      <c r="H121" s="434" t="b">
        <v>0</v>
      </c>
      <c r="I121" s="434" t="b">
        <v>0</v>
      </c>
      <c r="K121" s="434" t="b">
        <v>0</v>
      </c>
      <c r="L121" s="434">
        <v>0</v>
      </c>
      <c r="M121" s="434" t="b">
        <v>0</v>
      </c>
      <c r="N121" s="434">
        <v>0</v>
      </c>
      <c r="O121" s="497" t="e">
        <f t="shared" si="10"/>
        <v>#DIV/0!</v>
      </c>
      <c r="P121" s="434">
        <f t="shared" si="14"/>
        <v>0</v>
      </c>
      <c r="Q121" s="434" t="e">
        <f t="shared" si="11"/>
        <v>#VALUE!</v>
      </c>
      <c r="R121" s="434">
        <v>1</v>
      </c>
      <c r="S121" s="434" t="str">
        <f t="shared" si="12"/>
        <v>Unclassified? Y/N Out of Order?</v>
      </c>
    </row>
    <row r="122" spans="6:19" collapsed="1" x14ac:dyDescent="0.2">
      <c r="F122" s="434" t="b">
        <v>0</v>
      </c>
      <c r="G122" s="440" t="b">
        <f t="shared" si="13"/>
        <v>1</v>
      </c>
      <c r="H122" s="434" t="b">
        <v>0</v>
      </c>
      <c r="I122" s="434" t="b">
        <v>0</v>
      </c>
      <c r="K122" s="434" t="b">
        <v>0</v>
      </c>
      <c r="L122" s="434">
        <v>0</v>
      </c>
      <c r="M122" s="434" t="b">
        <v>0</v>
      </c>
      <c r="N122" s="434">
        <v>0</v>
      </c>
      <c r="O122" s="497" t="e">
        <f t="shared" si="10"/>
        <v>#DIV/0!</v>
      </c>
      <c r="P122" s="434">
        <f t="shared" si="14"/>
        <v>0</v>
      </c>
      <c r="Q122" s="434" t="e">
        <f t="shared" si="11"/>
        <v>#VALUE!</v>
      </c>
      <c r="R122" s="434">
        <v>1</v>
      </c>
      <c r="S122" s="434" t="str">
        <f t="shared" si="12"/>
        <v>Unclassified? Y/N Out of Order?</v>
      </c>
    </row>
    <row r="123" spans="6:19" x14ac:dyDescent="0.2">
      <c r="F123" s="434" t="b">
        <v>0</v>
      </c>
      <c r="G123" s="440" t="b">
        <f t="shared" si="13"/>
        <v>1</v>
      </c>
      <c r="H123" s="434" t="b">
        <v>0</v>
      </c>
      <c r="I123" s="434" t="b">
        <v>0</v>
      </c>
      <c r="K123" s="434" t="b">
        <v>0</v>
      </c>
      <c r="L123" s="434">
        <v>0</v>
      </c>
      <c r="M123" s="434" t="b">
        <v>0</v>
      </c>
      <c r="N123" s="434">
        <v>0</v>
      </c>
      <c r="O123" s="497" t="e">
        <f t="shared" si="10"/>
        <v>#DIV/0!</v>
      </c>
      <c r="P123" s="434">
        <f t="shared" si="14"/>
        <v>0</v>
      </c>
      <c r="Q123" s="434" t="e">
        <f t="shared" si="11"/>
        <v>#VALUE!</v>
      </c>
      <c r="R123" s="434">
        <v>1</v>
      </c>
      <c r="S123" s="434" t="str">
        <f t="shared" si="12"/>
        <v>Unclassified? Y/N Out of Order?</v>
      </c>
    </row>
    <row r="124" spans="6:19" x14ac:dyDescent="0.2">
      <c r="F124" s="434" t="b">
        <v>0</v>
      </c>
      <c r="G124" s="440" t="b">
        <f t="shared" si="13"/>
        <v>1</v>
      </c>
      <c r="H124" s="434" t="b">
        <v>0</v>
      </c>
      <c r="I124" s="434" t="b">
        <v>0</v>
      </c>
      <c r="K124" s="434" t="b">
        <v>0</v>
      </c>
      <c r="L124" s="434">
        <v>0</v>
      </c>
      <c r="M124" s="434" t="b">
        <v>0</v>
      </c>
      <c r="N124" s="434">
        <v>0</v>
      </c>
      <c r="O124" s="497" t="e">
        <f t="shared" si="10"/>
        <v>#DIV/0!</v>
      </c>
      <c r="P124" s="434">
        <f t="shared" si="14"/>
        <v>0</v>
      </c>
      <c r="Q124" s="434" t="e">
        <f t="shared" si="11"/>
        <v>#VALUE!</v>
      </c>
      <c r="R124" s="434">
        <v>1</v>
      </c>
      <c r="S124" s="434" t="str">
        <f t="shared" si="12"/>
        <v>Unclassified? Y/N Out of Order?</v>
      </c>
    </row>
    <row r="125" spans="6:19" x14ac:dyDescent="0.2">
      <c r="F125" s="434" t="b">
        <v>0</v>
      </c>
      <c r="G125" s="440" t="b">
        <f t="shared" si="13"/>
        <v>1</v>
      </c>
      <c r="H125" s="434" t="b">
        <v>0</v>
      </c>
      <c r="I125" s="434" t="b">
        <v>0</v>
      </c>
      <c r="K125" s="434" t="b">
        <v>0</v>
      </c>
      <c r="L125" s="434">
        <v>0</v>
      </c>
      <c r="M125" s="434" t="b">
        <v>0</v>
      </c>
      <c r="N125" s="434">
        <v>0</v>
      </c>
      <c r="O125" s="497" t="e">
        <f t="shared" si="10"/>
        <v>#DIV/0!</v>
      </c>
      <c r="P125" s="434">
        <f t="shared" si="14"/>
        <v>0</v>
      </c>
      <c r="Q125" s="434" t="e">
        <f t="shared" si="11"/>
        <v>#VALUE!</v>
      </c>
      <c r="R125" s="434">
        <v>1</v>
      </c>
      <c r="S125" s="434" t="str">
        <f t="shared" si="12"/>
        <v>Unclassified? Y/N Out of Order?</v>
      </c>
    </row>
    <row r="126" spans="6:19" x14ac:dyDescent="0.2">
      <c r="F126" s="434" t="b">
        <v>0</v>
      </c>
      <c r="G126" s="440" t="b">
        <f t="shared" si="13"/>
        <v>1</v>
      </c>
      <c r="H126" s="434" t="b">
        <v>0</v>
      </c>
      <c r="I126" s="434" t="b">
        <v>0</v>
      </c>
      <c r="K126" s="434" t="b">
        <v>0</v>
      </c>
      <c r="L126" s="434">
        <v>0</v>
      </c>
      <c r="M126" s="434" t="b">
        <v>0</v>
      </c>
      <c r="N126" s="434">
        <v>0</v>
      </c>
      <c r="O126" s="497" t="e">
        <f t="shared" si="10"/>
        <v>#DIV/0!</v>
      </c>
      <c r="P126" s="434">
        <f t="shared" si="14"/>
        <v>0</v>
      </c>
      <c r="Q126" s="434" t="e">
        <f t="shared" si="11"/>
        <v>#VALUE!</v>
      </c>
      <c r="R126" s="434">
        <v>1</v>
      </c>
      <c r="S126" s="434" t="str">
        <f t="shared" si="12"/>
        <v>Unclassified? Y/N Out of Order?</v>
      </c>
    </row>
    <row r="127" spans="6:19" x14ac:dyDescent="0.2">
      <c r="F127" s="434" t="b">
        <v>0</v>
      </c>
      <c r="G127" s="440" t="b">
        <f t="shared" si="13"/>
        <v>1</v>
      </c>
      <c r="H127" s="434" t="b">
        <v>0</v>
      </c>
      <c r="I127" s="434" t="b">
        <v>0</v>
      </c>
      <c r="K127" s="434" t="b">
        <v>0</v>
      </c>
      <c r="L127" s="434">
        <v>0</v>
      </c>
      <c r="M127" s="434" t="b">
        <v>0</v>
      </c>
      <c r="N127" s="434">
        <v>0</v>
      </c>
      <c r="O127" s="497" t="e">
        <f t="shared" si="10"/>
        <v>#DIV/0!</v>
      </c>
      <c r="P127" s="434">
        <f t="shared" si="14"/>
        <v>0</v>
      </c>
      <c r="Q127" s="434" t="e">
        <f t="shared" si="11"/>
        <v>#VALUE!</v>
      </c>
      <c r="R127" s="434">
        <v>1</v>
      </c>
      <c r="S127" s="434" t="str">
        <f t="shared" si="12"/>
        <v>Unclassified? Y/N Out of Order?</v>
      </c>
    </row>
    <row r="128" spans="6:19" x14ac:dyDescent="0.2">
      <c r="F128" s="434" t="b">
        <v>0</v>
      </c>
      <c r="G128" s="440" t="b">
        <f t="shared" si="13"/>
        <v>1</v>
      </c>
      <c r="H128" s="434" t="b">
        <v>0</v>
      </c>
      <c r="I128" s="434" t="b">
        <v>0</v>
      </c>
      <c r="K128" s="434" t="b">
        <v>0</v>
      </c>
      <c r="L128" s="434">
        <v>0</v>
      </c>
      <c r="M128" s="434" t="b">
        <v>0</v>
      </c>
      <c r="N128" s="434">
        <v>0</v>
      </c>
      <c r="O128" s="497" t="e">
        <f t="shared" si="10"/>
        <v>#DIV/0!</v>
      </c>
      <c r="P128" s="434">
        <f t="shared" si="14"/>
        <v>0</v>
      </c>
      <c r="Q128" s="434" t="e">
        <f t="shared" si="11"/>
        <v>#VALUE!</v>
      </c>
      <c r="R128" s="434">
        <v>1</v>
      </c>
      <c r="S128" s="434" t="str">
        <f t="shared" si="12"/>
        <v>Unclassified? Y/N Out of Order?</v>
      </c>
    </row>
    <row r="129" spans="2:19" x14ac:dyDescent="0.2">
      <c r="F129" s="434" t="b">
        <v>0</v>
      </c>
      <c r="G129" s="440" t="b">
        <f t="shared" si="13"/>
        <v>1</v>
      </c>
      <c r="H129" s="434" t="b">
        <v>0</v>
      </c>
      <c r="I129" s="434" t="b">
        <v>0</v>
      </c>
      <c r="K129" s="434" t="b">
        <v>0</v>
      </c>
      <c r="L129" s="434">
        <v>0</v>
      </c>
      <c r="M129" s="434" t="b">
        <v>0</v>
      </c>
      <c r="N129" s="434">
        <v>0</v>
      </c>
      <c r="O129" s="497" t="e">
        <f t="shared" si="10"/>
        <v>#DIV/0!</v>
      </c>
      <c r="P129" s="434">
        <f t="shared" si="14"/>
        <v>0</v>
      </c>
      <c r="Q129" s="434" t="e">
        <f t="shared" si="11"/>
        <v>#VALUE!</v>
      </c>
      <c r="R129" s="434">
        <v>1</v>
      </c>
      <c r="S129" s="434" t="str">
        <f t="shared" si="12"/>
        <v>Unclassified? Y/N Out of Order?</v>
      </c>
    </row>
    <row r="130" spans="2:19" x14ac:dyDescent="0.2">
      <c r="F130" s="434" t="b">
        <v>0</v>
      </c>
      <c r="G130" s="440" t="b">
        <f t="shared" si="13"/>
        <v>1</v>
      </c>
      <c r="H130" s="434" t="b">
        <v>0</v>
      </c>
      <c r="I130" s="434" t="b">
        <v>0</v>
      </c>
      <c r="K130" s="434" t="b">
        <v>0</v>
      </c>
      <c r="L130" s="434">
        <v>0</v>
      </c>
      <c r="M130" s="434" t="b">
        <v>0</v>
      </c>
      <c r="N130" s="434">
        <v>0</v>
      </c>
      <c r="O130" s="497" t="e">
        <f t="shared" si="10"/>
        <v>#DIV/0!</v>
      </c>
      <c r="P130" s="434">
        <f t="shared" si="14"/>
        <v>0</v>
      </c>
      <c r="Q130" s="434" t="e">
        <f t="shared" si="11"/>
        <v>#VALUE!</v>
      </c>
      <c r="R130" s="434">
        <v>1</v>
      </c>
      <c r="S130" s="434" t="str">
        <f t="shared" si="12"/>
        <v>Unclassified? Y/N Out of Order?</v>
      </c>
    </row>
    <row r="131" spans="2:19" x14ac:dyDescent="0.2">
      <c r="F131" s="434" t="b">
        <v>0</v>
      </c>
      <c r="G131" s="440" t="b">
        <f t="shared" si="13"/>
        <v>1</v>
      </c>
      <c r="H131" s="434" t="b">
        <v>0</v>
      </c>
      <c r="I131" s="434" t="b">
        <v>0</v>
      </c>
      <c r="K131" s="434" t="b">
        <v>0</v>
      </c>
      <c r="L131" s="434">
        <v>0</v>
      </c>
      <c r="M131" s="434" t="b">
        <v>0</v>
      </c>
      <c r="N131" s="434">
        <v>0</v>
      </c>
      <c r="O131" s="497" t="e">
        <f t="shared" si="10"/>
        <v>#DIV/0!</v>
      </c>
      <c r="P131" s="434">
        <f t="shared" si="14"/>
        <v>0</v>
      </c>
      <c r="Q131" s="434" t="e">
        <f t="shared" si="11"/>
        <v>#VALUE!</v>
      </c>
      <c r="R131" s="434">
        <v>1</v>
      </c>
      <c r="S131" s="434" t="str">
        <f t="shared" si="12"/>
        <v>Unclassified? Y/N Out of Order?</v>
      </c>
    </row>
    <row r="132" spans="2:19" x14ac:dyDescent="0.2">
      <c r="F132" s="434" t="b">
        <v>0</v>
      </c>
      <c r="G132" s="440" t="b">
        <f t="shared" si="13"/>
        <v>1</v>
      </c>
      <c r="H132" s="434" t="b">
        <v>0</v>
      </c>
      <c r="I132" s="434" t="b">
        <v>0</v>
      </c>
      <c r="K132" s="434" t="b">
        <v>0</v>
      </c>
      <c r="L132" s="434">
        <v>0</v>
      </c>
      <c r="M132" s="434" t="b">
        <v>0</v>
      </c>
      <c r="N132" s="434">
        <v>0</v>
      </c>
      <c r="O132" s="497" t="e">
        <f t="shared" si="10"/>
        <v>#DIV/0!</v>
      </c>
      <c r="P132" s="434">
        <f t="shared" si="14"/>
        <v>0</v>
      </c>
      <c r="Q132" s="434" t="e">
        <f t="shared" si="11"/>
        <v>#VALUE!</v>
      </c>
      <c r="R132" s="434">
        <v>1</v>
      </c>
      <c r="S132" s="434" t="str">
        <f t="shared" si="12"/>
        <v>Unclassified? Y/N Out of Order?</v>
      </c>
    </row>
    <row r="133" spans="2:19" x14ac:dyDescent="0.2">
      <c r="F133" s="434" t="b">
        <v>0</v>
      </c>
      <c r="G133" s="440" t="b">
        <f t="shared" si="13"/>
        <v>1</v>
      </c>
      <c r="H133" s="434" t="b">
        <v>0</v>
      </c>
      <c r="I133" s="434" t="b">
        <v>0</v>
      </c>
      <c r="K133" s="434" t="b">
        <v>0</v>
      </c>
      <c r="L133" s="434">
        <v>0</v>
      </c>
      <c r="M133" s="434" t="b">
        <v>0</v>
      </c>
      <c r="N133" s="434">
        <v>0</v>
      </c>
      <c r="O133" s="497" t="e">
        <f t="shared" si="10"/>
        <v>#DIV/0!</v>
      </c>
      <c r="P133" s="434">
        <f t="shared" si="14"/>
        <v>0</v>
      </c>
      <c r="Q133" s="434" t="e">
        <f t="shared" si="11"/>
        <v>#VALUE!</v>
      </c>
      <c r="R133" s="434">
        <v>1</v>
      </c>
      <c r="S133" s="434" t="str">
        <f t="shared" si="12"/>
        <v>Unclassified? Y/N Out of Order?</v>
      </c>
    </row>
    <row r="134" spans="2:19" x14ac:dyDescent="0.2">
      <c r="F134" s="434" t="b">
        <v>0</v>
      </c>
      <c r="G134" s="440" t="b">
        <f t="shared" si="13"/>
        <v>1</v>
      </c>
      <c r="H134" s="434" t="b">
        <v>0</v>
      </c>
      <c r="I134" s="434" t="b">
        <v>0</v>
      </c>
      <c r="K134" s="434" t="b">
        <v>0</v>
      </c>
      <c r="L134" s="434">
        <v>0</v>
      </c>
      <c r="M134" s="434" t="b">
        <v>0</v>
      </c>
      <c r="N134" s="434">
        <v>0</v>
      </c>
      <c r="O134" s="497" t="e">
        <f t="shared" si="10"/>
        <v>#DIV/0!</v>
      </c>
      <c r="P134" s="434">
        <f t="shared" si="14"/>
        <v>0</v>
      </c>
      <c r="Q134" s="434" t="e">
        <f t="shared" si="11"/>
        <v>#VALUE!</v>
      </c>
      <c r="R134" s="434">
        <v>1</v>
      </c>
      <c r="S134" s="434" t="str">
        <f t="shared" si="12"/>
        <v>Unclassified? Y/N Out of Order?</v>
      </c>
    </row>
    <row r="135" spans="2:19" x14ac:dyDescent="0.2">
      <c r="F135" s="434" t="b">
        <v>0</v>
      </c>
      <c r="G135" s="440" t="b">
        <f t="shared" si="13"/>
        <v>1</v>
      </c>
      <c r="H135" s="434" t="b">
        <v>0</v>
      </c>
      <c r="I135" s="434" t="b">
        <v>0</v>
      </c>
      <c r="K135" s="434" t="b">
        <v>0</v>
      </c>
      <c r="L135" s="434">
        <v>0</v>
      </c>
      <c r="M135" s="434" t="b">
        <v>0</v>
      </c>
      <c r="N135" s="434">
        <v>0</v>
      </c>
      <c r="O135" s="497" t="e">
        <f t="shared" si="10"/>
        <v>#DIV/0!</v>
      </c>
      <c r="P135" s="434">
        <f t="shared" si="14"/>
        <v>0</v>
      </c>
      <c r="Q135" s="434" t="e">
        <f t="shared" si="11"/>
        <v>#VALUE!</v>
      </c>
      <c r="R135" s="434">
        <v>1</v>
      </c>
      <c r="S135" s="434" t="str">
        <f t="shared" si="12"/>
        <v>Unclassified? Y/N Out of Order?</v>
      </c>
    </row>
    <row r="136" spans="2:19" x14ac:dyDescent="0.2">
      <c r="F136" s="434" t="b">
        <v>0</v>
      </c>
      <c r="G136" s="440" t="b">
        <f t="shared" si="13"/>
        <v>1</v>
      </c>
      <c r="H136" s="434" t="b">
        <v>0</v>
      </c>
      <c r="I136" s="434" t="b">
        <v>0</v>
      </c>
      <c r="K136" s="434" t="b">
        <v>0</v>
      </c>
      <c r="L136" s="434">
        <v>0</v>
      </c>
      <c r="M136" s="434" t="b">
        <v>0</v>
      </c>
      <c r="N136" s="434">
        <v>0</v>
      </c>
      <c r="O136" s="497" t="e">
        <f t="shared" si="10"/>
        <v>#DIV/0!</v>
      </c>
      <c r="P136" s="434">
        <f t="shared" si="14"/>
        <v>0</v>
      </c>
      <c r="Q136" s="434" t="e">
        <f t="shared" si="11"/>
        <v>#VALUE!</v>
      </c>
      <c r="R136" s="434">
        <v>1</v>
      </c>
      <c r="S136" s="434" t="str">
        <f t="shared" si="12"/>
        <v>Unclassified? Y/N Out of Order?</v>
      </c>
    </row>
    <row r="137" spans="2:19" x14ac:dyDescent="0.2">
      <c r="F137" s="434" t="b">
        <v>0</v>
      </c>
      <c r="G137" s="440" t="b">
        <f t="shared" si="13"/>
        <v>1</v>
      </c>
      <c r="H137" s="434" t="b">
        <v>0</v>
      </c>
      <c r="I137" s="434" t="b">
        <v>0</v>
      </c>
      <c r="K137" s="434" t="b">
        <v>0</v>
      </c>
      <c r="L137" s="434">
        <v>0</v>
      </c>
      <c r="M137" s="434" t="b">
        <v>0</v>
      </c>
      <c r="N137" s="434">
        <v>0</v>
      </c>
      <c r="O137" s="497" t="e">
        <f t="shared" si="10"/>
        <v>#DIV/0!</v>
      </c>
      <c r="P137" s="434">
        <f t="shared" si="14"/>
        <v>0</v>
      </c>
      <c r="Q137" s="434" t="e">
        <f t="shared" si="11"/>
        <v>#VALUE!</v>
      </c>
      <c r="R137" s="434">
        <v>1</v>
      </c>
      <c r="S137" s="434" t="str">
        <f t="shared" si="12"/>
        <v>Unclassified? Y/N Out of Order?</v>
      </c>
    </row>
    <row r="138" spans="2:19" x14ac:dyDescent="0.2">
      <c r="F138" s="434" t="b">
        <v>0</v>
      </c>
      <c r="G138" s="440" t="b">
        <f t="shared" si="13"/>
        <v>1</v>
      </c>
      <c r="H138" s="434" t="b">
        <v>0</v>
      </c>
      <c r="I138" s="434" t="b">
        <v>0</v>
      </c>
      <c r="K138" s="434" t="b">
        <v>0</v>
      </c>
      <c r="L138" s="434">
        <v>0</v>
      </c>
      <c r="M138" s="434" t="b">
        <v>0</v>
      </c>
      <c r="N138" s="434">
        <v>0</v>
      </c>
      <c r="O138" s="497" t="e">
        <f t="shared" ref="O138:O201" si="15">SUM(IF(I138 = 1, 1, 0) * J138, IF(K138 = 1, 1, 0) * L138, IF(M138 = 1, 1, 0) * N138) / P138</f>
        <v>#DIV/0!</v>
      </c>
      <c r="P138" s="434">
        <f t="shared" si="14"/>
        <v>0</v>
      </c>
      <c r="Q138" s="434" t="e">
        <f t="shared" ref="Q138:Q201" si="16">SUM(IF(I138 = 1, 1, 0) * J138, IF(K138 = 1, 1, 0) * L138, IF(M138 = 1, 1, 0) * N138) + " / " + P138</f>
        <v>#VALUE!</v>
      </c>
      <c r="R138" s="434">
        <v>1</v>
      </c>
      <c r="S138" s="434"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34" t="b">
        <v>0</v>
      </c>
      <c r="G139" s="440" t="b">
        <f t="shared" ref="G139:G202" si="18">NOT(H139)</f>
        <v>1</v>
      </c>
      <c r="H139" s="434" t="b">
        <v>0</v>
      </c>
      <c r="I139" s="434" t="b">
        <v>0</v>
      </c>
      <c r="K139" s="434" t="b">
        <v>0</v>
      </c>
      <c r="L139" s="434">
        <v>0</v>
      </c>
      <c r="M139" s="434" t="b">
        <v>0</v>
      </c>
      <c r="N139" s="434">
        <v>0</v>
      </c>
      <c r="O139" s="497" t="e">
        <f t="shared" si="15"/>
        <v>#DIV/0!</v>
      </c>
      <c r="P139" s="434">
        <f t="shared" si="14"/>
        <v>0</v>
      </c>
      <c r="Q139" s="434" t="e">
        <f t="shared" si="16"/>
        <v>#VALUE!</v>
      </c>
      <c r="R139" s="434">
        <v>1</v>
      </c>
      <c r="S139" s="434" t="str">
        <f t="shared" si="17"/>
        <v>Unclassified? Y/N Out of Order?</v>
      </c>
    </row>
    <row r="140" spans="2:19" x14ac:dyDescent="0.2">
      <c r="F140" s="434" t="b">
        <v>0</v>
      </c>
      <c r="G140" s="440" t="b">
        <f t="shared" si="18"/>
        <v>1</v>
      </c>
      <c r="H140" s="434" t="b">
        <v>0</v>
      </c>
      <c r="I140" s="434" t="b">
        <v>0</v>
      </c>
      <c r="K140" s="434" t="b">
        <v>0</v>
      </c>
      <c r="L140" s="434">
        <v>0</v>
      </c>
      <c r="M140" s="434" t="b">
        <v>0</v>
      </c>
      <c r="N140" s="434">
        <v>0</v>
      </c>
      <c r="O140" s="497" t="e">
        <f t="shared" si="15"/>
        <v>#DIV/0!</v>
      </c>
      <c r="P140" s="434">
        <f t="shared" si="14"/>
        <v>0</v>
      </c>
      <c r="Q140" s="434" t="e">
        <f t="shared" si="16"/>
        <v>#VALUE!</v>
      </c>
      <c r="R140" s="434">
        <v>1</v>
      </c>
      <c r="S140" s="434" t="str">
        <f t="shared" si="17"/>
        <v>Unclassified? Y/N Out of Order?</v>
      </c>
    </row>
    <row r="141" spans="2:19" x14ac:dyDescent="0.2">
      <c r="F141" s="434" t="b">
        <v>0</v>
      </c>
      <c r="G141" s="440" t="b">
        <f t="shared" si="18"/>
        <v>1</v>
      </c>
      <c r="H141" s="434" t="b">
        <v>0</v>
      </c>
      <c r="I141" s="434" t="b">
        <v>0</v>
      </c>
      <c r="K141" s="434" t="b">
        <v>0</v>
      </c>
      <c r="L141" s="434">
        <v>0</v>
      </c>
      <c r="M141" s="434" t="b">
        <v>0</v>
      </c>
      <c r="N141" s="434">
        <v>0</v>
      </c>
      <c r="O141" s="497" t="e">
        <f t="shared" si="15"/>
        <v>#DIV/0!</v>
      </c>
      <c r="P141" s="434">
        <f t="shared" ref="P141:P204" si="19">SUM(J141, L141, N141)</f>
        <v>0</v>
      </c>
      <c r="Q141" s="434" t="e">
        <f t="shared" si="16"/>
        <v>#VALUE!</v>
      </c>
      <c r="R141" s="434">
        <v>1</v>
      </c>
      <c r="S141" s="434" t="str">
        <f t="shared" si="17"/>
        <v>Unclassified? Y/N Out of Order?</v>
      </c>
    </row>
    <row r="142" spans="2:19" x14ac:dyDescent="0.2">
      <c r="F142" s="434" t="b">
        <v>0</v>
      </c>
      <c r="G142" s="440" t="b">
        <f t="shared" si="18"/>
        <v>1</v>
      </c>
      <c r="H142" s="434" t="b">
        <v>0</v>
      </c>
      <c r="I142" s="434" t="b">
        <v>0</v>
      </c>
      <c r="K142" s="434" t="b">
        <v>0</v>
      </c>
      <c r="L142" s="434">
        <v>0</v>
      </c>
      <c r="M142" s="434" t="b">
        <v>0</v>
      </c>
      <c r="N142" s="434">
        <v>0</v>
      </c>
      <c r="O142" s="497" t="e">
        <f t="shared" si="15"/>
        <v>#DIV/0!</v>
      </c>
      <c r="P142" s="434">
        <f t="shared" si="19"/>
        <v>0</v>
      </c>
      <c r="Q142" s="434" t="e">
        <f t="shared" si="16"/>
        <v>#VALUE!</v>
      </c>
      <c r="R142" s="434">
        <v>1</v>
      </c>
      <c r="S142" s="434" t="str">
        <f t="shared" si="17"/>
        <v>Unclassified? Y/N Out of Order?</v>
      </c>
    </row>
    <row r="143" spans="2:19" x14ac:dyDescent="0.2">
      <c r="B143" s="438"/>
      <c r="F143" s="434" t="b">
        <v>0</v>
      </c>
      <c r="G143" s="440" t="b">
        <f t="shared" si="18"/>
        <v>1</v>
      </c>
      <c r="H143" s="434" t="b">
        <v>0</v>
      </c>
      <c r="I143" s="434" t="b">
        <v>0</v>
      </c>
      <c r="K143" s="434" t="b">
        <v>0</v>
      </c>
      <c r="L143" s="434">
        <v>0</v>
      </c>
      <c r="M143" s="434" t="b">
        <v>0</v>
      </c>
      <c r="N143" s="434">
        <v>0</v>
      </c>
      <c r="O143" s="497" t="e">
        <f t="shared" si="15"/>
        <v>#DIV/0!</v>
      </c>
      <c r="P143" s="434">
        <f t="shared" si="19"/>
        <v>0</v>
      </c>
      <c r="Q143" s="434" t="e">
        <f t="shared" si="16"/>
        <v>#VALUE!</v>
      </c>
      <c r="R143" s="434">
        <v>1</v>
      </c>
      <c r="S143" s="434" t="str">
        <f t="shared" si="17"/>
        <v>Unclassified? Y/N Out of Order?</v>
      </c>
    </row>
    <row r="144" spans="2:19" x14ac:dyDescent="0.2">
      <c r="F144" s="434" t="b">
        <v>0</v>
      </c>
      <c r="G144" s="440" t="b">
        <f t="shared" si="18"/>
        <v>1</v>
      </c>
      <c r="H144" s="434" t="b">
        <v>0</v>
      </c>
      <c r="I144" s="434" t="b">
        <v>0</v>
      </c>
      <c r="K144" s="434" t="b">
        <v>0</v>
      </c>
      <c r="L144" s="434">
        <v>0</v>
      </c>
      <c r="M144" s="434" t="b">
        <v>0</v>
      </c>
      <c r="N144" s="434">
        <v>0</v>
      </c>
      <c r="O144" s="497" t="e">
        <f t="shared" si="15"/>
        <v>#DIV/0!</v>
      </c>
      <c r="P144" s="434">
        <f t="shared" si="19"/>
        <v>0</v>
      </c>
      <c r="Q144" s="434" t="e">
        <f t="shared" si="16"/>
        <v>#VALUE!</v>
      </c>
      <c r="R144" s="434">
        <v>1</v>
      </c>
      <c r="S144" s="434" t="str">
        <f t="shared" si="17"/>
        <v>Unclassified? Y/N Out of Order?</v>
      </c>
    </row>
    <row r="145" spans="2:19" x14ac:dyDescent="0.2">
      <c r="B145" s="438"/>
      <c r="F145" s="434" t="b">
        <v>0</v>
      </c>
      <c r="G145" s="440" t="b">
        <f t="shared" si="18"/>
        <v>1</v>
      </c>
      <c r="H145" s="434" t="b">
        <v>0</v>
      </c>
      <c r="I145" s="434" t="b">
        <v>0</v>
      </c>
      <c r="K145" s="434" t="b">
        <v>0</v>
      </c>
      <c r="L145" s="434">
        <v>0</v>
      </c>
      <c r="M145" s="434" t="b">
        <v>0</v>
      </c>
      <c r="N145" s="434">
        <v>0</v>
      </c>
      <c r="O145" s="497" t="e">
        <f t="shared" si="15"/>
        <v>#DIV/0!</v>
      </c>
      <c r="P145" s="434">
        <f t="shared" si="19"/>
        <v>0</v>
      </c>
      <c r="Q145" s="434" t="e">
        <f t="shared" si="16"/>
        <v>#VALUE!</v>
      </c>
      <c r="R145" s="434">
        <v>1</v>
      </c>
      <c r="S145" s="434" t="str">
        <f t="shared" si="17"/>
        <v>Unclassified? Y/N Out of Order?</v>
      </c>
    </row>
    <row r="146" spans="2:19" x14ac:dyDescent="0.2">
      <c r="F146" s="434" t="b">
        <v>0</v>
      </c>
      <c r="G146" s="440" t="b">
        <f t="shared" si="18"/>
        <v>1</v>
      </c>
      <c r="H146" s="434" t="b">
        <v>0</v>
      </c>
      <c r="I146" s="434" t="b">
        <v>0</v>
      </c>
      <c r="K146" s="434" t="b">
        <v>0</v>
      </c>
      <c r="L146" s="434">
        <v>0</v>
      </c>
      <c r="M146" s="434" t="b">
        <v>0</v>
      </c>
      <c r="N146" s="434">
        <v>0</v>
      </c>
      <c r="O146" s="497" t="e">
        <f t="shared" si="15"/>
        <v>#DIV/0!</v>
      </c>
      <c r="P146" s="434">
        <f t="shared" si="19"/>
        <v>0</v>
      </c>
      <c r="Q146" s="434" t="e">
        <f t="shared" si="16"/>
        <v>#VALUE!</v>
      </c>
      <c r="R146" s="434">
        <v>1</v>
      </c>
      <c r="S146" s="434" t="str">
        <f t="shared" si="17"/>
        <v>Unclassified? Y/N Out of Order?</v>
      </c>
    </row>
    <row r="147" spans="2:19" x14ac:dyDescent="0.2">
      <c r="F147" s="434" t="b">
        <v>0</v>
      </c>
      <c r="G147" s="440" t="b">
        <f t="shared" si="18"/>
        <v>1</v>
      </c>
      <c r="H147" s="434" t="b">
        <v>0</v>
      </c>
      <c r="I147" s="434" t="b">
        <v>0</v>
      </c>
      <c r="K147" s="434" t="b">
        <v>0</v>
      </c>
      <c r="L147" s="434">
        <v>0</v>
      </c>
      <c r="M147" s="434" t="b">
        <v>0</v>
      </c>
      <c r="N147" s="434">
        <v>0</v>
      </c>
      <c r="O147" s="497" t="e">
        <f t="shared" si="15"/>
        <v>#DIV/0!</v>
      </c>
      <c r="P147" s="434">
        <f t="shared" si="19"/>
        <v>0</v>
      </c>
      <c r="Q147" s="434" t="e">
        <f t="shared" si="16"/>
        <v>#VALUE!</v>
      </c>
      <c r="R147" s="434">
        <v>1</v>
      </c>
      <c r="S147" s="434" t="str">
        <f t="shared" si="17"/>
        <v>Unclassified? Y/N Out of Order?</v>
      </c>
    </row>
    <row r="148" spans="2:19" x14ac:dyDescent="0.2">
      <c r="F148" s="434" t="b">
        <v>0</v>
      </c>
      <c r="G148" s="440" t="b">
        <f t="shared" si="18"/>
        <v>1</v>
      </c>
      <c r="H148" s="434" t="b">
        <v>0</v>
      </c>
      <c r="I148" s="434" t="b">
        <v>0</v>
      </c>
      <c r="K148" s="434" t="b">
        <v>0</v>
      </c>
      <c r="L148" s="434">
        <v>0</v>
      </c>
      <c r="M148" s="434" t="b">
        <v>0</v>
      </c>
      <c r="N148" s="434">
        <v>0</v>
      </c>
      <c r="O148" s="497" t="e">
        <f t="shared" si="15"/>
        <v>#DIV/0!</v>
      </c>
      <c r="P148" s="434">
        <f t="shared" si="19"/>
        <v>0</v>
      </c>
      <c r="Q148" s="434" t="e">
        <f t="shared" si="16"/>
        <v>#VALUE!</v>
      </c>
      <c r="R148" s="434">
        <v>1</v>
      </c>
      <c r="S148" s="434" t="str">
        <f t="shared" si="17"/>
        <v>Unclassified? Y/N Out of Order?</v>
      </c>
    </row>
    <row r="149" spans="2:19" x14ac:dyDescent="0.2">
      <c r="F149" s="434" t="b">
        <v>0</v>
      </c>
      <c r="G149" s="440" t="b">
        <f t="shared" si="18"/>
        <v>1</v>
      </c>
      <c r="H149" s="434" t="b">
        <v>0</v>
      </c>
      <c r="I149" s="434" t="b">
        <v>0</v>
      </c>
      <c r="K149" s="434" t="b">
        <v>0</v>
      </c>
      <c r="L149" s="434">
        <v>0</v>
      </c>
      <c r="M149" s="434" t="b">
        <v>0</v>
      </c>
      <c r="N149" s="434">
        <v>0</v>
      </c>
      <c r="O149" s="497" t="e">
        <f t="shared" si="15"/>
        <v>#DIV/0!</v>
      </c>
      <c r="P149" s="434">
        <f t="shared" si="19"/>
        <v>0</v>
      </c>
      <c r="Q149" s="434" t="e">
        <f t="shared" si="16"/>
        <v>#VALUE!</v>
      </c>
      <c r="R149" s="434">
        <v>1</v>
      </c>
      <c r="S149" s="434" t="str">
        <f t="shared" si="17"/>
        <v>Unclassified? Y/N Out of Order?</v>
      </c>
    </row>
    <row r="150" spans="2:19" x14ac:dyDescent="0.2">
      <c r="F150" s="434" t="b">
        <v>0</v>
      </c>
      <c r="G150" s="440" t="b">
        <f t="shared" si="18"/>
        <v>1</v>
      </c>
      <c r="H150" s="434" t="b">
        <v>0</v>
      </c>
      <c r="I150" s="434" t="b">
        <v>0</v>
      </c>
      <c r="K150" s="434" t="b">
        <v>0</v>
      </c>
      <c r="L150" s="434">
        <v>0</v>
      </c>
      <c r="M150" s="434" t="b">
        <v>0</v>
      </c>
      <c r="N150" s="434">
        <v>0</v>
      </c>
      <c r="O150" s="497" t="e">
        <f t="shared" si="15"/>
        <v>#DIV/0!</v>
      </c>
      <c r="P150" s="434">
        <f t="shared" si="19"/>
        <v>0</v>
      </c>
      <c r="Q150" s="434" t="e">
        <f t="shared" si="16"/>
        <v>#VALUE!</v>
      </c>
      <c r="R150" s="434">
        <v>1</v>
      </c>
      <c r="S150" s="434" t="str">
        <f t="shared" si="17"/>
        <v>Unclassified? Y/N Out of Order?</v>
      </c>
    </row>
    <row r="151" spans="2:19" x14ac:dyDescent="0.2">
      <c r="F151" s="434" t="b">
        <v>0</v>
      </c>
      <c r="G151" s="440" t="b">
        <f t="shared" si="18"/>
        <v>1</v>
      </c>
      <c r="H151" s="434" t="b">
        <v>0</v>
      </c>
      <c r="I151" s="434" t="b">
        <v>0</v>
      </c>
      <c r="K151" s="434" t="b">
        <v>0</v>
      </c>
      <c r="L151" s="434">
        <v>0</v>
      </c>
      <c r="M151" s="434" t="b">
        <v>0</v>
      </c>
      <c r="N151" s="434">
        <v>0</v>
      </c>
      <c r="O151" s="497" t="e">
        <f t="shared" si="15"/>
        <v>#DIV/0!</v>
      </c>
      <c r="P151" s="434">
        <f t="shared" si="19"/>
        <v>0</v>
      </c>
      <c r="Q151" s="434" t="e">
        <f t="shared" si="16"/>
        <v>#VALUE!</v>
      </c>
      <c r="R151" s="434">
        <v>1</v>
      </c>
      <c r="S151" s="434" t="str">
        <f t="shared" si="17"/>
        <v>Unclassified? Y/N Out of Order?</v>
      </c>
    </row>
    <row r="152" spans="2:19" x14ac:dyDescent="0.2">
      <c r="F152" s="434" t="b">
        <v>0</v>
      </c>
      <c r="G152" s="440" t="b">
        <f t="shared" si="18"/>
        <v>1</v>
      </c>
      <c r="H152" s="434" t="b">
        <v>0</v>
      </c>
      <c r="I152" s="434" t="b">
        <v>0</v>
      </c>
      <c r="K152" s="434" t="b">
        <v>0</v>
      </c>
      <c r="L152" s="434">
        <v>0</v>
      </c>
      <c r="M152" s="434" t="b">
        <v>0</v>
      </c>
      <c r="N152" s="434">
        <v>0</v>
      </c>
      <c r="O152" s="497" t="e">
        <f t="shared" si="15"/>
        <v>#DIV/0!</v>
      </c>
      <c r="P152" s="434">
        <f t="shared" si="19"/>
        <v>0</v>
      </c>
      <c r="Q152" s="434" t="e">
        <f t="shared" si="16"/>
        <v>#VALUE!</v>
      </c>
      <c r="R152" s="434">
        <v>1</v>
      </c>
      <c r="S152" s="434" t="str">
        <f t="shared" si="17"/>
        <v>Unclassified? Y/N Out of Order?</v>
      </c>
    </row>
    <row r="153" spans="2:19" x14ac:dyDescent="0.2">
      <c r="F153" s="434" t="b">
        <v>0</v>
      </c>
      <c r="G153" s="440" t="b">
        <f t="shared" si="18"/>
        <v>1</v>
      </c>
      <c r="H153" s="434" t="b">
        <v>0</v>
      </c>
      <c r="I153" s="434" t="b">
        <v>0</v>
      </c>
      <c r="K153" s="434" t="b">
        <v>0</v>
      </c>
      <c r="L153" s="434">
        <v>0</v>
      </c>
      <c r="M153" s="434" t="b">
        <v>0</v>
      </c>
      <c r="N153" s="434">
        <v>0</v>
      </c>
      <c r="O153" s="497" t="e">
        <f t="shared" si="15"/>
        <v>#DIV/0!</v>
      </c>
      <c r="P153" s="434">
        <f t="shared" si="19"/>
        <v>0</v>
      </c>
      <c r="Q153" s="434" t="e">
        <f t="shared" si="16"/>
        <v>#VALUE!</v>
      </c>
      <c r="R153" s="434">
        <v>1</v>
      </c>
      <c r="S153" s="434" t="str">
        <f t="shared" si="17"/>
        <v>Unclassified? Y/N Out of Order?</v>
      </c>
    </row>
    <row r="154" spans="2:19" collapsed="1" x14ac:dyDescent="0.2">
      <c r="F154" s="434" t="b">
        <v>0</v>
      </c>
      <c r="G154" s="440" t="b">
        <f t="shared" si="18"/>
        <v>1</v>
      </c>
      <c r="H154" s="434" t="b">
        <v>0</v>
      </c>
      <c r="I154" s="434" t="b">
        <v>0</v>
      </c>
      <c r="K154" s="434" t="b">
        <v>0</v>
      </c>
      <c r="L154" s="434">
        <v>0</v>
      </c>
      <c r="M154" s="434" t="b">
        <v>0</v>
      </c>
      <c r="N154" s="434">
        <v>0</v>
      </c>
      <c r="O154" s="497" t="e">
        <f t="shared" si="15"/>
        <v>#DIV/0!</v>
      </c>
      <c r="P154" s="434">
        <f t="shared" si="19"/>
        <v>0</v>
      </c>
      <c r="Q154" s="434" t="e">
        <f t="shared" si="16"/>
        <v>#VALUE!</v>
      </c>
      <c r="R154" s="434">
        <v>1</v>
      </c>
      <c r="S154" s="434" t="str">
        <f t="shared" si="17"/>
        <v>Unclassified? Y/N Out of Order?</v>
      </c>
    </row>
    <row r="155" spans="2:19" x14ac:dyDescent="0.2">
      <c r="B155" s="438"/>
      <c r="F155" s="434" t="b">
        <v>0</v>
      </c>
      <c r="G155" s="440" t="b">
        <f t="shared" si="18"/>
        <v>1</v>
      </c>
      <c r="H155" s="434" t="b">
        <v>0</v>
      </c>
      <c r="I155" s="434" t="b">
        <v>0</v>
      </c>
      <c r="K155" s="434" t="b">
        <v>0</v>
      </c>
      <c r="L155" s="434">
        <v>0</v>
      </c>
      <c r="M155" s="434" t="b">
        <v>0</v>
      </c>
      <c r="N155" s="434">
        <v>0</v>
      </c>
      <c r="O155" s="497" t="e">
        <f t="shared" si="15"/>
        <v>#DIV/0!</v>
      </c>
      <c r="P155" s="434">
        <f t="shared" si="19"/>
        <v>0</v>
      </c>
      <c r="Q155" s="434" t="e">
        <f t="shared" si="16"/>
        <v>#VALUE!</v>
      </c>
      <c r="R155" s="434">
        <v>1</v>
      </c>
      <c r="S155" s="434" t="str">
        <f t="shared" si="17"/>
        <v>Unclassified? Y/N Out of Order?</v>
      </c>
    </row>
    <row r="156" spans="2:19" x14ac:dyDescent="0.2">
      <c r="F156" s="434" t="b">
        <v>0</v>
      </c>
      <c r="G156" s="440" t="b">
        <f t="shared" si="18"/>
        <v>1</v>
      </c>
      <c r="H156" s="434" t="b">
        <v>0</v>
      </c>
      <c r="I156" s="434" t="b">
        <v>0</v>
      </c>
      <c r="K156" s="434" t="b">
        <v>0</v>
      </c>
      <c r="L156" s="434">
        <v>0</v>
      </c>
      <c r="M156" s="434" t="b">
        <v>0</v>
      </c>
      <c r="N156" s="434">
        <v>0</v>
      </c>
      <c r="O156" s="497" t="e">
        <f t="shared" si="15"/>
        <v>#DIV/0!</v>
      </c>
      <c r="P156" s="434">
        <f t="shared" si="19"/>
        <v>0</v>
      </c>
      <c r="Q156" s="434" t="e">
        <f t="shared" si="16"/>
        <v>#VALUE!</v>
      </c>
      <c r="R156" s="434">
        <v>1</v>
      </c>
      <c r="S156" s="434" t="str">
        <f t="shared" si="17"/>
        <v>Unclassified? Y/N Out of Order?</v>
      </c>
    </row>
    <row r="157" spans="2:19" x14ac:dyDescent="0.2">
      <c r="B157" s="438"/>
      <c r="F157" s="434" t="b">
        <v>0</v>
      </c>
      <c r="G157" s="440" t="b">
        <f t="shared" si="18"/>
        <v>1</v>
      </c>
      <c r="H157" s="434" t="b">
        <v>0</v>
      </c>
      <c r="I157" s="434" t="b">
        <v>0</v>
      </c>
      <c r="K157" s="434" t="b">
        <v>0</v>
      </c>
      <c r="L157" s="434">
        <v>0</v>
      </c>
      <c r="M157" s="434" t="b">
        <v>0</v>
      </c>
      <c r="N157" s="434">
        <v>0</v>
      </c>
      <c r="O157" s="497" t="e">
        <f t="shared" si="15"/>
        <v>#DIV/0!</v>
      </c>
      <c r="P157" s="434">
        <f t="shared" si="19"/>
        <v>0</v>
      </c>
      <c r="Q157" s="434" t="e">
        <f t="shared" si="16"/>
        <v>#VALUE!</v>
      </c>
      <c r="R157" s="434">
        <v>1</v>
      </c>
      <c r="S157" s="434" t="str">
        <f t="shared" si="17"/>
        <v>Unclassified? Y/N Out of Order?</v>
      </c>
    </row>
    <row r="158" spans="2:19" x14ac:dyDescent="0.2">
      <c r="F158" s="434" t="b">
        <v>0</v>
      </c>
      <c r="G158" s="440" t="b">
        <f t="shared" si="18"/>
        <v>1</v>
      </c>
      <c r="H158" s="434" t="b">
        <v>0</v>
      </c>
      <c r="I158" s="434" t="b">
        <v>0</v>
      </c>
      <c r="K158" s="434" t="b">
        <v>0</v>
      </c>
      <c r="L158" s="434">
        <v>0</v>
      </c>
      <c r="M158" s="434" t="b">
        <v>0</v>
      </c>
      <c r="N158" s="434">
        <v>0</v>
      </c>
      <c r="O158" s="497" t="e">
        <f t="shared" si="15"/>
        <v>#DIV/0!</v>
      </c>
      <c r="P158" s="434">
        <f t="shared" si="19"/>
        <v>0</v>
      </c>
      <c r="Q158" s="434" t="e">
        <f t="shared" si="16"/>
        <v>#VALUE!</v>
      </c>
      <c r="R158" s="434">
        <v>1</v>
      </c>
      <c r="S158" s="434" t="str">
        <f t="shared" si="17"/>
        <v>Unclassified? Y/N Out of Order?</v>
      </c>
    </row>
    <row r="159" spans="2:19" x14ac:dyDescent="0.2">
      <c r="B159" s="438"/>
      <c r="F159" s="434" t="b">
        <v>0</v>
      </c>
      <c r="G159" s="440" t="b">
        <f t="shared" si="18"/>
        <v>1</v>
      </c>
      <c r="H159" s="434" t="b">
        <v>0</v>
      </c>
      <c r="I159" s="434" t="b">
        <v>0</v>
      </c>
      <c r="K159" s="434" t="b">
        <v>0</v>
      </c>
      <c r="L159" s="434">
        <v>0</v>
      </c>
      <c r="M159" s="434" t="b">
        <v>0</v>
      </c>
      <c r="N159" s="434">
        <v>0</v>
      </c>
      <c r="O159" s="497" t="e">
        <f t="shared" si="15"/>
        <v>#DIV/0!</v>
      </c>
      <c r="P159" s="434">
        <f t="shared" si="19"/>
        <v>0</v>
      </c>
      <c r="Q159" s="434" t="e">
        <f t="shared" si="16"/>
        <v>#VALUE!</v>
      </c>
      <c r="R159" s="434">
        <v>1</v>
      </c>
      <c r="S159" s="434" t="str">
        <f t="shared" si="17"/>
        <v>Unclassified? Y/N Out of Order?</v>
      </c>
    </row>
    <row r="160" spans="2:19" x14ac:dyDescent="0.2">
      <c r="F160" s="434" t="b">
        <v>0</v>
      </c>
      <c r="G160" s="440" t="b">
        <f t="shared" si="18"/>
        <v>1</v>
      </c>
      <c r="H160" s="434" t="b">
        <v>0</v>
      </c>
      <c r="I160" s="434" t="b">
        <v>0</v>
      </c>
      <c r="K160" s="434" t="b">
        <v>0</v>
      </c>
      <c r="L160" s="434">
        <v>0</v>
      </c>
      <c r="M160" s="434" t="b">
        <v>0</v>
      </c>
      <c r="N160" s="434">
        <v>0</v>
      </c>
      <c r="O160" s="497" t="e">
        <f t="shared" si="15"/>
        <v>#DIV/0!</v>
      </c>
      <c r="P160" s="434">
        <f t="shared" si="19"/>
        <v>0</v>
      </c>
      <c r="Q160" s="434" t="e">
        <f t="shared" si="16"/>
        <v>#VALUE!</v>
      </c>
      <c r="R160" s="434">
        <v>1</v>
      </c>
      <c r="S160" s="434" t="str">
        <f t="shared" si="17"/>
        <v>Unclassified? Y/N Out of Order?</v>
      </c>
    </row>
    <row r="161" spans="6:19" x14ac:dyDescent="0.2">
      <c r="F161" s="434" t="b">
        <v>0</v>
      </c>
      <c r="G161" s="440" t="b">
        <f t="shared" si="18"/>
        <v>1</v>
      </c>
      <c r="H161" s="434" t="b">
        <v>0</v>
      </c>
      <c r="I161" s="434" t="b">
        <v>0</v>
      </c>
      <c r="K161" s="434" t="b">
        <v>0</v>
      </c>
      <c r="L161" s="434">
        <v>0</v>
      </c>
      <c r="M161" s="434" t="b">
        <v>0</v>
      </c>
      <c r="N161" s="434">
        <v>0</v>
      </c>
      <c r="O161" s="497" t="e">
        <f t="shared" si="15"/>
        <v>#DIV/0!</v>
      </c>
      <c r="P161" s="434">
        <f t="shared" si="19"/>
        <v>0</v>
      </c>
      <c r="Q161" s="434" t="e">
        <f t="shared" si="16"/>
        <v>#VALUE!</v>
      </c>
      <c r="R161" s="434">
        <v>1</v>
      </c>
      <c r="S161" s="434" t="str">
        <f t="shared" si="17"/>
        <v>Unclassified? Y/N Out of Order?</v>
      </c>
    </row>
    <row r="162" spans="6:19" x14ac:dyDescent="0.2">
      <c r="F162" s="434" t="b">
        <v>0</v>
      </c>
      <c r="G162" s="440" t="b">
        <f t="shared" si="18"/>
        <v>1</v>
      </c>
      <c r="H162" s="434" t="b">
        <v>0</v>
      </c>
      <c r="I162" s="434" t="b">
        <v>0</v>
      </c>
      <c r="K162" s="434" t="b">
        <v>0</v>
      </c>
      <c r="L162" s="434">
        <v>0</v>
      </c>
      <c r="M162" s="434" t="b">
        <v>0</v>
      </c>
      <c r="N162" s="434">
        <v>0</v>
      </c>
      <c r="O162" s="497" t="e">
        <f t="shared" si="15"/>
        <v>#DIV/0!</v>
      </c>
      <c r="P162" s="434">
        <f t="shared" si="19"/>
        <v>0</v>
      </c>
      <c r="Q162" s="434" t="e">
        <f t="shared" si="16"/>
        <v>#VALUE!</v>
      </c>
      <c r="R162" s="434">
        <v>1</v>
      </c>
      <c r="S162" s="434" t="str">
        <f t="shared" si="17"/>
        <v>Unclassified? Y/N Out of Order?</v>
      </c>
    </row>
    <row r="163" spans="6:19" x14ac:dyDescent="0.2">
      <c r="F163" s="434" t="b">
        <v>0</v>
      </c>
      <c r="G163" s="440" t="b">
        <f t="shared" si="18"/>
        <v>1</v>
      </c>
      <c r="H163" s="434" t="b">
        <v>0</v>
      </c>
      <c r="I163" s="434" t="b">
        <v>0</v>
      </c>
      <c r="K163" s="434" t="b">
        <v>0</v>
      </c>
      <c r="L163" s="434">
        <v>0</v>
      </c>
      <c r="M163" s="434" t="b">
        <v>0</v>
      </c>
      <c r="N163" s="434">
        <v>0</v>
      </c>
      <c r="O163" s="497" t="e">
        <f t="shared" si="15"/>
        <v>#DIV/0!</v>
      </c>
      <c r="P163" s="434">
        <f t="shared" si="19"/>
        <v>0</v>
      </c>
      <c r="Q163" s="434" t="e">
        <f t="shared" si="16"/>
        <v>#VALUE!</v>
      </c>
      <c r="R163" s="434">
        <v>1</v>
      </c>
      <c r="S163" s="434" t="str">
        <f t="shared" si="17"/>
        <v>Unclassified? Y/N Out of Order?</v>
      </c>
    </row>
    <row r="164" spans="6:19" x14ac:dyDescent="0.2">
      <c r="F164" s="434" t="b">
        <v>0</v>
      </c>
      <c r="G164" s="440" t="b">
        <f t="shared" si="18"/>
        <v>1</v>
      </c>
      <c r="H164" s="434" t="b">
        <v>0</v>
      </c>
      <c r="I164" s="434" t="b">
        <v>0</v>
      </c>
      <c r="K164" s="434" t="b">
        <v>0</v>
      </c>
      <c r="L164" s="434">
        <v>0</v>
      </c>
      <c r="M164" s="434" t="b">
        <v>0</v>
      </c>
      <c r="N164" s="434">
        <v>0</v>
      </c>
      <c r="O164" s="497" t="e">
        <f t="shared" si="15"/>
        <v>#DIV/0!</v>
      </c>
      <c r="P164" s="434">
        <f t="shared" si="19"/>
        <v>0</v>
      </c>
      <c r="Q164" s="434" t="e">
        <f t="shared" si="16"/>
        <v>#VALUE!</v>
      </c>
      <c r="R164" s="434">
        <v>1</v>
      </c>
      <c r="S164" s="434" t="str">
        <f t="shared" si="17"/>
        <v>Unclassified? Y/N Out of Order?</v>
      </c>
    </row>
    <row r="165" spans="6:19" x14ac:dyDescent="0.2">
      <c r="F165" s="434" t="b">
        <v>0</v>
      </c>
      <c r="G165" s="440" t="b">
        <f t="shared" si="18"/>
        <v>1</v>
      </c>
      <c r="H165" s="434" t="b">
        <v>0</v>
      </c>
      <c r="I165" s="434" t="b">
        <v>0</v>
      </c>
      <c r="K165" s="434" t="b">
        <v>0</v>
      </c>
      <c r="L165" s="434">
        <v>0</v>
      </c>
      <c r="M165" s="434" t="b">
        <v>0</v>
      </c>
      <c r="N165" s="434">
        <v>0</v>
      </c>
      <c r="O165" s="497" t="e">
        <f t="shared" si="15"/>
        <v>#DIV/0!</v>
      </c>
      <c r="P165" s="434">
        <f t="shared" si="19"/>
        <v>0</v>
      </c>
      <c r="Q165" s="434" t="e">
        <f t="shared" si="16"/>
        <v>#VALUE!</v>
      </c>
      <c r="R165" s="434">
        <v>1</v>
      </c>
      <c r="S165" s="434" t="str">
        <f t="shared" si="17"/>
        <v>Unclassified? Y/N Out of Order?</v>
      </c>
    </row>
    <row r="166" spans="6:19" x14ac:dyDescent="0.2">
      <c r="F166" s="434" t="b">
        <v>0</v>
      </c>
      <c r="G166" s="440" t="b">
        <f t="shared" si="18"/>
        <v>1</v>
      </c>
      <c r="H166" s="434" t="b">
        <v>0</v>
      </c>
      <c r="I166" s="434" t="b">
        <v>0</v>
      </c>
      <c r="K166" s="434" t="b">
        <v>0</v>
      </c>
      <c r="L166" s="434">
        <v>0</v>
      </c>
      <c r="M166" s="434" t="b">
        <v>0</v>
      </c>
      <c r="N166" s="434">
        <v>0</v>
      </c>
      <c r="O166" s="497" t="e">
        <f t="shared" si="15"/>
        <v>#DIV/0!</v>
      </c>
      <c r="P166" s="434">
        <f t="shared" si="19"/>
        <v>0</v>
      </c>
      <c r="Q166" s="434" t="e">
        <f t="shared" si="16"/>
        <v>#VALUE!</v>
      </c>
      <c r="R166" s="434">
        <v>1</v>
      </c>
      <c r="S166" s="434" t="str">
        <f t="shared" si="17"/>
        <v>Unclassified? Y/N Out of Order?</v>
      </c>
    </row>
    <row r="167" spans="6:19" x14ac:dyDescent="0.2">
      <c r="F167" s="434" t="b">
        <v>0</v>
      </c>
      <c r="G167" s="440" t="b">
        <f t="shared" si="18"/>
        <v>1</v>
      </c>
      <c r="H167" s="434" t="b">
        <v>0</v>
      </c>
      <c r="I167" s="434" t="b">
        <v>0</v>
      </c>
      <c r="K167" s="434" t="b">
        <v>0</v>
      </c>
      <c r="L167" s="434">
        <v>0</v>
      </c>
      <c r="M167" s="434" t="b">
        <v>0</v>
      </c>
      <c r="N167" s="434">
        <v>0</v>
      </c>
      <c r="O167" s="497" t="e">
        <f t="shared" si="15"/>
        <v>#DIV/0!</v>
      </c>
      <c r="P167" s="434">
        <f t="shared" si="19"/>
        <v>0</v>
      </c>
      <c r="Q167" s="434" t="e">
        <f t="shared" si="16"/>
        <v>#VALUE!</v>
      </c>
      <c r="R167" s="434">
        <v>1</v>
      </c>
      <c r="S167" s="434" t="str">
        <f t="shared" si="17"/>
        <v>Unclassified? Y/N Out of Order?</v>
      </c>
    </row>
    <row r="168" spans="6:19" x14ac:dyDescent="0.2">
      <c r="F168" s="434" t="b">
        <v>0</v>
      </c>
      <c r="G168" s="440" t="b">
        <f t="shared" si="18"/>
        <v>1</v>
      </c>
      <c r="H168" s="434" t="b">
        <v>0</v>
      </c>
      <c r="I168" s="434" t="b">
        <v>0</v>
      </c>
      <c r="K168" s="434" t="b">
        <v>0</v>
      </c>
      <c r="L168" s="434">
        <v>0</v>
      </c>
      <c r="M168" s="434" t="b">
        <v>0</v>
      </c>
      <c r="N168" s="434">
        <v>0</v>
      </c>
      <c r="O168" s="497" t="e">
        <f t="shared" si="15"/>
        <v>#DIV/0!</v>
      </c>
      <c r="P168" s="434">
        <f t="shared" si="19"/>
        <v>0</v>
      </c>
      <c r="Q168" s="434" t="e">
        <f t="shared" si="16"/>
        <v>#VALUE!</v>
      </c>
      <c r="R168" s="434">
        <v>1</v>
      </c>
      <c r="S168" s="434" t="str">
        <f t="shared" si="17"/>
        <v>Unclassified? Y/N Out of Order?</v>
      </c>
    </row>
    <row r="169" spans="6:19" x14ac:dyDescent="0.2">
      <c r="F169" s="434" t="b">
        <v>0</v>
      </c>
      <c r="G169" s="440" t="b">
        <f t="shared" si="18"/>
        <v>1</v>
      </c>
      <c r="H169" s="434" t="b">
        <v>0</v>
      </c>
      <c r="I169" s="434" t="b">
        <v>0</v>
      </c>
      <c r="K169" s="434" t="b">
        <v>0</v>
      </c>
      <c r="L169" s="434">
        <v>0</v>
      </c>
      <c r="M169" s="434" t="b">
        <v>0</v>
      </c>
      <c r="N169" s="434">
        <v>0</v>
      </c>
      <c r="O169" s="497" t="e">
        <f t="shared" si="15"/>
        <v>#DIV/0!</v>
      </c>
      <c r="P169" s="434">
        <f t="shared" si="19"/>
        <v>0</v>
      </c>
      <c r="Q169" s="434" t="e">
        <f t="shared" si="16"/>
        <v>#VALUE!</v>
      </c>
      <c r="R169" s="434">
        <v>1</v>
      </c>
      <c r="S169" s="434" t="str">
        <f t="shared" si="17"/>
        <v>Unclassified? Y/N Out of Order?</v>
      </c>
    </row>
    <row r="170" spans="6:19" x14ac:dyDescent="0.2">
      <c r="F170" s="434" t="b">
        <v>0</v>
      </c>
      <c r="G170" s="440" t="b">
        <f t="shared" si="18"/>
        <v>1</v>
      </c>
      <c r="H170" s="434" t="b">
        <v>0</v>
      </c>
      <c r="I170" s="434" t="b">
        <v>0</v>
      </c>
      <c r="K170" s="434" t="b">
        <v>0</v>
      </c>
      <c r="L170" s="434">
        <v>0</v>
      </c>
      <c r="M170" s="434" t="b">
        <v>0</v>
      </c>
      <c r="N170" s="434">
        <v>0</v>
      </c>
      <c r="O170" s="497" t="e">
        <f t="shared" si="15"/>
        <v>#DIV/0!</v>
      </c>
      <c r="P170" s="434">
        <f t="shared" si="19"/>
        <v>0</v>
      </c>
      <c r="Q170" s="434" t="e">
        <f t="shared" si="16"/>
        <v>#VALUE!</v>
      </c>
      <c r="R170" s="434">
        <v>1</v>
      </c>
      <c r="S170" s="434" t="str">
        <f t="shared" si="17"/>
        <v>Unclassified? Y/N Out of Order?</v>
      </c>
    </row>
    <row r="171" spans="6:19" x14ac:dyDescent="0.2">
      <c r="F171" s="434" t="b">
        <v>0</v>
      </c>
      <c r="G171" s="440" t="b">
        <f t="shared" si="18"/>
        <v>1</v>
      </c>
      <c r="H171" s="434" t="b">
        <v>0</v>
      </c>
      <c r="I171" s="434" t="b">
        <v>0</v>
      </c>
      <c r="K171" s="434" t="b">
        <v>0</v>
      </c>
      <c r="L171" s="434">
        <v>0</v>
      </c>
      <c r="M171" s="434" t="b">
        <v>0</v>
      </c>
      <c r="N171" s="434">
        <v>0</v>
      </c>
      <c r="O171" s="497" t="e">
        <f t="shared" si="15"/>
        <v>#DIV/0!</v>
      </c>
      <c r="P171" s="434">
        <f t="shared" si="19"/>
        <v>0</v>
      </c>
      <c r="Q171" s="434" t="e">
        <f t="shared" si="16"/>
        <v>#VALUE!</v>
      </c>
      <c r="R171" s="434">
        <v>1</v>
      </c>
      <c r="S171" s="434" t="str">
        <f t="shared" si="17"/>
        <v>Unclassified? Y/N Out of Order?</v>
      </c>
    </row>
    <row r="172" spans="6:19" x14ac:dyDescent="0.2">
      <c r="F172" s="434" t="b">
        <v>0</v>
      </c>
      <c r="G172" s="440" t="b">
        <f t="shared" si="18"/>
        <v>1</v>
      </c>
      <c r="H172" s="434" t="b">
        <v>0</v>
      </c>
      <c r="I172" s="434" t="b">
        <v>0</v>
      </c>
      <c r="K172" s="434" t="b">
        <v>0</v>
      </c>
      <c r="L172" s="434">
        <v>0</v>
      </c>
      <c r="M172" s="434" t="b">
        <v>0</v>
      </c>
      <c r="N172" s="434">
        <v>0</v>
      </c>
      <c r="O172" s="497" t="e">
        <f t="shared" si="15"/>
        <v>#DIV/0!</v>
      </c>
      <c r="P172" s="434">
        <f t="shared" si="19"/>
        <v>0</v>
      </c>
      <c r="Q172" s="434" t="e">
        <f t="shared" si="16"/>
        <v>#VALUE!</v>
      </c>
      <c r="R172" s="434">
        <v>1</v>
      </c>
      <c r="S172" s="434" t="str">
        <f t="shared" si="17"/>
        <v>Unclassified? Y/N Out of Order?</v>
      </c>
    </row>
    <row r="173" spans="6:19" x14ac:dyDescent="0.2">
      <c r="F173" s="434" t="b">
        <v>0</v>
      </c>
      <c r="G173" s="440" t="b">
        <f t="shared" si="18"/>
        <v>1</v>
      </c>
      <c r="H173" s="434" t="b">
        <v>0</v>
      </c>
      <c r="I173" s="434" t="b">
        <v>0</v>
      </c>
      <c r="K173" s="434" t="b">
        <v>0</v>
      </c>
      <c r="L173" s="434">
        <v>0</v>
      </c>
      <c r="M173" s="434" t="b">
        <v>0</v>
      </c>
      <c r="N173" s="434">
        <v>0</v>
      </c>
      <c r="O173" s="497" t="e">
        <f t="shared" si="15"/>
        <v>#DIV/0!</v>
      </c>
      <c r="P173" s="434">
        <f t="shared" si="19"/>
        <v>0</v>
      </c>
      <c r="Q173" s="434" t="e">
        <f t="shared" si="16"/>
        <v>#VALUE!</v>
      </c>
      <c r="R173" s="434">
        <v>1</v>
      </c>
      <c r="S173" s="434" t="str">
        <f t="shared" si="17"/>
        <v>Unclassified? Y/N Out of Order?</v>
      </c>
    </row>
    <row r="174" spans="6:19" x14ac:dyDescent="0.2">
      <c r="F174" s="434" t="b">
        <v>0</v>
      </c>
      <c r="G174" s="440" t="b">
        <f t="shared" si="18"/>
        <v>1</v>
      </c>
      <c r="H174" s="434" t="b">
        <v>0</v>
      </c>
      <c r="I174" s="434" t="b">
        <v>0</v>
      </c>
      <c r="K174" s="434" t="b">
        <v>0</v>
      </c>
      <c r="L174" s="434">
        <v>0</v>
      </c>
      <c r="M174" s="434" t="b">
        <v>0</v>
      </c>
      <c r="N174" s="434">
        <v>0</v>
      </c>
      <c r="O174" s="497" t="e">
        <f t="shared" si="15"/>
        <v>#DIV/0!</v>
      </c>
      <c r="P174" s="434">
        <f t="shared" si="19"/>
        <v>0</v>
      </c>
      <c r="Q174" s="434" t="e">
        <f t="shared" si="16"/>
        <v>#VALUE!</v>
      </c>
      <c r="R174" s="434">
        <v>1</v>
      </c>
      <c r="S174" s="434" t="str">
        <f t="shared" si="17"/>
        <v>Unclassified? Y/N Out of Order?</v>
      </c>
    </row>
    <row r="175" spans="6:19" collapsed="1" x14ac:dyDescent="0.2">
      <c r="F175" s="434" t="b">
        <v>0</v>
      </c>
      <c r="G175" s="440" t="b">
        <f t="shared" si="18"/>
        <v>1</v>
      </c>
      <c r="H175" s="434" t="b">
        <v>0</v>
      </c>
      <c r="I175" s="434" t="b">
        <v>0</v>
      </c>
      <c r="K175" s="434" t="b">
        <v>0</v>
      </c>
      <c r="L175" s="434">
        <v>0</v>
      </c>
      <c r="M175" s="434" t="b">
        <v>0</v>
      </c>
      <c r="N175" s="434">
        <v>0</v>
      </c>
      <c r="O175" s="497" t="e">
        <f t="shared" si="15"/>
        <v>#DIV/0!</v>
      </c>
      <c r="P175" s="434">
        <f t="shared" si="19"/>
        <v>0</v>
      </c>
      <c r="Q175" s="434" t="e">
        <f t="shared" si="16"/>
        <v>#VALUE!</v>
      </c>
      <c r="R175" s="434">
        <v>1</v>
      </c>
      <c r="S175" s="434" t="str">
        <f t="shared" si="17"/>
        <v>Unclassified? Y/N Out of Order?</v>
      </c>
    </row>
    <row r="176" spans="6:19" x14ac:dyDescent="0.2">
      <c r="F176" s="434" t="b">
        <v>0</v>
      </c>
      <c r="G176" s="440" t="b">
        <f t="shared" si="18"/>
        <v>1</v>
      </c>
      <c r="H176" s="434" t="b">
        <v>0</v>
      </c>
      <c r="I176" s="434" t="b">
        <v>0</v>
      </c>
      <c r="K176" s="434" t="b">
        <v>0</v>
      </c>
      <c r="L176" s="434">
        <v>0</v>
      </c>
      <c r="M176" s="434" t="b">
        <v>0</v>
      </c>
      <c r="N176" s="434">
        <v>0</v>
      </c>
      <c r="O176" s="497" t="e">
        <f t="shared" si="15"/>
        <v>#DIV/0!</v>
      </c>
      <c r="P176" s="434">
        <f t="shared" si="19"/>
        <v>0</v>
      </c>
      <c r="Q176" s="434" t="e">
        <f t="shared" si="16"/>
        <v>#VALUE!</v>
      </c>
      <c r="R176" s="434">
        <v>1</v>
      </c>
      <c r="S176" s="434" t="str">
        <f t="shared" si="17"/>
        <v>Unclassified? Y/N Out of Order?</v>
      </c>
    </row>
    <row r="177" spans="2:19" x14ac:dyDescent="0.2">
      <c r="B177" s="438"/>
      <c r="F177" s="434" t="b">
        <v>0</v>
      </c>
      <c r="G177" s="440" t="b">
        <f t="shared" si="18"/>
        <v>1</v>
      </c>
      <c r="H177" s="434" t="b">
        <v>0</v>
      </c>
      <c r="I177" s="434" t="b">
        <v>0</v>
      </c>
      <c r="K177" s="434" t="b">
        <v>0</v>
      </c>
      <c r="L177" s="434">
        <v>0</v>
      </c>
      <c r="M177" s="434" t="b">
        <v>0</v>
      </c>
      <c r="N177" s="434">
        <v>0</v>
      </c>
      <c r="O177" s="497" t="e">
        <f t="shared" si="15"/>
        <v>#DIV/0!</v>
      </c>
      <c r="P177" s="434">
        <f t="shared" si="19"/>
        <v>0</v>
      </c>
      <c r="Q177" s="434" t="e">
        <f t="shared" si="16"/>
        <v>#VALUE!</v>
      </c>
      <c r="R177" s="434">
        <v>1</v>
      </c>
      <c r="S177" s="434" t="str">
        <f t="shared" si="17"/>
        <v>Unclassified? Y/N Out of Order?</v>
      </c>
    </row>
    <row r="178" spans="2:19" x14ac:dyDescent="0.2">
      <c r="B178" s="438"/>
      <c r="F178" s="434" t="b">
        <v>0</v>
      </c>
      <c r="G178" s="440" t="b">
        <f t="shared" si="18"/>
        <v>1</v>
      </c>
      <c r="H178" s="434" t="b">
        <v>0</v>
      </c>
      <c r="I178" s="434" t="b">
        <v>0</v>
      </c>
      <c r="K178" s="434" t="b">
        <v>0</v>
      </c>
      <c r="L178" s="434">
        <v>0</v>
      </c>
      <c r="M178" s="434" t="b">
        <v>0</v>
      </c>
      <c r="N178" s="434">
        <v>0</v>
      </c>
      <c r="O178" s="497" t="e">
        <f t="shared" si="15"/>
        <v>#DIV/0!</v>
      </c>
      <c r="P178" s="434">
        <f t="shared" si="19"/>
        <v>0</v>
      </c>
      <c r="Q178" s="434" t="e">
        <f t="shared" si="16"/>
        <v>#VALUE!</v>
      </c>
      <c r="R178" s="434">
        <v>1</v>
      </c>
      <c r="S178" s="434" t="str">
        <f t="shared" si="17"/>
        <v>Unclassified? Y/N Out of Order?</v>
      </c>
    </row>
    <row r="179" spans="2:19" x14ac:dyDescent="0.2">
      <c r="F179" s="434" t="b">
        <v>0</v>
      </c>
      <c r="G179" s="440" t="b">
        <f t="shared" si="18"/>
        <v>1</v>
      </c>
      <c r="H179" s="434" t="b">
        <v>0</v>
      </c>
      <c r="I179" s="434" t="b">
        <v>0</v>
      </c>
      <c r="K179" s="434" t="b">
        <v>0</v>
      </c>
      <c r="L179" s="434">
        <v>0</v>
      </c>
      <c r="M179" s="434" t="b">
        <v>0</v>
      </c>
      <c r="N179" s="434">
        <v>0</v>
      </c>
      <c r="O179" s="497" t="e">
        <f t="shared" si="15"/>
        <v>#DIV/0!</v>
      </c>
      <c r="P179" s="434">
        <f t="shared" si="19"/>
        <v>0</v>
      </c>
      <c r="Q179" s="434" t="e">
        <f t="shared" si="16"/>
        <v>#VALUE!</v>
      </c>
      <c r="R179" s="434">
        <v>1</v>
      </c>
      <c r="S179" s="434" t="str">
        <f t="shared" si="17"/>
        <v>Unclassified? Y/N Out of Order?</v>
      </c>
    </row>
    <row r="180" spans="2:19" x14ac:dyDescent="0.2">
      <c r="B180" s="438"/>
      <c r="F180" s="434" t="b">
        <v>0</v>
      </c>
      <c r="G180" s="440" t="b">
        <f t="shared" si="18"/>
        <v>1</v>
      </c>
      <c r="H180" s="434" t="b">
        <v>0</v>
      </c>
      <c r="I180" s="434" t="b">
        <v>0</v>
      </c>
      <c r="K180" s="434" t="b">
        <v>0</v>
      </c>
      <c r="L180" s="434">
        <v>0</v>
      </c>
      <c r="M180" s="434" t="b">
        <v>0</v>
      </c>
      <c r="N180" s="434">
        <v>0</v>
      </c>
      <c r="O180" s="497" t="e">
        <f t="shared" si="15"/>
        <v>#DIV/0!</v>
      </c>
      <c r="P180" s="434">
        <f t="shared" si="19"/>
        <v>0</v>
      </c>
      <c r="Q180" s="434" t="e">
        <f t="shared" si="16"/>
        <v>#VALUE!</v>
      </c>
      <c r="R180" s="434">
        <v>1</v>
      </c>
      <c r="S180" s="434" t="str">
        <f t="shared" si="17"/>
        <v>Unclassified? Y/N Out of Order?</v>
      </c>
    </row>
    <row r="181" spans="2:19" x14ac:dyDescent="0.2">
      <c r="F181" s="434" t="b">
        <v>0</v>
      </c>
      <c r="G181" s="440" t="b">
        <f t="shared" si="18"/>
        <v>1</v>
      </c>
      <c r="H181" s="434" t="b">
        <v>0</v>
      </c>
      <c r="I181" s="434" t="b">
        <v>0</v>
      </c>
      <c r="K181" s="434" t="b">
        <v>0</v>
      </c>
      <c r="L181" s="434">
        <v>0</v>
      </c>
      <c r="M181" s="434" t="b">
        <v>0</v>
      </c>
      <c r="N181" s="434">
        <v>0</v>
      </c>
      <c r="O181" s="497" t="e">
        <f t="shared" si="15"/>
        <v>#DIV/0!</v>
      </c>
      <c r="P181" s="434">
        <f t="shared" si="19"/>
        <v>0</v>
      </c>
      <c r="Q181" s="434" t="e">
        <f t="shared" si="16"/>
        <v>#VALUE!</v>
      </c>
      <c r="R181" s="434">
        <v>1</v>
      </c>
      <c r="S181" s="434" t="str">
        <f t="shared" si="17"/>
        <v>Unclassified? Y/N Out of Order?</v>
      </c>
    </row>
    <row r="182" spans="2:19" x14ac:dyDescent="0.2">
      <c r="B182" s="438"/>
      <c r="F182" s="434" t="b">
        <v>0</v>
      </c>
      <c r="G182" s="440" t="b">
        <f t="shared" si="18"/>
        <v>1</v>
      </c>
      <c r="H182" s="434" t="b">
        <v>0</v>
      </c>
      <c r="I182" s="434" t="b">
        <v>0</v>
      </c>
      <c r="K182" s="434" t="b">
        <v>0</v>
      </c>
      <c r="L182" s="434">
        <v>0</v>
      </c>
      <c r="M182" s="434" t="b">
        <v>0</v>
      </c>
      <c r="N182" s="434">
        <v>0</v>
      </c>
      <c r="O182" s="497" t="e">
        <f t="shared" si="15"/>
        <v>#DIV/0!</v>
      </c>
      <c r="P182" s="434">
        <f t="shared" si="19"/>
        <v>0</v>
      </c>
      <c r="Q182" s="434" t="e">
        <f t="shared" si="16"/>
        <v>#VALUE!</v>
      </c>
      <c r="R182" s="434">
        <v>1</v>
      </c>
      <c r="S182" s="434" t="str">
        <f t="shared" si="17"/>
        <v>Unclassified? Y/N Out of Order?</v>
      </c>
    </row>
    <row r="183" spans="2:19" x14ac:dyDescent="0.2">
      <c r="F183" s="434" t="b">
        <v>0</v>
      </c>
      <c r="G183" s="440" t="b">
        <f t="shared" si="18"/>
        <v>1</v>
      </c>
      <c r="H183" s="434" t="b">
        <v>0</v>
      </c>
      <c r="I183" s="434" t="b">
        <v>0</v>
      </c>
      <c r="K183" s="434" t="b">
        <v>0</v>
      </c>
      <c r="L183" s="434">
        <v>0</v>
      </c>
      <c r="M183" s="434" t="b">
        <v>0</v>
      </c>
      <c r="N183" s="434">
        <v>0</v>
      </c>
      <c r="O183" s="497" t="e">
        <f t="shared" si="15"/>
        <v>#DIV/0!</v>
      </c>
      <c r="P183" s="434">
        <f t="shared" si="19"/>
        <v>0</v>
      </c>
      <c r="Q183" s="434" t="e">
        <f t="shared" si="16"/>
        <v>#VALUE!</v>
      </c>
      <c r="R183" s="434">
        <v>1</v>
      </c>
      <c r="S183" s="434" t="str">
        <f t="shared" si="17"/>
        <v>Unclassified? Y/N Out of Order?</v>
      </c>
    </row>
    <row r="184" spans="2:19" x14ac:dyDescent="0.2">
      <c r="B184" s="438"/>
      <c r="F184" s="434" t="b">
        <v>0</v>
      </c>
      <c r="G184" s="440" t="b">
        <f t="shared" si="18"/>
        <v>1</v>
      </c>
      <c r="H184" s="434" t="b">
        <v>0</v>
      </c>
      <c r="I184" s="434" t="b">
        <v>0</v>
      </c>
      <c r="K184" s="434" t="b">
        <v>0</v>
      </c>
      <c r="L184" s="434">
        <v>0</v>
      </c>
      <c r="M184" s="434" t="b">
        <v>0</v>
      </c>
      <c r="N184" s="434">
        <v>0</v>
      </c>
      <c r="O184" s="497" t="e">
        <f t="shared" si="15"/>
        <v>#DIV/0!</v>
      </c>
      <c r="P184" s="434">
        <f t="shared" si="19"/>
        <v>0</v>
      </c>
      <c r="Q184" s="434" t="e">
        <f t="shared" si="16"/>
        <v>#VALUE!</v>
      </c>
      <c r="R184" s="434">
        <v>1</v>
      </c>
      <c r="S184" s="434" t="str">
        <f t="shared" si="17"/>
        <v>Unclassified? Y/N Out of Order?</v>
      </c>
    </row>
    <row r="185" spans="2:19" x14ac:dyDescent="0.2">
      <c r="F185" s="434" t="b">
        <v>0</v>
      </c>
      <c r="G185" s="440" t="b">
        <f t="shared" si="18"/>
        <v>1</v>
      </c>
      <c r="H185" s="434" t="b">
        <v>0</v>
      </c>
      <c r="I185" s="434" t="b">
        <v>0</v>
      </c>
      <c r="K185" s="434" t="b">
        <v>0</v>
      </c>
      <c r="L185" s="434">
        <v>0</v>
      </c>
      <c r="M185" s="434" t="b">
        <v>0</v>
      </c>
      <c r="N185" s="434">
        <v>0</v>
      </c>
      <c r="O185" s="497" t="e">
        <f t="shared" si="15"/>
        <v>#DIV/0!</v>
      </c>
      <c r="P185" s="434">
        <f t="shared" si="19"/>
        <v>0</v>
      </c>
      <c r="Q185" s="434" t="e">
        <f t="shared" si="16"/>
        <v>#VALUE!</v>
      </c>
      <c r="R185" s="434">
        <v>1</v>
      </c>
      <c r="S185" s="434" t="str">
        <f t="shared" si="17"/>
        <v>Unclassified? Y/N Out of Order?</v>
      </c>
    </row>
    <row r="186" spans="2:19" x14ac:dyDescent="0.2">
      <c r="B186" s="438"/>
      <c r="F186" s="434" t="b">
        <v>0</v>
      </c>
      <c r="G186" s="440" t="b">
        <f t="shared" si="18"/>
        <v>1</v>
      </c>
      <c r="H186" s="434" t="b">
        <v>0</v>
      </c>
      <c r="I186" s="434" t="b">
        <v>0</v>
      </c>
      <c r="K186" s="434" t="b">
        <v>0</v>
      </c>
      <c r="L186" s="434">
        <v>0</v>
      </c>
      <c r="M186" s="434" t="b">
        <v>0</v>
      </c>
      <c r="N186" s="434">
        <v>0</v>
      </c>
      <c r="O186" s="497" t="e">
        <f t="shared" si="15"/>
        <v>#DIV/0!</v>
      </c>
      <c r="P186" s="434">
        <f t="shared" si="19"/>
        <v>0</v>
      </c>
      <c r="Q186" s="434" t="e">
        <f t="shared" si="16"/>
        <v>#VALUE!</v>
      </c>
      <c r="R186" s="434">
        <v>1</v>
      </c>
      <c r="S186" s="434" t="str">
        <f t="shared" si="17"/>
        <v>Unclassified? Y/N Out of Order?</v>
      </c>
    </row>
    <row r="187" spans="2:19" x14ac:dyDescent="0.2">
      <c r="F187" s="434" t="b">
        <v>0</v>
      </c>
      <c r="G187" s="440" t="b">
        <f t="shared" si="18"/>
        <v>1</v>
      </c>
      <c r="H187" s="434" t="b">
        <v>0</v>
      </c>
      <c r="I187" s="434" t="b">
        <v>0</v>
      </c>
      <c r="K187" s="434" t="b">
        <v>0</v>
      </c>
      <c r="L187" s="434">
        <v>0</v>
      </c>
      <c r="M187" s="434" t="b">
        <v>0</v>
      </c>
      <c r="N187" s="434">
        <v>0</v>
      </c>
      <c r="O187" s="497" t="e">
        <f t="shared" si="15"/>
        <v>#DIV/0!</v>
      </c>
      <c r="P187" s="434">
        <f t="shared" si="19"/>
        <v>0</v>
      </c>
      <c r="Q187" s="434" t="e">
        <f t="shared" si="16"/>
        <v>#VALUE!</v>
      </c>
      <c r="R187" s="434">
        <v>1</v>
      </c>
      <c r="S187" s="434" t="str">
        <f t="shared" si="17"/>
        <v>Unclassified? Y/N Out of Order?</v>
      </c>
    </row>
    <row r="188" spans="2:19" x14ac:dyDescent="0.2">
      <c r="B188" s="438"/>
      <c r="F188" s="434" t="b">
        <v>0</v>
      </c>
      <c r="G188" s="440" t="b">
        <f t="shared" si="18"/>
        <v>1</v>
      </c>
      <c r="H188" s="434" t="b">
        <v>0</v>
      </c>
      <c r="I188" s="434" t="b">
        <v>0</v>
      </c>
      <c r="K188" s="434" t="b">
        <v>0</v>
      </c>
      <c r="L188" s="434">
        <v>0</v>
      </c>
      <c r="M188" s="434" t="b">
        <v>0</v>
      </c>
      <c r="N188" s="434">
        <v>0</v>
      </c>
      <c r="O188" s="497" t="e">
        <f t="shared" si="15"/>
        <v>#DIV/0!</v>
      </c>
      <c r="P188" s="434">
        <f t="shared" si="19"/>
        <v>0</v>
      </c>
      <c r="Q188" s="434" t="e">
        <f t="shared" si="16"/>
        <v>#VALUE!</v>
      </c>
      <c r="R188" s="434">
        <v>1</v>
      </c>
      <c r="S188" s="434" t="str">
        <f t="shared" si="17"/>
        <v>Unclassified? Y/N Out of Order?</v>
      </c>
    </row>
    <row r="189" spans="2:19" x14ac:dyDescent="0.2">
      <c r="F189" s="434" t="b">
        <v>0</v>
      </c>
      <c r="G189" s="440" t="b">
        <f t="shared" si="18"/>
        <v>1</v>
      </c>
      <c r="H189" s="434" t="b">
        <v>0</v>
      </c>
      <c r="I189" s="434" t="b">
        <v>0</v>
      </c>
      <c r="K189" s="434" t="b">
        <v>0</v>
      </c>
      <c r="L189" s="434">
        <v>0</v>
      </c>
      <c r="M189" s="434" t="b">
        <v>0</v>
      </c>
      <c r="N189" s="434">
        <v>0</v>
      </c>
      <c r="O189" s="497" t="e">
        <f t="shared" si="15"/>
        <v>#DIV/0!</v>
      </c>
      <c r="P189" s="434">
        <f t="shared" si="19"/>
        <v>0</v>
      </c>
      <c r="Q189" s="434" t="e">
        <f t="shared" si="16"/>
        <v>#VALUE!</v>
      </c>
      <c r="R189" s="434">
        <v>1</v>
      </c>
      <c r="S189" s="434" t="str">
        <f t="shared" si="17"/>
        <v>Unclassified? Y/N Out of Order?</v>
      </c>
    </row>
    <row r="190" spans="2:19" x14ac:dyDescent="0.2">
      <c r="B190" s="438"/>
      <c r="F190" s="434" t="b">
        <v>0</v>
      </c>
      <c r="G190" s="440" t="b">
        <f t="shared" si="18"/>
        <v>1</v>
      </c>
      <c r="H190" s="434" t="b">
        <v>0</v>
      </c>
      <c r="I190" s="434" t="b">
        <v>0</v>
      </c>
      <c r="K190" s="434" t="b">
        <v>0</v>
      </c>
      <c r="L190" s="434">
        <v>0</v>
      </c>
      <c r="M190" s="434" t="b">
        <v>0</v>
      </c>
      <c r="N190" s="434">
        <v>0</v>
      </c>
      <c r="O190" s="497" t="e">
        <f t="shared" si="15"/>
        <v>#DIV/0!</v>
      </c>
      <c r="P190" s="434">
        <f t="shared" si="19"/>
        <v>0</v>
      </c>
      <c r="Q190" s="434" t="e">
        <f t="shared" si="16"/>
        <v>#VALUE!</v>
      </c>
      <c r="R190" s="434">
        <v>1</v>
      </c>
      <c r="S190" s="434" t="str">
        <f t="shared" si="17"/>
        <v>Unclassified? Y/N Out of Order?</v>
      </c>
    </row>
    <row r="191" spans="2:19" x14ac:dyDescent="0.2">
      <c r="F191" s="434" t="b">
        <v>0</v>
      </c>
      <c r="G191" s="440" t="b">
        <f t="shared" si="18"/>
        <v>1</v>
      </c>
      <c r="H191" s="434" t="b">
        <v>0</v>
      </c>
      <c r="I191" s="434" t="b">
        <v>0</v>
      </c>
      <c r="K191" s="434" t="b">
        <v>0</v>
      </c>
      <c r="L191" s="434">
        <v>0</v>
      </c>
      <c r="M191" s="434" t="b">
        <v>0</v>
      </c>
      <c r="N191" s="434">
        <v>0</v>
      </c>
      <c r="O191" s="497" t="e">
        <f t="shared" si="15"/>
        <v>#DIV/0!</v>
      </c>
      <c r="P191" s="434">
        <f t="shared" si="19"/>
        <v>0</v>
      </c>
      <c r="Q191" s="434" t="e">
        <f t="shared" si="16"/>
        <v>#VALUE!</v>
      </c>
      <c r="R191" s="434">
        <v>1</v>
      </c>
      <c r="S191" s="434" t="str">
        <f t="shared" si="17"/>
        <v>Unclassified? Y/N Out of Order?</v>
      </c>
    </row>
    <row r="192" spans="2:19" x14ac:dyDescent="0.2">
      <c r="B192" s="438"/>
      <c r="F192" s="434" t="b">
        <v>0</v>
      </c>
      <c r="G192" s="440" t="b">
        <f t="shared" si="18"/>
        <v>1</v>
      </c>
      <c r="H192" s="434" t="b">
        <v>0</v>
      </c>
      <c r="I192" s="434" t="b">
        <v>0</v>
      </c>
      <c r="K192" s="434" t="b">
        <v>0</v>
      </c>
      <c r="L192" s="434">
        <v>0</v>
      </c>
      <c r="M192" s="434" t="b">
        <v>0</v>
      </c>
      <c r="N192" s="434">
        <v>0</v>
      </c>
      <c r="O192" s="497" t="e">
        <f t="shared" si="15"/>
        <v>#DIV/0!</v>
      </c>
      <c r="P192" s="434">
        <f t="shared" si="19"/>
        <v>0</v>
      </c>
      <c r="Q192" s="434" t="e">
        <f t="shared" si="16"/>
        <v>#VALUE!</v>
      </c>
      <c r="R192" s="434">
        <v>1</v>
      </c>
      <c r="S192" s="434" t="str">
        <f t="shared" si="17"/>
        <v>Unclassified? Y/N Out of Order?</v>
      </c>
    </row>
    <row r="193" spans="2:19" x14ac:dyDescent="0.2">
      <c r="F193" s="434" t="b">
        <v>0</v>
      </c>
      <c r="G193" s="440" t="b">
        <f t="shared" si="18"/>
        <v>1</v>
      </c>
      <c r="H193" s="434" t="b">
        <v>0</v>
      </c>
      <c r="I193" s="434" t="b">
        <v>0</v>
      </c>
      <c r="K193" s="434" t="b">
        <v>0</v>
      </c>
      <c r="L193" s="434">
        <v>0</v>
      </c>
      <c r="M193" s="434" t="b">
        <v>0</v>
      </c>
      <c r="N193" s="434">
        <v>0</v>
      </c>
      <c r="O193" s="497" t="e">
        <f t="shared" si="15"/>
        <v>#DIV/0!</v>
      </c>
      <c r="P193" s="434">
        <f t="shared" si="19"/>
        <v>0</v>
      </c>
      <c r="Q193" s="434" t="e">
        <f t="shared" si="16"/>
        <v>#VALUE!</v>
      </c>
      <c r="R193" s="434">
        <v>1</v>
      </c>
      <c r="S193" s="434" t="str">
        <f t="shared" si="17"/>
        <v>Unclassified? Y/N Out of Order?</v>
      </c>
    </row>
    <row r="194" spans="2:19" x14ac:dyDescent="0.2">
      <c r="B194" s="438"/>
      <c r="F194" s="434" t="b">
        <v>0</v>
      </c>
      <c r="G194" s="440" t="b">
        <f t="shared" si="18"/>
        <v>1</v>
      </c>
      <c r="H194" s="434" t="b">
        <v>0</v>
      </c>
      <c r="I194" s="434" t="b">
        <v>0</v>
      </c>
      <c r="K194" s="434" t="b">
        <v>0</v>
      </c>
      <c r="L194" s="434">
        <v>0</v>
      </c>
      <c r="M194" s="434" t="b">
        <v>0</v>
      </c>
      <c r="N194" s="434">
        <v>0</v>
      </c>
      <c r="O194" s="497" t="e">
        <f t="shared" si="15"/>
        <v>#DIV/0!</v>
      </c>
      <c r="P194" s="434">
        <f t="shared" si="19"/>
        <v>0</v>
      </c>
      <c r="Q194" s="434" t="e">
        <f t="shared" si="16"/>
        <v>#VALUE!</v>
      </c>
      <c r="R194" s="434">
        <v>1</v>
      </c>
      <c r="S194" s="434" t="str">
        <f t="shared" si="17"/>
        <v>Unclassified? Y/N Out of Order?</v>
      </c>
    </row>
    <row r="195" spans="2:19" x14ac:dyDescent="0.2">
      <c r="F195" s="434" t="b">
        <v>0</v>
      </c>
      <c r="G195" s="440" t="b">
        <f t="shared" si="18"/>
        <v>1</v>
      </c>
      <c r="H195" s="434" t="b">
        <v>0</v>
      </c>
      <c r="I195" s="434" t="b">
        <v>0</v>
      </c>
      <c r="K195" s="434" t="b">
        <v>0</v>
      </c>
      <c r="L195" s="434">
        <v>0</v>
      </c>
      <c r="M195" s="434" t="b">
        <v>0</v>
      </c>
      <c r="N195" s="434">
        <v>0</v>
      </c>
      <c r="O195" s="497" t="e">
        <f t="shared" si="15"/>
        <v>#DIV/0!</v>
      </c>
      <c r="P195" s="434">
        <f t="shared" si="19"/>
        <v>0</v>
      </c>
      <c r="Q195" s="434" t="e">
        <f t="shared" si="16"/>
        <v>#VALUE!</v>
      </c>
      <c r="R195" s="434">
        <v>1</v>
      </c>
      <c r="S195" s="434" t="str">
        <f t="shared" si="17"/>
        <v>Unclassified? Y/N Out of Order?</v>
      </c>
    </row>
    <row r="196" spans="2:19" x14ac:dyDescent="0.2">
      <c r="B196" s="438"/>
      <c r="F196" s="434" t="b">
        <v>0</v>
      </c>
      <c r="G196" s="440" t="b">
        <f t="shared" si="18"/>
        <v>1</v>
      </c>
      <c r="H196" s="434" t="b">
        <v>0</v>
      </c>
      <c r="I196" s="434" t="b">
        <v>0</v>
      </c>
      <c r="K196" s="434" t="b">
        <v>0</v>
      </c>
      <c r="L196" s="434">
        <v>0</v>
      </c>
      <c r="M196" s="434" t="b">
        <v>0</v>
      </c>
      <c r="N196" s="434">
        <v>0</v>
      </c>
      <c r="O196" s="497" t="e">
        <f t="shared" si="15"/>
        <v>#DIV/0!</v>
      </c>
      <c r="P196" s="434">
        <f t="shared" si="19"/>
        <v>0</v>
      </c>
      <c r="Q196" s="434" t="e">
        <f t="shared" si="16"/>
        <v>#VALUE!</v>
      </c>
      <c r="R196" s="434">
        <v>1</v>
      </c>
      <c r="S196" s="434" t="str">
        <f t="shared" si="17"/>
        <v>Unclassified? Y/N Out of Order?</v>
      </c>
    </row>
    <row r="197" spans="2:19" x14ac:dyDescent="0.2">
      <c r="F197" s="434" t="b">
        <v>0</v>
      </c>
      <c r="G197" s="440" t="b">
        <f t="shared" si="18"/>
        <v>1</v>
      </c>
      <c r="H197" s="434" t="b">
        <v>0</v>
      </c>
      <c r="I197" s="434" t="b">
        <v>0</v>
      </c>
      <c r="K197" s="434" t="b">
        <v>0</v>
      </c>
      <c r="L197" s="434">
        <v>0</v>
      </c>
      <c r="M197" s="434" t="b">
        <v>0</v>
      </c>
      <c r="N197" s="434">
        <v>0</v>
      </c>
      <c r="O197" s="497" t="e">
        <f t="shared" si="15"/>
        <v>#DIV/0!</v>
      </c>
      <c r="P197" s="434">
        <f t="shared" si="19"/>
        <v>0</v>
      </c>
      <c r="Q197" s="434" t="e">
        <f t="shared" si="16"/>
        <v>#VALUE!</v>
      </c>
      <c r="R197" s="434">
        <v>1</v>
      </c>
      <c r="S197" s="434" t="str">
        <f t="shared" si="17"/>
        <v>Unclassified? Y/N Out of Order?</v>
      </c>
    </row>
    <row r="198" spans="2:19" x14ac:dyDescent="0.2">
      <c r="B198" s="438"/>
      <c r="F198" s="434" t="b">
        <v>0</v>
      </c>
      <c r="G198" s="440" t="b">
        <f t="shared" si="18"/>
        <v>1</v>
      </c>
      <c r="H198" s="434" t="b">
        <v>0</v>
      </c>
      <c r="I198" s="434" t="b">
        <v>0</v>
      </c>
      <c r="K198" s="434" t="b">
        <v>0</v>
      </c>
      <c r="L198" s="434">
        <v>0</v>
      </c>
      <c r="M198" s="434" t="b">
        <v>0</v>
      </c>
      <c r="N198" s="434">
        <v>0</v>
      </c>
      <c r="O198" s="497" t="e">
        <f t="shared" si="15"/>
        <v>#DIV/0!</v>
      </c>
      <c r="P198" s="434">
        <f t="shared" si="19"/>
        <v>0</v>
      </c>
      <c r="Q198" s="434" t="e">
        <f t="shared" si="16"/>
        <v>#VALUE!</v>
      </c>
      <c r="R198" s="434">
        <v>1</v>
      </c>
      <c r="S198" s="434" t="str">
        <f t="shared" si="17"/>
        <v>Unclassified? Y/N Out of Order?</v>
      </c>
    </row>
    <row r="199" spans="2:19" x14ac:dyDescent="0.2">
      <c r="F199" s="434" t="b">
        <v>0</v>
      </c>
      <c r="G199" s="440" t="b">
        <f t="shared" si="18"/>
        <v>1</v>
      </c>
      <c r="H199" s="434" t="b">
        <v>0</v>
      </c>
      <c r="I199" s="434" t="b">
        <v>0</v>
      </c>
      <c r="K199" s="434" t="b">
        <v>0</v>
      </c>
      <c r="L199" s="434">
        <v>0</v>
      </c>
      <c r="M199" s="434" t="b">
        <v>0</v>
      </c>
      <c r="N199" s="434">
        <v>0</v>
      </c>
      <c r="O199" s="497" t="e">
        <f t="shared" si="15"/>
        <v>#DIV/0!</v>
      </c>
      <c r="P199" s="434">
        <f t="shared" si="19"/>
        <v>0</v>
      </c>
      <c r="Q199" s="434" t="e">
        <f t="shared" si="16"/>
        <v>#VALUE!</v>
      </c>
      <c r="R199" s="434">
        <v>1</v>
      </c>
      <c r="S199" s="434" t="str">
        <f t="shared" si="17"/>
        <v>Unclassified? Y/N Out of Order?</v>
      </c>
    </row>
    <row r="200" spans="2:19" x14ac:dyDescent="0.2">
      <c r="F200" s="434" t="b">
        <v>0</v>
      </c>
      <c r="G200" s="440" t="b">
        <f t="shared" si="18"/>
        <v>1</v>
      </c>
      <c r="H200" s="434" t="b">
        <v>0</v>
      </c>
      <c r="I200" s="434" t="b">
        <v>0</v>
      </c>
      <c r="K200" s="434" t="b">
        <v>0</v>
      </c>
      <c r="L200" s="434">
        <v>0</v>
      </c>
      <c r="M200" s="434" t="b">
        <v>0</v>
      </c>
      <c r="N200" s="434">
        <v>0</v>
      </c>
      <c r="O200" s="497" t="e">
        <f t="shared" si="15"/>
        <v>#DIV/0!</v>
      </c>
      <c r="P200" s="434">
        <f t="shared" si="19"/>
        <v>0</v>
      </c>
      <c r="Q200" s="434" t="e">
        <f t="shared" si="16"/>
        <v>#VALUE!</v>
      </c>
      <c r="R200" s="434">
        <v>1</v>
      </c>
      <c r="S200" s="434" t="str">
        <f t="shared" si="17"/>
        <v>Unclassified? Y/N Out of Order?</v>
      </c>
    </row>
    <row r="201" spans="2:19" x14ac:dyDescent="0.2">
      <c r="F201" s="434" t="b">
        <v>0</v>
      </c>
      <c r="G201" s="440" t="b">
        <f t="shared" si="18"/>
        <v>1</v>
      </c>
      <c r="H201" s="434" t="b">
        <v>0</v>
      </c>
      <c r="I201" s="434" t="b">
        <v>0</v>
      </c>
      <c r="K201" s="434" t="b">
        <v>0</v>
      </c>
      <c r="L201" s="434">
        <v>0</v>
      </c>
      <c r="M201" s="434" t="b">
        <v>0</v>
      </c>
      <c r="N201" s="434">
        <v>0</v>
      </c>
      <c r="O201" s="497" t="e">
        <f t="shared" si="15"/>
        <v>#DIV/0!</v>
      </c>
      <c r="P201" s="434">
        <f t="shared" si="19"/>
        <v>0</v>
      </c>
      <c r="Q201" s="434" t="e">
        <f t="shared" si="16"/>
        <v>#VALUE!</v>
      </c>
      <c r="R201" s="434">
        <v>1</v>
      </c>
      <c r="S201" s="434" t="str">
        <f t="shared" si="17"/>
        <v>Unclassified? Y/N Out of Order?</v>
      </c>
    </row>
    <row r="202" spans="2:19" x14ac:dyDescent="0.2">
      <c r="F202" s="434" t="b">
        <v>0</v>
      </c>
      <c r="G202" s="440" t="b">
        <f t="shared" si="18"/>
        <v>1</v>
      </c>
      <c r="H202" s="434" t="b">
        <v>0</v>
      </c>
      <c r="I202" s="434" t="b">
        <v>0</v>
      </c>
      <c r="K202" s="434" t="b">
        <v>0</v>
      </c>
      <c r="L202" s="434">
        <v>0</v>
      </c>
      <c r="M202" s="434" t="b">
        <v>0</v>
      </c>
      <c r="N202" s="434">
        <v>0</v>
      </c>
      <c r="O202" s="497" t="e">
        <f t="shared" ref="O202:O265" si="20">SUM(IF(I202 = 1, 1, 0) * J202, IF(K202 = 1, 1, 0) * L202, IF(M202 = 1, 1, 0) * N202) / P202</f>
        <v>#DIV/0!</v>
      </c>
      <c r="P202" s="434">
        <f t="shared" si="19"/>
        <v>0</v>
      </c>
      <c r="Q202" s="434" t="e">
        <f t="shared" ref="Q202:Q265" si="21">SUM(IF(I202 = 1, 1, 0) * J202, IF(K202 = 1, 1, 0) * L202, IF(M202 = 1, 1, 0) * N202) + " / " + P202</f>
        <v>#VALUE!</v>
      </c>
      <c r="R202" s="434">
        <v>1</v>
      </c>
      <c r="S202" s="434"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34" t="b">
        <v>0</v>
      </c>
      <c r="G203" s="440" t="b">
        <f t="shared" ref="G203:G266" si="23">NOT(H203)</f>
        <v>1</v>
      </c>
      <c r="H203" s="434" t="b">
        <v>0</v>
      </c>
      <c r="I203" s="434" t="b">
        <v>0</v>
      </c>
      <c r="K203" s="434" t="b">
        <v>0</v>
      </c>
      <c r="L203" s="434">
        <v>0</v>
      </c>
      <c r="M203" s="434" t="b">
        <v>0</v>
      </c>
      <c r="N203" s="434">
        <v>0</v>
      </c>
      <c r="O203" s="497" t="e">
        <f t="shared" si="20"/>
        <v>#DIV/0!</v>
      </c>
      <c r="P203" s="434">
        <f t="shared" si="19"/>
        <v>0</v>
      </c>
      <c r="Q203" s="434" t="e">
        <f t="shared" si="21"/>
        <v>#VALUE!</v>
      </c>
      <c r="R203" s="434">
        <v>1</v>
      </c>
      <c r="S203" s="434" t="str">
        <f t="shared" si="22"/>
        <v>Unclassified? Y/N Out of Order?</v>
      </c>
    </row>
    <row r="204" spans="2:19" x14ac:dyDescent="0.2">
      <c r="F204" s="434" t="b">
        <v>0</v>
      </c>
      <c r="G204" s="440" t="b">
        <f t="shared" si="23"/>
        <v>1</v>
      </c>
      <c r="H204" s="434" t="b">
        <v>0</v>
      </c>
      <c r="I204" s="434" t="b">
        <v>0</v>
      </c>
      <c r="K204" s="434" t="b">
        <v>0</v>
      </c>
      <c r="L204" s="434">
        <v>0</v>
      </c>
      <c r="M204" s="434" t="b">
        <v>0</v>
      </c>
      <c r="N204" s="434">
        <v>0</v>
      </c>
      <c r="O204" s="497" t="e">
        <f t="shared" si="20"/>
        <v>#DIV/0!</v>
      </c>
      <c r="P204" s="434">
        <f t="shared" si="19"/>
        <v>0</v>
      </c>
      <c r="Q204" s="434" t="e">
        <f t="shared" si="21"/>
        <v>#VALUE!</v>
      </c>
      <c r="R204" s="434">
        <v>1</v>
      </c>
      <c r="S204" s="434" t="str">
        <f t="shared" si="22"/>
        <v>Unclassified? Y/N Out of Order?</v>
      </c>
    </row>
    <row r="205" spans="2:19" x14ac:dyDescent="0.2">
      <c r="F205" s="434" t="b">
        <v>0</v>
      </c>
      <c r="G205" s="440" t="b">
        <f t="shared" si="23"/>
        <v>1</v>
      </c>
      <c r="H205" s="434" t="b">
        <v>0</v>
      </c>
      <c r="I205" s="434" t="b">
        <v>0</v>
      </c>
      <c r="K205" s="434" t="b">
        <v>0</v>
      </c>
      <c r="L205" s="434">
        <v>0</v>
      </c>
      <c r="M205" s="434" t="b">
        <v>0</v>
      </c>
      <c r="N205" s="434">
        <v>0</v>
      </c>
      <c r="O205" s="497" t="e">
        <f t="shared" si="20"/>
        <v>#DIV/0!</v>
      </c>
      <c r="P205" s="434">
        <f t="shared" ref="P205:P268" si="24">SUM(J205, L205, N205)</f>
        <v>0</v>
      </c>
      <c r="Q205" s="434" t="e">
        <f t="shared" si="21"/>
        <v>#VALUE!</v>
      </c>
      <c r="R205" s="434">
        <v>1</v>
      </c>
      <c r="S205" s="434" t="str">
        <f t="shared" si="22"/>
        <v>Unclassified? Y/N Out of Order?</v>
      </c>
    </row>
    <row r="206" spans="2:19" x14ac:dyDescent="0.2">
      <c r="F206" s="434" t="b">
        <v>0</v>
      </c>
      <c r="G206" s="440" t="b">
        <f t="shared" si="23"/>
        <v>1</v>
      </c>
      <c r="H206" s="434" t="b">
        <v>0</v>
      </c>
      <c r="I206" s="434" t="b">
        <v>0</v>
      </c>
      <c r="K206" s="434" t="b">
        <v>0</v>
      </c>
      <c r="L206" s="434">
        <v>0</v>
      </c>
      <c r="M206" s="434" t="b">
        <v>0</v>
      </c>
      <c r="N206" s="434">
        <v>0</v>
      </c>
      <c r="O206" s="497" t="e">
        <f t="shared" si="20"/>
        <v>#DIV/0!</v>
      </c>
      <c r="P206" s="434">
        <f t="shared" si="24"/>
        <v>0</v>
      </c>
      <c r="Q206" s="434" t="e">
        <f t="shared" si="21"/>
        <v>#VALUE!</v>
      </c>
      <c r="R206" s="434">
        <v>1</v>
      </c>
      <c r="S206" s="434" t="str">
        <f t="shared" si="22"/>
        <v>Unclassified? Y/N Out of Order?</v>
      </c>
    </row>
    <row r="207" spans="2:19" x14ac:dyDescent="0.2">
      <c r="F207" s="434" t="b">
        <v>0</v>
      </c>
      <c r="G207" s="440" t="b">
        <f t="shared" si="23"/>
        <v>1</v>
      </c>
      <c r="H207" s="434" t="b">
        <v>0</v>
      </c>
      <c r="I207" s="434" t="b">
        <v>0</v>
      </c>
      <c r="K207" s="434" t="b">
        <v>0</v>
      </c>
      <c r="L207" s="434">
        <v>0</v>
      </c>
      <c r="M207" s="434" t="b">
        <v>0</v>
      </c>
      <c r="N207" s="434">
        <v>0</v>
      </c>
      <c r="O207" s="497" t="e">
        <f t="shared" si="20"/>
        <v>#DIV/0!</v>
      </c>
      <c r="P207" s="434">
        <f t="shared" si="24"/>
        <v>0</v>
      </c>
      <c r="Q207" s="434" t="e">
        <f t="shared" si="21"/>
        <v>#VALUE!</v>
      </c>
      <c r="R207" s="434">
        <v>1</v>
      </c>
      <c r="S207" s="434" t="str">
        <f t="shared" si="22"/>
        <v>Unclassified? Y/N Out of Order?</v>
      </c>
    </row>
    <row r="208" spans="2:19" x14ac:dyDescent="0.2">
      <c r="F208" s="434" t="b">
        <v>0</v>
      </c>
      <c r="G208" s="440" t="b">
        <f t="shared" si="23"/>
        <v>1</v>
      </c>
      <c r="H208" s="434" t="b">
        <v>0</v>
      </c>
      <c r="I208" s="434" t="b">
        <v>0</v>
      </c>
      <c r="K208" s="434" t="b">
        <v>0</v>
      </c>
      <c r="L208" s="434">
        <v>0</v>
      </c>
      <c r="M208" s="434" t="b">
        <v>0</v>
      </c>
      <c r="N208" s="434">
        <v>0</v>
      </c>
      <c r="O208" s="497" t="e">
        <f t="shared" si="20"/>
        <v>#DIV/0!</v>
      </c>
      <c r="P208" s="434">
        <f t="shared" si="24"/>
        <v>0</v>
      </c>
      <c r="Q208" s="434" t="e">
        <f t="shared" si="21"/>
        <v>#VALUE!</v>
      </c>
      <c r="R208" s="434">
        <v>1</v>
      </c>
      <c r="S208" s="434" t="str">
        <f t="shared" si="22"/>
        <v>Unclassified? Y/N Out of Order?</v>
      </c>
    </row>
    <row r="209" spans="2:19" x14ac:dyDescent="0.2">
      <c r="B209" s="438"/>
      <c r="F209" s="434" t="b">
        <v>0</v>
      </c>
      <c r="G209" s="440" t="b">
        <f t="shared" si="23"/>
        <v>1</v>
      </c>
      <c r="H209" s="434" t="b">
        <v>0</v>
      </c>
      <c r="I209" s="434" t="b">
        <v>0</v>
      </c>
      <c r="K209" s="434" t="b">
        <v>0</v>
      </c>
      <c r="L209" s="434">
        <v>0</v>
      </c>
      <c r="M209" s="434" t="b">
        <v>0</v>
      </c>
      <c r="N209" s="434">
        <v>0</v>
      </c>
      <c r="O209" s="497" t="e">
        <f t="shared" si="20"/>
        <v>#DIV/0!</v>
      </c>
      <c r="P209" s="434">
        <f t="shared" si="24"/>
        <v>0</v>
      </c>
      <c r="Q209" s="434" t="e">
        <f t="shared" si="21"/>
        <v>#VALUE!</v>
      </c>
      <c r="R209" s="434">
        <v>1</v>
      </c>
      <c r="S209" s="434" t="str">
        <f t="shared" si="22"/>
        <v>Unclassified? Y/N Out of Order?</v>
      </c>
    </row>
    <row r="210" spans="2:19" x14ac:dyDescent="0.2">
      <c r="F210" s="434" t="b">
        <v>0</v>
      </c>
      <c r="G210" s="440" t="b">
        <f t="shared" si="23"/>
        <v>1</v>
      </c>
      <c r="H210" s="434" t="b">
        <v>0</v>
      </c>
      <c r="I210" s="434" t="b">
        <v>0</v>
      </c>
      <c r="K210" s="434" t="b">
        <v>0</v>
      </c>
      <c r="L210" s="434">
        <v>0</v>
      </c>
      <c r="M210" s="434" t="b">
        <v>0</v>
      </c>
      <c r="N210" s="434">
        <v>0</v>
      </c>
      <c r="O210" s="497" t="e">
        <f t="shared" si="20"/>
        <v>#DIV/0!</v>
      </c>
      <c r="P210" s="434">
        <f t="shared" si="24"/>
        <v>0</v>
      </c>
      <c r="Q210" s="434" t="e">
        <f t="shared" si="21"/>
        <v>#VALUE!</v>
      </c>
      <c r="R210" s="434">
        <v>1</v>
      </c>
      <c r="S210" s="434" t="str">
        <f t="shared" si="22"/>
        <v>Unclassified? Y/N Out of Order?</v>
      </c>
    </row>
    <row r="211" spans="2:19" x14ac:dyDescent="0.2">
      <c r="F211" s="434" t="b">
        <v>0</v>
      </c>
      <c r="G211" s="440" t="b">
        <f t="shared" si="23"/>
        <v>1</v>
      </c>
      <c r="H211" s="434" t="b">
        <v>0</v>
      </c>
      <c r="I211" s="434" t="b">
        <v>0</v>
      </c>
      <c r="K211" s="434" t="b">
        <v>0</v>
      </c>
      <c r="L211" s="434">
        <v>0</v>
      </c>
      <c r="M211" s="434" t="b">
        <v>0</v>
      </c>
      <c r="N211" s="434">
        <v>0</v>
      </c>
      <c r="O211" s="497" t="e">
        <f t="shared" si="20"/>
        <v>#DIV/0!</v>
      </c>
      <c r="P211" s="434">
        <f t="shared" si="24"/>
        <v>0</v>
      </c>
      <c r="Q211" s="434" t="e">
        <f t="shared" si="21"/>
        <v>#VALUE!</v>
      </c>
      <c r="R211" s="434">
        <v>1</v>
      </c>
      <c r="S211" s="434" t="str">
        <f t="shared" si="22"/>
        <v>Unclassified? Y/N Out of Order?</v>
      </c>
    </row>
    <row r="212" spans="2:19" x14ac:dyDescent="0.2">
      <c r="F212" s="434" t="b">
        <v>0</v>
      </c>
      <c r="G212" s="440" t="b">
        <f t="shared" si="23"/>
        <v>1</v>
      </c>
      <c r="H212" s="434" t="b">
        <v>0</v>
      </c>
      <c r="I212" s="434" t="b">
        <v>0</v>
      </c>
      <c r="K212" s="434" t="b">
        <v>0</v>
      </c>
      <c r="L212" s="434">
        <v>0</v>
      </c>
      <c r="M212" s="434" t="b">
        <v>0</v>
      </c>
      <c r="N212" s="434">
        <v>0</v>
      </c>
      <c r="O212" s="497" t="e">
        <f t="shared" si="20"/>
        <v>#DIV/0!</v>
      </c>
      <c r="P212" s="434">
        <f t="shared" si="24"/>
        <v>0</v>
      </c>
      <c r="Q212" s="434" t="e">
        <f t="shared" si="21"/>
        <v>#VALUE!</v>
      </c>
      <c r="R212" s="434">
        <v>1</v>
      </c>
      <c r="S212" s="434" t="str">
        <f t="shared" si="22"/>
        <v>Unclassified? Y/N Out of Order?</v>
      </c>
    </row>
    <row r="213" spans="2:19" x14ac:dyDescent="0.2">
      <c r="F213" s="434" t="b">
        <v>0</v>
      </c>
      <c r="G213" s="440" t="b">
        <f t="shared" si="23"/>
        <v>1</v>
      </c>
      <c r="H213" s="434" t="b">
        <v>0</v>
      </c>
      <c r="I213" s="434" t="b">
        <v>0</v>
      </c>
      <c r="K213" s="434" t="b">
        <v>0</v>
      </c>
      <c r="L213" s="434">
        <v>0</v>
      </c>
      <c r="M213" s="434" t="b">
        <v>0</v>
      </c>
      <c r="N213" s="434">
        <v>0</v>
      </c>
      <c r="O213" s="497" t="e">
        <f t="shared" si="20"/>
        <v>#DIV/0!</v>
      </c>
      <c r="P213" s="434">
        <f t="shared" si="24"/>
        <v>0</v>
      </c>
      <c r="Q213" s="434" t="e">
        <f t="shared" si="21"/>
        <v>#VALUE!</v>
      </c>
      <c r="R213" s="434">
        <v>1</v>
      </c>
      <c r="S213" s="434" t="str">
        <f t="shared" si="22"/>
        <v>Unclassified? Y/N Out of Order?</v>
      </c>
    </row>
    <row r="214" spans="2:19" x14ac:dyDescent="0.2">
      <c r="F214" s="434" t="b">
        <v>0</v>
      </c>
      <c r="G214" s="440" t="b">
        <f t="shared" si="23"/>
        <v>1</v>
      </c>
      <c r="H214" s="434" t="b">
        <v>0</v>
      </c>
      <c r="I214" s="434" t="b">
        <v>0</v>
      </c>
      <c r="K214" s="434" t="b">
        <v>0</v>
      </c>
      <c r="L214" s="434">
        <v>0</v>
      </c>
      <c r="M214" s="434" t="b">
        <v>0</v>
      </c>
      <c r="N214" s="434">
        <v>0</v>
      </c>
      <c r="O214" s="497" t="e">
        <f t="shared" si="20"/>
        <v>#DIV/0!</v>
      </c>
      <c r="P214" s="434">
        <f t="shared" si="24"/>
        <v>0</v>
      </c>
      <c r="Q214" s="434" t="e">
        <f t="shared" si="21"/>
        <v>#VALUE!</v>
      </c>
      <c r="R214" s="434">
        <v>1</v>
      </c>
      <c r="S214" s="434" t="str">
        <f t="shared" si="22"/>
        <v>Unclassified? Y/N Out of Order?</v>
      </c>
    </row>
    <row r="215" spans="2:19" x14ac:dyDescent="0.2">
      <c r="F215" s="434" t="b">
        <v>0</v>
      </c>
      <c r="G215" s="440" t="b">
        <f t="shared" si="23"/>
        <v>1</v>
      </c>
      <c r="H215" s="434" t="b">
        <v>0</v>
      </c>
      <c r="I215" s="434" t="b">
        <v>0</v>
      </c>
      <c r="K215" s="434" t="b">
        <v>0</v>
      </c>
      <c r="L215" s="434">
        <v>0</v>
      </c>
      <c r="M215" s="434" t="b">
        <v>0</v>
      </c>
      <c r="N215" s="434">
        <v>0</v>
      </c>
      <c r="O215" s="497" t="e">
        <f t="shared" si="20"/>
        <v>#DIV/0!</v>
      </c>
      <c r="P215" s="434">
        <f t="shared" si="24"/>
        <v>0</v>
      </c>
      <c r="Q215" s="434" t="e">
        <f t="shared" si="21"/>
        <v>#VALUE!</v>
      </c>
      <c r="R215" s="434">
        <v>1</v>
      </c>
      <c r="S215" s="434" t="str">
        <f t="shared" si="22"/>
        <v>Unclassified? Y/N Out of Order?</v>
      </c>
    </row>
    <row r="216" spans="2:19" x14ac:dyDescent="0.2">
      <c r="F216" s="434" t="b">
        <v>0</v>
      </c>
      <c r="G216" s="440" t="b">
        <f t="shared" si="23"/>
        <v>1</v>
      </c>
      <c r="H216" s="434" t="b">
        <v>0</v>
      </c>
      <c r="I216" s="434" t="b">
        <v>0</v>
      </c>
      <c r="K216" s="434" t="b">
        <v>0</v>
      </c>
      <c r="L216" s="434">
        <v>0</v>
      </c>
      <c r="M216" s="434" t="b">
        <v>0</v>
      </c>
      <c r="N216" s="434">
        <v>0</v>
      </c>
      <c r="O216" s="497" t="e">
        <f t="shared" si="20"/>
        <v>#DIV/0!</v>
      </c>
      <c r="P216" s="434">
        <f t="shared" si="24"/>
        <v>0</v>
      </c>
      <c r="Q216" s="434" t="e">
        <f t="shared" si="21"/>
        <v>#VALUE!</v>
      </c>
      <c r="R216" s="434">
        <v>1</v>
      </c>
      <c r="S216" s="434" t="str">
        <f t="shared" si="22"/>
        <v>Unclassified? Y/N Out of Order?</v>
      </c>
    </row>
    <row r="217" spans="2:19" x14ac:dyDescent="0.2">
      <c r="F217" s="434" t="b">
        <v>0</v>
      </c>
      <c r="G217" s="440" t="b">
        <f t="shared" si="23"/>
        <v>1</v>
      </c>
      <c r="H217" s="434" t="b">
        <v>0</v>
      </c>
      <c r="I217" s="434" t="b">
        <v>0</v>
      </c>
      <c r="K217" s="434" t="b">
        <v>0</v>
      </c>
      <c r="L217" s="434">
        <v>0</v>
      </c>
      <c r="M217" s="434" t="b">
        <v>0</v>
      </c>
      <c r="N217" s="434">
        <v>0</v>
      </c>
      <c r="O217" s="497" t="e">
        <f t="shared" si="20"/>
        <v>#DIV/0!</v>
      </c>
      <c r="P217" s="434">
        <f t="shared" si="24"/>
        <v>0</v>
      </c>
      <c r="Q217" s="434" t="e">
        <f t="shared" si="21"/>
        <v>#VALUE!</v>
      </c>
      <c r="R217" s="434">
        <v>1</v>
      </c>
      <c r="S217" s="434" t="str">
        <f t="shared" si="22"/>
        <v>Unclassified? Y/N Out of Order?</v>
      </c>
    </row>
    <row r="218" spans="2:19" x14ac:dyDescent="0.2">
      <c r="F218" s="434" t="b">
        <v>0</v>
      </c>
      <c r="G218" s="440" t="b">
        <f t="shared" si="23"/>
        <v>1</v>
      </c>
      <c r="H218" s="434" t="b">
        <v>0</v>
      </c>
      <c r="I218" s="434" t="b">
        <v>0</v>
      </c>
      <c r="K218" s="434" t="b">
        <v>0</v>
      </c>
      <c r="L218" s="434">
        <v>0</v>
      </c>
      <c r="M218" s="434" t="b">
        <v>0</v>
      </c>
      <c r="N218" s="434">
        <v>0</v>
      </c>
      <c r="O218" s="497" t="e">
        <f t="shared" si="20"/>
        <v>#DIV/0!</v>
      </c>
      <c r="P218" s="434">
        <f t="shared" si="24"/>
        <v>0</v>
      </c>
      <c r="Q218" s="434" t="e">
        <f t="shared" si="21"/>
        <v>#VALUE!</v>
      </c>
      <c r="R218" s="434">
        <v>1</v>
      </c>
      <c r="S218" s="434" t="str">
        <f t="shared" si="22"/>
        <v>Unclassified? Y/N Out of Order?</v>
      </c>
    </row>
    <row r="219" spans="2:19" x14ac:dyDescent="0.2">
      <c r="F219" s="434" t="b">
        <v>0</v>
      </c>
      <c r="G219" s="440" t="b">
        <f t="shared" si="23"/>
        <v>1</v>
      </c>
      <c r="H219" s="434" t="b">
        <v>0</v>
      </c>
      <c r="I219" s="434" t="b">
        <v>0</v>
      </c>
      <c r="K219" s="434" t="b">
        <v>0</v>
      </c>
      <c r="L219" s="434">
        <v>0</v>
      </c>
      <c r="M219" s="434" t="b">
        <v>0</v>
      </c>
      <c r="N219" s="434">
        <v>0</v>
      </c>
      <c r="O219" s="497" t="e">
        <f t="shared" si="20"/>
        <v>#DIV/0!</v>
      </c>
      <c r="P219" s="434">
        <f t="shared" si="24"/>
        <v>0</v>
      </c>
      <c r="Q219" s="434" t="e">
        <f t="shared" si="21"/>
        <v>#VALUE!</v>
      </c>
      <c r="R219" s="434">
        <v>1</v>
      </c>
      <c r="S219" s="434" t="str">
        <f t="shared" si="22"/>
        <v>Unclassified? Y/N Out of Order?</v>
      </c>
    </row>
    <row r="220" spans="2:19" x14ac:dyDescent="0.2">
      <c r="F220" s="434" t="b">
        <v>0</v>
      </c>
      <c r="G220" s="440" t="b">
        <f t="shared" si="23"/>
        <v>1</v>
      </c>
      <c r="H220" s="434" t="b">
        <v>0</v>
      </c>
      <c r="I220" s="434" t="b">
        <v>0</v>
      </c>
      <c r="K220" s="434" t="b">
        <v>0</v>
      </c>
      <c r="L220" s="434">
        <v>0</v>
      </c>
      <c r="M220" s="434" t="b">
        <v>0</v>
      </c>
      <c r="N220" s="434">
        <v>0</v>
      </c>
      <c r="O220" s="497" t="e">
        <f t="shared" si="20"/>
        <v>#DIV/0!</v>
      </c>
      <c r="P220" s="434">
        <f t="shared" si="24"/>
        <v>0</v>
      </c>
      <c r="Q220" s="434" t="e">
        <f t="shared" si="21"/>
        <v>#VALUE!</v>
      </c>
      <c r="R220" s="434">
        <v>1</v>
      </c>
      <c r="S220" s="434" t="str">
        <f t="shared" si="22"/>
        <v>Unclassified? Y/N Out of Order?</v>
      </c>
    </row>
    <row r="221" spans="2:19" x14ac:dyDescent="0.2">
      <c r="F221" s="434" t="b">
        <v>0</v>
      </c>
      <c r="G221" s="440" t="b">
        <f t="shared" si="23"/>
        <v>1</v>
      </c>
      <c r="H221" s="434" t="b">
        <v>0</v>
      </c>
      <c r="I221" s="434" t="b">
        <v>0</v>
      </c>
      <c r="K221" s="434" t="b">
        <v>0</v>
      </c>
      <c r="L221" s="434">
        <v>0</v>
      </c>
      <c r="M221" s="434" t="b">
        <v>0</v>
      </c>
      <c r="N221" s="434">
        <v>0</v>
      </c>
      <c r="O221" s="497" t="e">
        <f t="shared" si="20"/>
        <v>#DIV/0!</v>
      </c>
      <c r="P221" s="434">
        <f t="shared" si="24"/>
        <v>0</v>
      </c>
      <c r="Q221" s="434" t="e">
        <f t="shared" si="21"/>
        <v>#VALUE!</v>
      </c>
      <c r="R221" s="434">
        <v>1</v>
      </c>
      <c r="S221" s="434" t="str">
        <f t="shared" si="22"/>
        <v>Unclassified? Y/N Out of Order?</v>
      </c>
    </row>
    <row r="222" spans="2:19" x14ac:dyDescent="0.2">
      <c r="F222" s="434" t="b">
        <v>0</v>
      </c>
      <c r="G222" s="440" t="b">
        <f t="shared" si="23"/>
        <v>1</v>
      </c>
      <c r="H222" s="434" t="b">
        <v>0</v>
      </c>
      <c r="I222" s="434" t="b">
        <v>0</v>
      </c>
      <c r="K222" s="434" t="b">
        <v>0</v>
      </c>
      <c r="L222" s="434">
        <v>0</v>
      </c>
      <c r="M222" s="434" t="b">
        <v>0</v>
      </c>
      <c r="N222" s="434">
        <v>0</v>
      </c>
      <c r="O222" s="497" t="e">
        <f t="shared" si="20"/>
        <v>#DIV/0!</v>
      </c>
      <c r="P222" s="434">
        <f t="shared" si="24"/>
        <v>0</v>
      </c>
      <c r="Q222" s="434" t="e">
        <f t="shared" si="21"/>
        <v>#VALUE!</v>
      </c>
      <c r="R222" s="434">
        <v>1</v>
      </c>
      <c r="S222" s="434" t="str">
        <f t="shared" si="22"/>
        <v>Unclassified? Y/N Out of Order?</v>
      </c>
    </row>
    <row r="223" spans="2:19" x14ac:dyDescent="0.2">
      <c r="F223" s="434" t="b">
        <v>0</v>
      </c>
      <c r="G223" s="440" t="b">
        <f t="shared" si="23"/>
        <v>1</v>
      </c>
      <c r="H223" s="434" t="b">
        <v>0</v>
      </c>
      <c r="I223" s="434" t="b">
        <v>0</v>
      </c>
      <c r="K223" s="434" t="b">
        <v>0</v>
      </c>
      <c r="L223" s="434">
        <v>0</v>
      </c>
      <c r="M223" s="434" t="b">
        <v>0</v>
      </c>
      <c r="N223" s="434">
        <v>0</v>
      </c>
      <c r="O223" s="497" t="e">
        <f t="shared" si="20"/>
        <v>#DIV/0!</v>
      </c>
      <c r="P223" s="434">
        <f t="shared" si="24"/>
        <v>0</v>
      </c>
      <c r="Q223" s="434" t="e">
        <f t="shared" si="21"/>
        <v>#VALUE!</v>
      </c>
      <c r="R223" s="434">
        <v>1</v>
      </c>
      <c r="S223" s="434" t="str">
        <f t="shared" si="22"/>
        <v>Unclassified? Y/N Out of Order?</v>
      </c>
    </row>
    <row r="224" spans="2:19" x14ac:dyDescent="0.2">
      <c r="F224" s="434" t="b">
        <v>0</v>
      </c>
      <c r="G224" s="440" t="b">
        <f t="shared" si="23"/>
        <v>1</v>
      </c>
      <c r="H224" s="434" t="b">
        <v>0</v>
      </c>
      <c r="I224" s="434" t="b">
        <v>0</v>
      </c>
      <c r="K224" s="434" t="b">
        <v>0</v>
      </c>
      <c r="L224" s="434">
        <v>0</v>
      </c>
      <c r="M224" s="434" t="b">
        <v>0</v>
      </c>
      <c r="N224" s="434">
        <v>0</v>
      </c>
      <c r="O224" s="497" t="e">
        <f t="shared" si="20"/>
        <v>#DIV/0!</v>
      </c>
      <c r="P224" s="434">
        <f t="shared" si="24"/>
        <v>0</v>
      </c>
      <c r="Q224" s="434" t="e">
        <f t="shared" si="21"/>
        <v>#VALUE!</v>
      </c>
      <c r="R224" s="434">
        <v>1</v>
      </c>
      <c r="S224" s="434" t="str">
        <f t="shared" si="22"/>
        <v>Unclassified? Y/N Out of Order?</v>
      </c>
    </row>
    <row r="225" spans="6:19" x14ac:dyDescent="0.2">
      <c r="F225" s="434" t="b">
        <v>0</v>
      </c>
      <c r="G225" s="440" t="b">
        <f t="shared" si="23"/>
        <v>1</v>
      </c>
      <c r="H225" s="434" t="b">
        <v>0</v>
      </c>
      <c r="I225" s="434" t="b">
        <v>0</v>
      </c>
      <c r="K225" s="434" t="b">
        <v>0</v>
      </c>
      <c r="L225" s="434">
        <v>0</v>
      </c>
      <c r="M225" s="434" t="b">
        <v>0</v>
      </c>
      <c r="N225" s="434">
        <v>0</v>
      </c>
      <c r="O225" s="497" t="e">
        <f t="shared" si="20"/>
        <v>#DIV/0!</v>
      </c>
      <c r="P225" s="434">
        <f t="shared" si="24"/>
        <v>0</v>
      </c>
      <c r="Q225" s="434" t="e">
        <f t="shared" si="21"/>
        <v>#VALUE!</v>
      </c>
      <c r="R225" s="434">
        <v>1</v>
      </c>
      <c r="S225" s="434" t="str">
        <f t="shared" si="22"/>
        <v>Unclassified? Y/N Out of Order?</v>
      </c>
    </row>
    <row r="226" spans="6:19" x14ac:dyDescent="0.2">
      <c r="F226" s="434" t="b">
        <v>0</v>
      </c>
      <c r="G226" s="440" t="b">
        <f t="shared" si="23"/>
        <v>1</v>
      </c>
      <c r="H226" s="434" t="b">
        <v>0</v>
      </c>
      <c r="I226" s="434" t="b">
        <v>0</v>
      </c>
      <c r="K226" s="434" t="b">
        <v>0</v>
      </c>
      <c r="L226" s="434">
        <v>0</v>
      </c>
      <c r="M226" s="434" t="b">
        <v>0</v>
      </c>
      <c r="N226" s="434">
        <v>0</v>
      </c>
      <c r="O226" s="497" t="e">
        <f t="shared" si="20"/>
        <v>#DIV/0!</v>
      </c>
      <c r="P226" s="434">
        <f t="shared" si="24"/>
        <v>0</v>
      </c>
      <c r="Q226" s="434" t="e">
        <f t="shared" si="21"/>
        <v>#VALUE!</v>
      </c>
      <c r="R226" s="434">
        <v>1</v>
      </c>
      <c r="S226" s="434" t="str">
        <f t="shared" si="22"/>
        <v>Unclassified? Y/N Out of Order?</v>
      </c>
    </row>
    <row r="227" spans="6:19" x14ac:dyDescent="0.2">
      <c r="F227" s="434" t="b">
        <v>0</v>
      </c>
      <c r="G227" s="440" t="b">
        <f t="shared" si="23"/>
        <v>1</v>
      </c>
      <c r="H227" s="434" t="b">
        <v>0</v>
      </c>
      <c r="I227" s="434" t="b">
        <v>0</v>
      </c>
      <c r="K227" s="434" t="b">
        <v>0</v>
      </c>
      <c r="L227" s="434">
        <v>0</v>
      </c>
      <c r="M227" s="434" t="b">
        <v>0</v>
      </c>
      <c r="N227" s="434">
        <v>0</v>
      </c>
      <c r="O227" s="497" t="e">
        <f t="shared" si="20"/>
        <v>#DIV/0!</v>
      </c>
      <c r="P227" s="434">
        <f t="shared" si="24"/>
        <v>0</v>
      </c>
      <c r="Q227" s="434" t="e">
        <f t="shared" si="21"/>
        <v>#VALUE!</v>
      </c>
      <c r="R227" s="434">
        <v>1</v>
      </c>
      <c r="S227" s="434" t="str">
        <f t="shared" si="22"/>
        <v>Unclassified? Y/N Out of Order?</v>
      </c>
    </row>
    <row r="228" spans="6:19" x14ac:dyDescent="0.2">
      <c r="F228" s="434" t="b">
        <v>0</v>
      </c>
      <c r="G228" s="440" t="b">
        <f t="shared" si="23"/>
        <v>1</v>
      </c>
      <c r="H228" s="434" t="b">
        <v>0</v>
      </c>
      <c r="I228" s="434" t="b">
        <v>0</v>
      </c>
      <c r="K228" s="434" t="b">
        <v>0</v>
      </c>
      <c r="L228" s="434">
        <v>0</v>
      </c>
      <c r="M228" s="434" t="b">
        <v>0</v>
      </c>
      <c r="N228" s="434">
        <v>0</v>
      </c>
      <c r="O228" s="497" t="e">
        <f t="shared" si="20"/>
        <v>#DIV/0!</v>
      </c>
      <c r="P228" s="434">
        <f t="shared" si="24"/>
        <v>0</v>
      </c>
      <c r="Q228" s="434" t="e">
        <f t="shared" si="21"/>
        <v>#VALUE!</v>
      </c>
      <c r="R228" s="434">
        <v>1</v>
      </c>
      <c r="S228" s="434" t="str">
        <f t="shared" si="22"/>
        <v>Unclassified? Y/N Out of Order?</v>
      </c>
    </row>
    <row r="229" spans="6:19" x14ac:dyDescent="0.2">
      <c r="F229" s="434" t="b">
        <v>0</v>
      </c>
      <c r="G229" s="440" t="b">
        <f t="shared" si="23"/>
        <v>1</v>
      </c>
      <c r="H229" s="434" t="b">
        <v>0</v>
      </c>
      <c r="I229" s="434" t="b">
        <v>0</v>
      </c>
      <c r="K229" s="434" t="b">
        <v>0</v>
      </c>
      <c r="L229" s="434">
        <v>0</v>
      </c>
      <c r="M229" s="434" t="b">
        <v>0</v>
      </c>
      <c r="N229" s="434">
        <v>0</v>
      </c>
      <c r="O229" s="497" t="e">
        <f t="shared" si="20"/>
        <v>#DIV/0!</v>
      </c>
      <c r="P229" s="434">
        <f t="shared" si="24"/>
        <v>0</v>
      </c>
      <c r="Q229" s="434" t="e">
        <f t="shared" si="21"/>
        <v>#VALUE!</v>
      </c>
      <c r="R229" s="434">
        <v>1</v>
      </c>
      <c r="S229" s="434" t="str">
        <f t="shared" si="22"/>
        <v>Unclassified? Y/N Out of Order?</v>
      </c>
    </row>
    <row r="230" spans="6:19" x14ac:dyDescent="0.2">
      <c r="F230" s="434" t="b">
        <v>0</v>
      </c>
      <c r="G230" s="440" t="b">
        <f t="shared" si="23"/>
        <v>1</v>
      </c>
      <c r="H230" s="434" t="b">
        <v>0</v>
      </c>
      <c r="I230" s="434" t="b">
        <v>0</v>
      </c>
      <c r="K230" s="434" t="b">
        <v>0</v>
      </c>
      <c r="L230" s="434">
        <v>0</v>
      </c>
      <c r="M230" s="434" t="b">
        <v>0</v>
      </c>
      <c r="N230" s="434">
        <v>0</v>
      </c>
      <c r="O230" s="497" t="e">
        <f t="shared" si="20"/>
        <v>#DIV/0!</v>
      </c>
      <c r="P230" s="434">
        <f t="shared" si="24"/>
        <v>0</v>
      </c>
      <c r="Q230" s="434" t="e">
        <f t="shared" si="21"/>
        <v>#VALUE!</v>
      </c>
      <c r="R230" s="434">
        <v>1</v>
      </c>
      <c r="S230" s="434" t="str">
        <f t="shared" si="22"/>
        <v>Unclassified? Y/N Out of Order?</v>
      </c>
    </row>
    <row r="231" spans="6:19" x14ac:dyDescent="0.2">
      <c r="F231" s="434" t="b">
        <v>0</v>
      </c>
      <c r="G231" s="440" t="b">
        <f t="shared" si="23"/>
        <v>1</v>
      </c>
      <c r="H231" s="434" t="b">
        <v>0</v>
      </c>
      <c r="I231" s="434" t="b">
        <v>0</v>
      </c>
      <c r="K231" s="434" t="b">
        <v>0</v>
      </c>
      <c r="L231" s="434">
        <v>0</v>
      </c>
      <c r="M231" s="434" t="b">
        <v>0</v>
      </c>
      <c r="N231" s="434">
        <v>0</v>
      </c>
      <c r="O231" s="497" t="e">
        <f t="shared" si="20"/>
        <v>#DIV/0!</v>
      </c>
      <c r="P231" s="434">
        <f t="shared" si="24"/>
        <v>0</v>
      </c>
      <c r="Q231" s="434" t="e">
        <f t="shared" si="21"/>
        <v>#VALUE!</v>
      </c>
      <c r="R231" s="434">
        <v>1</v>
      </c>
      <c r="S231" s="434" t="str">
        <f t="shared" si="22"/>
        <v>Unclassified? Y/N Out of Order?</v>
      </c>
    </row>
    <row r="232" spans="6:19" x14ac:dyDescent="0.2">
      <c r="F232" s="434" t="b">
        <v>0</v>
      </c>
      <c r="G232" s="440" t="b">
        <f t="shared" si="23"/>
        <v>1</v>
      </c>
      <c r="H232" s="434" t="b">
        <v>0</v>
      </c>
      <c r="I232" s="434" t="b">
        <v>0</v>
      </c>
      <c r="K232" s="434" t="b">
        <v>0</v>
      </c>
      <c r="L232" s="434">
        <v>0</v>
      </c>
      <c r="M232" s="434" t="b">
        <v>0</v>
      </c>
      <c r="N232" s="434">
        <v>0</v>
      </c>
      <c r="O232" s="497" t="e">
        <f t="shared" si="20"/>
        <v>#DIV/0!</v>
      </c>
      <c r="P232" s="434">
        <f t="shared" si="24"/>
        <v>0</v>
      </c>
      <c r="Q232" s="434" t="e">
        <f t="shared" si="21"/>
        <v>#VALUE!</v>
      </c>
      <c r="R232" s="434">
        <v>1</v>
      </c>
      <c r="S232" s="434" t="str">
        <f t="shared" si="22"/>
        <v>Unclassified? Y/N Out of Order?</v>
      </c>
    </row>
    <row r="233" spans="6:19" x14ac:dyDescent="0.2">
      <c r="F233" s="434" t="b">
        <v>0</v>
      </c>
      <c r="G233" s="440" t="b">
        <f t="shared" si="23"/>
        <v>1</v>
      </c>
      <c r="H233" s="434" t="b">
        <v>0</v>
      </c>
      <c r="I233" s="434" t="b">
        <v>0</v>
      </c>
      <c r="K233" s="434" t="b">
        <v>0</v>
      </c>
      <c r="L233" s="434">
        <v>0</v>
      </c>
      <c r="M233" s="434" t="b">
        <v>0</v>
      </c>
      <c r="N233" s="434">
        <v>0</v>
      </c>
      <c r="O233" s="497" t="e">
        <f t="shared" si="20"/>
        <v>#DIV/0!</v>
      </c>
      <c r="P233" s="434">
        <f t="shared" si="24"/>
        <v>0</v>
      </c>
      <c r="Q233" s="434" t="e">
        <f t="shared" si="21"/>
        <v>#VALUE!</v>
      </c>
      <c r="R233" s="434">
        <v>1</v>
      </c>
      <c r="S233" s="434" t="str">
        <f t="shared" si="22"/>
        <v>Unclassified? Y/N Out of Order?</v>
      </c>
    </row>
    <row r="234" spans="6:19" x14ac:dyDescent="0.2">
      <c r="F234" s="434" t="b">
        <v>0</v>
      </c>
      <c r="G234" s="440" t="b">
        <f t="shared" si="23"/>
        <v>1</v>
      </c>
      <c r="H234" s="434" t="b">
        <v>0</v>
      </c>
      <c r="I234" s="434" t="b">
        <v>0</v>
      </c>
      <c r="K234" s="434" t="b">
        <v>0</v>
      </c>
      <c r="L234" s="434">
        <v>0</v>
      </c>
      <c r="M234" s="434" t="b">
        <v>0</v>
      </c>
      <c r="N234" s="434">
        <v>0</v>
      </c>
      <c r="O234" s="497" t="e">
        <f t="shared" si="20"/>
        <v>#DIV/0!</v>
      </c>
      <c r="P234" s="434">
        <f t="shared" si="24"/>
        <v>0</v>
      </c>
      <c r="Q234" s="434" t="e">
        <f t="shared" si="21"/>
        <v>#VALUE!</v>
      </c>
      <c r="R234" s="434">
        <v>1</v>
      </c>
      <c r="S234" s="434" t="str">
        <f t="shared" si="22"/>
        <v>Unclassified? Y/N Out of Order?</v>
      </c>
    </row>
    <row r="235" spans="6:19" x14ac:dyDescent="0.2">
      <c r="F235" s="434" t="b">
        <v>0</v>
      </c>
      <c r="G235" s="440" t="b">
        <f t="shared" si="23"/>
        <v>1</v>
      </c>
      <c r="H235" s="434" t="b">
        <v>0</v>
      </c>
      <c r="I235" s="434" t="b">
        <v>0</v>
      </c>
      <c r="K235" s="434" t="b">
        <v>0</v>
      </c>
      <c r="L235" s="434">
        <v>0</v>
      </c>
      <c r="M235" s="434" t="b">
        <v>0</v>
      </c>
      <c r="N235" s="434">
        <v>0</v>
      </c>
      <c r="O235" s="497" t="e">
        <f t="shared" si="20"/>
        <v>#DIV/0!</v>
      </c>
      <c r="P235" s="434">
        <f t="shared" si="24"/>
        <v>0</v>
      </c>
      <c r="Q235" s="434" t="e">
        <f t="shared" si="21"/>
        <v>#VALUE!</v>
      </c>
      <c r="R235" s="434">
        <v>1</v>
      </c>
      <c r="S235" s="434" t="str">
        <f t="shared" si="22"/>
        <v>Unclassified? Y/N Out of Order?</v>
      </c>
    </row>
    <row r="236" spans="6:19" x14ac:dyDescent="0.2">
      <c r="F236" s="434" t="b">
        <v>0</v>
      </c>
      <c r="G236" s="440" t="b">
        <f t="shared" si="23"/>
        <v>1</v>
      </c>
      <c r="H236" s="434" t="b">
        <v>0</v>
      </c>
      <c r="I236" s="434" t="b">
        <v>0</v>
      </c>
      <c r="K236" s="434" t="b">
        <v>0</v>
      </c>
      <c r="L236" s="434">
        <v>0</v>
      </c>
      <c r="M236" s="434" t="b">
        <v>0</v>
      </c>
      <c r="N236" s="434">
        <v>0</v>
      </c>
      <c r="O236" s="497" t="e">
        <f t="shared" si="20"/>
        <v>#DIV/0!</v>
      </c>
      <c r="P236" s="434">
        <f t="shared" si="24"/>
        <v>0</v>
      </c>
      <c r="Q236" s="434" t="e">
        <f t="shared" si="21"/>
        <v>#VALUE!</v>
      </c>
      <c r="R236" s="434">
        <v>1</v>
      </c>
      <c r="S236" s="434" t="str">
        <f t="shared" si="22"/>
        <v>Unclassified? Y/N Out of Order?</v>
      </c>
    </row>
    <row r="237" spans="6:19" x14ac:dyDescent="0.2">
      <c r="F237" s="434" t="b">
        <v>0</v>
      </c>
      <c r="G237" s="440" t="b">
        <f t="shared" si="23"/>
        <v>1</v>
      </c>
      <c r="H237" s="434" t="b">
        <v>0</v>
      </c>
      <c r="I237" s="434" t="b">
        <v>0</v>
      </c>
      <c r="K237" s="434" t="b">
        <v>0</v>
      </c>
      <c r="L237" s="434">
        <v>0</v>
      </c>
      <c r="M237" s="434" t="b">
        <v>0</v>
      </c>
      <c r="N237" s="434">
        <v>0</v>
      </c>
      <c r="O237" s="497" t="e">
        <f t="shared" si="20"/>
        <v>#DIV/0!</v>
      </c>
      <c r="P237" s="434">
        <f t="shared" si="24"/>
        <v>0</v>
      </c>
      <c r="Q237" s="434" t="e">
        <f t="shared" si="21"/>
        <v>#VALUE!</v>
      </c>
      <c r="R237" s="434">
        <v>1</v>
      </c>
      <c r="S237" s="434" t="str">
        <f t="shared" si="22"/>
        <v>Unclassified? Y/N Out of Order?</v>
      </c>
    </row>
    <row r="238" spans="6:19" x14ac:dyDescent="0.2">
      <c r="F238" s="434" t="b">
        <v>0</v>
      </c>
      <c r="G238" s="440" t="b">
        <f t="shared" si="23"/>
        <v>1</v>
      </c>
      <c r="H238" s="434" t="b">
        <v>0</v>
      </c>
      <c r="I238" s="434" t="b">
        <v>0</v>
      </c>
      <c r="K238" s="434" t="b">
        <v>0</v>
      </c>
      <c r="L238" s="434">
        <v>0</v>
      </c>
      <c r="M238" s="434" t="b">
        <v>0</v>
      </c>
      <c r="N238" s="434">
        <v>0</v>
      </c>
      <c r="O238" s="497" t="e">
        <f t="shared" si="20"/>
        <v>#DIV/0!</v>
      </c>
      <c r="P238" s="434">
        <f t="shared" si="24"/>
        <v>0</v>
      </c>
      <c r="Q238" s="434" t="e">
        <f t="shared" si="21"/>
        <v>#VALUE!</v>
      </c>
      <c r="R238" s="434">
        <v>1</v>
      </c>
      <c r="S238" s="434" t="str">
        <f t="shared" si="22"/>
        <v>Unclassified? Y/N Out of Order?</v>
      </c>
    </row>
    <row r="239" spans="6:19" x14ac:dyDescent="0.2">
      <c r="F239" s="434" t="b">
        <v>0</v>
      </c>
      <c r="G239" s="440" t="b">
        <f t="shared" si="23"/>
        <v>1</v>
      </c>
      <c r="H239" s="434" t="b">
        <v>0</v>
      </c>
      <c r="I239" s="434" t="b">
        <v>0</v>
      </c>
      <c r="K239" s="434" t="b">
        <v>0</v>
      </c>
      <c r="L239" s="434">
        <v>0</v>
      </c>
      <c r="M239" s="434" t="b">
        <v>0</v>
      </c>
      <c r="N239" s="434">
        <v>0</v>
      </c>
      <c r="O239" s="497" t="e">
        <f t="shared" si="20"/>
        <v>#DIV/0!</v>
      </c>
      <c r="P239" s="434">
        <f t="shared" si="24"/>
        <v>0</v>
      </c>
      <c r="Q239" s="434" t="e">
        <f t="shared" si="21"/>
        <v>#VALUE!</v>
      </c>
      <c r="R239" s="434">
        <v>1</v>
      </c>
      <c r="S239" s="434" t="str">
        <f t="shared" si="22"/>
        <v>Unclassified? Y/N Out of Order?</v>
      </c>
    </row>
    <row r="240" spans="6:19" x14ac:dyDescent="0.2">
      <c r="F240" s="434" t="b">
        <v>0</v>
      </c>
      <c r="G240" s="440" t="b">
        <f t="shared" si="23"/>
        <v>1</v>
      </c>
      <c r="H240" s="434" t="b">
        <v>0</v>
      </c>
      <c r="I240" s="434" t="b">
        <v>0</v>
      </c>
      <c r="K240" s="434" t="b">
        <v>0</v>
      </c>
      <c r="L240" s="434">
        <v>0</v>
      </c>
      <c r="M240" s="434" t="b">
        <v>0</v>
      </c>
      <c r="N240" s="434">
        <v>0</v>
      </c>
      <c r="O240" s="497" t="e">
        <f t="shared" si="20"/>
        <v>#DIV/0!</v>
      </c>
      <c r="P240" s="434">
        <f t="shared" si="24"/>
        <v>0</v>
      </c>
      <c r="Q240" s="434" t="e">
        <f t="shared" si="21"/>
        <v>#VALUE!</v>
      </c>
      <c r="R240" s="434">
        <v>1</v>
      </c>
      <c r="S240" s="434" t="str">
        <f t="shared" si="22"/>
        <v>Unclassified? Y/N Out of Order?</v>
      </c>
    </row>
    <row r="241" spans="6:19" x14ac:dyDescent="0.2">
      <c r="F241" s="434" t="b">
        <v>0</v>
      </c>
      <c r="G241" s="440" t="b">
        <f t="shared" si="23"/>
        <v>1</v>
      </c>
      <c r="H241" s="434" t="b">
        <v>0</v>
      </c>
      <c r="I241" s="434" t="b">
        <v>0</v>
      </c>
      <c r="K241" s="434" t="b">
        <v>0</v>
      </c>
      <c r="L241" s="434">
        <v>0</v>
      </c>
      <c r="M241" s="434" t="b">
        <v>0</v>
      </c>
      <c r="N241" s="434">
        <v>0</v>
      </c>
      <c r="O241" s="497" t="e">
        <f t="shared" si="20"/>
        <v>#DIV/0!</v>
      </c>
      <c r="P241" s="434">
        <f t="shared" si="24"/>
        <v>0</v>
      </c>
      <c r="Q241" s="434" t="e">
        <f t="shared" si="21"/>
        <v>#VALUE!</v>
      </c>
      <c r="R241" s="434">
        <v>1</v>
      </c>
      <c r="S241" s="434" t="str">
        <f t="shared" si="22"/>
        <v>Unclassified? Y/N Out of Order?</v>
      </c>
    </row>
    <row r="242" spans="6:19" x14ac:dyDescent="0.2">
      <c r="F242" s="434" t="b">
        <v>0</v>
      </c>
      <c r="G242" s="440" t="b">
        <f t="shared" si="23"/>
        <v>1</v>
      </c>
      <c r="H242" s="434" t="b">
        <v>0</v>
      </c>
      <c r="I242" s="434" t="b">
        <v>0</v>
      </c>
      <c r="K242" s="434" t="b">
        <v>0</v>
      </c>
      <c r="L242" s="434">
        <v>0</v>
      </c>
      <c r="M242" s="434" t="b">
        <v>0</v>
      </c>
      <c r="N242" s="434">
        <v>0</v>
      </c>
      <c r="O242" s="497" t="e">
        <f t="shared" si="20"/>
        <v>#DIV/0!</v>
      </c>
      <c r="P242" s="434">
        <f t="shared" si="24"/>
        <v>0</v>
      </c>
      <c r="Q242" s="434" t="e">
        <f t="shared" si="21"/>
        <v>#VALUE!</v>
      </c>
      <c r="R242" s="434">
        <v>1</v>
      </c>
      <c r="S242" s="434" t="str">
        <f t="shared" si="22"/>
        <v>Unclassified? Y/N Out of Order?</v>
      </c>
    </row>
    <row r="243" spans="6:19" x14ac:dyDescent="0.2">
      <c r="F243" s="434" t="b">
        <v>0</v>
      </c>
      <c r="G243" s="440" t="b">
        <f t="shared" si="23"/>
        <v>1</v>
      </c>
      <c r="H243" s="434" t="b">
        <v>0</v>
      </c>
      <c r="I243" s="434" t="b">
        <v>0</v>
      </c>
      <c r="K243" s="434" t="b">
        <v>0</v>
      </c>
      <c r="L243" s="434">
        <v>0</v>
      </c>
      <c r="M243" s="434" t="b">
        <v>0</v>
      </c>
      <c r="N243" s="434">
        <v>0</v>
      </c>
      <c r="O243" s="497" t="e">
        <f t="shared" si="20"/>
        <v>#DIV/0!</v>
      </c>
      <c r="P243" s="434">
        <f t="shared" si="24"/>
        <v>0</v>
      </c>
      <c r="Q243" s="434" t="e">
        <f t="shared" si="21"/>
        <v>#VALUE!</v>
      </c>
      <c r="R243" s="434">
        <v>1</v>
      </c>
      <c r="S243" s="434" t="str">
        <f t="shared" si="22"/>
        <v>Unclassified? Y/N Out of Order?</v>
      </c>
    </row>
    <row r="244" spans="6:19" x14ac:dyDescent="0.2">
      <c r="F244" s="434" t="b">
        <v>0</v>
      </c>
      <c r="G244" s="440" t="b">
        <f t="shared" si="23"/>
        <v>1</v>
      </c>
      <c r="H244" s="434" t="b">
        <v>0</v>
      </c>
      <c r="I244" s="434" t="b">
        <v>0</v>
      </c>
      <c r="K244" s="434" t="b">
        <v>0</v>
      </c>
      <c r="L244" s="434">
        <v>0</v>
      </c>
      <c r="M244" s="434" t="b">
        <v>0</v>
      </c>
      <c r="N244" s="434">
        <v>0</v>
      </c>
      <c r="O244" s="497" t="e">
        <f t="shared" si="20"/>
        <v>#DIV/0!</v>
      </c>
      <c r="P244" s="434">
        <f t="shared" si="24"/>
        <v>0</v>
      </c>
      <c r="Q244" s="434" t="e">
        <f t="shared" si="21"/>
        <v>#VALUE!</v>
      </c>
      <c r="R244" s="434">
        <v>1</v>
      </c>
      <c r="S244" s="434" t="str">
        <f t="shared" si="22"/>
        <v>Unclassified? Y/N Out of Order?</v>
      </c>
    </row>
    <row r="245" spans="6:19" x14ac:dyDescent="0.2">
      <c r="F245" s="434" t="b">
        <v>0</v>
      </c>
      <c r="G245" s="440" t="b">
        <f t="shared" si="23"/>
        <v>1</v>
      </c>
      <c r="H245" s="434" t="b">
        <v>0</v>
      </c>
      <c r="I245" s="434" t="b">
        <v>0</v>
      </c>
      <c r="K245" s="434" t="b">
        <v>0</v>
      </c>
      <c r="L245" s="434">
        <v>0</v>
      </c>
      <c r="M245" s="434" t="b">
        <v>0</v>
      </c>
      <c r="N245" s="434">
        <v>0</v>
      </c>
      <c r="O245" s="497" t="e">
        <f t="shared" si="20"/>
        <v>#DIV/0!</v>
      </c>
      <c r="P245" s="434">
        <f t="shared" si="24"/>
        <v>0</v>
      </c>
      <c r="Q245" s="434" t="e">
        <f t="shared" si="21"/>
        <v>#VALUE!</v>
      </c>
      <c r="R245" s="434">
        <v>1</v>
      </c>
      <c r="S245" s="434" t="str">
        <f t="shared" si="22"/>
        <v>Unclassified? Y/N Out of Order?</v>
      </c>
    </row>
    <row r="246" spans="6:19" x14ac:dyDescent="0.2">
      <c r="F246" s="434" t="b">
        <v>0</v>
      </c>
      <c r="G246" s="440" t="b">
        <f t="shared" si="23"/>
        <v>1</v>
      </c>
      <c r="H246" s="434" t="b">
        <v>0</v>
      </c>
      <c r="I246" s="434" t="b">
        <v>0</v>
      </c>
      <c r="K246" s="434" t="b">
        <v>0</v>
      </c>
      <c r="L246" s="434">
        <v>0</v>
      </c>
      <c r="M246" s="434" t="b">
        <v>0</v>
      </c>
      <c r="N246" s="434">
        <v>0</v>
      </c>
      <c r="O246" s="497" t="e">
        <f t="shared" si="20"/>
        <v>#DIV/0!</v>
      </c>
      <c r="P246" s="434">
        <f t="shared" si="24"/>
        <v>0</v>
      </c>
      <c r="Q246" s="434" t="e">
        <f t="shared" si="21"/>
        <v>#VALUE!</v>
      </c>
      <c r="R246" s="434">
        <v>1</v>
      </c>
      <c r="S246" s="434" t="str">
        <f t="shared" si="22"/>
        <v>Unclassified? Y/N Out of Order?</v>
      </c>
    </row>
    <row r="247" spans="6:19" x14ac:dyDescent="0.2">
      <c r="F247" s="434" t="b">
        <v>0</v>
      </c>
      <c r="G247" s="440" t="b">
        <f t="shared" si="23"/>
        <v>1</v>
      </c>
      <c r="H247" s="434" t="b">
        <v>0</v>
      </c>
      <c r="I247" s="434" t="b">
        <v>0</v>
      </c>
      <c r="K247" s="434" t="b">
        <v>0</v>
      </c>
      <c r="L247" s="434">
        <v>0</v>
      </c>
      <c r="M247" s="434" t="b">
        <v>0</v>
      </c>
      <c r="N247" s="434">
        <v>0</v>
      </c>
      <c r="O247" s="497" t="e">
        <f t="shared" si="20"/>
        <v>#DIV/0!</v>
      </c>
      <c r="P247" s="434">
        <f t="shared" si="24"/>
        <v>0</v>
      </c>
      <c r="Q247" s="434" t="e">
        <f t="shared" si="21"/>
        <v>#VALUE!</v>
      </c>
      <c r="R247" s="434">
        <v>1</v>
      </c>
      <c r="S247" s="434" t="str">
        <f t="shared" si="22"/>
        <v>Unclassified? Y/N Out of Order?</v>
      </c>
    </row>
    <row r="248" spans="6:19" x14ac:dyDescent="0.2">
      <c r="F248" s="434" t="b">
        <v>0</v>
      </c>
      <c r="G248" s="440" t="b">
        <f t="shared" si="23"/>
        <v>1</v>
      </c>
      <c r="H248" s="434" t="b">
        <v>0</v>
      </c>
      <c r="I248" s="434" t="b">
        <v>0</v>
      </c>
      <c r="K248" s="434" t="b">
        <v>0</v>
      </c>
      <c r="L248" s="434">
        <v>0</v>
      </c>
      <c r="M248" s="434" t="b">
        <v>0</v>
      </c>
      <c r="N248" s="434">
        <v>0</v>
      </c>
      <c r="O248" s="497" t="e">
        <f t="shared" si="20"/>
        <v>#DIV/0!</v>
      </c>
      <c r="P248" s="434">
        <f t="shared" si="24"/>
        <v>0</v>
      </c>
      <c r="Q248" s="434" t="e">
        <f t="shared" si="21"/>
        <v>#VALUE!</v>
      </c>
      <c r="R248" s="434">
        <v>1</v>
      </c>
      <c r="S248" s="434" t="str">
        <f t="shared" si="22"/>
        <v>Unclassified? Y/N Out of Order?</v>
      </c>
    </row>
    <row r="249" spans="6:19" x14ac:dyDescent="0.2">
      <c r="F249" s="434" t="b">
        <v>0</v>
      </c>
      <c r="G249" s="440" t="b">
        <f t="shared" si="23"/>
        <v>1</v>
      </c>
      <c r="H249" s="434" t="b">
        <v>0</v>
      </c>
      <c r="I249" s="434" t="b">
        <v>0</v>
      </c>
      <c r="K249" s="434" t="b">
        <v>0</v>
      </c>
      <c r="L249" s="434">
        <v>0</v>
      </c>
      <c r="M249" s="434" t="b">
        <v>0</v>
      </c>
      <c r="N249" s="434">
        <v>0</v>
      </c>
      <c r="O249" s="497" t="e">
        <f t="shared" si="20"/>
        <v>#DIV/0!</v>
      </c>
      <c r="P249" s="434">
        <f t="shared" si="24"/>
        <v>0</v>
      </c>
      <c r="Q249" s="434" t="e">
        <f t="shared" si="21"/>
        <v>#VALUE!</v>
      </c>
      <c r="R249" s="434">
        <v>1</v>
      </c>
      <c r="S249" s="434" t="str">
        <f t="shared" si="22"/>
        <v>Unclassified? Y/N Out of Order?</v>
      </c>
    </row>
    <row r="250" spans="6:19" x14ac:dyDescent="0.2">
      <c r="F250" s="434" t="b">
        <v>0</v>
      </c>
      <c r="G250" s="440" t="b">
        <f t="shared" si="23"/>
        <v>1</v>
      </c>
      <c r="H250" s="434" t="b">
        <v>0</v>
      </c>
      <c r="I250" s="434" t="b">
        <v>0</v>
      </c>
      <c r="K250" s="434" t="b">
        <v>0</v>
      </c>
      <c r="L250" s="434">
        <v>0</v>
      </c>
      <c r="M250" s="434" t="b">
        <v>0</v>
      </c>
      <c r="N250" s="434">
        <v>0</v>
      </c>
      <c r="O250" s="497" t="e">
        <f t="shared" si="20"/>
        <v>#DIV/0!</v>
      </c>
      <c r="P250" s="434">
        <f t="shared" si="24"/>
        <v>0</v>
      </c>
      <c r="Q250" s="434" t="e">
        <f t="shared" si="21"/>
        <v>#VALUE!</v>
      </c>
      <c r="R250" s="434">
        <v>1</v>
      </c>
      <c r="S250" s="434" t="str">
        <f t="shared" si="22"/>
        <v>Unclassified? Y/N Out of Order?</v>
      </c>
    </row>
    <row r="251" spans="6:19" x14ac:dyDescent="0.2">
      <c r="F251" s="434" t="b">
        <v>0</v>
      </c>
      <c r="G251" s="440" t="b">
        <f t="shared" si="23"/>
        <v>1</v>
      </c>
      <c r="H251" s="434" t="b">
        <v>0</v>
      </c>
      <c r="I251" s="434" t="b">
        <v>0</v>
      </c>
      <c r="K251" s="434" t="b">
        <v>0</v>
      </c>
      <c r="L251" s="434">
        <v>0</v>
      </c>
      <c r="M251" s="434" t="b">
        <v>0</v>
      </c>
      <c r="N251" s="434">
        <v>0</v>
      </c>
      <c r="O251" s="497" t="e">
        <f t="shared" si="20"/>
        <v>#DIV/0!</v>
      </c>
      <c r="P251" s="434">
        <f t="shared" si="24"/>
        <v>0</v>
      </c>
      <c r="Q251" s="434" t="e">
        <f t="shared" si="21"/>
        <v>#VALUE!</v>
      </c>
      <c r="R251" s="434">
        <v>1</v>
      </c>
      <c r="S251" s="434" t="str">
        <f t="shared" si="22"/>
        <v>Unclassified? Y/N Out of Order?</v>
      </c>
    </row>
    <row r="252" spans="6:19" x14ac:dyDescent="0.2">
      <c r="F252" s="434" t="b">
        <v>0</v>
      </c>
      <c r="G252" s="440" t="b">
        <f t="shared" si="23"/>
        <v>1</v>
      </c>
      <c r="H252" s="434" t="b">
        <v>0</v>
      </c>
      <c r="I252" s="434" t="b">
        <v>0</v>
      </c>
      <c r="K252" s="434" t="b">
        <v>0</v>
      </c>
      <c r="L252" s="434">
        <v>0</v>
      </c>
      <c r="M252" s="434" t="b">
        <v>0</v>
      </c>
      <c r="N252" s="434">
        <v>0</v>
      </c>
      <c r="O252" s="497" t="e">
        <f t="shared" si="20"/>
        <v>#DIV/0!</v>
      </c>
      <c r="P252" s="434">
        <f t="shared" si="24"/>
        <v>0</v>
      </c>
      <c r="Q252" s="434" t="e">
        <f t="shared" si="21"/>
        <v>#VALUE!</v>
      </c>
      <c r="R252" s="434">
        <v>1</v>
      </c>
      <c r="S252" s="434" t="str">
        <f t="shared" si="22"/>
        <v>Unclassified? Y/N Out of Order?</v>
      </c>
    </row>
    <row r="253" spans="6:19" x14ac:dyDescent="0.2">
      <c r="F253" s="434" t="b">
        <v>0</v>
      </c>
      <c r="G253" s="440" t="b">
        <f t="shared" si="23"/>
        <v>1</v>
      </c>
      <c r="H253" s="434" t="b">
        <v>0</v>
      </c>
      <c r="I253" s="434" t="b">
        <v>0</v>
      </c>
      <c r="K253" s="434" t="b">
        <v>0</v>
      </c>
      <c r="L253" s="434">
        <v>0</v>
      </c>
      <c r="M253" s="434" t="b">
        <v>0</v>
      </c>
      <c r="N253" s="434">
        <v>0</v>
      </c>
      <c r="O253" s="497" t="e">
        <f t="shared" si="20"/>
        <v>#DIV/0!</v>
      </c>
      <c r="P253" s="434">
        <f t="shared" si="24"/>
        <v>0</v>
      </c>
      <c r="Q253" s="434" t="e">
        <f t="shared" si="21"/>
        <v>#VALUE!</v>
      </c>
      <c r="R253" s="434">
        <v>1</v>
      </c>
      <c r="S253" s="434" t="str">
        <f t="shared" si="22"/>
        <v>Unclassified? Y/N Out of Order?</v>
      </c>
    </row>
    <row r="254" spans="6:19" x14ac:dyDescent="0.2">
      <c r="F254" s="434" t="b">
        <v>0</v>
      </c>
      <c r="G254" s="440" t="b">
        <f t="shared" si="23"/>
        <v>1</v>
      </c>
      <c r="H254" s="434" t="b">
        <v>0</v>
      </c>
      <c r="I254" s="434" t="b">
        <v>0</v>
      </c>
      <c r="K254" s="434" t="b">
        <v>0</v>
      </c>
      <c r="L254" s="434">
        <v>0</v>
      </c>
      <c r="M254" s="434" t="b">
        <v>0</v>
      </c>
      <c r="N254" s="434">
        <v>0</v>
      </c>
      <c r="O254" s="497" t="e">
        <f t="shared" si="20"/>
        <v>#DIV/0!</v>
      </c>
      <c r="P254" s="434">
        <f t="shared" si="24"/>
        <v>0</v>
      </c>
      <c r="Q254" s="434" t="e">
        <f t="shared" si="21"/>
        <v>#VALUE!</v>
      </c>
      <c r="R254" s="434">
        <v>1</v>
      </c>
      <c r="S254" s="434" t="str">
        <f t="shared" si="22"/>
        <v>Unclassified? Y/N Out of Order?</v>
      </c>
    </row>
    <row r="255" spans="6:19" x14ac:dyDescent="0.2">
      <c r="F255" s="434" t="b">
        <v>0</v>
      </c>
      <c r="G255" s="440" t="b">
        <f t="shared" si="23"/>
        <v>1</v>
      </c>
      <c r="H255" s="434" t="b">
        <v>0</v>
      </c>
      <c r="I255" s="434" t="b">
        <v>0</v>
      </c>
      <c r="K255" s="434" t="b">
        <v>0</v>
      </c>
      <c r="L255" s="434">
        <v>0</v>
      </c>
      <c r="M255" s="434" t="b">
        <v>0</v>
      </c>
      <c r="N255" s="434">
        <v>0</v>
      </c>
      <c r="O255" s="497" t="e">
        <f t="shared" si="20"/>
        <v>#DIV/0!</v>
      </c>
      <c r="P255" s="434">
        <f t="shared" si="24"/>
        <v>0</v>
      </c>
      <c r="Q255" s="434" t="e">
        <f t="shared" si="21"/>
        <v>#VALUE!</v>
      </c>
      <c r="R255" s="434">
        <v>1</v>
      </c>
      <c r="S255" s="434" t="str">
        <f t="shared" si="22"/>
        <v>Unclassified? Y/N Out of Order?</v>
      </c>
    </row>
    <row r="256" spans="6:19" x14ac:dyDescent="0.2">
      <c r="F256" s="434" t="b">
        <v>0</v>
      </c>
      <c r="G256" s="440" t="b">
        <f t="shared" si="23"/>
        <v>1</v>
      </c>
      <c r="H256" s="434" t="b">
        <v>0</v>
      </c>
      <c r="I256" s="434" t="b">
        <v>0</v>
      </c>
      <c r="K256" s="434" t="b">
        <v>0</v>
      </c>
      <c r="L256" s="434">
        <v>0</v>
      </c>
      <c r="M256" s="434" t="b">
        <v>0</v>
      </c>
      <c r="N256" s="434">
        <v>0</v>
      </c>
      <c r="O256" s="497" t="e">
        <f t="shared" si="20"/>
        <v>#DIV/0!</v>
      </c>
      <c r="P256" s="434">
        <f t="shared" si="24"/>
        <v>0</v>
      </c>
      <c r="Q256" s="434" t="e">
        <f t="shared" si="21"/>
        <v>#VALUE!</v>
      </c>
      <c r="R256" s="434">
        <v>1</v>
      </c>
      <c r="S256" s="434" t="str">
        <f t="shared" si="22"/>
        <v>Unclassified? Y/N Out of Order?</v>
      </c>
    </row>
    <row r="257" spans="6:19" x14ac:dyDescent="0.2">
      <c r="F257" s="434" t="b">
        <v>0</v>
      </c>
      <c r="G257" s="440" t="b">
        <f t="shared" si="23"/>
        <v>1</v>
      </c>
      <c r="H257" s="434" t="b">
        <v>0</v>
      </c>
      <c r="I257" s="434" t="b">
        <v>0</v>
      </c>
      <c r="K257" s="434" t="b">
        <v>0</v>
      </c>
      <c r="L257" s="434">
        <v>0</v>
      </c>
      <c r="M257" s="434" t="b">
        <v>0</v>
      </c>
      <c r="N257" s="434">
        <v>0</v>
      </c>
      <c r="O257" s="497" t="e">
        <f t="shared" si="20"/>
        <v>#DIV/0!</v>
      </c>
      <c r="P257" s="434">
        <f t="shared" si="24"/>
        <v>0</v>
      </c>
      <c r="Q257" s="434" t="e">
        <f t="shared" si="21"/>
        <v>#VALUE!</v>
      </c>
      <c r="R257" s="434">
        <v>1</v>
      </c>
      <c r="S257" s="434" t="str">
        <f t="shared" si="22"/>
        <v>Unclassified? Y/N Out of Order?</v>
      </c>
    </row>
    <row r="258" spans="6:19" x14ac:dyDescent="0.2">
      <c r="F258" s="434" t="b">
        <v>0</v>
      </c>
      <c r="G258" s="440" t="b">
        <f t="shared" si="23"/>
        <v>1</v>
      </c>
      <c r="H258" s="434" t="b">
        <v>0</v>
      </c>
      <c r="I258" s="434" t="b">
        <v>0</v>
      </c>
      <c r="K258" s="434" t="b">
        <v>0</v>
      </c>
      <c r="L258" s="434">
        <v>0</v>
      </c>
      <c r="M258" s="434" t="b">
        <v>0</v>
      </c>
      <c r="N258" s="434">
        <v>0</v>
      </c>
      <c r="O258" s="497" t="e">
        <f t="shared" si="20"/>
        <v>#DIV/0!</v>
      </c>
      <c r="P258" s="434">
        <f t="shared" si="24"/>
        <v>0</v>
      </c>
      <c r="Q258" s="434" t="e">
        <f t="shared" si="21"/>
        <v>#VALUE!</v>
      </c>
      <c r="R258" s="434">
        <v>1</v>
      </c>
      <c r="S258" s="434" t="str">
        <f t="shared" si="22"/>
        <v>Unclassified? Y/N Out of Order?</v>
      </c>
    </row>
    <row r="259" spans="6:19" x14ac:dyDescent="0.2">
      <c r="F259" s="434" t="b">
        <v>0</v>
      </c>
      <c r="G259" s="440" t="b">
        <f t="shared" si="23"/>
        <v>1</v>
      </c>
      <c r="H259" s="434" t="b">
        <v>0</v>
      </c>
      <c r="I259" s="434" t="b">
        <v>0</v>
      </c>
      <c r="K259" s="434" t="b">
        <v>0</v>
      </c>
      <c r="L259" s="434">
        <v>0</v>
      </c>
      <c r="M259" s="434" t="b">
        <v>0</v>
      </c>
      <c r="N259" s="434">
        <v>0</v>
      </c>
      <c r="O259" s="497" t="e">
        <f t="shared" si="20"/>
        <v>#DIV/0!</v>
      </c>
      <c r="P259" s="434">
        <f t="shared" si="24"/>
        <v>0</v>
      </c>
      <c r="Q259" s="434" t="e">
        <f t="shared" si="21"/>
        <v>#VALUE!</v>
      </c>
      <c r="R259" s="434">
        <v>1</v>
      </c>
      <c r="S259" s="434" t="str">
        <f t="shared" si="22"/>
        <v>Unclassified? Y/N Out of Order?</v>
      </c>
    </row>
    <row r="260" spans="6:19" x14ac:dyDescent="0.2">
      <c r="F260" s="434" t="b">
        <v>0</v>
      </c>
      <c r="G260" s="440" t="b">
        <f t="shared" si="23"/>
        <v>1</v>
      </c>
      <c r="H260" s="434" t="b">
        <v>0</v>
      </c>
      <c r="I260" s="434" t="b">
        <v>0</v>
      </c>
      <c r="K260" s="434" t="b">
        <v>0</v>
      </c>
      <c r="L260" s="434">
        <v>0</v>
      </c>
      <c r="M260" s="434" t="b">
        <v>0</v>
      </c>
      <c r="N260" s="434">
        <v>0</v>
      </c>
      <c r="O260" s="497" t="e">
        <f t="shared" si="20"/>
        <v>#DIV/0!</v>
      </c>
      <c r="P260" s="434">
        <f t="shared" si="24"/>
        <v>0</v>
      </c>
      <c r="Q260" s="434" t="e">
        <f t="shared" si="21"/>
        <v>#VALUE!</v>
      </c>
      <c r="R260" s="434">
        <v>1</v>
      </c>
      <c r="S260" s="434" t="str">
        <f t="shared" si="22"/>
        <v>Unclassified? Y/N Out of Order?</v>
      </c>
    </row>
    <row r="261" spans="6:19" x14ac:dyDescent="0.2">
      <c r="F261" s="434" t="b">
        <v>0</v>
      </c>
      <c r="G261" s="440" t="b">
        <f t="shared" si="23"/>
        <v>1</v>
      </c>
      <c r="H261" s="434" t="b">
        <v>0</v>
      </c>
      <c r="I261" s="434" t="b">
        <v>0</v>
      </c>
      <c r="K261" s="434" t="b">
        <v>0</v>
      </c>
      <c r="L261" s="434">
        <v>0</v>
      </c>
      <c r="M261" s="434" t="b">
        <v>0</v>
      </c>
      <c r="N261" s="434">
        <v>0</v>
      </c>
      <c r="O261" s="497" t="e">
        <f t="shared" si="20"/>
        <v>#DIV/0!</v>
      </c>
      <c r="P261" s="434">
        <f t="shared" si="24"/>
        <v>0</v>
      </c>
      <c r="Q261" s="434" t="e">
        <f t="shared" si="21"/>
        <v>#VALUE!</v>
      </c>
      <c r="R261" s="434">
        <v>1</v>
      </c>
      <c r="S261" s="434" t="str">
        <f t="shared" si="22"/>
        <v>Unclassified? Y/N Out of Order?</v>
      </c>
    </row>
    <row r="262" spans="6:19" x14ac:dyDescent="0.2">
      <c r="F262" s="434" t="b">
        <v>0</v>
      </c>
      <c r="G262" s="440" t="b">
        <f t="shared" si="23"/>
        <v>1</v>
      </c>
      <c r="H262" s="434" t="b">
        <v>0</v>
      </c>
      <c r="I262" s="434" t="b">
        <v>0</v>
      </c>
      <c r="K262" s="434" t="b">
        <v>0</v>
      </c>
      <c r="L262" s="434">
        <v>0</v>
      </c>
      <c r="M262" s="434" t="b">
        <v>0</v>
      </c>
      <c r="N262" s="434">
        <v>0</v>
      </c>
      <c r="O262" s="497" t="e">
        <f t="shared" si="20"/>
        <v>#DIV/0!</v>
      </c>
      <c r="P262" s="434">
        <f t="shared" si="24"/>
        <v>0</v>
      </c>
      <c r="Q262" s="434" t="e">
        <f t="shared" si="21"/>
        <v>#VALUE!</v>
      </c>
      <c r="R262" s="434">
        <v>1</v>
      </c>
      <c r="S262" s="434" t="str">
        <f t="shared" si="22"/>
        <v>Unclassified? Y/N Out of Order?</v>
      </c>
    </row>
    <row r="263" spans="6:19" x14ac:dyDescent="0.2">
      <c r="F263" s="434" t="b">
        <v>0</v>
      </c>
      <c r="G263" s="440" t="b">
        <f t="shared" si="23"/>
        <v>1</v>
      </c>
      <c r="H263" s="434" t="b">
        <v>0</v>
      </c>
      <c r="I263" s="434" t="b">
        <v>0</v>
      </c>
      <c r="K263" s="434" t="b">
        <v>0</v>
      </c>
      <c r="L263" s="434">
        <v>0</v>
      </c>
      <c r="M263" s="434" t="b">
        <v>0</v>
      </c>
      <c r="N263" s="434">
        <v>0</v>
      </c>
      <c r="O263" s="497" t="e">
        <f t="shared" si="20"/>
        <v>#DIV/0!</v>
      </c>
      <c r="P263" s="434">
        <f t="shared" si="24"/>
        <v>0</v>
      </c>
      <c r="Q263" s="434" t="e">
        <f t="shared" si="21"/>
        <v>#VALUE!</v>
      </c>
      <c r="R263" s="434">
        <v>1</v>
      </c>
      <c r="S263" s="434" t="str">
        <f t="shared" si="22"/>
        <v>Unclassified? Y/N Out of Order?</v>
      </c>
    </row>
    <row r="264" spans="6:19" x14ac:dyDescent="0.2">
      <c r="F264" s="434" t="b">
        <v>0</v>
      </c>
      <c r="G264" s="440" t="b">
        <f t="shared" si="23"/>
        <v>1</v>
      </c>
      <c r="H264" s="434" t="b">
        <v>0</v>
      </c>
      <c r="I264" s="434" t="b">
        <v>0</v>
      </c>
      <c r="K264" s="434" t="b">
        <v>0</v>
      </c>
      <c r="L264" s="434">
        <v>0</v>
      </c>
      <c r="M264" s="434" t="b">
        <v>0</v>
      </c>
      <c r="N264" s="434">
        <v>0</v>
      </c>
      <c r="O264" s="497" t="e">
        <f t="shared" si="20"/>
        <v>#DIV/0!</v>
      </c>
      <c r="P264" s="434">
        <f t="shared" si="24"/>
        <v>0</v>
      </c>
      <c r="Q264" s="434" t="e">
        <f t="shared" si="21"/>
        <v>#VALUE!</v>
      </c>
      <c r="R264" s="434">
        <v>1</v>
      </c>
      <c r="S264" s="434" t="str">
        <f t="shared" si="22"/>
        <v>Unclassified? Y/N Out of Order?</v>
      </c>
    </row>
    <row r="265" spans="6:19" x14ac:dyDescent="0.2">
      <c r="F265" s="434" t="b">
        <v>0</v>
      </c>
      <c r="G265" s="440" t="b">
        <f t="shared" si="23"/>
        <v>1</v>
      </c>
      <c r="H265" s="434" t="b">
        <v>0</v>
      </c>
      <c r="I265" s="434" t="b">
        <v>0</v>
      </c>
      <c r="K265" s="434" t="b">
        <v>0</v>
      </c>
      <c r="L265" s="434">
        <v>0</v>
      </c>
      <c r="M265" s="434" t="b">
        <v>0</v>
      </c>
      <c r="N265" s="434">
        <v>0</v>
      </c>
      <c r="O265" s="497" t="e">
        <f t="shared" si="20"/>
        <v>#DIV/0!</v>
      </c>
      <c r="P265" s="434">
        <f t="shared" si="24"/>
        <v>0</v>
      </c>
      <c r="Q265" s="434" t="e">
        <f t="shared" si="21"/>
        <v>#VALUE!</v>
      </c>
      <c r="R265" s="434">
        <v>1</v>
      </c>
      <c r="S265" s="434" t="str">
        <f t="shared" si="22"/>
        <v>Unclassified? Y/N Out of Order?</v>
      </c>
    </row>
    <row r="266" spans="6:19" x14ac:dyDescent="0.2">
      <c r="F266" s="434" t="b">
        <v>0</v>
      </c>
      <c r="G266" s="440" t="b">
        <f t="shared" si="23"/>
        <v>1</v>
      </c>
      <c r="H266" s="434" t="b">
        <v>0</v>
      </c>
      <c r="I266" s="434" t="b">
        <v>0</v>
      </c>
      <c r="K266" s="434" t="b">
        <v>0</v>
      </c>
      <c r="L266" s="434">
        <v>0</v>
      </c>
      <c r="M266" s="434" t="b">
        <v>0</v>
      </c>
      <c r="N266" s="434">
        <v>0</v>
      </c>
      <c r="O266" s="497" t="e">
        <f t="shared" ref="O266:O329" si="25">SUM(IF(I266 = 1, 1, 0) * J266, IF(K266 = 1, 1, 0) * L266, IF(M266 = 1, 1, 0) * N266) / P266</f>
        <v>#DIV/0!</v>
      </c>
      <c r="P266" s="434">
        <f t="shared" si="24"/>
        <v>0</v>
      </c>
      <c r="Q266" s="434" t="e">
        <f t="shared" ref="Q266:Q329" si="26">SUM(IF(I266 = 1, 1, 0) * J266, IF(K266 = 1, 1, 0) * L266, IF(M266 = 1, 1, 0) * N266) + " / " + P266</f>
        <v>#VALUE!</v>
      </c>
      <c r="R266" s="434">
        <v>1</v>
      </c>
      <c r="S266" s="434"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34" t="b">
        <v>0</v>
      </c>
      <c r="G267" s="440" t="b">
        <f t="shared" ref="G267:G330" si="28">NOT(H267)</f>
        <v>1</v>
      </c>
      <c r="H267" s="434" t="b">
        <v>0</v>
      </c>
      <c r="I267" s="434" t="b">
        <v>0</v>
      </c>
      <c r="K267" s="434" t="b">
        <v>0</v>
      </c>
      <c r="L267" s="434">
        <v>0</v>
      </c>
      <c r="M267" s="434" t="b">
        <v>0</v>
      </c>
      <c r="N267" s="434">
        <v>0</v>
      </c>
      <c r="O267" s="497" t="e">
        <f t="shared" si="25"/>
        <v>#DIV/0!</v>
      </c>
      <c r="P267" s="434">
        <f t="shared" si="24"/>
        <v>0</v>
      </c>
      <c r="Q267" s="434" t="e">
        <f t="shared" si="26"/>
        <v>#VALUE!</v>
      </c>
      <c r="R267" s="434">
        <v>1</v>
      </c>
      <c r="S267" s="434" t="str">
        <f t="shared" si="27"/>
        <v>Unclassified? Y/N Out of Order?</v>
      </c>
    </row>
    <row r="268" spans="6:19" x14ac:dyDescent="0.2">
      <c r="F268" s="434" t="b">
        <v>0</v>
      </c>
      <c r="G268" s="440" t="b">
        <f t="shared" si="28"/>
        <v>1</v>
      </c>
      <c r="H268" s="434" t="b">
        <v>0</v>
      </c>
      <c r="I268" s="434" t="b">
        <v>0</v>
      </c>
      <c r="K268" s="434" t="b">
        <v>0</v>
      </c>
      <c r="L268" s="434">
        <v>0</v>
      </c>
      <c r="M268" s="434" t="b">
        <v>0</v>
      </c>
      <c r="N268" s="434">
        <v>0</v>
      </c>
      <c r="O268" s="497" t="e">
        <f t="shared" si="25"/>
        <v>#DIV/0!</v>
      </c>
      <c r="P268" s="434">
        <f t="shared" si="24"/>
        <v>0</v>
      </c>
      <c r="Q268" s="434" t="e">
        <f t="shared" si="26"/>
        <v>#VALUE!</v>
      </c>
      <c r="R268" s="434">
        <v>1</v>
      </c>
      <c r="S268" s="434" t="str">
        <f t="shared" si="27"/>
        <v>Unclassified? Y/N Out of Order?</v>
      </c>
    </row>
    <row r="269" spans="6:19" x14ac:dyDescent="0.2">
      <c r="F269" s="434" t="b">
        <v>0</v>
      </c>
      <c r="G269" s="440" t="b">
        <f t="shared" si="28"/>
        <v>1</v>
      </c>
      <c r="H269" s="434" t="b">
        <v>0</v>
      </c>
      <c r="I269" s="434" t="b">
        <v>0</v>
      </c>
      <c r="K269" s="434" t="b">
        <v>0</v>
      </c>
      <c r="L269" s="434">
        <v>0</v>
      </c>
      <c r="M269" s="434" t="b">
        <v>0</v>
      </c>
      <c r="N269" s="434">
        <v>0</v>
      </c>
      <c r="O269" s="497" t="e">
        <f t="shared" si="25"/>
        <v>#DIV/0!</v>
      </c>
      <c r="P269" s="434">
        <f t="shared" ref="P269:P332" si="29">SUM(J269, L269, N269)</f>
        <v>0</v>
      </c>
      <c r="Q269" s="434" t="e">
        <f t="shared" si="26"/>
        <v>#VALUE!</v>
      </c>
      <c r="R269" s="434">
        <v>1</v>
      </c>
      <c r="S269" s="434" t="str">
        <f t="shared" si="27"/>
        <v>Unclassified? Y/N Out of Order?</v>
      </c>
    </row>
    <row r="270" spans="6:19" x14ac:dyDescent="0.2">
      <c r="F270" s="434" t="b">
        <v>0</v>
      </c>
      <c r="G270" s="440" t="b">
        <f t="shared" si="28"/>
        <v>1</v>
      </c>
      <c r="H270" s="434" t="b">
        <v>0</v>
      </c>
      <c r="I270" s="434" t="b">
        <v>0</v>
      </c>
      <c r="K270" s="434" t="b">
        <v>0</v>
      </c>
      <c r="L270" s="434">
        <v>0</v>
      </c>
      <c r="M270" s="434" t="b">
        <v>0</v>
      </c>
      <c r="N270" s="434">
        <v>0</v>
      </c>
      <c r="O270" s="497" t="e">
        <f t="shared" si="25"/>
        <v>#DIV/0!</v>
      </c>
      <c r="P270" s="434">
        <f t="shared" si="29"/>
        <v>0</v>
      </c>
      <c r="Q270" s="434" t="e">
        <f t="shared" si="26"/>
        <v>#VALUE!</v>
      </c>
      <c r="R270" s="434">
        <v>1</v>
      </c>
      <c r="S270" s="434" t="str">
        <f t="shared" si="27"/>
        <v>Unclassified? Y/N Out of Order?</v>
      </c>
    </row>
    <row r="271" spans="6:19" x14ac:dyDescent="0.2">
      <c r="F271" s="434" t="b">
        <v>0</v>
      </c>
      <c r="G271" s="440" t="b">
        <f t="shared" si="28"/>
        <v>1</v>
      </c>
      <c r="H271" s="434" t="b">
        <v>0</v>
      </c>
      <c r="I271" s="434" t="b">
        <v>0</v>
      </c>
      <c r="K271" s="434" t="b">
        <v>0</v>
      </c>
      <c r="L271" s="434">
        <v>0</v>
      </c>
      <c r="M271" s="434" t="b">
        <v>0</v>
      </c>
      <c r="N271" s="434">
        <v>0</v>
      </c>
      <c r="O271" s="497" t="e">
        <f t="shared" si="25"/>
        <v>#DIV/0!</v>
      </c>
      <c r="P271" s="434">
        <f t="shared" si="29"/>
        <v>0</v>
      </c>
      <c r="Q271" s="434" t="e">
        <f t="shared" si="26"/>
        <v>#VALUE!</v>
      </c>
      <c r="R271" s="434">
        <v>1</v>
      </c>
      <c r="S271" s="434" t="str">
        <f t="shared" si="27"/>
        <v>Unclassified? Y/N Out of Order?</v>
      </c>
    </row>
    <row r="272" spans="6:19" x14ac:dyDescent="0.2">
      <c r="F272" s="434" t="b">
        <v>0</v>
      </c>
      <c r="G272" s="440" t="b">
        <f t="shared" si="28"/>
        <v>1</v>
      </c>
      <c r="H272" s="434" t="b">
        <v>0</v>
      </c>
      <c r="I272" s="434" t="b">
        <v>0</v>
      </c>
      <c r="K272" s="434" t="b">
        <v>0</v>
      </c>
      <c r="L272" s="434">
        <v>0</v>
      </c>
      <c r="M272" s="434" t="b">
        <v>0</v>
      </c>
      <c r="N272" s="434">
        <v>0</v>
      </c>
      <c r="O272" s="497" t="e">
        <f t="shared" si="25"/>
        <v>#DIV/0!</v>
      </c>
      <c r="P272" s="434">
        <f t="shared" si="29"/>
        <v>0</v>
      </c>
      <c r="Q272" s="434" t="e">
        <f t="shared" si="26"/>
        <v>#VALUE!</v>
      </c>
      <c r="R272" s="434">
        <v>1</v>
      </c>
      <c r="S272" s="434" t="str">
        <f t="shared" si="27"/>
        <v>Unclassified? Y/N Out of Order?</v>
      </c>
    </row>
    <row r="273" spans="6:19" x14ac:dyDescent="0.2">
      <c r="F273" s="434" t="b">
        <v>0</v>
      </c>
      <c r="G273" s="440" t="b">
        <f t="shared" si="28"/>
        <v>1</v>
      </c>
      <c r="H273" s="434" t="b">
        <v>0</v>
      </c>
      <c r="I273" s="434" t="b">
        <v>0</v>
      </c>
      <c r="K273" s="434" t="b">
        <v>0</v>
      </c>
      <c r="L273" s="434">
        <v>0</v>
      </c>
      <c r="M273" s="434" t="b">
        <v>0</v>
      </c>
      <c r="N273" s="434">
        <v>0</v>
      </c>
      <c r="O273" s="497" t="e">
        <f t="shared" si="25"/>
        <v>#DIV/0!</v>
      </c>
      <c r="P273" s="434">
        <f t="shared" si="29"/>
        <v>0</v>
      </c>
      <c r="Q273" s="434" t="e">
        <f t="shared" si="26"/>
        <v>#VALUE!</v>
      </c>
      <c r="R273" s="434">
        <v>1</v>
      </c>
      <c r="S273" s="434" t="str">
        <f t="shared" si="27"/>
        <v>Unclassified? Y/N Out of Order?</v>
      </c>
    </row>
    <row r="274" spans="6:19" x14ac:dyDescent="0.2">
      <c r="F274" s="434" t="b">
        <v>0</v>
      </c>
      <c r="G274" s="440" t="b">
        <f t="shared" si="28"/>
        <v>1</v>
      </c>
      <c r="H274" s="434" t="b">
        <v>0</v>
      </c>
      <c r="I274" s="434" t="b">
        <v>0</v>
      </c>
      <c r="K274" s="434" t="b">
        <v>0</v>
      </c>
      <c r="L274" s="434">
        <v>0</v>
      </c>
      <c r="M274" s="434" t="b">
        <v>0</v>
      </c>
      <c r="N274" s="434">
        <v>0</v>
      </c>
      <c r="O274" s="497" t="e">
        <f t="shared" si="25"/>
        <v>#DIV/0!</v>
      </c>
      <c r="P274" s="434">
        <f t="shared" si="29"/>
        <v>0</v>
      </c>
      <c r="Q274" s="434" t="e">
        <f t="shared" si="26"/>
        <v>#VALUE!</v>
      </c>
      <c r="R274" s="434">
        <v>1</v>
      </c>
      <c r="S274" s="434" t="str">
        <f t="shared" si="27"/>
        <v>Unclassified? Y/N Out of Order?</v>
      </c>
    </row>
    <row r="275" spans="6:19" x14ac:dyDescent="0.2">
      <c r="F275" s="434" t="b">
        <v>0</v>
      </c>
      <c r="G275" s="440" t="b">
        <f t="shared" si="28"/>
        <v>1</v>
      </c>
      <c r="H275" s="434" t="b">
        <v>0</v>
      </c>
      <c r="I275" s="434" t="b">
        <v>0</v>
      </c>
      <c r="K275" s="434" t="b">
        <v>0</v>
      </c>
      <c r="L275" s="434">
        <v>0</v>
      </c>
      <c r="M275" s="434" t="b">
        <v>0</v>
      </c>
      <c r="N275" s="434">
        <v>0</v>
      </c>
      <c r="O275" s="497" t="e">
        <f t="shared" si="25"/>
        <v>#DIV/0!</v>
      </c>
      <c r="P275" s="434">
        <f t="shared" si="29"/>
        <v>0</v>
      </c>
      <c r="Q275" s="434" t="e">
        <f t="shared" si="26"/>
        <v>#VALUE!</v>
      </c>
      <c r="R275" s="434">
        <v>1</v>
      </c>
      <c r="S275" s="434" t="str">
        <f t="shared" si="27"/>
        <v>Unclassified? Y/N Out of Order?</v>
      </c>
    </row>
    <row r="276" spans="6:19" x14ac:dyDescent="0.2">
      <c r="F276" s="434" t="b">
        <v>0</v>
      </c>
      <c r="G276" s="440" t="b">
        <f t="shared" si="28"/>
        <v>1</v>
      </c>
      <c r="H276" s="434" t="b">
        <v>0</v>
      </c>
      <c r="I276" s="434" t="b">
        <v>0</v>
      </c>
      <c r="K276" s="434" t="b">
        <v>0</v>
      </c>
      <c r="L276" s="434">
        <v>0</v>
      </c>
      <c r="M276" s="434" t="b">
        <v>0</v>
      </c>
      <c r="N276" s="434">
        <v>0</v>
      </c>
      <c r="O276" s="497" t="e">
        <f t="shared" si="25"/>
        <v>#DIV/0!</v>
      </c>
      <c r="P276" s="434">
        <f t="shared" si="29"/>
        <v>0</v>
      </c>
      <c r="Q276" s="434" t="e">
        <f t="shared" si="26"/>
        <v>#VALUE!</v>
      </c>
      <c r="R276" s="434">
        <v>1</v>
      </c>
      <c r="S276" s="434" t="str">
        <f t="shared" si="27"/>
        <v>Unclassified? Y/N Out of Order?</v>
      </c>
    </row>
    <row r="277" spans="6:19" x14ac:dyDescent="0.2">
      <c r="F277" s="434" t="b">
        <v>0</v>
      </c>
      <c r="G277" s="440" t="b">
        <f t="shared" si="28"/>
        <v>1</v>
      </c>
      <c r="H277" s="434" t="b">
        <v>0</v>
      </c>
      <c r="I277" s="434" t="b">
        <v>0</v>
      </c>
      <c r="K277" s="434" t="b">
        <v>0</v>
      </c>
      <c r="L277" s="434">
        <v>0</v>
      </c>
      <c r="M277" s="434" t="b">
        <v>0</v>
      </c>
      <c r="N277" s="434">
        <v>0</v>
      </c>
      <c r="O277" s="497" t="e">
        <f t="shared" si="25"/>
        <v>#DIV/0!</v>
      </c>
      <c r="P277" s="434">
        <f t="shared" si="29"/>
        <v>0</v>
      </c>
      <c r="Q277" s="434" t="e">
        <f t="shared" si="26"/>
        <v>#VALUE!</v>
      </c>
      <c r="R277" s="434">
        <v>1</v>
      </c>
      <c r="S277" s="434" t="str">
        <f t="shared" si="27"/>
        <v>Unclassified? Y/N Out of Order?</v>
      </c>
    </row>
    <row r="278" spans="6:19" x14ac:dyDescent="0.2">
      <c r="F278" s="434" t="b">
        <v>0</v>
      </c>
      <c r="G278" s="440" t="b">
        <f t="shared" si="28"/>
        <v>1</v>
      </c>
      <c r="H278" s="434" t="b">
        <v>0</v>
      </c>
      <c r="I278" s="434" t="b">
        <v>0</v>
      </c>
      <c r="K278" s="434" t="b">
        <v>0</v>
      </c>
      <c r="L278" s="434">
        <v>0</v>
      </c>
      <c r="M278" s="434" t="b">
        <v>0</v>
      </c>
      <c r="N278" s="434">
        <v>0</v>
      </c>
      <c r="O278" s="497" t="e">
        <f t="shared" si="25"/>
        <v>#DIV/0!</v>
      </c>
      <c r="P278" s="434">
        <f t="shared" si="29"/>
        <v>0</v>
      </c>
      <c r="Q278" s="434" t="e">
        <f t="shared" si="26"/>
        <v>#VALUE!</v>
      </c>
      <c r="R278" s="434">
        <v>1</v>
      </c>
      <c r="S278" s="434" t="str">
        <f t="shared" si="27"/>
        <v>Unclassified? Y/N Out of Order?</v>
      </c>
    </row>
    <row r="279" spans="6:19" x14ac:dyDescent="0.2">
      <c r="F279" s="434" t="b">
        <v>0</v>
      </c>
      <c r="G279" s="440" t="b">
        <f t="shared" si="28"/>
        <v>1</v>
      </c>
      <c r="H279" s="434" t="b">
        <v>0</v>
      </c>
      <c r="I279" s="434" t="b">
        <v>0</v>
      </c>
      <c r="K279" s="434" t="b">
        <v>0</v>
      </c>
      <c r="L279" s="434">
        <v>0</v>
      </c>
      <c r="M279" s="434" t="b">
        <v>0</v>
      </c>
      <c r="N279" s="434">
        <v>0</v>
      </c>
      <c r="O279" s="497" t="e">
        <f t="shared" si="25"/>
        <v>#DIV/0!</v>
      </c>
      <c r="P279" s="434">
        <f t="shared" si="29"/>
        <v>0</v>
      </c>
      <c r="Q279" s="434" t="e">
        <f t="shared" si="26"/>
        <v>#VALUE!</v>
      </c>
      <c r="R279" s="434">
        <v>1</v>
      </c>
      <c r="S279" s="434" t="str">
        <f t="shared" si="27"/>
        <v>Unclassified? Y/N Out of Order?</v>
      </c>
    </row>
    <row r="280" spans="6:19" x14ac:dyDescent="0.2">
      <c r="F280" s="434" t="b">
        <v>0</v>
      </c>
      <c r="G280" s="440" t="b">
        <f t="shared" si="28"/>
        <v>1</v>
      </c>
      <c r="H280" s="434" t="b">
        <v>0</v>
      </c>
      <c r="I280" s="434" t="b">
        <v>0</v>
      </c>
      <c r="K280" s="434" t="b">
        <v>0</v>
      </c>
      <c r="L280" s="434">
        <v>0</v>
      </c>
      <c r="M280" s="434" t="b">
        <v>0</v>
      </c>
      <c r="N280" s="434">
        <v>0</v>
      </c>
      <c r="O280" s="497" t="e">
        <f t="shared" si="25"/>
        <v>#DIV/0!</v>
      </c>
      <c r="P280" s="434">
        <f t="shared" si="29"/>
        <v>0</v>
      </c>
      <c r="Q280" s="434" t="e">
        <f t="shared" si="26"/>
        <v>#VALUE!</v>
      </c>
      <c r="R280" s="434">
        <v>1</v>
      </c>
      <c r="S280" s="434" t="str">
        <f t="shared" si="27"/>
        <v>Unclassified? Y/N Out of Order?</v>
      </c>
    </row>
    <row r="281" spans="6:19" x14ac:dyDescent="0.2">
      <c r="F281" s="434" t="b">
        <v>0</v>
      </c>
      <c r="G281" s="440" t="b">
        <f t="shared" si="28"/>
        <v>1</v>
      </c>
      <c r="H281" s="434" t="b">
        <v>0</v>
      </c>
      <c r="I281" s="434" t="b">
        <v>0</v>
      </c>
      <c r="K281" s="434" t="b">
        <v>0</v>
      </c>
      <c r="L281" s="434">
        <v>0</v>
      </c>
      <c r="M281" s="434" t="b">
        <v>0</v>
      </c>
      <c r="N281" s="434">
        <v>0</v>
      </c>
      <c r="O281" s="497" t="e">
        <f t="shared" si="25"/>
        <v>#DIV/0!</v>
      </c>
      <c r="P281" s="434">
        <f t="shared" si="29"/>
        <v>0</v>
      </c>
      <c r="Q281" s="434" t="e">
        <f t="shared" si="26"/>
        <v>#VALUE!</v>
      </c>
      <c r="R281" s="434">
        <v>1</v>
      </c>
      <c r="S281" s="434" t="str">
        <f t="shared" si="27"/>
        <v>Unclassified? Y/N Out of Order?</v>
      </c>
    </row>
    <row r="282" spans="6:19" x14ac:dyDescent="0.2">
      <c r="F282" s="434" t="b">
        <v>0</v>
      </c>
      <c r="G282" s="440" t="b">
        <f t="shared" si="28"/>
        <v>1</v>
      </c>
      <c r="H282" s="434" t="b">
        <v>0</v>
      </c>
      <c r="I282" s="434" t="b">
        <v>0</v>
      </c>
      <c r="K282" s="434" t="b">
        <v>0</v>
      </c>
      <c r="L282" s="434">
        <v>0</v>
      </c>
      <c r="M282" s="434" t="b">
        <v>0</v>
      </c>
      <c r="N282" s="434">
        <v>0</v>
      </c>
      <c r="O282" s="497" t="e">
        <f t="shared" si="25"/>
        <v>#DIV/0!</v>
      </c>
      <c r="P282" s="434">
        <f t="shared" si="29"/>
        <v>0</v>
      </c>
      <c r="Q282" s="434" t="e">
        <f t="shared" si="26"/>
        <v>#VALUE!</v>
      </c>
      <c r="R282" s="434">
        <v>1</v>
      </c>
      <c r="S282" s="434" t="str">
        <f t="shared" si="27"/>
        <v>Unclassified? Y/N Out of Order?</v>
      </c>
    </row>
    <row r="283" spans="6:19" x14ac:dyDescent="0.2">
      <c r="F283" s="434" t="b">
        <v>0</v>
      </c>
      <c r="G283" s="440" t="b">
        <f t="shared" si="28"/>
        <v>1</v>
      </c>
      <c r="H283" s="434" t="b">
        <v>0</v>
      </c>
      <c r="I283" s="434" t="b">
        <v>0</v>
      </c>
      <c r="K283" s="434" t="b">
        <v>0</v>
      </c>
      <c r="L283" s="434">
        <v>0</v>
      </c>
      <c r="M283" s="434" t="b">
        <v>0</v>
      </c>
      <c r="N283" s="434">
        <v>0</v>
      </c>
      <c r="O283" s="497" t="e">
        <f t="shared" si="25"/>
        <v>#DIV/0!</v>
      </c>
      <c r="P283" s="434">
        <f t="shared" si="29"/>
        <v>0</v>
      </c>
      <c r="Q283" s="434" t="e">
        <f t="shared" si="26"/>
        <v>#VALUE!</v>
      </c>
      <c r="R283" s="434">
        <v>1</v>
      </c>
      <c r="S283" s="434" t="str">
        <f t="shared" si="27"/>
        <v>Unclassified? Y/N Out of Order?</v>
      </c>
    </row>
    <row r="284" spans="6:19" x14ac:dyDescent="0.2">
      <c r="F284" s="434" t="b">
        <v>0</v>
      </c>
      <c r="G284" s="440" t="b">
        <f t="shared" si="28"/>
        <v>1</v>
      </c>
      <c r="H284" s="434" t="b">
        <v>0</v>
      </c>
      <c r="I284" s="434" t="b">
        <v>0</v>
      </c>
      <c r="K284" s="434" t="b">
        <v>0</v>
      </c>
      <c r="L284" s="434">
        <v>0</v>
      </c>
      <c r="M284" s="434" t="b">
        <v>0</v>
      </c>
      <c r="N284" s="434">
        <v>0</v>
      </c>
      <c r="O284" s="497" t="e">
        <f t="shared" si="25"/>
        <v>#DIV/0!</v>
      </c>
      <c r="P284" s="434">
        <f t="shared" si="29"/>
        <v>0</v>
      </c>
      <c r="Q284" s="434" t="e">
        <f t="shared" si="26"/>
        <v>#VALUE!</v>
      </c>
      <c r="R284" s="434">
        <v>1</v>
      </c>
      <c r="S284" s="434" t="str">
        <f t="shared" si="27"/>
        <v>Unclassified? Y/N Out of Order?</v>
      </c>
    </row>
    <row r="285" spans="6:19" x14ac:dyDescent="0.2">
      <c r="F285" s="434" t="b">
        <v>0</v>
      </c>
      <c r="G285" s="440" t="b">
        <f t="shared" si="28"/>
        <v>1</v>
      </c>
      <c r="H285" s="434" t="b">
        <v>0</v>
      </c>
      <c r="I285" s="434" t="b">
        <v>0</v>
      </c>
      <c r="K285" s="434" t="b">
        <v>0</v>
      </c>
      <c r="L285" s="434">
        <v>0</v>
      </c>
      <c r="M285" s="434" t="b">
        <v>0</v>
      </c>
      <c r="N285" s="434">
        <v>0</v>
      </c>
      <c r="O285" s="497" t="e">
        <f t="shared" si="25"/>
        <v>#DIV/0!</v>
      </c>
      <c r="P285" s="434">
        <f t="shared" si="29"/>
        <v>0</v>
      </c>
      <c r="Q285" s="434" t="e">
        <f t="shared" si="26"/>
        <v>#VALUE!</v>
      </c>
      <c r="R285" s="434">
        <v>1</v>
      </c>
      <c r="S285" s="434" t="str">
        <f t="shared" si="27"/>
        <v>Unclassified? Y/N Out of Order?</v>
      </c>
    </row>
    <row r="286" spans="6:19" x14ac:dyDescent="0.2">
      <c r="F286" s="434" t="b">
        <v>0</v>
      </c>
      <c r="G286" s="440" t="b">
        <f t="shared" si="28"/>
        <v>1</v>
      </c>
      <c r="H286" s="434" t="b">
        <v>0</v>
      </c>
      <c r="I286" s="434" t="b">
        <v>0</v>
      </c>
      <c r="K286" s="434" t="b">
        <v>0</v>
      </c>
      <c r="L286" s="434">
        <v>0</v>
      </c>
      <c r="M286" s="434" t="b">
        <v>0</v>
      </c>
      <c r="N286" s="434">
        <v>0</v>
      </c>
      <c r="O286" s="497" t="e">
        <f t="shared" si="25"/>
        <v>#DIV/0!</v>
      </c>
      <c r="P286" s="434">
        <f t="shared" si="29"/>
        <v>0</v>
      </c>
      <c r="Q286" s="434" t="e">
        <f t="shared" si="26"/>
        <v>#VALUE!</v>
      </c>
      <c r="R286" s="434">
        <v>1</v>
      </c>
      <c r="S286" s="434" t="str">
        <f t="shared" si="27"/>
        <v>Unclassified? Y/N Out of Order?</v>
      </c>
    </row>
    <row r="287" spans="6:19" x14ac:dyDescent="0.2">
      <c r="F287" s="434" t="b">
        <v>0</v>
      </c>
      <c r="G287" s="440" t="b">
        <f t="shared" si="28"/>
        <v>1</v>
      </c>
      <c r="H287" s="434" t="b">
        <v>0</v>
      </c>
      <c r="I287" s="434" t="b">
        <v>0</v>
      </c>
      <c r="K287" s="434" t="b">
        <v>0</v>
      </c>
      <c r="L287" s="434">
        <v>0</v>
      </c>
      <c r="M287" s="434" t="b">
        <v>0</v>
      </c>
      <c r="N287" s="434">
        <v>0</v>
      </c>
      <c r="O287" s="497" t="e">
        <f t="shared" si="25"/>
        <v>#DIV/0!</v>
      </c>
      <c r="P287" s="434">
        <f t="shared" si="29"/>
        <v>0</v>
      </c>
      <c r="Q287" s="434" t="e">
        <f t="shared" si="26"/>
        <v>#VALUE!</v>
      </c>
      <c r="R287" s="434">
        <v>1</v>
      </c>
      <c r="S287" s="434" t="str">
        <f t="shared" si="27"/>
        <v>Unclassified? Y/N Out of Order?</v>
      </c>
    </row>
    <row r="288" spans="6:19" x14ac:dyDescent="0.2">
      <c r="F288" s="434" t="b">
        <v>0</v>
      </c>
      <c r="G288" s="440" t="b">
        <f t="shared" si="28"/>
        <v>1</v>
      </c>
      <c r="H288" s="434" t="b">
        <v>0</v>
      </c>
      <c r="I288" s="434" t="b">
        <v>0</v>
      </c>
      <c r="K288" s="434" t="b">
        <v>0</v>
      </c>
      <c r="L288" s="434">
        <v>0</v>
      </c>
      <c r="M288" s="434" t="b">
        <v>0</v>
      </c>
      <c r="N288" s="434">
        <v>0</v>
      </c>
      <c r="O288" s="497" t="e">
        <f t="shared" si="25"/>
        <v>#DIV/0!</v>
      </c>
      <c r="P288" s="434">
        <f t="shared" si="29"/>
        <v>0</v>
      </c>
      <c r="Q288" s="434" t="e">
        <f t="shared" si="26"/>
        <v>#VALUE!</v>
      </c>
      <c r="R288" s="434">
        <v>1</v>
      </c>
      <c r="S288" s="434" t="str">
        <f t="shared" si="27"/>
        <v>Unclassified? Y/N Out of Order?</v>
      </c>
    </row>
    <row r="289" spans="6:19" x14ac:dyDescent="0.2">
      <c r="F289" s="434" t="b">
        <v>0</v>
      </c>
      <c r="G289" s="440" t="b">
        <f t="shared" si="28"/>
        <v>1</v>
      </c>
      <c r="H289" s="434" t="b">
        <v>0</v>
      </c>
      <c r="I289" s="434" t="b">
        <v>0</v>
      </c>
      <c r="K289" s="434" t="b">
        <v>0</v>
      </c>
      <c r="L289" s="434">
        <v>0</v>
      </c>
      <c r="M289" s="434" t="b">
        <v>0</v>
      </c>
      <c r="N289" s="434">
        <v>0</v>
      </c>
      <c r="O289" s="497" t="e">
        <f t="shared" si="25"/>
        <v>#DIV/0!</v>
      </c>
      <c r="P289" s="434">
        <f t="shared" si="29"/>
        <v>0</v>
      </c>
      <c r="Q289" s="434" t="e">
        <f t="shared" si="26"/>
        <v>#VALUE!</v>
      </c>
      <c r="R289" s="434">
        <v>1</v>
      </c>
      <c r="S289" s="434" t="str">
        <f t="shared" si="27"/>
        <v>Unclassified? Y/N Out of Order?</v>
      </c>
    </row>
    <row r="290" spans="6:19" x14ac:dyDescent="0.2">
      <c r="F290" s="434" t="b">
        <v>0</v>
      </c>
      <c r="G290" s="440" t="b">
        <f t="shared" si="28"/>
        <v>1</v>
      </c>
      <c r="H290" s="434" t="b">
        <v>0</v>
      </c>
      <c r="I290" s="434" t="b">
        <v>0</v>
      </c>
      <c r="K290" s="434" t="b">
        <v>0</v>
      </c>
      <c r="L290" s="434">
        <v>0</v>
      </c>
      <c r="M290" s="434" t="b">
        <v>0</v>
      </c>
      <c r="N290" s="434">
        <v>0</v>
      </c>
      <c r="O290" s="497" t="e">
        <f t="shared" si="25"/>
        <v>#DIV/0!</v>
      </c>
      <c r="P290" s="434">
        <f t="shared" si="29"/>
        <v>0</v>
      </c>
      <c r="Q290" s="434" t="e">
        <f t="shared" si="26"/>
        <v>#VALUE!</v>
      </c>
      <c r="R290" s="434">
        <v>1</v>
      </c>
      <c r="S290" s="434" t="str">
        <f t="shared" si="27"/>
        <v>Unclassified? Y/N Out of Order?</v>
      </c>
    </row>
    <row r="291" spans="6:19" x14ac:dyDescent="0.2">
      <c r="F291" s="434" t="b">
        <v>0</v>
      </c>
      <c r="G291" s="440" t="b">
        <f t="shared" si="28"/>
        <v>1</v>
      </c>
      <c r="H291" s="434" t="b">
        <v>0</v>
      </c>
      <c r="I291" s="434" t="b">
        <v>0</v>
      </c>
      <c r="K291" s="434" t="b">
        <v>0</v>
      </c>
      <c r="L291" s="434">
        <v>0</v>
      </c>
      <c r="M291" s="434" t="b">
        <v>0</v>
      </c>
      <c r="N291" s="434">
        <v>0</v>
      </c>
      <c r="O291" s="497" t="e">
        <f t="shared" si="25"/>
        <v>#DIV/0!</v>
      </c>
      <c r="P291" s="434">
        <f t="shared" si="29"/>
        <v>0</v>
      </c>
      <c r="Q291" s="434" t="e">
        <f t="shared" si="26"/>
        <v>#VALUE!</v>
      </c>
      <c r="R291" s="434">
        <v>1</v>
      </c>
      <c r="S291" s="434" t="str">
        <f t="shared" si="27"/>
        <v>Unclassified? Y/N Out of Order?</v>
      </c>
    </row>
    <row r="292" spans="6:19" x14ac:dyDescent="0.2">
      <c r="F292" s="434" t="b">
        <v>0</v>
      </c>
      <c r="G292" s="440" t="b">
        <f t="shared" si="28"/>
        <v>1</v>
      </c>
      <c r="H292" s="434" t="b">
        <v>0</v>
      </c>
      <c r="I292" s="434" t="b">
        <v>0</v>
      </c>
      <c r="K292" s="434" t="b">
        <v>0</v>
      </c>
      <c r="L292" s="434">
        <v>0</v>
      </c>
      <c r="M292" s="434" t="b">
        <v>0</v>
      </c>
      <c r="N292" s="434">
        <v>0</v>
      </c>
      <c r="O292" s="497" t="e">
        <f t="shared" si="25"/>
        <v>#DIV/0!</v>
      </c>
      <c r="P292" s="434">
        <f t="shared" si="29"/>
        <v>0</v>
      </c>
      <c r="Q292" s="434" t="e">
        <f t="shared" si="26"/>
        <v>#VALUE!</v>
      </c>
      <c r="R292" s="434">
        <v>1</v>
      </c>
      <c r="S292" s="434" t="str">
        <f t="shared" si="27"/>
        <v>Unclassified? Y/N Out of Order?</v>
      </c>
    </row>
    <row r="293" spans="6:19" x14ac:dyDescent="0.2">
      <c r="F293" s="434" t="b">
        <v>0</v>
      </c>
      <c r="G293" s="440" t="b">
        <f t="shared" si="28"/>
        <v>1</v>
      </c>
      <c r="H293" s="434" t="b">
        <v>0</v>
      </c>
      <c r="I293" s="434" t="b">
        <v>0</v>
      </c>
      <c r="K293" s="434" t="b">
        <v>0</v>
      </c>
      <c r="L293" s="434">
        <v>0</v>
      </c>
      <c r="M293" s="434" t="b">
        <v>0</v>
      </c>
      <c r="N293" s="434">
        <v>0</v>
      </c>
      <c r="O293" s="497" t="e">
        <f t="shared" si="25"/>
        <v>#DIV/0!</v>
      </c>
      <c r="P293" s="434">
        <f t="shared" si="29"/>
        <v>0</v>
      </c>
      <c r="Q293" s="434" t="e">
        <f t="shared" si="26"/>
        <v>#VALUE!</v>
      </c>
      <c r="R293" s="434">
        <v>1</v>
      </c>
      <c r="S293" s="434" t="str">
        <f t="shared" si="27"/>
        <v>Unclassified? Y/N Out of Order?</v>
      </c>
    </row>
    <row r="294" spans="6:19" x14ac:dyDescent="0.2">
      <c r="F294" s="434" t="b">
        <v>0</v>
      </c>
      <c r="G294" s="440" t="b">
        <f t="shared" si="28"/>
        <v>1</v>
      </c>
      <c r="H294" s="434" t="b">
        <v>0</v>
      </c>
      <c r="I294" s="434" t="b">
        <v>0</v>
      </c>
      <c r="K294" s="434" t="b">
        <v>0</v>
      </c>
      <c r="L294" s="434">
        <v>0</v>
      </c>
      <c r="M294" s="434" t="b">
        <v>0</v>
      </c>
      <c r="N294" s="434">
        <v>0</v>
      </c>
      <c r="O294" s="497" t="e">
        <f t="shared" si="25"/>
        <v>#DIV/0!</v>
      </c>
      <c r="P294" s="434">
        <f t="shared" si="29"/>
        <v>0</v>
      </c>
      <c r="Q294" s="434" t="e">
        <f t="shared" si="26"/>
        <v>#VALUE!</v>
      </c>
      <c r="R294" s="434">
        <v>1</v>
      </c>
      <c r="S294" s="434" t="str">
        <f t="shared" si="27"/>
        <v>Unclassified? Y/N Out of Order?</v>
      </c>
    </row>
    <row r="295" spans="6:19" x14ac:dyDescent="0.2">
      <c r="F295" s="434" t="b">
        <v>0</v>
      </c>
      <c r="G295" s="440" t="b">
        <f t="shared" si="28"/>
        <v>1</v>
      </c>
      <c r="H295" s="434" t="b">
        <v>0</v>
      </c>
      <c r="I295" s="434" t="b">
        <v>0</v>
      </c>
      <c r="K295" s="434" t="b">
        <v>0</v>
      </c>
      <c r="L295" s="434">
        <v>0</v>
      </c>
      <c r="M295" s="434" t="b">
        <v>0</v>
      </c>
      <c r="N295" s="434">
        <v>0</v>
      </c>
      <c r="O295" s="497" t="e">
        <f t="shared" si="25"/>
        <v>#DIV/0!</v>
      </c>
      <c r="P295" s="434">
        <f t="shared" si="29"/>
        <v>0</v>
      </c>
      <c r="Q295" s="434" t="e">
        <f t="shared" si="26"/>
        <v>#VALUE!</v>
      </c>
      <c r="R295" s="434">
        <v>1</v>
      </c>
      <c r="S295" s="434" t="str">
        <f t="shared" si="27"/>
        <v>Unclassified? Y/N Out of Order?</v>
      </c>
    </row>
    <row r="296" spans="6:19" x14ac:dyDescent="0.2">
      <c r="F296" s="434" t="b">
        <v>0</v>
      </c>
      <c r="G296" s="440" t="b">
        <f t="shared" si="28"/>
        <v>1</v>
      </c>
      <c r="H296" s="434" t="b">
        <v>0</v>
      </c>
      <c r="I296" s="434" t="b">
        <v>0</v>
      </c>
      <c r="K296" s="434" t="b">
        <v>0</v>
      </c>
      <c r="L296" s="434">
        <v>0</v>
      </c>
      <c r="M296" s="434" t="b">
        <v>0</v>
      </c>
      <c r="N296" s="434">
        <v>0</v>
      </c>
      <c r="O296" s="497" t="e">
        <f t="shared" si="25"/>
        <v>#DIV/0!</v>
      </c>
      <c r="P296" s="434">
        <f t="shared" si="29"/>
        <v>0</v>
      </c>
      <c r="Q296" s="434" t="e">
        <f t="shared" si="26"/>
        <v>#VALUE!</v>
      </c>
      <c r="R296" s="434">
        <v>1</v>
      </c>
      <c r="S296" s="434" t="str">
        <f t="shared" si="27"/>
        <v>Unclassified? Y/N Out of Order?</v>
      </c>
    </row>
    <row r="297" spans="6:19" x14ac:dyDescent="0.2">
      <c r="F297" s="434" t="b">
        <v>0</v>
      </c>
      <c r="G297" s="440" t="b">
        <f t="shared" si="28"/>
        <v>1</v>
      </c>
      <c r="H297" s="434" t="b">
        <v>0</v>
      </c>
      <c r="I297" s="434" t="b">
        <v>0</v>
      </c>
      <c r="K297" s="434" t="b">
        <v>0</v>
      </c>
      <c r="L297" s="434">
        <v>0</v>
      </c>
      <c r="M297" s="434" t="b">
        <v>0</v>
      </c>
      <c r="N297" s="434">
        <v>0</v>
      </c>
      <c r="O297" s="497" t="e">
        <f t="shared" si="25"/>
        <v>#DIV/0!</v>
      </c>
      <c r="P297" s="434">
        <f t="shared" si="29"/>
        <v>0</v>
      </c>
      <c r="Q297" s="434" t="e">
        <f t="shared" si="26"/>
        <v>#VALUE!</v>
      </c>
      <c r="R297" s="434">
        <v>1</v>
      </c>
      <c r="S297" s="434" t="str">
        <f t="shared" si="27"/>
        <v>Unclassified? Y/N Out of Order?</v>
      </c>
    </row>
    <row r="298" spans="6:19" x14ac:dyDescent="0.2">
      <c r="F298" s="434" t="b">
        <v>0</v>
      </c>
      <c r="G298" s="440" t="b">
        <f t="shared" si="28"/>
        <v>1</v>
      </c>
      <c r="H298" s="434" t="b">
        <v>0</v>
      </c>
      <c r="I298" s="434" t="b">
        <v>0</v>
      </c>
      <c r="K298" s="434" t="b">
        <v>0</v>
      </c>
      <c r="L298" s="434">
        <v>0</v>
      </c>
      <c r="M298" s="434" t="b">
        <v>0</v>
      </c>
      <c r="N298" s="434">
        <v>0</v>
      </c>
      <c r="O298" s="497" t="e">
        <f t="shared" si="25"/>
        <v>#DIV/0!</v>
      </c>
      <c r="P298" s="434">
        <f t="shared" si="29"/>
        <v>0</v>
      </c>
      <c r="Q298" s="434" t="e">
        <f t="shared" si="26"/>
        <v>#VALUE!</v>
      </c>
      <c r="R298" s="434">
        <v>1</v>
      </c>
      <c r="S298" s="434" t="str">
        <f t="shared" si="27"/>
        <v>Unclassified? Y/N Out of Order?</v>
      </c>
    </row>
    <row r="299" spans="6:19" x14ac:dyDescent="0.2">
      <c r="F299" s="434" t="b">
        <v>0</v>
      </c>
      <c r="G299" s="440" t="b">
        <f t="shared" si="28"/>
        <v>1</v>
      </c>
      <c r="H299" s="434" t="b">
        <v>0</v>
      </c>
      <c r="I299" s="434" t="b">
        <v>0</v>
      </c>
      <c r="K299" s="434" t="b">
        <v>0</v>
      </c>
      <c r="L299" s="434">
        <v>0</v>
      </c>
      <c r="M299" s="434" t="b">
        <v>0</v>
      </c>
      <c r="N299" s="434">
        <v>0</v>
      </c>
      <c r="O299" s="497" t="e">
        <f t="shared" si="25"/>
        <v>#DIV/0!</v>
      </c>
      <c r="P299" s="434">
        <f t="shared" si="29"/>
        <v>0</v>
      </c>
      <c r="Q299" s="434" t="e">
        <f t="shared" si="26"/>
        <v>#VALUE!</v>
      </c>
      <c r="R299" s="434">
        <v>1</v>
      </c>
      <c r="S299" s="434" t="str">
        <f t="shared" si="27"/>
        <v>Unclassified? Y/N Out of Order?</v>
      </c>
    </row>
    <row r="300" spans="6:19" x14ac:dyDescent="0.2">
      <c r="F300" s="434" t="b">
        <v>0</v>
      </c>
      <c r="G300" s="440" t="b">
        <f t="shared" si="28"/>
        <v>1</v>
      </c>
      <c r="H300" s="434" t="b">
        <v>0</v>
      </c>
      <c r="I300" s="434" t="b">
        <v>0</v>
      </c>
      <c r="K300" s="434" t="b">
        <v>0</v>
      </c>
      <c r="L300" s="434">
        <v>0</v>
      </c>
      <c r="M300" s="434" t="b">
        <v>0</v>
      </c>
      <c r="N300" s="434">
        <v>0</v>
      </c>
      <c r="O300" s="497" t="e">
        <f t="shared" si="25"/>
        <v>#DIV/0!</v>
      </c>
      <c r="P300" s="434">
        <f t="shared" si="29"/>
        <v>0</v>
      </c>
      <c r="Q300" s="434" t="e">
        <f t="shared" si="26"/>
        <v>#VALUE!</v>
      </c>
      <c r="R300" s="434">
        <v>1</v>
      </c>
      <c r="S300" s="434" t="str">
        <f t="shared" si="27"/>
        <v>Unclassified? Y/N Out of Order?</v>
      </c>
    </row>
    <row r="301" spans="6:19" x14ac:dyDescent="0.2">
      <c r="F301" s="434" t="b">
        <v>0</v>
      </c>
      <c r="G301" s="440" t="b">
        <f t="shared" si="28"/>
        <v>1</v>
      </c>
      <c r="H301" s="434" t="b">
        <v>0</v>
      </c>
      <c r="I301" s="434" t="b">
        <v>0</v>
      </c>
      <c r="K301" s="434" t="b">
        <v>0</v>
      </c>
      <c r="L301" s="434">
        <v>0</v>
      </c>
      <c r="M301" s="434" t="b">
        <v>0</v>
      </c>
      <c r="N301" s="434">
        <v>0</v>
      </c>
      <c r="O301" s="497" t="e">
        <f t="shared" si="25"/>
        <v>#DIV/0!</v>
      </c>
      <c r="P301" s="434">
        <f t="shared" si="29"/>
        <v>0</v>
      </c>
      <c r="Q301" s="434" t="e">
        <f t="shared" si="26"/>
        <v>#VALUE!</v>
      </c>
      <c r="R301" s="434">
        <v>1</v>
      </c>
      <c r="S301" s="434" t="str">
        <f t="shared" si="27"/>
        <v>Unclassified? Y/N Out of Order?</v>
      </c>
    </row>
    <row r="302" spans="6:19" x14ac:dyDescent="0.2">
      <c r="F302" s="434" t="b">
        <v>0</v>
      </c>
      <c r="G302" s="440" t="b">
        <f t="shared" si="28"/>
        <v>1</v>
      </c>
      <c r="H302" s="434" t="b">
        <v>0</v>
      </c>
      <c r="I302" s="434" t="b">
        <v>0</v>
      </c>
      <c r="K302" s="434" t="b">
        <v>0</v>
      </c>
      <c r="L302" s="434">
        <v>0</v>
      </c>
      <c r="M302" s="434" t="b">
        <v>0</v>
      </c>
      <c r="N302" s="434">
        <v>0</v>
      </c>
      <c r="O302" s="497" t="e">
        <f t="shared" si="25"/>
        <v>#DIV/0!</v>
      </c>
      <c r="P302" s="434">
        <f t="shared" si="29"/>
        <v>0</v>
      </c>
      <c r="Q302" s="434" t="e">
        <f t="shared" si="26"/>
        <v>#VALUE!</v>
      </c>
      <c r="R302" s="434">
        <v>1</v>
      </c>
      <c r="S302" s="434" t="str">
        <f t="shared" si="27"/>
        <v>Unclassified? Y/N Out of Order?</v>
      </c>
    </row>
    <row r="303" spans="6:19" x14ac:dyDescent="0.2">
      <c r="F303" s="434" t="b">
        <v>0</v>
      </c>
      <c r="G303" s="440" t="b">
        <f t="shared" si="28"/>
        <v>1</v>
      </c>
      <c r="H303" s="434" t="b">
        <v>0</v>
      </c>
      <c r="I303" s="434" t="b">
        <v>0</v>
      </c>
      <c r="K303" s="434" t="b">
        <v>0</v>
      </c>
      <c r="L303" s="434">
        <v>0</v>
      </c>
      <c r="M303" s="434" t="b">
        <v>0</v>
      </c>
      <c r="N303" s="434">
        <v>0</v>
      </c>
      <c r="O303" s="497" t="e">
        <f t="shared" si="25"/>
        <v>#DIV/0!</v>
      </c>
      <c r="P303" s="434">
        <f t="shared" si="29"/>
        <v>0</v>
      </c>
      <c r="Q303" s="434" t="e">
        <f t="shared" si="26"/>
        <v>#VALUE!</v>
      </c>
      <c r="R303" s="434">
        <v>1</v>
      </c>
      <c r="S303" s="434" t="str">
        <f t="shared" si="27"/>
        <v>Unclassified? Y/N Out of Order?</v>
      </c>
    </row>
    <row r="304" spans="6:19" x14ac:dyDescent="0.2">
      <c r="F304" s="434" t="b">
        <v>0</v>
      </c>
      <c r="G304" s="440" t="b">
        <f t="shared" si="28"/>
        <v>1</v>
      </c>
      <c r="H304" s="434" t="b">
        <v>0</v>
      </c>
      <c r="I304" s="434" t="b">
        <v>0</v>
      </c>
      <c r="K304" s="434" t="b">
        <v>0</v>
      </c>
      <c r="L304" s="434">
        <v>0</v>
      </c>
      <c r="M304" s="434" t="b">
        <v>0</v>
      </c>
      <c r="N304" s="434">
        <v>0</v>
      </c>
      <c r="O304" s="497" t="e">
        <f t="shared" si="25"/>
        <v>#DIV/0!</v>
      </c>
      <c r="P304" s="434">
        <f t="shared" si="29"/>
        <v>0</v>
      </c>
      <c r="Q304" s="434" t="e">
        <f t="shared" si="26"/>
        <v>#VALUE!</v>
      </c>
      <c r="R304" s="434">
        <v>1</v>
      </c>
      <c r="S304" s="434" t="str">
        <f t="shared" si="27"/>
        <v>Unclassified? Y/N Out of Order?</v>
      </c>
    </row>
    <row r="305" spans="6:19" x14ac:dyDescent="0.2">
      <c r="F305" s="434" t="b">
        <v>0</v>
      </c>
      <c r="G305" s="440" t="b">
        <f t="shared" si="28"/>
        <v>1</v>
      </c>
      <c r="H305" s="434" t="b">
        <v>0</v>
      </c>
      <c r="I305" s="434" t="b">
        <v>0</v>
      </c>
      <c r="K305" s="434" t="b">
        <v>0</v>
      </c>
      <c r="L305" s="434">
        <v>0</v>
      </c>
      <c r="M305" s="434" t="b">
        <v>0</v>
      </c>
      <c r="N305" s="434">
        <v>0</v>
      </c>
      <c r="O305" s="497" t="e">
        <f t="shared" si="25"/>
        <v>#DIV/0!</v>
      </c>
      <c r="P305" s="434">
        <f t="shared" si="29"/>
        <v>0</v>
      </c>
      <c r="Q305" s="434" t="e">
        <f t="shared" si="26"/>
        <v>#VALUE!</v>
      </c>
      <c r="R305" s="434">
        <v>1</v>
      </c>
      <c r="S305" s="434" t="str">
        <f t="shared" si="27"/>
        <v>Unclassified? Y/N Out of Order?</v>
      </c>
    </row>
    <row r="306" spans="6:19" x14ac:dyDescent="0.2">
      <c r="F306" s="434" t="b">
        <v>0</v>
      </c>
      <c r="G306" s="440" t="b">
        <f t="shared" si="28"/>
        <v>1</v>
      </c>
      <c r="H306" s="434" t="b">
        <v>0</v>
      </c>
      <c r="I306" s="434" t="b">
        <v>0</v>
      </c>
      <c r="K306" s="434" t="b">
        <v>0</v>
      </c>
      <c r="L306" s="434">
        <v>0</v>
      </c>
      <c r="M306" s="434" t="b">
        <v>0</v>
      </c>
      <c r="N306" s="434">
        <v>0</v>
      </c>
      <c r="O306" s="497" t="e">
        <f t="shared" si="25"/>
        <v>#DIV/0!</v>
      </c>
      <c r="P306" s="434">
        <f t="shared" si="29"/>
        <v>0</v>
      </c>
      <c r="Q306" s="434" t="e">
        <f t="shared" si="26"/>
        <v>#VALUE!</v>
      </c>
      <c r="R306" s="434">
        <v>1</v>
      </c>
      <c r="S306" s="434" t="str">
        <f t="shared" si="27"/>
        <v>Unclassified? Y/N Out of Order?</v>
      </c>
    </row>
    <row r="307" spans="6:19" x14ac:dyDescent="0.2">
      <c r="F307" s="434" t="b">
        <v>0</v>
      </c>
      <c r="G307" s="440" t="b">
        <f t="shared" si="28"/>
        <v>1</v>
      </c>
      <c r="H307" s="434" t="b">
        <v>0</v>
      </c>
      <c r="I307" s="434" t="b">
        <v>0</v>
      </c>
      <c r="K307" s="434" t="b">
        <v>0</v>
      </c>
      <c r="L307" s="434">
        <v>0</v>
      </c>
      <c r="M307" s="434" t="b">
        <v>0</v>
      </c>
      <c r="N307" s="434">
        <v>0</v>
      </c>
      <c r="O307" s="497" t="e">
        <f t="shared" si="25"/>
        <v>#DIV/0!</v>
      </c>
      <c r="P307" s="434">
        <f t="shared" si="29"/>
        <v>0</v>
      </c>
      <c r="Q307" s="434" t="e">
        <f t="shared" si="26"/>
        <v>#VALUE!</v>
      </c>
      <c r="R307" s="434">
        <v>1</v>
      </c>
      <c r="S307" s="434" t="str">
        <f t="shared" si="27"/>
        <v>Unclassified? Y/N Out of Order?</v>
      </c>
    </row>
    <row r="308" spans="6:19" x14ac:dyDescent="0.2">
      <c r="F308" s="434" t="b">
        <v>0</v>
      </c>
      <c r="G308" s="440" t="b">
        <f t="shared" si="28"/>
        <v>1</v>
      </c>
      <c r="H308" s="434" t="b">
        <v>0</v>
      </c>
      <c r="I308" s="434" t="b">
        <v>0</v>
      </c>
      <c r="K308" s="434" t="b">
        <v>0</v>
      </c>
      <c r="L308" s="434">
        <v>0</v>
      </c>
      <c r="M308" s="434" t="b">
        <v>0</v>
      </c>
      <c r="N308" s="434">
        <v>0</v>
      </c>
      <c r="O308" s="497" t="e">
        <f t="shared" si="25"/>
        <v>#DIV/0!</v>
      </c>
      <c r="P308" s="434">
        <f t="shared" si="29"/>
        <v>0</v>
      </c>
      <c r="Q308" s="434" t="e">
        <f t="shared" si="26"/>
        <v>#VALUE!</v>
      </c>
      <c r="R308" s="434">
        <v>1</v>
      </c>
      <c r="S308" s="434" t="str">
        <f t="shared" si="27"/>
        <v>Unclassified? Y/N Out of Order?</v>
      </c>
    </row>
    <row r="309" spans="6:19" x14ac:dyDescent="0.2">
      <c r="F309" s="434" t="b">
        <v>0</v>
      </c>
      <c r="G309" s="440" t="b">
        <f t="shared" si="28"/>
        <v>1</v>
      </c>
      <c r="H309" s="434" t="b">
        <v>0</v>
      </c>
      <c r="I309" s="434" t="b">
        <v>0</v>
      </c>
      <c r="K309" s="434" t="b">
        <v>0</v>
      </c>
      <c r="L309" s="434">
        <v>0</v>
      </c>
      <c r="M309" s="434" t="b">
        <v>0</v>
      </c>
      <c r="N309" s="434">
        <v>0</v>
      </c>
      <c r="O309" s="497" t="e">
        <f t="shared" si="25"/>
        <v>#DIV/0!</v>
      </c>
      <c r="P309" s="434">
        <f t="shared" si="29"/>
        <v>0</v>
      </c>
      <c r="Q309" s="434" t="e">
        <f t="shared" si="26"/>
        <v>#VALUE!</v>
      </c>
      <c r="R309" s="434">
        <v>1</v>
      </c>
      <c r="S309" s="434" t="str">
        <f t="shared" si="27"/>
        <v>Unclassified? Y/N Out of Order?</v>
      </c>
    </row>
    <row r="310" spans="6:19" x14ac:dyDescent="0.2">
      <c r="F310" s="434" t="b">
        <v>0</v>
      </c>
      <c r="G310" s="440" t="b">
        <f t="shared" si="28"/>
        <v>1</v>
      </c>
      <c r="H310" s="434" t="b">
        <v>0</v>
      </c>
      <c r="I310" s="434" t="b">
        <v>0</v>
      </c>
      <c r="K310" s="434" t="b">
        <v>0</v>
      </c>
      <c r="L310" s="434">
        <v>0</v>
      </c>
      <c r="M310" s="434" t="b">
        <v>0</v>
      </c>
      <c r="N310" s="434">
        <v>0</v>
      </c>
      <c r="O310" s="497" t="e">
        <f t="shared" si="25"/>
        <v>#DIV/0!</v>
      </c>
      <c r="P310" s="434">
        <f t="shared" si="29"/>
        <v>0</v>
      </c>
      <c r="Q310" s="434" t="e">
        <f t="shared" si="26"/>
        <v>#VALUE!</v>
      </c>
      <c r="R310" s="434">
        <v>1</v>
      </c>
      <c r="S310" s="434" t="str">
        <f t="shared" si="27"/>
        <v>Unclassified? Y/N Out of Order?</v>
      </c>
    </row>
    <row r="311" spans="6:19" x14ac:dyDescent="0.2">
      <c r="F311" s="434" t="b">
        <v>0</v>
      </c>
      <c r="G311" s="440" t="b">
        <f t="shared" si="28"/>
        <v>1</v>
      </c>
      <c r="H311" s="434" t="b">
        <v>0</v>
      </c>
      <c r="I311" s="434" t="b">
        <v>0</v>
      </c>
      <c r="K311" s="434" t="b">
        <v>0</v>
      </c>
      <c r="L311" s="434">
        <v>0</v>
      </c>
      <c r="M311" s="434" t="b">
        <v>0</v>
      </c>
      <c r="N311" s="434">
        <v>0</v>
      </c>
      <c r="O311" s="497" t="e">
        <f t="shared" si="25"/>
        <v>#DIV/0!</v>
      </c>
      <c r="P311" s="434">
        <f t="shared" si="29"/>
        <v>0</v>
      </c>
      <c r="Q311" s="434" t="e">
        <f t="shared" si="26"/>
        <v>#VALUE!</v>
      </c>
      <c r="R311" s="434">
        <v>1</v>
      </c>
      <c r="S311" s="434" t="str">
        <f t="shared" si="27"/>
        <v>Unclassified? Y/N Out of Order?</v>
      </c>
    </row>
    <row r="312" spans="6:19" x14ac:dyDescent="0.2">
      <c r="F312" s="434" t="b">
        <v>0</v>
      </c>
      <c r="G312" s="440" t="b">
        <f t="shared" si="28"/>
        <v>1</v>
      </c>
      <c r="H312" s="434" t="b">
        <v>0</v>
      </c>
      <c r="I312" s="434" t="b">
        <v>0</v>
      </c>
      <c r="K312" s="434" t="b">
        <v>0</v>
      </c>
      <c r="L312" s="434">
        <v>0</v>
      </c>
      <c r="M312" s="434" t="b">
        <v>0</v>
      </c>
      <c r="N312" s="434">
        <v>0</v>
      </c>
      <c r="O312" s="497" t="e">
        <f t="shared" si="25"/>
        <v>#DIV/0!</v>
      </c>
      <c r="P312" s="434">
        <f t="shared" si="29"/>
        <v>0</v>
      </c>
      <c r="Q312" s="434" t="e">
        <f t="shared" si="26"/>
        <v>#VALUE!</v>
      </c>
      <c r="R312" s="434">
        <v>1</v>
      </c>
      <c r="S312" s="434" t="str">
        <f t="shared" si="27"/>
        <v>Unclassified? Y/N Out of Order?</v>
      </c>
    </row>
    <row r="313" spans="6:19" x14ac:dyDescent="0.2">
      <c r="F313" s="434" t="b">
        <v>0</v>
      </c>
      <c r="G313" s="440" t="b">
        <f t="shared" si="28"/>
        <v>1</v>
      </c>
      <c r="H313" s="434" t="b">
        <v>0</v>
      </c>
      <c r="I313" s="434" t="b">
        <v>0</v>
      </c>
      <c r="K313" s="434" t="b">
        <v>0</v>
      </c>
      <c r="L313" s="434">
        <v>0</v>
      </c>
      <c r="M313" s="434" t="b">
        <v>0</v>
      </c>
      <c r="N313" s="434">
        <v>0</v>
      </c>
      <c r="O313" s="497" t="e">
        <f t="shared" si="25"/>
        <v>#DIV/0!</v>
      </c>
      <c r="P313" s="434">
        <f t="shared" si="29"/>
        <v>0</v>
      </c>
      <c r="Q313" s="434" t="e">
        <f t="shared" si="26"/>
        <v>#VALUE!</v>
      </c>
      <c r="R313" s="434">
        <v>1</v>
      </c>
      <c r="S313" s="434" t="str">
        <f t="shared" si="27"/>
        <v>Unclassified? Y/N Out of Order?</v>
      </c>
    </row>
    <row r="314" spans="6:19" x14ac:dyDescent="0.2">
      <c r="F314" s="434" t="b">
        <v>0</v>
      </c>
      <c r="G314" s="440" t="b">
        <f t="shared" si="28"/>
        <v>1</v>
      </c>
      <c r="H314" s="434" t="b">
        <v>0</v>
      </c>
      <c r="I314" s="434" t="b">
        <v>0</v>
      </c>
      <c r="K314" s="434" t="b">
        <v>0</v>
      </c>
      <c r="L314" s="434">
        <v>0</v>
      </c>
      <c r="M314" s="434" t="b">
        <v>0</v>
      </c>
      <c r="N314" s="434">
        <v>0</v>
      </c>
      <c r="O314" s="497" t="e">
        <f t="shared" si="25"/>
        <v>#DIV/0!</v>
      </c>
      <c r="P314" s="434">
        <f t="shared" si="29"/>
        <v>0</v>
      </c>
      <c r="Q314" s="434" t="e">
        <f t="shared" si="26"/>
        <v>#VALUE!</v>
      </c>
      <c r="R314" s="434">
        <v>1</v>
      </c>
      <c r="S314" s="434" t="str">
        <f t="shared" si="27"/>
        <v>Unclassified? Y/N Out of Order?</v>
      </c>
    </row>
    <row r="315" spans="6:19" x14ac:dyDescent="0.2">
      <c r="F315" s="434" t="b">
        <v>0</v>
      </c>
      <c r="G315" s="440" t="b">
        <f t="shared" si="28"/>
        <v>1</v>
      </c>
      <c r="H315" s="434" t="b">
        <v>0</v>
      </c>
      <c r="I315" s="434" t="b">
        <v>0</v>
      </c>
      <c r="K315" s="434" t="b">
        <v>0</v>
      </c>
      <c r="L315" s="434">
        <v>0</v>
      </c>
      <c r="M315" s="434" t="b">
        <v>0</v>
      </c>
      <c r="N315" s="434">
        <v>0</v>
      </c>
      <c r="O315" s="497" t="e">
        <f t="shared" si="25"/>
        <v>#DIV/0!</v>
      </c>
      <c r="P315" s="434">
        <f t="shared" si="29"/>
        <v>0</v>
      </c>
      <c r="Q315" s="434" t="e">
        <f t="shared" si="26"/>
        <v>#VALUE!</v>
      </c>
      <c r="R315" s="434">
        <v>1</v>
      </c>
      <c r="S315" s="434" t="str">
        <f t="shared" si="27"/>
        <v>Unclassified? Y/N Out of Order?</v>
      </c>
    </row>
    <row r="316" spans="6:19" x14ac:dyDescent="0.2">
      <c r="F316" s="434" t="b">
        <v>0</v>
      </c>
      <c r="G316" s="440" t="b">
        <f t="shared" si="28"/>
        <v>1</v>
      </c>
      <c r="H316" s="434" t="b">
        <v>0</v>
      </c>
      <c r="I316" s="434" t="b">
        <v>0</v>
      </c>
      <c r="K316" s="434" t="b">
        <v>0</v>
      </c>
      <c r="L316" s="434">
        <v>0</v>
      </c>
      <c r="M316" s="434" t="b">
        <v>0</v>
      </c>
      <c r="N316" s="434">
        <v>0</v>
      </c>
      <c r="O316" s="497" t="e">
        <f t="shared" si="25"/>
        <v>#DIV/0!</v>
      </c>
      <c r="P316" s="434">
        <f t="shared" si="29"/>
        <v>0</v>
      </c>
      <c r="Q316" s="434" t="e">
        <f t="shared" si="26"/>
        <v>#VALUE!</v>
      </c>
      <c r="R316" s="434">
        <v>1</v>
      </c>
      <c r="S316" s="434" t="str">
        <f t="shared" si="27"/>
        <v>Unclassified? Y/N Out of Order?</v>
      </c>
    </row>
    <row r="317" spans="6:19" x14ac:dyDescent="0.2">
      <c r="F317" s="434" t="b">
        <v>0</v>
      </c>
      <c r="G317" s="440" t="b">
        <f t="shared" si="28"/>
        <v>1</v>
      </c>
      <c r="H317" s="434" t="b">
        <v>0</v>
      </c>
      <c r="I317" s="434" t="b">
        <v>0</v>
      </c>
      <c r="K317" s="434" t="b">
        <v>0</v>
      </c>
      <c r="L317" s="434">
        <v>0</v>
      </c>
      <c r="M317" s="434" t="b">
        <v>0</v>
      </c>
      <c r="N317" s="434">
        <v>0</v>
      </c>
      <c r="O317" s="497" t="e">
        <f t="shared" si="25"/>
        <v>#DIV/0!</v>
      </c>
      <c r="P317" s="434">
        <f t="shared" si="29"/>
        <v>0</v>
      </c>
      <c r="Q317" s="434" t="e">
        <f t="shared" si="26"/>
        <v>#VALUE!</v>
      </c>
      <c r="R317" s="434">
        <v>1</v>
      </c>
      <c r="S317" s="434" t="str">
        <f t="shared" si="27"/>
        <v>Unclassified? Y/N Out of Order?</v>
      </c>
    </row>
    <row r="318" spans="6:19" x14ac:dyDescent="0.2">
      <c r="F318" s="434" t="b">
        <v>0</v>
      </c>
      <c r="G318" s="440" t="b">
        <f t="shared" si="28"/>
        <v>1</v>
      </c>
      <c r="H318" s="434" t="b">
        <v>0</v>
      </c>
      <c r="I318" s="434" t="b">
        <v>0</v>
      </c>
      <c r="K318" s="434" t="b">
        <v>0</v>
      </c>
      <c r="L318" s="434">
        <v>0</v>
      </c>
      <c r="M318" s="434" t="b">
        <v>0</v>
      </c>
      <c r="N318" s="434">
        <v>0</v>
      </c>
      <c r="O318" s="497" t="e">
        <f t="shared" si="25"/>
        <v>#DIV/0!</v>
      </c>
      <c r="P318" s="434">
        <f t="shared" si="29"/>
        <v>0</v>
      </c>
      <c r="Q318" s="434" t="e">
        <f t="shared" si="26"/>
        <v>#VALUE!</v>
      </c>
      <c r="R318" s="434">
        <v>1</v>
      </c>
      <c r="S318" s="434" t="str">
        <f t="shared" si="27"/>
        <v>Unclassified? Y/N Out of Order?</v>
      </c>
    </row>
    <row r="319" spans="6:19" x14ac:dyDescent="0.2">
      <c r="F319" s="434" t="b">
        <v>0</v>
      </c>
      <c r="G319" s="440" t="b">
        <f t="shared" si="28"/>
        <v>1</v>
      </c>
      <c r="H319" s="434" t="b">
        <v>0</v>
      </c>
      <c r="I319" s="434" t="b">
        <v>0</v>
      </c>
      <c r="K319" s="434" t="b">
        <v>0</v>
      </c>
      <c r="L319" s="434">
        <v>0</v>
      </c>
      <c r="M319" s="434" t="b">
        <v>0</v>
      </c>
      <c r="N319" s="434">
        <v>0</v>
      </c>
      <c r="O319" s="497" t="e">
        <f t="shared" si="25"/>
        <v>#DIV/0!</v>
      </c>
      <c r="P319" s="434">
        <f t="shared" si="29"/>
        <v>0</v>
      </c>
      <c r="Q319" s="434" t="e">
        <f t="shared" si="26"/>
        <v>#VALUE!</v>
      </c>
      <c r="R319" s="434">
        <v>1</v>
      </c>
      <c r="S319" s="434" t="str">
        <f t="shared" si="27"/>
        <v>Unclassified? Y/N Out of Order?</v>
      </c>
    </row>
    <row r="320" spans="6:19" x14ac:dyDescent="0.2">
      <c r="F320" s="434" t="b">
        <v>0</v>
      </c>
      <c r="G320" s="440" t="b">
        <f t="shared" si="28"/>
        <v>1</v>
      </c>
      <c r="H320" s="434" t="b">
        <v>0</v>
      </c>
      <c r="I320" s="434" t="b">
        <v>0</v>
      </c>
      <c r="K320" s="434" t="b">
        <v>0</v>
      </c>
      <c r="L320" s="434">
        <v>0</v>
      </c>
      <c r="M320" s="434" t="b">
        <v>0</v>
      </c>
      <c r="N320" s="434">
        <v>0</v>
      </c>
      <c r="O320" s="497" t="e">
        <f t="shared" si="25"/>
        <v>#DIV/0!</v>
      </c>
      <c r="P320" s="434">
        <f t="shared" si="29"/>
        <v>0</v>
      </c>
      <c r="Q320" s="434" t="e">
        <f t="shared" si="26"/>
        <v>#VALUE!</v>
      </c>
      <c r="R320" s="434">
        <v>1</v>
      </c>
      <c r="S320" s="434" t="str">
        <f t="shared" si="27"/>
        <v>Unclassified? Y/N Out of Order?</v>
      </c>
    </row>
    <row r="321" spans="6:19" x14ac:dyDescent="0.2">
      <c r="F321" s="434" t="b">
        <v>0</v>
      </c>
      <c r="G321" s="440" t="b">
        <f t="shared" si="28"/>
        <v>1</v>
      </c>
      <c r="H321" s="434" t="b">
        <v>0</v>
      </c>
      <c r="I321" s="434" t="b">
        <v>0</v>
      </c>
      <c r="K321" s="434" t="b">
        <v>0</v>
      </c>
      <c r="L321" s="434">
        <v>0</v>
      </c>
      <c r="M321" s="434" t="b">
        <v>0</v>
      </c>
      <c r="N321" s="434">
        <v>0</v>
      </c>
      <c r="O321" s="497" t="e">
        <f t="shared" si="25"/>
        <v>#DIV/0!</v>
      </c>
      <c r="P321" s="434">
        <f t="shared" si="29"/>
        <v>0</v>
      </c>
      <c r="Q321" s="434" t="e">
        <f t="shared" si="26"/>
        <v>#VALUE!</v>
      </c>
      <c r="R321" s="434">
        <v>1</v>
      </c>
      <c r="S321" s="434" t="str">
        <f t="shared" si="27"/>
        <v>Unclassified? Y/N Out of Order?</v>
      </c>
    </row>
    <row r="322" spans="6:19" x14ac:dyDescent="0.2">
      <c r="F322" s="434" t="b">
        <v>0</v>
      </c>
      <c r="G322" s="440" t="b">
        <f t="shared" si="28"/>
        <v>1</v>
      </c>
      <c r="H322" s="434" t="b">
        <v>0</v>
      </c>
      <c r="I322" s="434" t="b">
        <v>0</v>
      </c>
      <c r="K322" s="434" t="b">
        <v>0</v>
      </c>
      <c r="L322" s="434">
        <v>0</v>
      </c>
      <c r="M322" s="434" t="b">
        <v>0</v>
      </c>
      <c r="N322" s="434">
        <v>0</v>
      </c>
      <c r="O322" s="497" t="e">
        <f t="shared" si="25"/>
        <v>#DIV/0!</v>
      </c>
      <c r="P322" s="434">
        <f t="shared" si="29"/>
        <v>0</v>
      </c>
      <c r="Q322" s="434" t="e">
        <f t="shared" si="26"/>
        <v>#VALUE!</v>
      </c>
      <c r="R322" s="434">
        <v>1</v>
      </c>
      <c r="S322" s="434" t="str">
        <f t="shared" si="27"/>
        <v>Unclassified? Y/N Out of Order?</v>
      </c>
    </row>
    <row r="323" spans="6:19" x14ac:dyDescent="0.2">
      <c r="F323" s="434" t="b">
        <v>0</v>
      </c>
      <c r="G323" s="440" t="b">
        <f t="shared" si="28"/>
        <v>1</v>
      </c>
      <c r="H323" s="434" t="b">
        <v>0</v>
      </c>
      <c r="I323" s="434" t="b">
        <v>0</v>
      </c>
      <c r="K323" s="434" t="b">
        <v>0</v>
      </c>
      <c r="L323" s="434">
        <v>0</v>
      </c>
      <c r="M323" s="434" t="b">
        <v>0</v>
      </c>
      <c r="N323" s="434">
        <v>0</v>
      </c>
      <c r="O323" s="497" t="e">
        <f t="shared" si="25"/>
        <v>#DIV/0!</v>
      </c>
      <c r="P323" s="434">
        <f t="shared" si="29"/>
        <v>0</v>
      </c>
      <c r="Q323" s="434" t="e">
        <f t="shared" si="26"/>
        <v>#VALUE!</v>
      </c>
      <c r="R323" s="434">
        <v>1</v>
      </c>
      <c r="S323" s="434" t="str">
        <f t="shared" si="27"/>
        <v>Unclassified? Y/N Out of Order?</v>
      </c>
    </row>
    <row r="324" spans="6:19" x14ac:dyDescent="0.2">
      <c r="F324" s="434" t="b">
        <v>0</v>
      </c>
      <c r="G324" s="440" t="b">
        <f t="shared" si="28"/>
        <v>1</v>
      </c>
      <c r="H324" s="434" t="b">
        <v>0</v>
      </c>
      <c r="I324" s="434" t="b">
        <v>0</v>
      </c>
      <c r="K324" s="434" t="b">
        <v>0</v>
      </c>
      <c r="L324" s="434">
        <v>0</v>
      </c>
      <c r="M324" s="434" t="b">
        <v>0</v>
      </c>
      <c r="N324" s="434">
        <v>0</v>
      </c>
      <c r="O324" s="497" t="e">
        <f t="shared" si="25"/>
        <v>#DIV/0!</v>
      </c>
      <c r="P324" s="434">
        <f t="shared" si="29"/>
        <v>0</v>
      </c>
      <c r="Q324" s="434" t="e">
        <f t="shared" si="26"/>
        <v>#VALUE!</v>
      </c>
      <c r="R324" s="434">
        <v>1</v>
      </c>
      <c r="S324" s="434" t="str">
        <f t="shared" si="27"/>
        <v>Unclassified? Y/N Out of Order?</v>
      </c>
    </row>
    <row r="325" spans="6:19" x14ac:dyDescent="0.2">
      <c r="F325" s="434" t="b">
        <v>0</v>
      </c>
      <c r="G325" s="440" t="b">
        <f t="shared" si="28"/>
        <v>1</v>
      </c>
      <c r="H325" s="434" t="b">
        <v>0</v>
      </c>
      <c r="I325" s="434" t="b">
        <v>0</v>
      </c>
      <c r="K325" s="434" t="b">
        <v>0</v>
      </c>
      <c r="L325" s="434">
        <v>0</v>
      </c>
      <c r="M325" s="434" t="b">
        <v>0</v>
      </c>
      <c r="N325" s="434">
        <v>0</v>
      </c>
      <c r="O325" s="497" t="e">
        <f t="shared" si="25"/>
        <v>#DIV/0!</v>
      </c>
      <c r="P325" s="434">
        <f t="shared" si="29"/>
        <v>0</v>
      </c>
      <c r="Q325" s="434" t="e">
        <f t="shared" si="26"/>
        <v>#VALUE!</v>
      </c>
      <c r="R325" s="434">
        <v>1</v>
      </c>
      <c r="S325" s="434" t="str">
        <f t="shared" si="27"/>
        <v>Unclassified? Y/N Out of Order?</v>
      </c>
    </row>
    <row r="326" spans="6:19" x14ac:dyDescent="0.2">
      <c r="F326" s="434" t="b">
        <v>0</v>
      </c>
      <c r="G326" s="440" t="b">
        <f t="shared" si="28"/>
        <v>1</v>
      </c>
      <c r="H326" s="434" t="b">
        <v>0</v>
      </c>
      <c r="I326" s="434" t="b">
        <v>0</v>
      </c>
      <c r="K326" s="434" t="b">
        <v>0</v>
      </c>
      <c r="L326" s="434">
        <v>0</v>
      </c>
      <c r="M326" s="434" t="b">
        <v>0</v>
      </c>
      <c r="N326" s="434">
        <v>0</v>
      </c>
      <c r="O326" s="497" t="e">
        <f t="shared" si="25"/>
        <v>#DIV/0!</v>
      </c>
      <c r="P326" s="434">
        <f t="shared" si="29"/>
        <v>0</v>
      </c>
      <c r="Q326" s="434" t="e">
        <f t="shared" si="26"/>
        <v>#VALUE!</v>
      </c>
      <c r="R326" s="434">
        <v>1</v>
      </c>
      <c r="S326" s="434" t="str">
        <f t="shared" si="27"/>
        <v>Unclassified? Y/N Out of Order?</v>
      </c>
    </row>
    <row r="327" spans="6:19" x14ac:dyDescent="0.2">
      <c r="F327" s="434" t="b">
        <v>0</v>
      </c>
      <c r="G327" s="440" t="b">
        <f t="shared" si="28"/>
        <v>1</v>
      </c>
      <c r="H327" s="434" t="b">
        <v>0</v>
      </c>
      <c r="I327" s="434" t="b">
        <v>0</v>
      </c>
      <c r="K327" s="434" t="b">
        <v>0</v>
      </c>
      <c r="L327" s="434">
        <v>0</v>
      </c>
      <c r="M327" s="434" t="b">
        <v>0</v>
      </c>
      <c r="N327" s="434">
        <v>0</v>
      </c>
      <c r="O327" s="497" t="e">
        <f t="shared" si="25"/>
        <v>#DIV/0!</v>
      </c>
      <c r="P327" s="434">
        <f t="shared" si="29"/>
        <v>0</v>
      </c>
      <c r="Q327" s="434" t="e">
        <f t="shared" si="26"/>
        <v>#VALUE!</v>
      </c>
      <c r="R327" s="434">
        <v>1</v>
      </c>
      <c r="S327" s="434" t="str">
        <f t="shared" si="27"/>
        <v>Unclassified? Y/N Out of Order?</v>
      </c>
    </row>
    <row r="328" spans="6:19" x14ac:dyDescent="0.2">
      <c r="F328" s="434" t="b">
        <v>0</v>
      </c>
      <c r="G328" s="440" t="b">
        <f t="shared" si="28"/>
        <v>1</v>
      </c>
      <c r="H328" s="434" t="b">
        <v>0</v>
      </c>
      <c r="I328" s="434" t="b">
        <v>0</v>
      </c>
      <c r="K328" s="434" t="b">
        <v>0</v>
      </c>
      <c r="L328" s="434">
        <v>0</v>
      </c>
      <c r="M328" s="434" t="b">
        <v>0</v>
      </c>
      <c r="N328" s="434">
        <v>0</v>
      </c>
      <c r="O328" s="497" t="e">
        <f t="shared" si="25"/>
        <v>#DIV/0!</v>
      </c>
      <c r="P328" s="434">
        <f t="shared" si="29"/>
        <v>0</v>
      </c>
      <c r="Q328" s="434" t="e">
        <f t="shared" si="26"/>
        <v>#VALUE!</v>
      </c>
      <c r="R328" s="434">
        <v>1</v>
      </c>
      <c r="S328" s="434" t="str">
        <f t="shared" si="27"/>
        <v>Unclassified? Y/N Out of Order?</v>
      </c>
    </row>
    <row r="329" spans="6:19" x14ac:dyDescent="0.2">
      <c r="F329" s="434" t="b">
        <v>0</v>
      </c>
      <c r="G329" s="440" t="b">
        <f t="shared" si="28"/>
        <v>1</v>
      </c>
      <c r="H329" s="434" t="b">
        <v>0</v>
      </c>
      <c r="I329" s="434" t="b">
        <v>0</v>
      </c>
      <c r="K329" s="434" t="b">
        <v>0</v>
      </c>
      <c r="L329" s="434">
        <v>0</v>
      </c>
      <c r="M329" s="434" t="b">
        <v>0</v>
      </c>
      <c r="N329" s="434">
        <v>0</v>
      </c>
      <c r="O329" s="497" t="e">
        <f t="shared" si="25"/>
        <v>#DIV/0!</v>
      </c>
      <c r="P329" s="434">
        <f t="shared" si="29"/>
        <v>0</v>
      </c>
      <c r="Q329" s="434" t="e">
        <f t="shared" si="26"/>
        <v>#VALUE!</v>
      </c>
      <c r="R329" s="434">
        <v>1</v>
      </c>
      <c r="S329" s="434" t="str">
        <f t="shared" si="27"/>
        <v>Unclassified? Y/N Out of Order?</v>
      </c>
    </row>
    <row r="330" spans="6:19" x14ac:dyDescent="0.2">
      <c r="F330" s="434" t="b">
        <v>0</v>
      </c>
      <c r="G330" s="440" t="b">
        <f t="shared" si="28"/>
        <v>1</v>
      </c>
      <c r="H330" s="434" t="b">
        <v>0</v>
      </c>
      <c r="I330" s="434" t="b">
        <v>0</v>
      </c>
      <c r="K330" s="434" t="b">
        <v>0</v>
      </c>
      <c r="L330" s="434">
        <v>0</v>
      </c>
      <c r="M330" s="434" t="b">
        <v>0</v>
      </c>
      <c r="N330" s="434">
        <v>0</v>
      </c>
      <c r="O330" s="497" t="e">
        <f t="shared" ref="O330:O393" si="30">SUM(IF(I330 = 1, 1, 0) * J330, IF(K330 = 1, 1, 0) * L330, IF(M330 = 1, 1, 0) * N330) / P330</f>
        <v>#DIV/0!</v>
      </c>
      <c r="P330" s="434">
        <f t="shared" si="29"/>
        <v>0</v>
      </c>
      <c r="Q330" s="434" t="e">
        <f t="shared" ref="Q330:Q393" si="31">SUM(IF(I330 = 1, 1, 0) * J330, IF(K330 = 1, 1, 0) * L330, IF(M330 = 1, 1, 0) * N330) + " / " + P330</f>
        <v>#VALUE!</v>
      </c>
      <c r="R330" s="434">
        <v>1</v>
      </c>
      <c r="S330" s="434"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34" t="b">
        <v>0</v>
      </c>
      <c r="G331" s="440" t="b">
        <f t="shared" ref="G331:G394" si="33">NOT(H331)</f>
        <v>1</v>
      </c>
      <c r="H331" s="434" t="b">
        <v>0</v>
      </c>
      <c r="I331" s="434" t="b">
        <v>0</v>
      </c>
      <c r="K331" s="434" t="b">
        <v>0</v>
      </c>
      <c r="L331" s="434">
        <v>0</v>
      </c>
      <c r="M331" s="434" t="b">
        <v>0</v>
      </c>
      <c r="N331" s="434">
        <v>0</v>
      </c>
      <c r="O331" s="497" t="e">
        <f t="shared" si="30"/>
        <v>#DIV/0!</v>
      </c>
      <c r="P331" s="434">
        <f t="shared" si="29"/>
        <v>0</v>
      </c>
      <c r="Q331" s="434" t="e">
        <f t="shared" si="31"/>
        <v>#VALUE!</v>
      </c>
      <c r="R331" s="434">
        <v>1</v>
      </c>
      <c r="S331" s="434" t="str">
        <f t="shared" si="32"/>
        <v>Unclassified? Y/N Out of Order?</v>
      </c>
    </row>
    <row r="332" spans="6:19" x14ac:dyDescent="0.2">
      <c r="F332" s="434" t="b">
        <v>0</v>
      </c>
      <c r="G332" s="440" t="b">
        <f t="shared" si="33"/>
        <v>1</v>
      </c>
      <c r="H332" s="434" t="b">
        <v>0</v>
      </c>
      <c r="I332" s="434" t="b">
        <v>0</v>
      </c>
      <c r="K332" s="434" t="b">
        <v>0</v>
      </c>
      <c r="L332" s="434">
        <v>0</v>
      </c>
      <c r="M332" s="434" t="b">
        <v>0</v>
      </c>
      <c r="N332" s="434">
        <v>0</v>
      </c>
      <c r="O332" s="497" t="e">
        <f t="shared" si="30"/>
        <v>#DIV/0!</v>
      </c>
      <c r="P332" s="434">
        <f t="shared" si="29"/>
        <v>0</v>
      </c>
      <c r="Q332" s="434" t="e">
        <f t="shared" si="31"/>
        <v>#VALUE!</v>
      </c>
      <c r="R332" s="434">
        <v>1</v>
      </c>
      <c r="S332" s="434" t="str">
        <f t="shared" si="32"/>
        <v>Unclassified? Y/N Out of Order?</v>
      </c>
    </row>
    <row r="333" spans="6:19" x14ac:dyDescent="0.2">
      <c r="F333" s="434" t="b">
        <v>0</v>
      </c>
      <c r="G333" s="440" t="b">
        <f t="shared" si="33"/>
        <v>1</v>
      </c>
      <c r="H333" s="434" t="b">
        <v>0</v>
      </c>
      <c r="I333" s="434" t="b">
        <v>0</v>
      </c>
      <c r="K333" s="434" t="b">
        <v>0</v>
      </c>
      <c r="L333" s="434">
        <v>0</v>
      </c>
      <c r="M333" s="434" t="b">
        <v>0</v>
      </c>
      <c r="N333" s="434">
        <v>0</v>
      </c>
      <c r="O333" s="497" t="e">
        <f t="shared" si="30"/>
        <v>#DIV/0!</v>
      </c>
      <c r="P333" s="434">
        <f t="shared" ref="P333:P396" si="34">SUM(J333, L333, N333)</f>
        <v>0</v>
      </c>
      <c r="Q333" s="434" t="e">
        <f t="shared" si="31"/>
        <v>#VALUE!</v>
      </c>
      <c r="R333" s="434">
        <v>1</v>
      </c>
      <c r="S333" s="434" t="str">
        <f t="shared" si="32"/>
        <v>Unclassified? Y/N Out of Order?</v>
      </c>
    </row>
    <row r="334" spans="6:19" x14ac:dyDescent="0.2">
      <c r="F334" s="434" t="b">
        <v>0</v>
      </c>
      <c r="G334" s="440" t="b">
        <f t="shared" si="33"/>
        <v>1</v>
      </c>
      <c r="H334" s="434" t="b">
        <v>0</v>
      </c>
      <c r="I334" s="434" t="b">
        <v>0</v>
      </c>
      <c r="K334" s="434" t="b">
        <v>0</v>
      </c>
      <c r="L334" s="434">
        <v>0</v>
      </c>
      <c r="M334" s="434" t="b">
        <v>0</v>
      </c>
      <c r="N334" s="434">
        <v>0</v>
      </c>
      <c r="O334" s="497" t="e">
        <f t="shared" si="30"/>
        <v>#DIV/0!</v>
      </c>
      <c r="P334" s="434">
        <f t="shared" si="34"/>
        <v>0</v>
      </c>
      <c r="Q334" s="434" t="e">
        <f t="shared" si="31"/>
        <v>#VALUE!</v>
      </c>
      <c r="R334" s="434">
        <v>1</v>
      </c>
      <c r="S334" s="434" t="str">
        <f t="shared" si="32"/>
        <v>Unclassified? Y/N Out of Order?</v>
      </c>
    </row>
    <row r="335" spans="6:19" x14ac:dyDescent="0.2">
      <c r="F335" s="434" t="b">
        <v>0</v>
      </c>
      <c r="G335" s="440" t="b">
        <f t="shared" si="33"/>
        <v>1</v>
      </c>
      <c r="H335" s="434" t="b">
        <v>0</v>
      </c>
      <c r="I335" s="434" t="b">
        <v>0</v>
      </c>
      <c r="K335" s="434" t="b">
        <v>0</v>
      </c>
      <c r="L335" s="434">
        <v>0</v>
      </c>
      <c r="M335" s="434" t="b">
        <v>0</v>
      </c>
      <c r="N335" s="434">
        <v>0</v>
      </c>
      <c r="O335" s="497" t="e">
        <f t="shared" si="30"/>
        <v>#DIV/0!</v>
      </c>
      <c r="P335" s="434">
        <f t="shared" si="34"/>
        <v>0</v>
      </c>
      <c r="Q335" s="434" t="e">
        <f t="shared" si="31"/>
        <v>#VALUE!</v>
      </c>
      <c r="R335" s="434">
        <v>1</v>
      </c>
      <c r="S335" s="434" t="str">
        <f t="shared" si="32"/>
        <v>Unclassified? Y/N Out of Order?</v>
      </c>
    </row>
    <row r="336" spans="6:19" x14ac:dyDescent="0.2">
      <c r="F336" s="434" t="b">
        <v>0</v>
      </c>
      <c r="G336" s="440" t="b">
        <f t="shared" si="33"/>
        <v>1</v>
      </c>
      <c r="H336" s="434" t="b">
        <v>0</v>
      </c>
      <c r="I336" s="434" t="b">
        <v>0</v>
      </c>
      <c r="K336" s="434" t="b">
        <v>0</v>
      </c>
      <c r="L336" s="434">
        <v>0</v>
      </c>
      <c r="M336" s="434" t="b">
        <v>0</v>
      </c>
      <c r="N336" s="434">
        <v>0</v>
      </c>
      <c r="O336" s="497" t="e">
        <f t="shared" si="30"/>
        <v>#DIV/0!</v>
      </c>
      <c r="P336" s="434">
        <f t="shared" si="34"/>
        <v>0</v>
      </c>
      <c r="Q336" s="434" t="e">
        <f t="shared" si="31"/>
        <v>#VALUE!</v>
      </c>
      <c r="R336" s="434">
        <v>1</v>
      </c>
      <c r="S336" s="434" t="str">
        <f t="shared" si="32"/>
        <v>Unclassified? Y/N Out of Order?</v>
      </c>
    </row>
    <row r="337" spans="6:19" x14ac:dyDescent="0.2">
      <c r="F337" s="434" t="b">
        <v>0</v>
      </c>
      <c r="G337" s="440" t="b">
        <f t="shared" si="33"/>
        <v>1</v>
      </c>
      <c r="H337" s="434" t="b">
        <v>0</v>
      </c>
      <c r="I337" s="434" t="b">
        <v>0</v>
      </c>
      <c r="K337" s="434" t="b">
        <v>0</v>
      </c>
      <c r="L337" s="434">
        <v>0</v>
      </c>
      <c r="M337" s="434" t="b">
        <v>0</v>
      </c>
      <c r="N337" s="434">
        <v>0</v>
      </c>
      <c r="O337" s="497" t="e">
        <f t="shared" si="30"/>
        <v>#DIV/0!</v>
      </c>
      <c r="P337" s="434">
        <f t="shared" si="34"/>
        <v>0</v>
      </c>
      <c r="Q337" s="434" t="e">
        <f t="shared" si="31"/>
        <v>#VALUE!</v>
      </c>
      <c r="R337" s="434">
        <v>1</v>
      </c>
      <c r="S337" s="434" t="str">
        <f t="shared" si="32"/>
        <v>Unclassified? Y/N Out of Order?</v>
      </c>
    </row>
    <row r="338" spans="6:19" x14ac:dyDescent="0.2">
      <c r="F338" s="434" t="b">
        <v>0</v>
      </c>
      <c r="G338" s="440" t="b">
        <f t="shared" si="33"/>
        <v>1</v>
      </c>
      <c r="H338" s="434" t="b">
        <v>0</v>
      </c>
      <c r="I338" s="434" t="b">
        <v>0</v>
      </c>
      <c r="K338" s="434" t="b">
        <v>0</v>
      </c>
      <c r="L338" s="434">
        <v>0</v>
      </c>
      <c r="M338" s="434" t="b">
        <v>0</v>
      </c>
      <c r="N338" s="434">
        <v>0</v>
      </c>
      <c r="O338" s="497" t="e">
        <f t="shared" si="30"/>
        <v>#DIV/0!</v>
      </c>
      <c r="P338" s="434">
        <f t="shared" si="34"/>
        <v>0</v>
      </c>
      <c r="Q338" s="434" t="e">
        <f t="shared" si="31"/>
        <v>#VALUE!</v>
      </c>
      <c r="R338" s="434">
        <v>1</v>
      </c>
      <c r="S338" s="434" t="str">
        <f t="shared" si="32"/>
        <v>Unclassified? Y/N Out of Order?</v>
      </c>
    </row>
    <row r="339" spans="6:19" x14ac:dyDescent="0.2">
      <c r="F339" s="434" t="b">
        <v>0</v>
      </c>
      <c r="G339" s="440" t="b">
        <f t="shared" si="33"/>
        <v>1</v>
      </c>
      <c r="H339" s="434" t="b">
        <v>0</v>
      </c>
      <c r="I339" s="434" t="b">
        <v>0</v>
      </c>
      <c r="K339" s="434" t="b">
        <v>0</v>
      </c>
      <c r="L339" s="434">
        <v>0</v>
      </c>
      <c r="M339" s="434" t="b">
        <v>0</v>
      </c>
      <c r="N339" s="434">
        <v>0</v>
      </c>
      <c r="O339" s="497" t="e">
        <f t="shared" si="30"/>
        <v>#DIV/0!</v>
      </c>
      <c r="P339" s="434">
        <f t="shared" si="34"/>
        <v>0</v>
      </c>
      <c r="Q339" s="434" t="e">
        <f t="shared" si="31"/>
        <v>#VALUE!</v>
      </c>
      <c r="R339" s="434">
        <v>1</v>
      </c>
      <c r="S339" s="434" t="str">
        <f t="shared" si="32"/>
        <v>Unclassified? Y/N Out of Order?</v>
      </c>
    </row>
    <row r="340" spans="6:19" x14ac:dyDescent="0.2">
      <c r="F340" s="434" t="b">
        <v>0</v>
      </c>
      <c r="G340" s="440" t="b">
        <f t="shared" si="33"/>
        <v>1</v>
      </c>
      <c r="H340" s="434" t="b">
        <v>0</v>
      </c>
      <c r="I340" s="434" t="b">
        <v>0</v>
      </c>
      <c r="K340" s="434" t="b">
        <v>0</v>
      </c>
      <c r="L340" s="434">
        <v>0</v>
      </c>
      <c r="M340" s="434" t="b">
        <v>0</v>
      </c>
      <c r="N340" s="434">
        <v>0</v>
      </c>
      <c r="O340" s="497" t="e">
        <f t="shared" si="30"/>
        <v>#DIV/0!</v>
      </c>
      <c r="P340" s="434">
        <f t="shared" si="34"/>
        <v>0</v>
      </c>
      <c r="Q340" s="434" t="e">
        <f t="shared" si="31"/>
        <v>#VALUE!</v>
      </c>
      <c r="R340" s="434">
        <v>1</v>
      </c>
      <c r="S340" s="434" t="str">
        <f t="shared" si="32"/>
        <v>Unclassified? Y/N Out of Order?</v>
      </c>
    </row>
    <row r="341" spans="6:19" x14ac:dyDescent="0.2">
      <c r="F341" s="434" t="b">
        <v>0</v>
      </c>
      <c r="G341" s="440" t="b">
        <f t="shared" si="33"/>
        <v>1</v>
      </c>
      <c r="H341" s="434" t="b">
        <v>0</v>
      </c>
      <c r="I341" s="434" t="b">
        <v>0</v>
      </c>
      <c r="K341" s="434" t="b">
        <v>0</v>
      </c>
      <c r="L341" s="434">
        <v>0</v>
      </c>
      <c r="M341" s="434" t="b">
        <v>0</v>
      </c>
      <c r="N341" s="434">
        <v>0</v>
      </c>
      <c r="O341" s="497" t="e">
        <f t="shared" si="30"/>
        <v>#DIV/0!</v>
      </c>
      <c r="P341" s="434">
        <f t="shared" si="34"/>
        <v>0</v>
      </c>
      <c r="Q341" s="434" t="e">
        <f t="shared" si="31"/>
        <v>#VALUE!</v>
      </c>
      <c r="R341" s="434">
        <v>1</v>
      </c>
      <c r="S341" s="434" t="str">
        <f t="shared" si="32"/>
        <v>Unclassified? Y/N Out of Order?</v>
      </c>
    </row>
    <row r="342" spans="6:19" x14ac:dyDescent="0.2">
      <c r="F342" s="434" t="b">
        <v>0</v>
      </c>
      <c r="G342" s="440" t="b">
        <f t="shared" si="33"/>
        <v>1</v>
      </c>
      <c r="H342" s="434" t="b">
        <v>0</v>
      </c>
      <c r="I342" s="434" t="b">
        <v>0</v>
      </c>
      <c r="K342" s="434" t="b">
        <v>0</v>
      </c>
      <c r="L342" s="434">
        <v>0</v>
      </c>
      <c r="M342" s="434" t="b">
        <v>0</v>
      </c>
      <c r="N342" s="434">
        <v>0</v>
      </c>
      <c r="O342" s="497" t="e">
        <f t="shared" si="30"/>
        <v>#DIV/0!</v>
      </c>
      <c r="P342" s="434">
        <f t="shared" si="34"/>
        <v>0</v>
      </c>
      <c r="Q342" s="434" t="e">
        <f t="shared" si="31"/>
        <v>#VALUE!</v>
      </c>
      <c r="R342" s="434">
        <v>1</v>
      </c>
      <c r="S342" s="434" t="str">
        <f t="shared" si="32"/>
        <v>Unclassified? Y/N Out of Order?</v>
      </c>
    </row>
    <row r="343" spans="6:19" x14ac:dyDescent="0.2">
      <c r="F343" s="434" t="b">
        <v>0</v>
      </c>
      <c r="G343" s="440" t="b">
        <f t="shared" si="33"/>
        <v>1</v>
      </c>
      <c r="H343" s="434" t="b">
        <v>0</v>
      </c>
      <c r="I343" s="434" t="b">
        <v>0</v>
      </c>
      <c r="K343" s="434" t="b">
        <v>0</v>
      </c>
      <c r="L343" s="434">
        <v>0</v>
      </c>
      <c r="M343" s="434" t="b">
        <v>0</v>
      </c>
      <c r="N343" s="434">
        <v>0</v>
      </c>
      <c r="O343" s="497" t="e">
        <f t="shared" si="30"/>
        <v>#DIV/0!</v>
      </c>
      <c r="P343" s="434">
        <f t="shared" si="34"/>
        <v>0</v>
      </c>
      <c r="Q343" s="434" t="e">
        <f t="shared" si="31"/>
        <v>#VALUE!</v>
      </c>
      <c r="R343" s="434">
        <v>1</v>
      </c>
      <c r="S343" s="434" t="str">
        <f t="shared" si="32"/>
        <v>Unclassified? Y/N Out of Order?</v>
      </c>
    </row>
    <row r="344" spans="6:19" x14ac:dyDescent="0.2">
      <c r="F344" s="434" t="b">
        <v>0</v>
      </c>
      <c r="G344" s="440" t="b">
        <f t="shared" si="33"/>
        <v>1</v>
      </c>
      <c r="H344" s="434" t="b">
        <v>0</v>
      </c>
      <c r="I344" s="434" t="b">
        <v>0</v>
      </c>
      <c r="K344" s="434" t="b">
        <v>0</v>
      </c>
      <c r="L344" s="434">
        <v>0</v>
      </c>
      <c r="M344" s="434" t="b">
        <v>0</v>
      </c>
      <c r="N344" s="434">
        <v>0</v>
      </c>
      <c r="O344" s="497" t="e">
        <f t="shared" si="30"/>
        <v>#DIV/0!</v>
      </c>
      <c r="P344" s="434">
        <f t="shared" si="34"/>
        <v>0</v>
      </c>
      <c r="Q344" s="434" t="e">
        <f t="shared" si="31"/>
        <v>#VALUE!</v>
      </c>
      <c r="R344" s="434">
        <v>1</v>
      </c>
      <c r="S344" s="434" t="str">
        <f t="shared" si="32"/>
        <v>Unclassified? Y/N Out of Order?</v>
      </c>
    </row>
    <row r="345" spans="6:19" x14ac:dyDescent="0.2">
      <c r="F345" s="434" t="b">
        <v>0</v>
      </c>
      <c r="G345" s="440" t="b">
        <f t="shared" si="33"/>
        <v>1</v>
      </c>
      <c r="H345" s="434" t="b">
        <v>0</v>
      </c>
      <c r="I345" s="434" t="b">
        <v>0</v>
      </c>
      <c r="K345" s="434" t="b">
        <v>0</v>
      </c>
      <c r="L345" s="434">
        <v>0</v>
      </c>
      <c r="M345" s="434" t="b">
        <v>0</v>
      </c>
      <c r="N345" s="434">
        <v>0</v>
      </c>
      <c r="O345" s="497" t="e">
        <f t="shared" si="30"/>
        <v>#DIV/0!</v>
      </c>
      <c r="P345" s="434">
        <f t="shared" si="34"/>
        <v>0</v>
      </c>
      <c r="Q345" s="434" t="e">
        <f t="shared" si="31"/>
        <v>#VALUE!</v>
      </c>
      <c r="R345" s="434">
        <v>1</v>
      </c>
      <c r="S345" s="434" t="str">
        <f t="shared" si="32"/>
        <v>Unclassified? Y/N Out of Order?</v>
      </c>
    </row>
    <row r="346" spans="6:19" x14ac:dyDescent="0.2">
      <c r="F346" s="434" t="b">
        <v>0</v>
      </c>
      <c r="G346" s="440" t="b">
        <f t="shared" si="33"/>
        <v>1</v>
      </c>
      <c r="H346" s="434" t="b">
        <v>0</v>
      </c>
      <c r="I346" s="434" t="b">
        <v>0</v>
      </c>
      <c r="K346" s="434" t="b">
        <v>0</v>
      </c>
      <c r="L346" s="434">
        <v>0</v>
      </c>
      <c r="M346" s="434" t="b">
        <v>0</v>
      </c>
      <c r="N346" s="434">
        <v>0</v>
      </c>
      <c r="O346" s="497" t="e">
        <f t="shared" si="30"/>
        <v>#DIV/0!</v>
      </c>
      <c r="P346" s="434">
        <f t="shared" si="34"/>
        <v>0</v>
      </c>
      <c r="Q346" s="434" t="e">
        <f t="shared" si="31"/>
        <v>#VALUE!</v>
      </c>
      <c r="R346" s="434">
        <v>1</v>
      </c>
      <c r="S346" s="434" t="str">
        <f t="shared" si="32"/>
        <v>Unclassified? Y/N Out of Order?</v>
      </c>
    </row>
    <row r="347" spans="6:19" x14ac:dyDescent="0.2">
      <c r="F347" s="434" t="b">
        <v>0</v>
      </c>
      <c r="G347" s="440" t="b">
        <f t="shared" si="33"/>
        <v>1</v>
      </c>
      <c r="H347" s="434" t="b">
        <v>0</v>
      </c>
      <c r="I347" s="434" t="b">
        <v>0</v>
      </c>
      <c r="K347" s="434" t="b">
        <v>0</v>
      </c>
      <c r="L347" s="434">
        <v>0</v>
      </c>
      <c r="M347" s="434" t="b">
        <v>0</v>
      </c>
      <c r="N347" s="434">
        <v>0</v>
      </c>
      <c r="O347" s="497" t="e">
        <f t="shared" si="30"/>
        <v>#DIV/0!</v>
      </c>
      <c r="P347" s="434">
        <f t="shared" si="34"/>
        <v>0</v>
      </c>
      <c r="Q347" s="434" t="e">
        <f t="shared" si="31"/>
        <v>#VALUE!</v>
      </c>
      <c r="R347" s="434">
        <v>1</v>
      </c>
      <c r="S347" s="434" t="str">
        <f t="shared" si="32"/>
        <v>Unclassified? Y/N Out of Order?</v>
      </c>
    </row>
    <row r="348" spans="6:19" x14ac:dyDescent="0.2">
      <c r="F348" s="434" t="b">
        <v>0</v>
      </c>
      <c r="G348" s="440" t="b">
        <f t="shared" si="33"/>
        <v>1</v>
      </c>
      <c r="H348" s="434" t="b">
        <v>0</v>
      </c>
      <c r="I348" s="434" t="b">
        <v>0</v>
      </c>
      <c r="K348" s="434" t="b">
        <v>0</v>
      </c>
      <c r="L348" s="434">
        <v>0</v>
      </c>
      <c r="M348" s="434" t="b">
        <v>0</v>
      </c>
      <c r="N348" s="434">
        <v>0</v>
      </c>
      <c r="O348" s="497" t="e">
        <f t="shared" si="30"/>
        <v>#DIV/0!</v>
      </c>
      <c r="P348" s="434">
        <f t="shared" si="34"/>
        <v>0</v>
      </c>
      <c r="Q348" s="434" t="e">
        <f t="shared" si="31"/>
        <v>#VALUE!</v>
      </c>
      <c r="R348" s="434">
        <v>1</v>
      </c>
      <c r="S348" s="434" t="str">
        <f t="shared" si="32"/>
        <v>Unclassified? Y/N Out of Order?</v>
      </c>
    </row>
    <row r="349" spans="6:19" x14ac:dyDescent="0.2">
      <c r="F349" s="434" t="b">
        <v>0</v>
      </c>
      <c r="G349" s="440" t="b">
        <f t="shared" si="33"/>
        <v>1</v>
      </c>
      <c r="H349" s="434" t="b">
        <v>0</v>
      </c>
      <c r="I349" s="434" t="b">
        <v>0</v>
      </c>
      <c r="K349" s="434" t="b">
        <v>0</v>
      </c>
      <c r="L349" s="434">
        <v>0</v>
      </c>
      <c r="M349" s="434" t="b">
        <v>0</v>
      </c>
      <c r="N349" s="434">
        <v>0</v>
      </c>
      <c r="O349" s="497" t="e">
        <f t="shared" si="30"/>
        <v>#DIV/0!</v>
      </c>
      <c r="P349" s="434">
        <f t="shared" si="34"/>
        <v>0</v>
      </c>
      <c r="Q349" s="434" t="e">
        <f t="shared" si="31"/>
        <v>#VALUE!</v>
      </c>
      <c r="R349" s="434">
        <v>1</v>
      </c>
      <c r="S349" s="434" t="str">
        <f t="shared" si="32"/>
        <v>Unclassified? Y/N Out of Order?</v>
      </c>
    </row>
    <row r="350" spans="6:19" x14ac:dyDescent="0.2">
      <c r="F350" s="434" t="b">
        <v>0</v>
      </c>
      <c r="G350" s="440" t="b">
        <f t="shared" si="33"/>
        <v>1</v>
      </c>
      <c r="H350" s="434" t="b">
        <v>0</v>
      </c>
      <c r="I350" s="434" t="b">
        <v>0</v>
      </c>
      <c r="K350" s="434" t="b">
        <v>0</v>
      </c>
      <c r="L350" s="434">
        <v>0</v>
      </c>
      <c r="M350" s="434" t="b">
        <v>0</v>
      </c>
      <c r="N350" s="434">
        <v>0</v>
      </c>
      <c r="O350" s="497" t="e">
        <f t="shared" si="30"/>
        <v>#DIV/0!</v>
      </c>
      <c r="P350" s="434">
        <f t="shared" si="34"/>
        <v>0</v>
      </c>
      <c r="Q350" s="434" t="e">
        <f t="shared" si="31"/>
        <v>#VALUE!</v>
      </c>
      <c r="R350" s="434">
        <v>1</v>
      </c>
      <c r="S350" s="434" t="str">
        <f t="shared" si="32"/>
        <v>Unclassified? Y/N Out of Order?</v>
      </c>
    </row>
    <row r="351" spans="6:19" x14ac:dyDescent="0.2">
      <c r="F351" s="434" t="b">
        <v>0</v>
      </c>
      <c r="G351" s="440" t="b">
        <f t="shared" si="33"/>
        <v>1</v>
      </c>
      <c r="H351" s="434" t="b">
        <v>0</v>
      </c>
      <c r="I351" s="434" t="b">
        <v>0</v>
      </c>
      <c r="K351" s="434" t="b">
        <v>0</v>
      </c>
      <c r="L351" s="434">
        <v>0</v>
      </c>
      <c r="M351" s="434" t="b">
        <v>0</v>
      </c>
      <c r="N351" s="434">
        <v>0</v>
      </c>
      <c r="O351" s="497" t="e">
        <f t="shared" si="30"/>
        <v>#DIV/0!</v>
      </c>
      <c r="P351" s="434">
        <f t="shared" si="34"/>
        <v>0</v>
      </c>
      <c r="Q351" s="434" t="e">
        <f t="shared" si="31"/>
        <v>#VALUE!</v>
      </c>
      <c r="R351" s="434">
        <v>1</v>
      </c>
      <c r="S351" s="434" t="str">
        <f t="shared" si="32"/>
        <v>Unclassified? Y/N Out of Order?</v>
      </c>
    </row>
    <row r="352" spans="6:19" x14ac:dyDescent="0.2">
      <c r="F352" s="434" t="b">
        <v>0</v>
      </c>
      <c r="G352" s="440" t="b">
        <f t="shared" si="33"/>
        <v>1</v>
      </c>
      <c r="H352" s="434" t="b">
        <v>0</v>
      </c>
      <c r="I352" s="434" t="b">
        <v>0</v>
      </c>
      <c r="K352" s="434" t="b">
        <v>0</v>
      </c>
      <c r="L352" s="434">
        <v>0</v>
      </c>
      <c r="M352" s="434" t="b">
        <v>0</v>
      </c>
      <c r="N352" s="434">
        <v>0</v>
      </c>
      <c r="O352" s="497" t="e">
        <f t="shared" si="30"/>
        <v>#DIV/0!</v>
      </c>
      <c r="P352" s="434">
        <f t="shared" si="34"/>
        <v>0</v>
      </c>
      <c r="Q352" s="434" t="e">
        <f t="shared" si="31"/>
        <v>#VALUE!</v>
      </c>
      <c r="R352" s="434">
        <v>1</v>
      </c>
      <c r="S352" s="434" t="str">
        <f t="shared" si="32"/>
        <v>Unclassified? Y/N Out of Order?</v>
      </c>
    </row>
    <row r="353" spans="6:19" x14ac:dyDescent="0.2">
      <c r="F353" s="434" t="b">
        <v>0</v>
      </c>
      <c r="G353" s="440" t="b">
        <f t="shared" si="33"/>
        <v>1</v>
      </c>
      <c r="H353" s="434" t="b">
        <v>0</v>
      </c>
      <c r="I353" s="434" t="b">
        <v>0</v>
      </c>
      <c r="K353" s="434" t="b">
        <v>0</v>
      </c>
      <c r="L353" s="434">
        <v>0</v>
      </c>
      <c r="M353" s="434" t="b">
        <v>0</v>
      </c>
      <c r="N353" s="434">
        <v>0</v>
      </c>
      <c r="O353" s="497" t="e">
        <f t="shared" si="30"/>
        <v>#DIV/0!</v>
      </c>
      <c r="P353" s="434">
        <f t="shared" si="34"/>
        <v>0</v>
      </c>
      <c r="Q353" s="434" t="e">
        <f t="shared" si="31"/>
        <v>#VALUE!</v>
      </c>
      <c r="R353" s="434">
        <v>1</v>
      </c>
      <c r="S353" s="434" t="str">
        <f t="shared" si="32"/>
        <v>Unclassified? Y/N Out of Order?</v>
      </c>
    </row>
    <row r="354" spans="6:19" x14ac:dyDescent="0.2">
      <c r="F354" s="434" t="b">
        <v>0</v>
      </c>
      <c r="G354" s="440" t="b">
        <f t="shared" si="33"/>
        <v>1</v>
      </c>
      <c r="H354" s="434" t="b">
        <v>0</v>
      </c>
      <c r="I354" s="434" t="b">
        <v>0</v>
      </c>
      <c r="K354" s="434" t="b">
        <v>0</v>
      </c>
      <c r="L354" s="434">
        <v>0</v>
      </c>
      <c r="M354" s="434" t="b">
        <v>0</v>
      </c>
      <c r="N354" s="434">
        <v>0</v>
      </c>
      <c r="O354" s="497" t="e">
        <f t="shared" si="30"/>
        <v>#DIV/0!</v>
      </c>
      <c r="P354" s="434">
        <f t="shared" si="34"/>
        <v>0</v>
      </c>
      <c r="Q354" s="434" t="e">
        <f t="shared" si="31"/>
        <v>#VALUE!</v>
      </c>
      <c r="R354" s="434">
        <v>1</v>
      </c>
      <c r="S354" s="434" t="str">
        <f t="shared" si="32"/>
        <v>Unclassified? Y/N Out of Order?</v>
      </c>
    </row>
    <row r="355" spans="6:19" x14ac:dyDescent="0.2">
      <c r="F355" s="434" t="b">
        <v>0</v>
      </c>
      <c r="G355" s="440" t="b">
        <f t="shared" si="33"/>
        <v>1</v>
      </c>
      <c r="H355" s="434" t="b">
        <v>0</v>
      </c>
      <c r="I355" s="434" t="b">
        <v>0</v>
      </c>
      <c r="K355" s="434" t="b">
        <v>0</v>
      </c>
      <c r="L355" s="434">
        <v>0</v>
      </c>
      <c r="M355" s="434" t="b">
        <v>0</v>
      </c>
      <c r="N355" s="434">
        <v>0</v>
      </c>
      <c r="O355" s="497" t="e">
        <f t="shared" si="30"/>
        <v>#DIV/0!</v>
      </c>
      <c r="P355" s="434">
        <f t="shared" si="34"/>
        <v>0</v>
      </c>
      <c r="Q355" s="434" t="e">
        <f t="shared" si="31"/>
        <v>#VALUE!</v>
      </c>
      <c r="R355" s="434">
        <v>1</v>
      </c>
      <c r="S355" s="434" t="str">
        <f t="shared" si="32"/>
        <v>Unclassified? Y/N Out of Order?</v>
      </c>
    </row>
    <row r="356" spans="6:19" x14ac:dyDescent="0.2">
      <c r="F356" s="434" t="b">
        <v>0</v>
      </c>
      <c r="G356" s="440" t="b">
        <f t="shared" si="33"/>
        <v>1</v>
      </c>
      <c r="H356" s="434" t="b">
        <v>0</v>
      </c>
      <c r="I356" s="434" t="b">
        <v>0</v>
      </c>
      <c r="K356" s="434" t="b">
        <v>0</v>
      </c>
      <c r="L356" s="434">
        <v>0</v>
      </c>
      <c r="M356" s="434" t="b">
        <v>0</v>
      </c>
      <c r="N356" s="434">
        <v>0</v>
      </c>
      <c r="O356" s="497" t="e">
        <f t="shared" si="30"/>
        <v>#DIV/0!</v>
      </c>
      <c r="P356" s="434">
        <f t="shared" si="34"/>
        <v>0</v>
      </c>
      <c r="Q356" s="434" t="e">
        <f t="shared" si="31"/>
        <v>#VALUE!</v>
      </c>
      <c r="R356" s="434">
        <v>1</v>
      </c>
      <c r="S356" s="434" t="str">
        <f t="shared" si="32"/>
        <v>Unclassified? Y/N Out of Order?</v>
      </c>
    </row>
    <row r="357" spans="6:19" x14ac:dyDescent="0.2">
      <c r="F357" s="434" t="b">
        <v>0</v>
      </c>
      <c r="G357" s="440" t="b">
        <f t="shared" si="33"/>
        <v>1</v>
      </c>
      <c r="H357" s="434" t="b">
        <v>0</v>
      </c>
      <c r="I357" s="434" t="b">
        <v>0</v>
      </c>
      <c r="K357" s="434" t="b">
        <v>0</v>
      </c>
      <c r="L357" s="434">
        <v>0</v>
      </c>
      <c r="M357" s="434" t="b">
        <v>0</v>
      </c>
      <c r="N357" s="434">
        <v>0</v>
      </c>
      <c r="O357" s="497" t="e">
        <f t="shared" si="30"/>
        <v>#DIV/0!</v>
      </c>
      <c r="P357" s="434">
        <f t="shared" si="34"/>
        <v>0</v>
      </c>
      <c r="Q357" s="434" t="e">
        <f t="shared" si="31"/>
        <v>#VALUE!</v>
      </c>
      <c r="R357" s="434">
        <v>1</v>
      </c>
      <c r="S357" s="434" t="str">
        <f t="shared" si="32"/>
        <v>Unclassified? Y/N Out of Order?</v>
      </c>
    </row>
    <row r="358" spans="6:19" x14ac:dyDescent="0.2">
      <c r="F358" s="434" t="b">
        <v>0</v>
      </c>
      <c r="G358" s="440" t="b">
        <f t="shared" si="33"/>
        <v>1</v>
      </c>
      <c r="H358" s="434" t="b">
        <v>0</v>
      </c>
      <c r="I358" s="434" t="b">
        <v>0</v>
      </c>
      <c r="K358" s="434" t="b">
        <v>0</v>
      </c>
      <c r="L358" s="434">
        <v>0</v>
      </c>
      <c r="M358" s="434" t="b">
        <v>0</v>
      </c>
      <c r="N358" s="434">
        <v>0</v>
      </c>
      <c r="O358" s="497" t="e">
        <f t="shared" si="30"/>
        <v>#DIV/0!</v>
      </c>
      <c r="P358" s="434">
        <f t="shared" si="34"/>
        <v>0</v>
      </c>
      <c r="Q358" s="434" t="e">
        <f t="shared" si="31"/>
        <v>#VALUE!</v>
      </c>
      <c r="R358" s="434">
        <v>1</v>
      </c>
      <c r="S358" s="434" t="str">
        <f t="shared" si="32"/>
        <v>Unclassified? Y/N Out of Order?</v>
      </c>
    </row>
    <row r="359" spans="6:19" x14ac:dyDescent="0.2">
      <c r="F359" s="434" t="b">
        <v>0</v>
      </c>
      <c r="G359" s="440" t="b">
        <f t="shared" si="33"/>
        <v>1</v>
      </c>
      <c r="H359" s="434" t="b">
        <v>0</v>
      </c>
      <c r="I359" s="434" t="b">
        <v>0</v>
      </c>
      <c r="K359" s="434" t="b">
        <v>0</v>
      </c>
      <c r="L359" s="434">
        <v>0</v>
      </c>
      <c r="M359" s="434" t="b">
        <v>0</v>
      </c>
      <c r="N359" s="434">
        <v>0</v>
      </c>
      <c r="O359" s="497" t="e">
        <f t="shared" si="30"/>
        <v>#DIV/0!</v>
      </c>
      <c r="P359" s="434">
        <f t="shared" si="34"/>
        <v>0</v>
      </c>
      <c r="Q359" s="434" t="e">
        <f t="shared" si="31"/>
        <v>#VALUE!</v>
      </c>
      <c r="R359" s="434">
        <v>1</v>
      </c>
      <c r="S359" s="434" t="str">
        <f t="shared" si="32"/>
        <v>Unclassified? Y/N Out of Order?</v>
      </c>
    </row>
    <row r="360" spans="6:19" x14ac:dyDescent="0.2">
      <c r="F360" s="434" t="b">
        <v>0</v>
      </c>
      <c r="G360" s="440" t="b">
        <f t="shared" si="33"/>
        <v>1</v>
      </c>
      <c r="H360" s="434" t="b">
        <v>0</v>
      </c>
      <c r="I360" s="434" t="b">
        <v>0</v>
      </c>
      <c r="K360" s="434" t="b">
        <v>0</v>
      </c>
      <c r="L360" s="434">
        <v>0</v>
      </c>
      <c r="M360" s="434" t="b">
        <v>0</v>
      </c>
      <c r="N360" s="434">
        <v>0</v>
      </c>
      <c r="O360" s="497" t="e">
        <f t="shared" si="30"/>
        <v>#DIV/0!</v>
      </c>
      <c r="P360" s="434">
        <f t="shared" si="34"/>
        <v>0</v>
      </c>
      <c r="Q360" s="434" t="e">
        <f t="shared" si="31"/>
        <v>#VALUE!</v>
      </c>
      <c r="R360" s="434">
        <v>1</v>
      </c>
      <c r="S360" s="434" t="str">
        <f t="shared" si="32"/>
        <v>Unclassified? Y/N Out of Order?</v>
      </c>
    </row>
    <row r="361" spans="6:19" x14ac:dyDescent="0.2">
      <c r="F361" s="434" t="b">
        <v>0</v>
      </c>
      <c r="G361" s="440" t="b">
        <f t="shared" si="33"/>
        <v>1</v>
      </c>
      <c r="H361" s="434" t="b">
        <v>0</v>
      </c>
      <c r="I361" s="434" t="b">
        <v>0</v>
      </c>
      <c r="K361" s="434" t="b">
        <v>0</v>
      </c>
      <c r="L361" s="434">
        <v>0</v>
      </c>
      <c r="M361" s="434" t="b">
        <v>0</v>
      </c>
      <c r="N361" s="434">
        <v>0</v>
      </c>
      <c r="O361" s="497" t="e">
        <f t="shared" si="30"/>
        <v>#DIV/0!</v>
      </c>
      <c r="P361" s="434">
        <f t="shared" si="34"/>
        <v>0</v>
      </c>
      <c r="Q361" s="434" t="e">
        <f t="shared" si="31"/>
        <v>#VALUE!</v>
      </c>
      <c r="R361" s="434">
        <v>1</v>
      </c>
      <c r="S361" s="434" t="str">
        <f t="shared" si="32"/>
        <v>Unclassified? Y/N Out of Order?</v>
      </c>
    </row>
    <row r="362" spans="6:19" x14ac:dyDescent="0.2">
      <c r="F362" s="434" t="b">
        <v>0</v>
      </c>
      <c r="G362" s="440" t="b">
        <f t="shared" si="33"/>
        <v>1</v>
      </c>
      <c r="H362" s="434" t="b">
        <v>0</v>
      </c>
      <c r="I362" s="434" t="b">
        <v>0</v>
      </c>
      <c r="K362" s="434" t="b">
        <v>0</v>
      </c>
      <c r="L362" s="434">
        <v>0</v>
      </c>
      <c r="M362" s="434" t="b">
        <v>0</v>
      </c>
      <c r="N362" s="434">
        <v>0</v>
      </c>
      <c r="O362" s="497" t="e">
        <f t="shared" si="30"/>
        <v>#DIV/0!</v>
      </c>
      <c r="P362" s="434">
        <f t="shared" si="34"/>
        <v>0</v>
      </c>
      <c r="Q362" s="434" t="e">
        <f t="shared" si="31"/>
        <v>#VALUE!</v>
      </c>
      <c r="R362" s="434">
        <v>1</v>
      </c>
      <c r="S362" s="434" t="str">
        <f t="shared" si="32"/>
        <v>Unclassified? Y/N Out of Order?</v>
      </c>
    </row>
    <row r="363" spans="6:19" x14ac:dyDescent="0.2">
      <c r="F363" s="434" t="b">
        <v>0</v>
      </c>
      <c r="G363" s="440" t="b">
        <f t="shared" si="33"/>
        <v>1</v>
      </c>
      <c r="H363" s="434" t="b">
        <v>0</v>
      </c>
      <c r="I363" s="434" t="b">
        <v>0</v>
      </c>
      <c r="K363" s="434" t="b">
        <v>0</v>
      </c>
      <c r="L363" s="434">
        <v>0</v>
      </c>
      <c r="M363" s="434" t="b">
        <v>0</v>
      </c>
      <c r="N363" s="434">
        <v>0</v>
      </c>
      <c r="O363" s="497" t="e">
        <f t="shared" si="30"/>
        <v>#DIV/0!</v>
      </c>
      <c r="P363" s="434">
        <f t="shared" si="34"/>
        <v>0</v>
      </c>
      <c r="Q363" s="434" t="e">
        <f t="shared" si="31"/>
        <v>#VALUE!</v>
      </c>
      <c r="R363" s="434">
        <v>1</v>
      </c>
      <c r="S363" s="434" t="str">
        <f t="shared" si="32"/>
        <v>Unclassified? Y/N Out of Order?</v>
      </c>
    </row>
    <row r="364" spans="6:19" x14ac:dyDescent="0.2">
      <c r="F364" s="434" t="b">
        <v>0</v>
      </c>
      <c r="G364" s="440" t="b">
        <f t="shared" si="33"/>
        <v>1</v>
      </c>
      <c r="H364" s="434" t="b">
        <v>0</v>
      </c>
      <c r="I364" s="434" t="b">
        <v>0</v>
      </c>
      <c r="K364" s="434" t="b">
        <v>0</v>
      </c>
      <c r="L364" s="434">
        <v>0</v>
      </c>
      <c r="M364" s="434" t="b">
        <v>0</v>
      </c>
      <c r="N364" s="434">
        <v>0</v>
      </c>
      <c r="O364" s="497" t="e">
        <f t="shared" si="30"/>
        <v>#DIV/0!</v>
      </c>
      <c r="P364" s="434">
        <f t="shared" si="34"/>
        <v>0</v>
      </c>
      <c r="Q364" s="434" t="e">
        <f t="shared" si="31"/>
        <v>#VALUE!</v>
      </c>
      <c r="R364" s="434">
        <v>1</v>
      </c>
      <c r="S364" s="434" t="str">
        <f t="shared" si="32"/>
        <v>Unclassified? Y/N Out of Order?</v>
      </c>
    </row>
    <row r="365" spans="6:19" x14ac:dyDescent="0.2">
      <c r="F365" s="434" t="b">
        <v>0</v>
      </c>
      <c r="G365" s="440" t="b">
        <f t="shared" si="33"/>
        <v>1</v>
      </c>
      <c r="H365" s="434" t="b">
        <v>0</v>
      </c>
      <c r="I365" s="434" t="b">
        <v>0</v>
      </c>
      <c r="K365" s="434" t="b">
        <v>0</v>
      </c>
      <c r="L365" s="434">
        <v>0</v>
      </c>
      <c r="M365" s="434" t="b">
        <v>0</v>
      </c>
      <c r="N365" s="434">
        <v>0</v>
      </c>
      <c r="O365" s="497" t="e">
        <f t="shared" si="30"/>
        <v>#DIV/0!</v>
      </c>
      <c r="P365" s="434">
        <f t="shared" si="34"/>
        <v>0</v>
      </c>
      <c r="Q365" s="434" t="e">
        <f t="shared" si="31"/>
        <v>#VALUE!</v>
      </c>
      <c r="R365" s="434">
        <v>1</v>
      </c>
      <c r="S365" s="434" t="str">
        <f t="shared" si="32"/>
        <v>Unclassified? Y/N Out of Order?</v>
      </c>
    </row>
    <row r="366" spans="6:19" x14ac:dyDescent="0.2">
      <c r="F366" s="434" t="b">
        <v>0</v>
      </c>
      <c r="G366" s="440" t="b">
        <f t="shared" si="33"/>
        <v>1</v>
      </c>
      <c r="H366" s="434" t="b">
        <v>0</v>
      </c>
      <c r="I366" s="434" t="b">
        <v>0</v>
      </c>
      <c r="K366" s="434" t="b">
        <v>0</v>
      </c>
      <c r="L366" s="434">
        <v>0</v>
      </c>
      <c r="M366" s="434" t="b">
        <v>0</v>
      </c>
      <c r="N366" s="434">
        <v>0</v>
      </c>
      <c r="O366" s="497" t="e">
        <f t="shared" si="30"/>
        <v>#DIV/0!</v>
      </c>
      <c r="P366" s="434">
        <f t="shared" si="34"/>
        <v>0</v>
      </c>
      <c r="Q366" s="434" t="e">
        <f t="shared" si="31"/>
        <v>#VALUE!</v>
      </c>
      <c r="R366" s="434">
        <v>1</v>
      </c>
      <c r="S366" s="434" t="str">
        <f t="shared" si="32"/>
        <v>Unclassified? Y/N Out of Order?</v>
      </c>
    </row>
    <row r="367" spans="6:19" x14ac:dyDescent="0.2">
      <c r="F367" s="434" t="b">
        <v>0</v>
      </c>
      <c r="G367" s="440" t="b">
        <f t="shared" si="33"/>
        <v>1</v>
      </c>
      <c r="H367" s="434" t="b">
        <v>0</v>
      </c>
      <c r="I367" s="434" t="b">
        <v>0</v>
      </c>
      <c r="K367" s="434" t="b">
        <v>0</v>
      </c>
      <c r="L367" s="434">
        <v>0</v>
      </c>
      <c r="M367" s="434" t="b">
        <v>0</v>
      </c>
      <c r="N367" s="434">
        <v>0</v>
      </c>
      <c r="O367" s="497" t="e">
        <f t="shared" si="30"/>
        <v>#DIV/0!</v>
      </c>
      <c r="P367" s="434">
        <f t="shared" si="34"/>
        <v>0</v>
      </c>
      <c r="Q367" s="434" t="e">
        <f t="shared" si="31"/>
        <v>#VALUE!</v>
      </c>
      <c r="R367" s="434">
        <v>1</v>
      </c>
      <c r="S367" s="434" t="str">
        <f t="shared" si="32"/>
        <v>Unclassified? Y/N Out of Order?</v>
      </c>
    </row>
    <row r="368" spans="6:19" x14ac:dyDescent="0.2">
      <c r="F368" s="434" t="b">
        <v>0</v>
      </c>
      <c r="G368" s="440" t="b">
        <f t="shared" si="33"/>
        <v>1</v>
      </c>
      <c r="H368" s="434" t="b">
        <v>0</v>
      </c>
      <c r="I368" s="434" t="b">
        <v>0</v>
      </c>
      <c r="K368" s="434" t="b">
        <v>0</v>
      </c>
      <c r="L368" s="434">
        <v>0</v>
      </c>
      <c r="M368" s="434" t="b">
        <v>0</v>
      </c>
      <c r="N368" s="434">
        <v>0</v>
      </c>
      <c r="O368" s="497" t="e">
        <f t="shared" si="30"/>
        <v>#DIV/0!</v>
      </c>
      <c r="P368" s="434">
        <f t="shared" si="34"/>
        <v>0</v>
      </c>
      <c r="Q368" s="434" t="e">
        <f t="shared" si="31"/>
        <v>#VALUE!</v>
      </c>
      <c r="R368" s="434">
        <v>1</v>
      </c>
      <c r="S368" s="434" t="str">
        <f t="shared" si="32"/>
        <v>Unclassified? Y/N Out of Order?</v>
      </c>
    </row>
    <row r="369" spans="6:19" x14ac:dyDescent="0.2">
      <c r="F369" s="434" t="b">
        <v>0</v>
      </c>
      <c r="G369" s="440" t="b">
        <f t="shared" si="33"/>
        <v>1</v>
      </c>
      <c r="H369" s="434" t="b">
        <v>0</v>
      </c>
      <c r="I369" s="434" t="b">
        <v>0</v>
      </c>
      <c r="K369" s="434" t="b">
        <v>0</v>
      </c>
      <c r="L369" s="434">
        <v>0</v>
      </c>
      <c r="M369" s="434" t="b">
        <v>0</v>
      </c>
      <c r="N369" s="434">
        <v>0</v>
      </c>
      <c r="O369" s="497" t="e">
        <f t="shared" si="30"/>
        <v>#DIV/0!</v>
      </c>
      <c r="P369" s="434">
        <f t="shared" si="34"/>
        <v>0</v>
      </c>
      <c r="Q369" s="434" t="e">
        <f t="shared" si="31"/>
        <v>#VALUE!</v>
      </c>
      <c r="R369" s="434">
        <v>1</v>
      </c>
      <c r="S369" s="434" t="str">
        <f t="shared" si="32"/>
        <v>Unclassified? Y/N Out of Order?</v>
      </c>
    </row>
    <row r="370" spans="6:19" x14ac:dyDescent="0.2">
      <c r="F370" s="434" t="b">
        <v>0</v>
      </c>
      <c r="G370" s="440" t="b">
        <f t="shared" si="33"/>
        <v>1</v>
      </c>
      <c r="H370" s="434" t="b">
        <v>0</v>
      </c>
      <c r="I370" s="434" t="b">
        <v>0</v>
      </c>
      <c r="K370" s="434" t="b">
        <v>0</v>
      </c>
      <c r="L370" s="434">
        <v>0</v>
      </c>
      <c r="M370" s="434" t="b">
        <v>0</v>
      </c>
      <c r="N370" s="434">
        <v>0</v>
      </c>
      <c r="O370" s="497" t="e">
        <f t="shared" si="30"/>
        <v>#DIV/0!</v>
      </c>
      <c r="P370" s="434">
        <f t="shared" si="34"/>
        <v>0</v>
      </c>
      <c r="Q370" s="434" t="e">
        <f t="shared" si="31"/>
        <v>#VALUE!</v>
      </c>
      <c r="R370" s="434">
        <v>1</v>
      </c>
      <c r="S370" s="434" t="str">
        <f t="shared" si="32"/>
        <v>Unclassified? Y/N Out of Order?</v>
      </c>
    </row>
    <row r="371" spans="6:19" x14ac:dyDescent="0.2">
      <c r="F371" s="434" t="b">
        <v>0</v>
      </c>
      <c r="G371" s="440" t="b">
        <f t="shared" si="33"/>
        <v>1</v>
      </c>
      <c r="H371" s="434" t="b">
        <v>0</v>
      </c>
      <c r="I371" s="434" t="b">
        <v>0</v>
      </c>
      <c r="K371" s="434" t="b">
        <v>0</v>
      </c>
      <c r="L371" s="434">
        <v>0</v>
      </c>
      <c r="M371" s="434" t="b">
        <v>0</v>
      </c>
      <c r="N371" s="434">
        <v>0</v>
      </c>
      <c r="O371" s="497" t="e">
        <f t="shared" si="30"/>
        <v>#DIV/0!</v>
      </c>
      <c r="P371" s="434">
        <f t="shared" si="34"/>
        <v>0</v>
      </c>
      <c r="Q371" s="434" t="e">
        <f t="shared" si="31"/>
        <v>#VALUE!</v>
      </c>
      <c r="R371" s="434">
        <v>1</v>
      </c>
      <c r="S371" s="434" t="str">
        <f t="shared" si="32"/>
        <v>Unclassified? Y/N Out of Order?</v>
      </c>
    </row>
    <row r="372" spans="6:19" x14ac:dyDescent="0.2">
      <c r="F372" s="434" t="b">
        <v>0</v>
      </c>
      <c r="G372" s="440" t="b">
        <f t="shared" si="33"/>
        <v>1</v>
      </c>
      <c r="H372" s="434" t="b">
        <v>0</v>
      </c>
      <c r="I372" s="434" t="b">
        <v>0</v>
      </c>
      <c r="K372" s="434" t="b">
        <v>0</v>
      </c>
      <c r="L372" s="434">
        <v>0</v>
      </c>
      <c r="M372" s="434" t="b">
        <v>0</v>
      </c>
      <c r="N372" s="434">
        <v>0</v>
      </c>
      <c r="O372" s="497" t="e">
        <f t="shared" si="30"/>
        <v>#DIV/0!</v>
      </c>
      <c r="P372" s="434">
        <f t="shared" si="34"/>
        <v>0</v>
      </c>
      <c r="Q372" s="434" t="e">
        <f t="shared" si="31"/>
        <v>#VALUE!</v>
      </c>
      <c r="R372" s="434">
        <v>1</v>
      </c>
      <c r="S372" s="434" t="str">
        <f t="shared" si="32"/>
        <v>Unclassified? Y/N Out of Order?</v>
      </c>
    </row>
    <row r="373" spans="6:19" x14ac:dyDescent="0.2">
      <c r="F373" s="434" t="b">
        <v>0</v>
      </c>
      <c r="G373" s="440" t="b">
        <f t="shared" si="33"/>
        <v>1</v>
      </c>
      <c r="H373" s="434" t="b">
        <v>0</v>
      </c>
      <c r="I373" s="434" t="b">
        <v>0</v>
      </c>
      <c r="K373" s="434" t="b">
        <v>0</v>
      </c>
      <c r="L373" s="434">
        <v>0</v>
      </c>
      <c r="M373" s="434" t="b">
        <v>0</v>
      </c>
      <c r="N373" s="434">
        <v>0</v>
      </c>
      <c r="O373" s="497" t="e">
        <f t="shared" si="30"/>
        <v>#DIV/0!</v>
      </c>
      <c r="P373" s="434">
        <f t="shared" si="34"/>
        <v>0</v>
      </c>
      <c r="Q373" s="434" t="e">
        <f t="shared" si="31"/>
        <v>#VALUE!</v>
      </c>
      <c r="R373" s="434">
        <v>1</v>
      </c>
      <c r="S373" s="434" t="str">
        <f t="shared" si="32"/>
        <v>Unclassified? Y/N Out of Order?</v>
      </c>
    </row>
    <row r="374" spans="6:19" x14ac:dyDescent="0.2">
      <c r="F374" s="434" t="b">
        <v>0</v>
      </c>
      <c r="G374" s="440" t="b">
        <f t="shared" si="33"/>
        <v>1</v>
      </c>
      <c r="H374" s="434" t="b">
        <v>0</v>
      </c>
      <c r="I374" s="434" t="b">
        <v>0</v>
      </c>
      <c r="K374" s="434" t="b">
        <v>0</v>
      </c>
      <c r="L374" s="434">
        <v>0</v>
      </c>
      <c r="M374" s="434" t="b">
        <v>0</v>
      </c>
      <c r="N374" s="434">
        <v>0</v>
      </c>
      <c r="O374" s="497" t="e">
        <f t="shared" si="30"/>
        <v>#DIV/0!</v>
      </c>
      <c r="P374" s="434">
        <f t="shared" si="34"/>
        <v>0</v>
      </c>
      <c r="Q374" s="434" t="e">
        <f t="shared" si="31"/>
        <v>#VALUE!</v>
      </c>
      <c r="R374" s="434">
        <v>1</v>
      </c>
      <c r="S374" s="434" t="str">
        <f t="shared" si="32"/>
        <v>Unclassified? Y/N Out of Order?</v>
      </c>
    </row>
    <row r="375" spans="6:19" x14ac:dyDescent="0.2">
      <c r="F375" s="434" t="b">
        <v>0</v>
      </c>
      <c r="G375" s="440" t="b">
        <f t="shared" si="33"/>
        <v>1</v>
      </c>
      <c r="H375" s="434" t="b">
        <v>0</v>
      </c>
      <c r="I375" s="434" t="b">
        <v>0</v>
      </c>
      <c r="K375" s="434" t="b">
        <v>0</v>
      </c>
      <c r="L375" s="434">
        <v>0</v>
      </c>
      <c r="M375" s="434" t="b">
        <v>0</v>
      </c>
      <c r="N375" s="434">
        <v>0</v>
      </c>
      <c r="O375" s="497" t="e">
        <f t="shared" si="30"/>
        <v>#DIV/0!</v>
      </c>
      <c r="P375" s="434">
        <f t="shared" si="34"/>
        <v>0</v>
      </c>
      <c r="Q375" s="434" t="e">
        <f t="shared" si="31"/>
        <v>#VALUE!</v>
      </c>
      <c r="R375" s="434">
        <v>1</v>
      </c>
      <c r="S375" s="434" t="str">
        <f t="shared" si="32"/>
        <v>Unclassified? Y/N Out of Order?</v>
      </c>
    </row>
    <row r="376" spans="6:19" x14ac:dyDescent="0.2">
      <c r="F376" s="434" t="b">
        <v>0</v>
      </c>
      <c r="G376" s="440" t="b">
        <f t="shared" si="33"/>
        <v>1</v>
      </c>
      <c r="H376" s="434" t="b">
        <v>0</v>
      </c>
      <c r="I376" s="434" t="b">
        <v>0</v>
      </c>
      <c r="K376" s="434" t="b">
        <v>0</v>
      </c>
      <c r="L376" s="434">
        <v>0</v>
      </c>
      <c r="M376" s="434" t="b">
        <v>0</v>
      </c>
      <c r="N376" s="434">
        <v>0</v>
      </c>
      <c r="O376" s="497" t="e">
        <f t="shared" si="30"/>
        <v>#DIV/0!</v>
      </c>
      <c r="P376" s="434">
        <f t="shared" si="34"/>
        <v>0</v>
      </c>
      <c r="Q376" s="434" t="e">
        <f t="shared" si="31"/>
        <v>#VALUE!</v>
      </c>
      <c r="R376" s="434">
        <v>1</v>
      </c>
      <c r="S376" s="434" t="str">
        <f t="shared" si="32"/>
        <v>Unclassified? Y/N Out of Order?</v>
      </c>
    </row>
    <row r="377" spans="6:19" x14ac:dyDescent="0.2">
      <c r="F377" s="434" t="b">
        <v>0</v>
      </c>
      <c r="G377" s="440" t="b">
        <f t="shared" si="33"/>
        <v>1</v>
      </c>
      <c r="H377" s="434" t="b">
        <v>0</v>
      </c>
      <c r="I377" s="434" t="b">
        <v>0</v>
      </c>
      <c r="K377" s="434" t="b">
        <v>0</v>
      </c>
      <c r="L377" s="434">
        <v>0</v>
      </c>
      <c r="M377" s="434" t="b">
        <v>0</v>
      </c>
      <c r="N377" s="434">
        <v>0</v>
      </c>
      <c r="O377" s="497" t="e">
        <f t="shared" si="30"/>
        <v>#DIV/0!</v>
      </c>
      <c r="P377" s="434">
        <f t="shared" si="34"/>
        <v>0</v>
      </c>
      <c r="Q377" s="434" t="e">
        <f t="shared" si="31"/>
        <v>#VALUE!</v>
      </c>
      <c r="R377" s="434">
        <v>1</v>
      </c>
      <c r="S377" s="434" t="str">
        <f t="shared" si="32"/>
        <v>Unclassified? Y/N Out of Order?</v>
      </c>
    </row>
    <row r="378" spans="6:19" x14ac:dyDescent="0.2">
      <c r="F378" s="434" t="b">
        <v>0</v>
      </c>
      <c r="G378" s="440" t="b">
        <f t="shared" si="33"/>
        <v>1</v>
      </c>
      <c r="H378" s="434" t="b">
        <v>0</v>
      </c>
      <c r="I378" s="434" t="b">
        <v>0</v>
      </c>
      <c r="K378" s="434" t="b">
        <v>0</v>
      </c>
      <c r="L378" s="434">
        <v>0</v>
      </c>
      <c r="M378" s="434" t="b">
        <v>0</v>
      </c>
      <c r="N378" s="434">
        <v>0</v>
      </c>
      <c r="O378" s="497" t="e">
        <f t="shared" si="30"/>
        <v>#DIV/0!</v>
      </c>
      <c r="P378" s="434">
        <f t="shared" si="34"/>
        <v>0</v>
      </c>
      <c r="Q378" s="434" t="e">
        <f t="shared" si="31"/>
        <v>#VALUE!</v>
      </c>
      <c r="R378" s="434">
        <v>1</v>
      </c>
      <c r="S378" s="434" t="str">
        <f t="shared" si="32"/>
        <v>Unclassified? Y/N Out of Order?</v>
      </c>
    </row>
    <row r="379" spans="6:19" x14ac:dyDescent="0.2">
      <c r="F379" s="434" t="b">
        <v>0</v>
      </c>
      <c r="G379" s="440" t="b">
        <f t="shared" si="33"/>
        <v>1</v>
      </c>
      <c r="H379" s="434" t="b">
        <v>0</v>
      </c>
      <c r="I379" s="434" t="b">
        <v>0</v>
      </c>
      <c r="K379" s="434" t="b">
        <v>0</v>
      </c>
      <c r="L379" s="434">
        <v>0</v>
      </c>
      <c r="M379" s="434" t="b">
        <v>0</v>
      </c>
      <c r="N379" s="434">
        <v>0</v>
      </c>
      <c r="O379" s="497" t="e">
        <f t="shared" si="30"/>
        <v>#DIV/0!</v>
      </c>
      <c r="P379" s="434">
        <f t="shared" si="34"/>
        <v>0</v>
      </c>
      <c r="Q379" s="434" t="e">
        <f t="shared" si="31"/>
        <v>#VALUE!</v>
      </c>
      <c r="R379" s="434">
        <v>1</v>
      </c>
      <c r="S379" s="434" t="str">
        <f t="shared" si="32"/>
        <v>Unclassified? Y/N Out of Order?</v>
      </c>
    </row>
    <row r="380" spans="6:19" x14ac:dyDescent="0.2">
      <c r="F380" s="434" t="b">
        <v>0</v>
      </c>
      <c r="G380" s="440" t="b">
        <f t="shared" si="33"/>
        <v>1</v>
      </c>
      <c r="H380" s="434" t="b">
        <v>0</v>
      </c>
      <c r="I380" s="434" t="b">
        <v>0</v>
      </c>
      <c r="K380" s="434" t="b">
        <v>0</v>
      </c>
      <c r="L380" s="434">
        <v>0</v>
      </c>
      <c r="M380" s="434" t="b">
        <v>0</v>
      </c>
      <c r="N380" s="434">
        <v>0</v>
      </c>
      <c r="O380" s="497" t="e">
        <f t="shared" si="30"/>
        <v>#DIV/0!</v>
      </c>
      <c r="P380" s="434">
        <f t="shared" si="34"/>
        <v>0</v>
      </c>
      <c r="Q380" s="434" t="e">
        <f t="shared" si="31"/>
        <v>#VALUE!</v>
      </c>
      <c r="R380" s="434">
        <v>1</v>
      </c>
      <c r="S380" s="434" t="str">
        <f t="shared" si="32"/>
        <v>Unclassified? Y/N Out of Order?</v>
      </c>
    </row>
    <row r="381" spans="6:19" x14ac:dyDescent="0.2">
      <c r="F381" s="434" t="b">
        <v>0</v>
      </c>
      <c r="G381" s="440" t="b">
        <f t="shared" si="33"/>
        <v>1</v>
      </c>
      <c r="H381" s="434" t="b">
        <v>0</v>
      </c>
      <c r="I381" s="434" t="b">
        <v>0</v>
      </c>
      <c r="K381" s="434" t="b">
        <v>0</v>
      </c>
      <c r="L381" s="434">
        <v>0</v>
      </c>
      <c r="M381" s="434" t="b">
        <v>0</v>
      </c>
      <c r="N381" s="434">
        <v>0</v>
      </c>
      <c r="O381" s="497" t="e">
        <f t="shared" si="30"/>
        <v>#DIV/0!</v>
      </c>
      <c r="P381" s="434">
        <f t="shared" si="34"/>
        <v>0</v>
      </c>
      <c r="Q381" s="434" t="e">
        <f t="shared" si="31"/>
        <v>#VALUE!</v>
      </c>
      <c r="R381" s="434">
        <v>1</v>
      </c>
      <c r="S381" s="434" t="str">
        <f t="shared" si="32"/>
        <v>Unclassified? Y/N Out of Order?</v>
      </c>
    </row>
    <row r="382" spans="6:19" x14ac:dyDescent="0.2">
      <c r="F382" s="434" t="b">
        <v>0</v>
      </c>
      <c r="G382" s="440" t="b">
        <f t="shared" si="33"/>
        <v>1</v>
      </c>
      <c r="H382" s="434" t="b">
        <v>0</v>
      </c>
      <c r="I382" s="434" t="b">
        <v>0</v>
      </c>
      <c r="K382" s="434" t="b">
        <v>0</v>
      </c>
      <c r="L382" s="434">
        <v>0</v>
      </c>
      <c r="M382" s="434" t="b">
        <v>0</v>
      </c>
      <c r="N382" s="434">
        <v>0</v>
      </c>
      <c r="O382" s="497" t="e">
        <f t="shared" si="30"/>
        <v>#DIV/0!</v>
      </c>
      <c r="P382" s="434">
        <f t="shared" si="34"/>
        <v>0</v>
      </c>
      <c r="Q382" s="434" t="e">
        <f t="shared" si="31"/>
        <v>#VALUE!</v>
      </c>
      <c r="R382" s="434">
        <v>1</v>
      </c>
      <c r="S382" s="434" t="str">
        <f t="shared" si="32"/>
        <v>Unclassified? Y/N Out of Order?</v>
      </c>
    </row>
    <row r="383" spans="6:19" x14ac:dyDescent="0.2">
      <c r="F383" s="434" t="b">
        <v>0</v>
      </c>
      <c r="G383" s="440" t="b">
        <f t="shared" si="33"/>
        <v>1</v>
      </c>
      <c r="H383" s="434" t="b">
        <v>0</v>
      </c>
      <c r="I383" s="434" t="b">
        <v>0</v>
      </c>
      <c r="K383" s="434" t="b">
        <v>0</v>
      </c>
      <c r="L383" s="434">
        <v>0</v>
      </c>
      <c r="M383" s="434" t="b">
        <v>0</v>
      </c>
      <c r="N383" s="434">
        <v>0</v>
      </c>
      <c r="O383" s="497" t="e">
        <f t="shared" si="30"/>
        <v>#DIV/0!</v>
      </c>
      <c r="P383" s="434">
        <f t="shared" si="34"/>
        <v>0</v>
      </c>
      <c r="Q383" s="434" t="e">
        <f t="shared" si="31"/>
        <v>#VALUE!</v>
      </c>
      <c r="R383" s="434">
        <v>1</v>
      </c>
      <c r="S383" s="434" t="str">
        <f t="shared" si="32"/>
        <v>Unclassified? Y/N Out of Order?</v>
      </c>
    </row>
    <row r="384" spans="6:19" x14ac:dyDescent="0.2">
      <c r="F384" s="434" t="b">
        <v>0</v>
      </c>
      <c r="G384" s="440" t="b">
        <f t="shared" si="33"/>
        <v>1</v>
      </c>
      <c r="H384" s="434" t="b">
        <v>0</v>
      </c>
      <c r="I384" s="434" t="b">
        <v>0</v>
      </c>
      <c r="K384" s="434" t="b">
        <v>0</v>
      </c>
      <c r="L384" s="434">
        <v>0</v>
      </c>
      <c r="M384" s="434" t="b">
        <v>0</v>
      </c>
      <c r="N384" s="434">
        <v>0</v>
      </c>
      <c r="O384" s="497" t="e">
        <f t="shared" si="30"/>
        <v>#DIV/0!</v>
      </c>
      <c r="P384" s="434">
        <f t="shared" si="34"/>
        <v>0</v>
      </c>
      <c r="Q384" s="434" t="e">
        <f t="shared" si="31"/>
        <v>#VALUE!</v>
      </c>
      <c r="R384" s="434">
        <v>1</v>
      </c>
      <c r="S384" s="434" t="str">
        <f t="shared" si="32"/>
        <v>Unclassified? Y/N Out of Order?</v>
      </c>
    </row>
    <row r="385" spans="6:19" x14ac:dyDescent="0.2">
      <c r="F385" s="434" t="b">
        <v>0</v>
      </c>
      <c r="G385" s="440" t="b">
        <f t="shared" si="33"/>
        <v>1</v>
      </c>
      <c r="H385" s="434" t="b">
        <v>0</v>
      </c>
      <c r="I385" s="434" t="b">
        <v>0</v>
      </c>
      <c r="K385" s="434" t="b">
        <v>0</v>
      </c>
      <c r="L385" s="434">
        <v>0</v>
      </c>
      <c r="M385" s="434" t="b">
        <v>0</v>
      </c>
      <c r="N385" s="434">
        <v>0</v>
      </c>
      <c r="O385" s="497" t="e">
        <f t="shared" si="30"/>
        <v>#DIV/0!</v>
      </c>
      <c r="P385" s="434">
        <f t="shared" si="34"/>
        <v>0</v>
      </c>
      <c r="Q385" s="434" t="e">
        <f t="shared" si="31"/>
        <v>#VALUE!</v>
      </c>
      <c r="R385" s="434">
        <v>1</v>
      </c>
      <c r="S385" s="434" t="str">
        <f t="shared" si="32"/>
        <v>Unclassified? Y/N Out of Order?</v>
      </c>
    </row>
    <row r="386" spans="6:19" x14ac:dyDescent="0.2">
      <c r="F386" s="434" t="b">
        <v>0</v>
      </c>
      <c r="G386" s="440" t="b">
        <f t="shared" si="33"/>
        <v>1</v>
      </c>
      <c r="H386" s="434" t="b">
        <v>0</v>
      </c>
      <c r="I386" s="434" t="b">
        <v>0</v>
      </c>
      <c r="K386" s="434" t="b">
        <v>0</v>
      </c>
      <c r="L386" s="434">
        <v>0</v>
      </c>
      <c r="M386" s="434" t="b">
        <v>0</v>
      </c>
      <c r="N386" s="434">
        <v>0</v>
      </c>
      <c r="O386" s="497" t="e">
        <f t="shared" si="30"/>
        <v>#DIV/0!</v>
      </c>
      <c r="P386" s="434">
        <f t="shared" si="34"/>
        <v>0</v>
      </c>
      <c r="Q386" s="434" t="e">
        <f t="shared" si="31"/>
        <v>#VALUE!</v>
      </c>
      <c r="R386" s="434">
        <v>1</v>
      </c>
      <c r="S386" s="434" t="str">
        <f t="shared" si="32"/>
        <v>Unclassified? Y/N Out of Order?</v>
      </c>
    </row>
    <row r="387" spans="6:19" x14ac:dyDescent="0.2">
      <c r="F387" s="434" t="b">
        <v>0</v>
      </c>
      <c r="G387" s="440" t="b">
        <f t="shared" si="33"/>
        <v>1</v>
      </c>
      <c r="H387" s="434" t="b">
        <v>0</v>
      </c>
      <c r="I387" s="434" t="b">
        <v>0</v>
      </c>
      <c r="K387" s="434" t="b">
        <v>0</v>
      </c>
      <c r="L387" s="434">
        <v>0</v>
      </c>
      <c r="M387" s="434" t="b">
        <v>0</v>
      </c>
      <c r="N387" s="434">
        <v>0</v>
      </c>
      <c r="O387" s="497" t="e">
        <f t="shared" si="30"/>
        <v>#DIV/0!</v>
      </c>
      <c r="P387" s="434">
        <f t="shared" si="34"/>
        <v>0</v>
      </c>
      <c r="Q387" s="434" t="e">
        <f t="shared" si="31"/>
        <v>#VALUE!</v>
      </c>
      <c r="R387" s="434">
        <v>1</v>
      </c>
      <c r="S387" s="434" t="str">
        <f t="shared" si="32"/>
        <v>Unclassified? Y/N Out of Order?</v>
      </c>
    </row>
    <row r="388" spans="6:19" x14ac:dyDescent="0.2">
      <c r="F388" s="434" t="b">
        <v>0</v>
      </c>
      <c r="G388" s="440" t="b">
        <f t="shared" si="33"/>
        <v>1</v>
      </c>
      <c r="H388" s="434" t="b">
        <v>0</v>
      </c>
      <c r="I388" s="434" t="b">
        <v>0</v>
      </c>
      <c r="K388" s="434" t="b">
        <v>0</v>
      </c>
      <c r="L388" s="434">
        <v>0</v>
      </c>
      <c r="M388" s="434" t="b">
        <v>0</v>
      </c>
      <c r="N388" s="434">
        <v>0</v>
      </c>
      <c r="O388" s="497" t="e">
        <f t="shared" si="30"/>
        <v>#DIV/0!</v>
      </c>
      <c r="P388" s="434">
        <f t="shared" si="34"/>
        <v>0</v>
      </c>
      <c r="Q388" s="434" t="e">
        <f t="shared" si="31"/>
        <v>#VALUE!</v>
      </c>
      <c r="R388" s="434">
        <v>1</v>
      </c>
      <c r="S388" s="434" t="str">
        <f t="shared" si="32"/>
        <v>Unclassified? Y/N Out of Order?</v>
      </c>
    </row>
    <row r="389" spans="6:19" x14ac:dyDescent="0.2">
      <c r="F389" s="434" t="b">
        <v>0</v>
      </c>
      <c r="G389" s="440" t="b">
        <f t="shared" si="33"/>
        <v>1</v>
      </c>
      <c r="H389" s="434" t="b">
        <v>0</v>
      </c>
      <c r="I389" s="434" t="b">
        <v>0</v>
      </c>
      <c r="K389" s="434" t="b">
        <v>0</v>
      </c>
      <c r="L389" s="434">
        <v>0</v>
      </c>
      <c r="M389" s="434" t="b">
        <v>0</v>
      </c>
      <c r="N389" s="434">
        <v>0</v>
      </c>
      <c r="O389" s="497" t="e">
        <f t="shared" si="30"/>
        <v>#DIV/0!</v>
      </c>
      <c r="P389" s="434">
        <f t="shared" si="34"/>
        <v>0</v>
      </c>
      <c r="Q389" s="434" t="e">
        <f t="shared" si="31"/>
        <v>#VALUE!</v>
      </c>
      <c r="R389" s="434">
        <v>1</v>
      </c>
      <c r="S389" s="434" t="str">
        <f t="shared" si="32"/>
        <v>Unclassified? Y/N Out of Order?</v>
      </c>
    </row>
    <row r="390" spans="6:19" x14ac:dyDescent="0.2">
      <c r="F390" s="434" t="b">
        <v>0</v>
      </c>
      <c r="G390" s="440" t="b">
        <f t="shared" si="33"/>
        <v>1</v>
      </c>
      <c r="H390" s="434" t="b">
        <v>0</v>
      </c>
      <c r="I390" s="434" t="b">
        <v>0</v>
      </c>
      <c r="K390" s="434" t="b">
        <v>0</v>
      </c>
      <c r="L390" s="434">
        <v>0</v>
      </c>
      <c r="M390" s="434" t="b">
        <v>0</v>
      </c>
      <c r="N390" s="434">
        <v>0</v>
      </c>
      <c r="O390" s="497" t="e">
        <f t="shared" si="30"/>
        <v>#DIV/0!</v>
      </c>
      <c r="P390" s="434">
        <f t="shared" si="34"/>
        <v>0</v>
      </c>
      <c r="Q390" s="434" t="e">
        <f t="shared" si="31"/>
        <v>#VALUE!</v>
      </c>
      <c r="R390" s="434">
        <v>1</v>
      </c>
      <c r="S390" s="434" t="str">
        <f t="shared" si="32"/>
        <v>Unclassified? Y/N Out of Order?</v>
      </c>
    </row>
    <row r="391" spans="6:19" x14ac:dyDescent="0.2">
      <c r="F391" s="434" t="b">
        <v>0</v>
      </c>
      <c r="G391" s="440" t="b">
        <f t="shared" si="33"/>
        <v>1</v>
      </c>
      <c r="H391" s="434" t="b">
        <v>0</v>
      </c>
      <c r="I391" s="434" t="b">
        <v>0</v>
      </c>
      <c r="K391" s="434" t="b">
        <v>0</v>
      </c>
      <c r="L391" s="434">
        <v>0</v>
      </c>
      <c r="M391" s="434" t="b">
        <v>0</v>
      </c>
      <c r="N391" s="434">
        <v>0</v>
      </c>
      <c r="O391" s="497" t="e">
        <f t="shared" si="30"/>
        <v>#DIV/0!</v>
      </c>
      <c r="P391" s="434">
        <f t="shared" si="34"/>
        <v>0</v>
      </c>
      <c r="Q391" s="434" t="e">
        <f t="shared" si="31"/>
        <v>#VALUE!</v>
      </c>
      <c r="R391" s="434">
        <v>1</v>
      </c>
      <c r="S391" s="434" t="str">
        <f t="shared" si="32"/>
        <v>Unclassified? Y/N Out of Order?</v>
      </c>
    </row>
    <row r="392" spans="6:19" x14ac:dyDescent="0.2">
      <c r="F392" s="434" t="b">
        <v>0</v>
      </c>
      <c r="G392" s="440" t="b">
        <f t="shared" si="33"/>
        <v>1</v>
      </c>
      <c r="H392" s="434" t="b">
        <v>0</v>
      </c>
      <c r="I392" s="434" t="b">
        <v>0</v>
      </c>
      <c r="K392" s="434" t="b">
        <v>0</v>
      </c>
      <c r="L392" s="434">
        <v>0</v>
      </c>
      <c r="M392" s="434" t="b">
        <v>0</v>
      </c>
      <c r="N392" s="434">
        <v>0</v>
      </c>
      <c r="O392" s="497" t="e">
        <f t="shared" si="30"/>
        <v>#DIV/0!</v>
      </c>
      <c r="P392" s="434">
        <f t="shared" si="34"/>
        <v>0</v>
      </c>
      <c r="Q392" s="434" t="e">
        <f t="shared" si="31"/>
        <v>#VALUE!</v>
      </c>
      <c r="R392" s="434">
        <v>1</v>
      </c>
      <c r="S392" s="434" t="str">
        <f t="shared" si="32"/>
        <v>Unclassified? Y/N Out of Order?</v>
      </c>
    </row>
    <row r="393" spans="6:19" x14ac:dyDescent="0.2">
      <c r="F393" s="434" t="b">
        <v>0</v>
      </c>
      <c r="G393" s="440" t="b">
        <f t="shared" si="33"/>
        <v>1</v>
      </c>
      <c r="H393" s="434" t="b">
        <v>0</v>
      </c>
      <c r="I393" s="434" t="b">
        <v>0</v>
      </c>
      <c r="K393" s="434" t="b">
        <v>0</v>
      </c>
      <c r="L393" s="434">
        <v>0</v>
      </c>
      <c r="M393" s="434" t="b">
        <v>0</v>
      </c>
      <c r="N393" s="434">
        <v>0</v>
      </c>
      <c r="O393" s="497" t="e">
        <f t="shared" si="30"/>
        <v>#DIV/0!</v>
      </c>
      <c r="P393" s="434">
        <f t="shared" si="34"/>
        <v>0</v>
      </c>
      <c r="Q393" s="434" t="e">
        <f t="shared" si="31"/>
        <v>#VALUE!</v>
      </c>
      <c r="R393" s="434">
        <v>1</v>
      </c>
      <c r="S393" s="434" t="str">
        <f t="shared" si="32"/>
        <v>Unclassified? Y/N Out of Order?</v>
      </c>
    </row>
    <row r="394" spans="6:19" x14ac:dyDescent="0.2">
      <c r="F394" s="434" t="b">
        <v>0</v>
      </c>
      <c r="G394" s="440" t="b">
        <f t="shared" si="33"/>
        <v>1</v>
      </c>
      <c r="H394" s="434" t="b">
        <v>0</v>
      </c>
      <c r="I394" s="434" t="b">
        <v>0</v>
      </c>
      <c r="K394" s="434" t="b">
        <v>0</v>
      </c>
      <c r="L394" s="434">
        <v>0</v>
      </c>
      <c r="M394" s="434" t="b">
        <v>0</v>
      </c>
      <c r="N394" s="434">
        <v>0</v>
      </c>
      <c r="O394" s="497" t="e">
        <f t="shared" ref="O394:O457" si="35">SUM(IF(I394 = 1, 1, 0) * J394, IF(K394 = 1, 1, 0) * L394, IF(M394 = 1, 1, 0) * N394) / P394</f>
        <v>#DIV/0!</v>
      </c>
      <c r="P394" s="434">
        <f t="shared" si="34"/>
        <v>0</v>
      </c>
      <c r="Q394" s="434" t="e">
        <f t="shared" ref="Q394:Q457" si="36">SUM(IF(I394 = 1, 1, 0) * J394, IF(K394 = 1, 1, 0) * L394, IF(M394 = 1, 1, 0) * N394) + " / " + P394</f>
        <v>#VALUE!</v>
      </c>
      <c r="R394" s="434">
        <v>1</v>
      </c>
      <c r="S394" s="434"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34" t="b">
        <v>0</v>
      </c>
      <c r="G395" s="440" t="b">
        <f t="shared" ref="G395:G458" si="38">NOT(H395)</f>
        <v>1</v>
      </c>
      <c r="H395" s="434" t="b">
        <v>0</v>
      </c>
      <c r="I395" s="434" t="b">
        <v>0</v>
      </c>
      <c r="K395" s="434" t="b">
        <v>0</v>
      </c>
      <c r="L395" s="434">
        <v>0</v>
      </c>
      <c r="M395" s="434" t="b">
        <v>0</v>
      </c>
      <c r="N395" s="434">
        <v>0</v>
      </c>
      <c r="O395" s="497" t="e">
        <f t="shared" si="35"/>
        <v>#DIV/0!</v>
      </c>
      <c r="P395" s="434">
        <f t="shared" si="34"/>
        <v>0</v>
      </c>
      <c r="Q395" s="434" t="e">
        <f t="shared" si="36"/>
        <v>#VALUE!</v>
      </c>
      <c r="R395" s="434">
        <v>1</v>
      </c>
      <c r="S395" s="434" t="str">
        <f t="shared" si="37"/>
        <v>Unclassified? Y/N Out of Order?</v>
      </c>
    </row>
    <row r="396" spans="6:19" x14ac:dyDescent="0.2">
      <c r="F396" s="434" t="b">
        <v>0</v>
      </c>
      <c r="G396" s="440" t="b">
        <f t="shared" si="38"/>
        <v>1</v>
      </c>
      <c r="H396" s="434" t="b">
        <v>0</v>
      </c>
      <c r="I396" s="434" t="b">
        <v>0</v>
      </c>
      <c r="K396" s="434" t="b">
        <v>0</v>
      </c>
      <c r="L396" s="434">
        <v>0</v>
      </c>
      <c r="M396" s="434" t="b">
        <v>0</v>
      </c>
      <c r="N396" s="434">
        <v>0</v>
      </c>
      <c r="O396" s="497" t="e">
        <f t="shared" si="35"/>
        <v>#DIV/0!</v>
      </c>
      <c r="P396" s="434">
        <f t="shared" si="34"/>
        <v>0</v>
      </c>
      <c r="Q396" s="434" t="e">
        <f t="shared" si="36"/>
        <v>#VALUE!</v>
      </c>
      <c r="R396" s="434">
        <v>1</v>
      </c>
      <c r="S396" s="434" t="str">
        <f t="shared" si="37"/>
        <v>Unclassified? Y/N Out of Order?</v>
      </c>
    </row>
    <row r="397" spans="6:19" x14ac:dyDescent="0.2">
      <c r="F397" s="434" t="b">
        <v>0</v>
      </c>
      <c r="G397" s="440" t="b">
        <f t="shared" si="38"/>
        <v>1</v>
      </c>
      <c r="H397" s="434" t="b">
        <v>0</v>
      </c>
      <c r="I397" s="434" t="b">
        <v>0</v>
      </c>
      <c r="K397" s="434" t="b">
        <v>0</v>
      </c>
      <c r="L397" s="434">
        <v>0</v>
      </c>
      <c r="M397" s="434" t="b">
        <v>0</v>
      </c>
      <c r="N397" s="434">
        <v>0</v>
      </c>
      <c r="O397" s="497" t="e">
        <f t="shared" si="35"/>
        <v>#DIV/0!</v>
      </c>
      <c r="P397" s="434">
        <f t="shared" ref="P397:P460" si="39">SUM(J397, L397, N397)</f>
        <v>0</v>
      </c>
      <c r="Q397" s="434" t="e">
        <f t="shared" si="36"/>
        <v>#VALUE!</v>
      </c>
      <c r="R397" s="434">
        <v>1</v>
      </c>
      <c r="S397" s="434" t="str">
        <f t="shared" si="37"/>
        <v>Unclassified? Y/N Out of Order?</v>
      </c>
    </row>
    <row r="398" spans="6:19" x14ac:dyDescent="0.2">
      <c r="F398" s="434" t="b">
        <v>0</v>
      </c>
      <c r="G398" s="440" t="b">
        <f t="shared" si="38"/>
        <v>1</v>
      </c>
      <c r="H398" s="434" t="b">
        <v>0</v>
      </c>
      <c r="I398" s="434" t="b">
        <v>0</v>
      </c>
      <c r="K398" s="434" t="b">
        <v>0</v>
      </c>
      <c r="L398" s="434">
        <v>0</v>
      </c>
      <c r="M398" s="434" t="b">
        <v>0</v>
      </c>
      <c r="N398" s="434">
        <v>0</v>
      </c>
      <c r="O398" s="497" t="e">
        <f t="shared" si="35"/>
        <v>#DIV/0!</v>
      </c>
      <c r="P398" s="434">
        <f t="shared" si="39"/>
        <v>0</v>
      </c>
      <c r="Q398" s="434" t="e">
        <f t="shared" si="36"/>
        <v>#VALUE!</v>
      </c>
      <c r="R398" s="434">
        <v>1</v>
      </c>
      <c r="S398" s="434" t="str">
        <f t="shared" si="37"/>
        <v>Unclassified? Y/N Out of Order?</v>
      </c>
    </row>
    <row r="399" spans="6:19" x14ac:dyDescent="0.2">
      <c r="F399" s="434" t="b">
        <v>0</v>
      </c>
      <c r="G399" s="440" t="b">
        <f t="shared" si="38"/>
        <v>1</v>
      </c>
      <c r="H399" s="434" t="b">
        <v>0</v>
      </c>
      <c r="I399" s="434" t="b">
        <v>0</v>
      </c>
      <c r="K399" s="434" t="b">
        <v>0</v>
      </c>
      <c r="L399" s="434">
        <v>0</v>
      </c>
      <c r="M399" s="434" t="b">
        <v>0</v>
      </c>
      <c r="N399" s="434">
        <v>0</v>
      </c>
      <c r="O399" s="497" t="e">
        <f t="shared" si="35"/>
        <v>#DIV/0!</v>
      </c>
      <c r="P399" s="434">
        <f t="shared" si="39"/>
        <v>0</v>
      </c>
      <c r="Q399" s="434" t="e">
        <f t="shared" si="36"/>
        <v>#VALUE!</v>
      </c>
      <c r="R399" s="434">
        <v>1</v>
      </c>
      <c r="S399" s="434" t="str">
        <f t="shared" si="37"/>
        <v>Unclassified? Y/N Out of Order?</v>
      </c>
    </row>
    <row r="400" spans="6:19" x14ac:dyDescent="0.2">
      <c r="F400" s="434" t="b">
        <v>0</v>
      </c>
      <c r="G400" s="440" t="b">
        <f t="shared" si="38"/>
        <v>1</v>
      </c>
      <c r="H400" s="434" t="b">
        <v>0</v>
      </c>
      <c r="I400" s="434" t="b">
        <v>0</v>
      </c>
      <c r="K400" s="434" t="b">
        <v>0</v>
      </c>
      <c r="L400" s="434">
        <v>0</v>
      </c>
      <c r="M400" s="434" t="b">
        <v>0</v>
      </c>
      <c r="N400" s="434">
        <v>0</v>
      </c>
      <c r="O400" s="497" t="e">
        <f t="shared" si="35"/>
        <v>#DIV/0!</v>
      </c>
      <c r="P400" s="434">
        <f t="shared" si="39"/>
        <v>0</v>
      </c>
      <c r="Q400" s="434" t="e">
        <f t="shared" si="36"/>
        <v>#VALUE!</v>
      </c>
      <c r="R400" s="434">
        <v>1</v>
      </c>
      <c r="S400" s="434" t="str">
        <f t="shared" si="37"/>
        <v>Unclassified? Y/N Out of Order?</v>
      </c>
    </row>
    <row r="401" spans="6:19" x14ac:dyDescent="0.2">
      <c r="F401" s="434" t="b">
        <v>0</v>
      </c>
      <c r="G401" s="440" t="b">
        <f t="shared" si="38"/>
        <v>1</v>
      </c>
      <c r="H401" s="434" t="b">
        <v>0</v>
      </c>
      <c r="I401" s="434" t="b">
        <v>0</v>
      </c>
      <c r="K401" s="434" t="b">
        <v>0</v>
      </c>
      <c r="L401" s="434">
        <v>0</v>
      </c>
      <c r="M401" s="434" t="b">
        <v>0</v>
      </c>
      <c r="N401" s="434">
        <v>0</v>
      </c>
      <c r="O401" s="497" t="e">
        <f t="shared" si="35"/>
        <v>#DIV/0!</v>
      </c>
      <c r="P401" s="434">
        <f t="shared" si="39"/>
        <v>0</v>
      </c>
      <c r="Q401" s="434" t="e">
        <f t="shared" si="36"/>
        <v>#VALUE!</v>
      </c>
      <c r="R401" s="434">
        <v>1</v>
      </c>
      <c r="S401" s="434" t="str">
        <f t="shared" si="37"/>
        <v>Unclassified? Y/N Out of Order?</v>
      </c>
    </row>
    <row r="402" spans="6:19" x14ac:dyDescent="0.2">
      <c r="F402" s="434" t="b">
        <v>0</v>
      </c>
      <c r="G402" s="440" t="b">
        <f t="shared" si="38"/>
        <v>1</v>
      </c>
      <c r="H402" s="434" t="b">
        <v>0</v>
      </c>
      <c r="I402" s="434" t="b">
        <v>0</v>
      </c>
      <c r="K402" s="434" t="b">
        <v>0</v>
      </c>
      <c r="L402" s="434">
        <v>0</v>
      </c>
      <c r="M402" s="434" t="b">
        <v>0</v>
      </c>
      <c r="N402" s="434">
        <v>0</v>
      </c>
      <c r="O402" s="497" t="e">
        <f t="shared" si="35"/>
        <v>#DIV/0!</v>
      </c>
      <c r="P402" s="434">
        <f t="shared" si="39"/>
        <v>0</v>
      </c>
      <c r="Q402" s="434" t="e">
        <f t="shared" si="36"/>
        <v>#VALUE!</v>
      </c>
      <c r="R402" s="434">
        <v>1</v>
      </c>
      <c r="S402" s="434" t="str">
        <f t="shared" si="37"/>
        <v>Unclassified? Y/N Out of Order?</v>
      </c>
    </row>
    <row r="403" spans="6:19" x14ac:dyDescent="0.2">
      <c r="F403" s="434" t="b">
        <v>0</v>
      </c>
      <c r="G403" s="440" t="b">
        <f t="shared" si="38"/>
        <v>1</v>
      </c>
      <c r="H403" s="434" t="b">
        <v>0</v>
      </c>
      <c r="I403" s="434" t="b">
        <v>0</v>
      </c>
      <c r="K403" s="434" t="b">
        <v>0</v>
      </c>
      <c r="L403" s="434">
        <v>0</v>
      </c>
      <c r="M403" s="434" t="b">
        <v>0</v>
      </c>
      <c r="N403" s="434">
        <v>0</v>
      </c>
      <c r="O403" s="497" t="e">
        <f t="shared" si="35"/>
        <v>#DIV/0!</v>
      </c>
      <c r="P403" s="434">
        <f t="shared" si="39"/>
        <v>0</v>
      </c>
      <c r="Q403" s="434" t="e">
        <f t="shared" si="36"/>
        <v>#VALUE!</v>
      </c>
      <c r="R403" s="434">
        <v>1</v>
      </c>
      <c r="S403" s="434" t="str">
        <f t="shared" si="37"/>
        <v>Unclassified? Y/N Out of Order?</v>
      </c>
    </row>
    <row r="404" spans="6:19" x14ac:dyDescent="0.2">
      <c r="F404" s="434" t="b">
        <v>0</v>
      </c>
      <c r="G404" s="440" t="b">
        <f t="shared" si="38"/>
        <v>1</v>
      </c>
      <c r="H404" s="434" t="b">
        <v>0</v>
      </c>
      <c r="I404" s="434" t="b">
        <v>0</v>
      </c>
      <c r="K404" s="434" t="b">
        <v>0</v>
      </c>
      <c r="L404" s="434">
        <v>0</v>
      </c>
      <c r="M404" s="434" t="b">
        <v>0</v>
      </c>
      <c r="N404" s="434">
        <v>0</v>
      </c>
      <c r="O404" s="497" t="e">
        <f t="shared" si="35"/>
        <v>#DIV/0!</v>
      </c>
      <c r="P404" s="434">
        <f t="shared" si="39"/>
        <v>0</v>
      </c>
      <c r="Q404" s="434" t="e">
        <f t="shared" si="36"/>
        <v>#VALUE!</v>
      </c>
      <c r="R404" s="434">
        <v>1</v>
      </c>
      <c r="S404" s="434" t="str">
        <f t="shared" si="37"/>
        <v>Unclassified? Y/N Out of Order?</v>
      </c>
    </row>
    <row r="405" spans="6:19" x14ac:dyDescent="0.2">
      <c r="F405" s="434" t="b">
        <v>0</v>
      </c>
      <c r="G405" s="440" t="b">
        <f t="shared" si="38"/>
        <v>1</v>
      </c>
      <c r="H405" s="434" t="b">
        <v>0</v>
      </c>
      <c r="I405" s="434" t="b">
        <v>0</v>
      </c>
      <c r="K405" s="434" t="b">
        <v>0</v>
      </c>
      <c r="L405" s="434">
        <v>0</v>
      </c>
      <c r="M405" s="434" t="b">
        <v>0</v>
      </c>
      <c r="N405" s="434">
        <v>0</v>
      </c>
      <c r="O405" s="497" t="e">
        <f t="shared" si="35"/>
        <v>#DIV/0!</v>
      </c>
      <c r="P405" s="434">
        <f t="shared" si="39"/>
        <v>0</v>
      </c>
      <c r="Q405" s="434" t="e">
        <f t="shared" si="36"/>
        <v>#VALUE!</v>
      </c>
      <c r="R405" s="434">
        <v>1</v>
      </c>
      <c r="S405" s="434" t="str">
        <f t="shared" si="37"/>
        <v>Unclassified? Y/N Out of Order?</v>
      </c>
    </row>
    <row r="406" spans="6:19" x14ac:dyDescent="0.2">
      <c r="F406" s="434" t="b">
        <v>0</v>
      </c>
      <c r="G406" s="440" t="b">
        <f t="shared" si="38"/>
        <v>1</v>
      </c>
      <c r="H406" s="434" t="b">
        <v>0</v>
      </c>
      <c r="I406" s="434" t="b">
        <v>0</v>
      </c>
      <c r="K406" s="434" t="b">
        <v>0</v>
      </c>
      <c r="L406" s="434">
        <v>0</v>
      </c>
      <c r="M406" s="434" t="b">
        <v>0</v>
      </c>
      <c r="N406" s="434">
        <v>0</v>
      </c>
      <c r="O406" s="497" t="e">
        <f t="shared" si="35"/>
        <v>#DIV/0!</v>
      </c>
      <c r="P406" s="434">
        <f t="shared" si="39"/>
        <v>0</v>
      </c>
      <c r="Q406" s="434" t="e">
        <f t="shared" si="36"/>
        <v>#VALUE!</v>
      </c>
      <c r="R406" s="434">
        <v>1</v>
      </c>
      <c r="S406" s="434" t="str">
        <f t="shared" si="37"/>
        <v>Unclassified? Y/N Out of Order?</v>
      </c>
    </row>
    <row r="407" spans="6:19" x14ac:dyDescent="0.2">
      <c r="F407" s="434" t="b">
        <v>0</v>
      </c>
      <c r="G407" s="440" t="b">
        <f t="shared" si="38"/>
        <v>1</v>
      </c>
      <c r="H407" s="434" t="b">
        <v>0</v>
      </c>
      <c r="I407" s="434" t="b">
        <v>0</v>
      </c>
      <c r="K407" s="434" t="b">
        <v>0</v>
      </c>
      <c r="L407" s="434">
        <v>0</v>
      </c>
      <c r="M407" s="434" t="b">
        <v>0</v>
      </c>
      <c r="N407" s="434">
        <v>0</v>
      </c>
      <c r="O407" s="497" t="e">
        <f t="shared" si="35"/>
        <v>#DIV/0!</v>
      </c>
      <c r="P407" s="434">
        <f t="shared" si="39"/>
        <v>0</v>
      </c>
      <c r="Q407" s="434" t="e">
        <f t="shared" si="36"/>
        <v>#VALUE!</v>
      </c>
      <c r="R407" s="434">
        <v>1</v>
      </c>
      <c r="S407" s="434" t="str">
        <f t="shared" si="37"/>
        <v>Unclassified? Y/N Out of Order?</v>
      </c>
    </row>
    <row r="408" spans="6:19" x14ac:dyDescent="0.2">
      <c r="F408" s="434" t="b">
        <v>0</v>
      </c>
      <c r="G408" s="440" t="b">
        <f t="shared" si="38"/>
        <v>1</v>
      </c>
      <c r="H408" s="434" t="b">
        <v>0</v>
      </c>
      <c r="I408" s="434" t="b">
        <v>0</v>
      </c>
      <c r="K408" s="434" t="b">
        <v>0</v>
      </c>
      <c r="L408" s="434">
        <v>0</v>
      </c>
      <c r="M408" s="434" t="b">
        <v>0</v>
      </c>
      <c r="N408" s="434">
        <v>0</v>
      </c>
      <c r="O408" s="497" t="e">
        <f t="shared" si="35"/>
        <v>#DIV/0!</v>
      </c>
      <c r="P408" s="434">
        <f t="shared" si="39"/>
        <v>0</v>
      </c>
      <c r="Q408" s="434" t="e">
        <f t="shared" si="36"/>
        <v>#VALUE!</v>
      </c>
      <c r="R408" s="434">
        <v>1</v>
      </c>
      <c r="S408" s="434" t="str">
        <f t="shared" si="37"/>
        <v>Unclassified? Y/N Out of Order?</v>
      </c>
    </row>
    <row r="409" spans="6:19" x14ac:dyDescent="0.2">
      <c r="F409" s="434" t="b">
        <v>0</v>
      </c>
      <c r="G409" s="440" t="b">
        <f t="shared" si="38"/>
        <v>1</v>
      </c>
      <c r="H409" s="434" t="b">
        <v>0</v>
      </c>
      <c r="I409" s="434" t="b">
        <v>0</v>
      </c>
      <c r="K409" s="434" t="b">
        <v>0</v>
      </c>
      <c r="L409" s="434">
        <v>0</v>
      </c>
      <c r="M409" s="434" t="b">
        <v>0</v>
      </c>
      <c r="N409" s="434">
        <v>0</v>
      </c>
      <c r="O409" s="497" t="e">
        <f t="shared" si="35"/>
        <v>#DIV/0!</v>
      </c>
      <c r="P409" s="434">
        <f t="shared" si="39"/>
        <v>0</v>
      </c>
      <c r="Q409" s="434" t="e">
        <f t="shared" si="36"/>
        <v>#VALUE!</v>
      </c>
      <c r="R409" s="434">
        <v>1</v>
      </c>
      <c r="S409" s="434" t="str">
        <f t="shared" si="37"/>
        <v>Unclassified? Y/N Out of Order?</v>
      </c>
    </row>
    <row r="410" spans="6:19" x14ac:dyDescent="0.2">
      <c r="F410" s="434" t="b">
        <v>0</v>
      </c>
      <c r="G410" s="440" t="b">
        <f t="shared" si="38"/>
        <v>1</v>
      </c>
      <c r="H410" s="434" t="b">
        <v>0</v>
      </c>
      <c r="I410" s="434" t="b">
        <v>0</v>
      </c>
      <c r="K410" s="434" t="b">
        <v>0</v>
      </c>
      <c r="L410" s="434">
        <v>0</v>
      </c>
      <c r="M410" s="434" t="b">
        <v>0</v>
      </c>
      <c r="N410" s="434">
        <v>0</v>
      </c>
      <c r="O410" s="497" t="e">
        <f t="shared" si="35"/>
        <v>#DIV/0!</v>
      </c>
      <c r="P410" s="434">
        <f t="shared" si="39"/>
        <v>0</v>
      </c>
      <c r="Q410" s="434" t="e">
        <f t="shared" si="36"/>
        <v>#VALUE!</v>
      </c>
      <c r="R410" s="434">
        <v>1</v>
      </c>
      <c r="S410" s="434" t="str">
        <f t="shared" si="37"/>
        <v>Unclassified? Y/N Out of Order?</v>
      </c>
    </row>
    <row r="411" spans="6:19" x14ac:dyDescent="0.2">
      <c r="F411" s="434" t="b">
        <v>0</v>
      </c>
      <c r="G411" s="440" t="b">
        <f t="shared" si="38"/>
        <v>1</v>
      </c>
      <c r="H411" s="434" t="b">
        <v>0</v>
      </c>
      <c r="I411" s="434" t="b">
        <v>0</v>
      </c>
      <c r="K411" s="434" t="b">
        <v>0</v>
      </c>
      <c r="L411" s="434">
        <v>0</v>
      </c>
      <c r="M411" s="434" t="b">
        <v>0</v>
      </c>
      <c r="N411" s="434">
        <v>0</v>
      </c>
      <c r="O411" s="497" t="e">
        <f t="shared" si="35"/>
        <v>#DIV/0!</v>
      </c>
      <c r="P411" s="434">
        <f t="shared" si="39"/>
        <v>0</v>
      </c>
      <c r="Q411" s="434" t="e">
        <f t="shared" si="36"/>
        <v>#VALUE!</v>
      </c>
      <c r="R411" s="434">
        <v>1</v>
      </c>
      <c r="S411" s="434" t="str">
        <f t="shared" si="37"/>
        <v>Unclassified? Y/N Out of Order?</v>
      </c>
    </row>
    <row r="412" spans="6:19" x14ac:dyDescent="0.2">
      <c r="F412" s="434" t="b">
        <v>0</v>
      </c>
      <c r="G412" s="440" t="b">
        <f t="shared" si="38"/>
        <v>1</v>
      </c>
      <c r="H412" s="434" t="b">
        <v>0</v>
      </c>
      <c r="I412" s="434" t="b">
        <v>0</v>
      </c>
      <c r="K412" s="434" t="b">
        <v>0</v>
      </c>
      <c r="L412" s="434">
        <v>0</v>
      </c>
      <c r="M412" s="434" t="b">
        <v>0</v>
      </c>
      <c r="N412" s="434">
        <v>0</v>
      </c>
      <c r="O412" s="497" t="e">
        <f t="shared" si="35"/>
        <v>#DIV/0!</v>
      </c>
      <c r="P412" s="434">
        <f t="shared" si="39"/>
        <v>0</v>
      </c>
      <c r="Q412" s="434" t="e">
        <f t="shared" si="36"/>
        <v>#VALUE!</v>
      </c>
      <c r="R412" s="434">
        <v>1</v>
      </c>
      <c r="S412" s="434" t="str">
        <f t="shared" si="37"/>
        <v>Unclassified? Y/N Out of Order?</v>
      </c>
    </row>
    <row r="413" spans="6:19" x14ac:dyDescent="0.2">
      <c r="F413" s="434" t="b">
        <v>0</v>
      </c>
      <c r="G413" s="440" t="b">
        <f t="shared" si="38"/>
        <v>1</v>
      </c>
      <c r="H413" s="434" t="b">
        <v>0</v>
      </c>
      <c r="I413" s="434" t="b">
        <v>0</v>
      </c>
      <c r="K413" s="434" t="b">
        <v>0</v>
      </c>
      <c r="L413" s="434">
        <v>0</v>
      </c>
      <c r="M413" s="434" t="b">
        <v>0</v>
      </c>
      <c r="N413" s="434">
        <v>0</v>
      </c>
      <c r="O413" s="497" t="e">
        <f t="shared" si="35"/>
        <v>#DIV/0!</v>
      </c>
      <c r="P413" s="434">
        <f t="shared" si="39"/>
        <v>0</v>
      </c>
      <c r="Q413" s="434" t="e">
        <f t="shared" si="36"/>
        <v>#VALUE!</v>
      </c>
      <c r="R413" s="434">
        <v>1</v>
      </c>
      <c r="S413" s="434" t="str">
        <f t="shared" si="37"/>
        <v>Unclassified? Y/N Out of Order?</v>
      </c>
    </row>
    <row r="414" spans="6:19" x14ac:dyDescent="0.2">
      <c r="F414" s="434" t="b">
        <v>0</v>
      </c>
      <c r="G414" s="440" t="b">
        <f t="shared" si="38"/>
        <v>1</v>
      </c>
      <c r="H414" s="434" t="b">
        <v>0</v>
      </c>
      <c r="I414" s="434" t="b">
        <v>0</v>
      </c>
      <c r="K414" s="434" t="b">
        <v>0</v>
      </c>
      <c r="L414" s="434">
        <v>0</v>
      </c>
      <c r="M414" s="434" t="b">
        <v>0</v>
      </c>
      <c r="N414" s="434">
        <v>0</v>
      </c>
      <c r="O414" s="497" t="e">
        <f t="shared" si="35"/>
        <v>#DIV/0!</v>
      </c>
      <c r="P414" s="434">
        <f t="shared" si="39"/>
        <v>0</v>
      </c>
      <c r="Q414" s="434" t="e">
        <f t="shared" si="36"/>
        <v>#VALUE!</v>
      </c>
      <c r="R414" s="434">
        <v>1</v>
      </c>
      <c r="S414" s="434" t="str">
        <f t="shared" si="37"/>
        <v>Unclassified? Y/N Out of Order?</v>
      </c>
    </row>
    <row r="415" spans="6:19" x14ac:dyDescent="0.2">
      <c r="F415" s="434" t="b">
        <v>0</v>
      </c>
      <c r="G415" s="440" t="b">
        <f t="shared" si="38"/>
        <v>1</v>
      </c>
      <c r="H415" s="434" t="b">
        <v>0</v>
      </c>
      <c r="I415" s="434" t="b">
        <v>0</v>
      </c>
      <c r="K415" s="434" t="b">
        <v>0</v>
      </c>
      <c r="L415" s="434">
        <v>0</v>
      </c>
      <c r="M415" s="434" t="b">
        <v>0</v>
      </c>
      <c r="N415" s="434">
        <v>0</v>
      </c>
      <c r="O415" s="497" t="e">
        <f t="shared" si="35"/>
        <v>#DIV/0!</v>
      </c>
      <c r="P415" s="434">
        <f t="shared" si="39"/>
        <v>0</v>
      </c>
      <c r="Q415" s="434" t="e">
        <f t="shared" si="36"/>
        <v>#VALUE!</v>
      </c>
      <c r="R415" s="434">
        <v>1</v>
      </c>
      <c r="S415" s="434" t="str">
        <f t="shared" si="37"/>
        <v>Unclassified? Y/N Out of Order?</v>
      </c>
    </row>
    <row r="416" spans="6:19" x14ac:dyDescent="0.2">
      <c r="F416" s="434" t="b">
        <v>0</v>
      </c>
      <c r="G416" s="440" t="b">
        <f t="shared" si="38"/>
        <v>1</v>
      </c>
      <c r="H416" s="434" t="b">
        <v>0</v>
      </c>
      <c r="I416" s="434" t="b">
        <v>0</v>
      </c>
      <c r="K416" s="434" t="b">
        <v>0</v>
      </c>
      <c r="L416" s="434">
        <v>0</v>
      </c>
      <c r="M416" s="434" t="b">
        <v>0</v>
      </c>
      <c r="N416" s="434">
        <v>0</v>
      </c>
      <c r="O416" s="497" t="e">
        <f t="shared" si="35"/>
        <v>#DIV/0!</v>
      </c>
      <c r="P416" s="434">
        <f t="shared" si="39"/>
        <v>0</v>
      </c>
      <c r="Q416" s="434" t="e">
        <f t="shared" si="36"/>
        <v>#VALUE!</v>
      </c>
      <c r="R416" s="434">
        <v>1</v>
      </c>
      <c r="S416" s="434" t="str">
        <f t="shared" si="37"/>
        <v>Unclassified? Y/N Out of Order?</v>
      </c>
    </row>
    <row r="417" spans="6:19" x14ac:dyDescent="0.2">
      <c r="F417" s="434" t="b">
        <v>0</v>
      </c>
      <c r="G417" s="440" t="b">
        <f t="shared" si="38"/>
        <v>1</v>
      </c>
      <c r="H417" s="434" t="b">
        <v>0</v>
      </c>
      <c r="I417" s="434" t="b">
        <v>0</v>
      </c>
      <c r="K417" s="434" t="b">
        <v>0</v>
      </c>
      <c r="L417" s="434">
        <v>0</v>
      </c>
      <c r="M417" s="434" t="b">
        <v>0</v>
      </c>
      <c r="N417" s="434">
        <v>0</v>
      </c>
      <c r="O417" s="497" t="e">
        <f t="shared" si="35"/>
        <v>#DIV/0!</v>
      </c>
      <c r="P417" s="434">
        <f t="shared" si="39"/>
        <v>0</v>
      </c>
      <c r="Q417" s="434" t="e">
        <f t="shared" si="36"/>
        <v>#VALUE!</v>
      </c>
      <c r="R417" s="434">
        <v>1</v>
      </c>
      <c r="S417" s="434" t="str">
        <f t="shared" si="37"/>
        <v>Unclassified? Y/N Out of Order?</v>
      </c>
    </row>
    <row r="418" spans="6:19" x14ac:dyDescent="0.2">
      <c r="F418" s="434" t="b">
        <v>0</v>
      </c>
      <c r="G418" s="440" t="b">
        <f t="shared" si="38"/>
        <v>1</v>
      </c>
      <c r="H418" s="434" t="b">
        <v>0</v>
      </c>
      <c r="I418" s="434" t="b">
        <v>0</v>
      </c>
      <c r="K418" s="434" t="b">
        <v>0</v>
      </c>
      <c r="L418" s="434">
        <v>0</v>
      </c>
      <c r="M418" s="434" t="b">
        <v>0</v>
      </c>
      <c r="N418" s="434">
        <v>0</v>
      </c>
      <c r="O418" s="497" t="e">
        <f t="shared" si="35"/>
        <v>#DIV/0!</v>
      </c>
      <c r="P418" s="434">
        <f t="shared" si="39"/>
        <v>0</v>
      </c>
      <c r="Q418" s="434" t="e">
        <f t="shared" si="36"/>
        <v>#VALUE!</v>
      </c>
      <c r="R418" s="434">
        <v>1</v>
      </c>
      <c r="S418" s="434" t="str">
        <f t="shared" si="37"/>
        <v>Unclassified? Y/N Out of Order?</v>
      </c>
    </row>
    <row r="419" spans="6:19" x14ac:dyDescent="0.2">
      <c r="F419" s="434" t="b">
        <v>0</v>
      </c>
      <c r="G419" s="440" t="b">
        <f t="shared" si="38"/>
        <v>1</v>
      </c>
      <c r="H419" s="434" t="b">
        <v>0</v>
      </c>
      <c r="I419" s="434" t="b">
        <v>0</v>
      </c>
      <c r="K419" s="434" t="b">
        <v>0</v>
      </c>
      <c r="L419" s="434">
        <v>0</v>
      </c>
      <c r="M419" s="434" t="b">
        <v>0</v>
      </c>
      <c r="N419" s="434">
        <v>0</v>
      </c>
      <c r="O419" s="497" t="e">
        <f t="shared" si="35"/>
        <v>#DIV/0!</v>
      </c>
      <c r="P419" s="434">
        <f t="shared" si="39"/>
        <v>0</v>
      </c>
      <c r="Q419" s="434" t="e">
        <f t="shared" si="36"/>
        <v>#VALUE!</v>
      </c>
      <c r="R419" s="434">
        <v>1</v>
      </c>
      <c r="S419" s="434" t="str">
        <f t="shared" si="37"/>
        <v>Unclassified? Y/N Out of Order?</v>
      </c>
    </row>
    <row r="420" spans="6:19" x14ac:dyDescent="0.2">
      <c r="F420" s="434" t="b">
        <v>0</v>
      </c>
      <c r="G420" s="440" t="b">
        <f t="shared" si="38"/>
        <v>1</v>
      </c>
      <c r="H420" s="434" t="b">
        <v>0</v>
      </c>
      <c r="I420" s="434" t="b">
        <v>0</v>
      </c>
      <c r="K420" s="434" t="b">
        <v>0</v>
      </c>
      <c r="L420" s="434">
        <v>0</v>
      </c>
      <c r="M420" s="434" t="b">
        <v>0</v>
      </c>
      <c r="N420" s="434">
        <v>0</v>
      </c>
      <c r="O420" s="497" t="e">
        <f t="shared" si="35"/>
        <v>#DIV/0!</v>
      </c>
      <c r="P420" s="434">
        <f t="shared" si="39"/>
        <v>0</v>
      </c>
      <c r="Q420" s="434" t="e">
        <f t="shared" si="36"/>
        <v>#VALUE!</v>
      </c>
      <c r="R420" s="434">
        <v>1</v>
      </c>
      <c r="S420" s="434" t="str">
        <f t="shared" si="37"/>
        <v>Unclassified? Y/N Out of Order?</v>
      </c>
    </row>
    <row r="421" spans="6:19" x14ac:dyDescent="0.2">
      <c r="F421" s="434" t="b">
        <v>0</v>
      </c>
      <c r="G421" s="440" t="b">
        <f t="shared" si="38"/>
        <v>1</v>
      </c>
      <c r="H421" s="434" t="b">
        <v>0</v>
      </c>
      <c r="I421" s="434" t="b">
        <v>0</v>
      </c>
      <c r="K421" s="434" t="b">
        <v>0</v>
      </c>
      <c r="L421" s="434">
        <v>0</v>
      </c>
      <c r="M421" s="434" t="b">
        <v>0</v>
      </c>
      <c r="N421" s="434">
        <v>0</v>
      </c>
      <c r="O421" s="497" t="e">
        <f t="shared" si="35"/>
        <v>#DIV/0!</v>
      </c>
      <c r="P421" s="434">
        <f t="shared" si="39"/>
        <v>0</v>
      </c>
      <c r="Q421" s="434" t="e">
        <f t="shared" si="36"/>
        <v>#VALUE!</v>
      </c>
      <c r="R421" s="434">
        <v>1</v>
      </c>
      <c r="S421" s="434" t="str">
        <f t="shared" si="37"/>
        <v>Unclassified? Y/N Out of Order?</v>
      </c>
    </row>
    <row r="422" spans="6:19" x14ac:dyDescent="0.2">
      <c r="F422" s="434" t="b">
        <v>0</v>
      </c>
      <c r="G422" s="440" t="b">
        <f t="shared" si="38"/>
        <v>1</v>
      </c>
      <c r="H422" s="434" t="b">
        <v>0</v>
      </c>
      <c r="I422" s="434" t="b">
        <v>0</v>
      </c>
      <c r="K422" s="434" t="b">
        <v>0</v>
      </c>
      <c r="L422" s="434">
        <v>0</v>
      </c>
      <c r="M422" s="434" t="b">
        <v>0</v>
      </c>
      <c r="N422" s="434">
        <v>0</v>
      </c>
      <c r="O422" s="497" t="e">
        <f t="shared" si="35"/>
        <v>#DIV/0!</v>
      </c>
      <c r="P422" s="434">
        <f t="shared" si="39"/>
        <v>0</v>
      </c>
      <c r="Q422" s="434" t="e">
        <f t="shared" si="36"/>
        <v>#VALUE!</v>
      </c>
      <c r="R422" s="434">
        <v>1</v>
      </c>
      <c r="S422" s="434" t="str">
        <f t="shared" si="37"/>
        <v>Unclassified? Y/N Out of Order?</v>
      </c>
    </row>
    <row r="423" spans="6:19" x14ac:dyDescent="0.2">
      <c r="F423" s="434" t="b">
        <v>0</v>
      </c>
      <c r="G423" s="440" t="b">
        <f t="shared" si="38"/>
        <v>1</v>
      </c>
      <c r="H423" s="434" t="b">
        <v>0</v>
      </c>
      <c r="I423" s="434" t="b">
        <v>0</v>
      </c>
      <c r="K423" s="434" t="b">
        <v>0</v>
      </c>
      <c r="L423" s="434">
        <v>0</v>
      </c>
      <c r="M423" s="434" t="b">
        <v>0</v>
      </c>
      <c r="N423" s="434">
        <v>0</v>
      </c>
      <c r="O423" s="497" t="e">
        <f t="shared" si="35"/>
        <v>#DIV/0!</v>
      </c>
      <c r="P423" s="434">
        <f t="shared" si="39"/>
        <v>0</v>
      </c>
      <c r="Q423" s="434" t="e">
        <f t="shared" si="36"/>
        <v>#VALUE!</v>
      </c>
      <c r="R423" s="434">
        <v>1</v>
      </c>
      <c r="S423" s="434" t="str">
        <f t="shared" si="37"/>
        <v>Unclassified? Y/N Out of Order?</v>
      </c>
    </row>
    <row r="424" spans="6:19" x14ac:dyDescent="0.2">
      <c r="F424" s="434" t="b">
        <v>0</v>
      </c>
      <c r="G424" s="440" t="b">
        <f t="shared" si="38"/>
        <v>1</v>
      </c>
      <c r="H424" s="434" t="b">
        <v>0</v>
      </c>
      <c r="I424" s="434" t="b">
        <v>0</v>
      </c>
      <c r="K424" s="434" t="b">
        <v>0</v>
      </c>
      <c r="L424" s="434">
        <v>0</v>
      </c>
      <c r="M424" s="434" t="b">
        <v>0</v>
      </c>
      <c r="N424" s="434">
        <v>0</v>
      </c>
      <c r="O424" s="497" t="e">
        <f t="shared" si="35"/>
        <v>#DIV/0!</v>
      </c>
      <c r="P424" s="434">
        <f t="shared" si="39"/>
        <v>0</v>
      </c>
      <c r="Q424" s="434" t="e">
        <f t="shared" si="36"/>
        <v>#VALUE!</v>
      </c>
      <c r="R424" s="434">
        <v>1</v>
      </c>
      <c r="S424" s="434" t="str">
        <f t="shared" si="37"/>
        <v>Unclassified? Y/N Out of Order?</v>
      </c>
    </row>
    <row r="425" spans="6:19" x14ac:dyDescent="0.2">
      <c r="F425" s="434" t="b">
        <v>0</v>
      </c>
      <c r="G425" s="440" t="b">
        <f t="shared" si="38"/>
        <v>1</v>
      </c>
      <c r="H425" s="434" t="b">
        <v>0</v>
      </c>
      <c r="I425" s="434" t="b">
        <v>0</v>
      </c>
      <c r="K425" s="434" t="b">
        <v>0</v>
      </c>
      <c r="L425" s="434">
        <v>0</v>
      </c>
      <c r="M425" s="434" t="b">
        <v>0</v>
      </c>
      <c r="N425" s="434">
        <v>0</v>
      </c>
      <c r="O425" s="497" t="e">
        <f t="shared" si="35"/>
        <v>#DIV/0!</v>
      </c>
      <c r="P425" s="434">
        <f t="shared" si="39"/>
        <v>0</v>
      </c>
      <c r="Q425" s="434" t="e">
        <f t="shared" si="36"/>
        <v>#VALUE!</v>
      </c>
      <c r="R425" s="434">
        <v>1</v>
      </c>
      <c r="S425" s="434" t="str">
        <f t="shared" si="37"/>
        <v>Unclassified? Y/N Out of Order?</v>
      </c>
    </row>
    <row r="426" spans="6:19" x14ac:dyDescent="0.2">
      <c r="F426" s="434" t="b">
        <v>0</v>
      </c>
      <c r="G426" s="440" t="b">
        <f t="shared" si="38"/>
        <v>1</v>
      </c>
      <c r="H426" s="434" t="b">
        <v>0</v>
      </c>
      <c r="I426" s="434" t="b">
        <v>0</v>
      </c>
      <c r="K426" s="434" t="b">
        <v>0</v>
      </c>
      <c r="L426" s="434">
        <v>0</v>
      </c>
      <c r="M426" s="434" t="b">
        <v>0</v>
      </c>
      <c r="N426" s="434">
        <v>0</v>
      </c>
      <c r="O426" s="497" t="e">
        <f t="shared" si="35"/>
        <v>#DIV/0!</v>
      </c>
      <c r="P426" s="434">
        <f t="shared" si="39"/>
        <v>0</v>
      </c>
      <c r="Q426" s="434" t="e">
        <f t="shared" si="36"/>
        <v>#VALUE!</v>
      </c>
      <c r="R426" s="434">
        <v>1</v>
      </c>
      <c r="S426" s="434" t="str">
        <f t="shared" si="37"/>
        <v>Unclassified? Y/N Out of Order?</v>
      </c>
    </row>
    <row r="427" spans="6:19" x14ac:dyDescent="0.2">
      <c r="F427" s="434" t="b">
        <v>0</v>
      </c>
      <c r="G427" s="440" t="b">
        <f t="shared" si="38"/>
        <v>1</v>
      </c>
      <c r="H427" s="434" t="b">
        <v>0</v>
      </c>
      <c r="I427" s="434" t="b">
        <v>0</v>
      </c>
      <c r="K427" s="434" t="b">
        <v>0</v>
      </c>
      <c r="L427" s="434">
        <v>0</v>
      </c>
      <c r="M427" s="434" t="b">
        <v>0</v>
      </c>
      <c r="N427" s="434">
        <v>0</v>
      </c>
      <c r="O427" s="497" t="e">
        <f t="shared" si="35"/>
        <v>#DIV/0!</v>
      </c>
      <c r="P427" s="434">
        <f t="shared" si="39"/>
        <v>0</v>
      </c>
      <c r="Q427" s="434" t="e">
        <f t="shared" si="36"/>
        <v>#VALUE!</v>
      </c>
      <c r="R427" s="434">
        <v>1</v>
      </c>
      <c r="S427" s="434" t="str">
        <f t="shared" si="37"/>
        <v>Unclassified? Y/N Out of Order?</v>
      </c>
    </row>
    <row r="428" spans="6:19" x14ac:dyDescent="0.2">
      <c r="F428" s="434" t="b">
        <v>0</v>
      </c>
      <c r="G428" s="440" t="b">
        <f t="shared" si="38"/>
        <v>1</v>
      </c>
      <c r="H428" s="434" t="b">
        <v>0</v>
      </c>
      <c r="I428" s="434" t="b">
        <v>0</v>
      </c>
      <c r="K428" s="434" t="b">
        <v>0</v>
      </c>
      <c r="L428" s="434">
        <v>0</v>
      </c>
      <c r="M428" s="434" t="b">
        <v>0</v>
      </c>
      <c r="N428" s="434">
        <v>0</v>
      </c>
      <c r="O428" s="497" t="e">
        <f t="shared" si="35"/>
        <v>#DIV/0!</v>
      </c>
      <c r="P428" s="434">
        <f t="shared" si="39"/>
        <v>0</v>
      </c>
      <c r="Q428" s="434" t="e">
        <f t="shared" si="36"/>
        <v>#VALUE!</v>
      </c>
      <c r="R428" s="434">
        <v>1</v>
      </c>
      <c r="S428" s="434" t="str">
        <f t="shared" si="37"/>
        <v>Unclassified? Y/N Out of Order?</v>
      </c>
    </row>
    <row r="429" spans="6:19" x14ac:dyDescent="0.2">
      <c r="F429" s="434" t="b">
        <v>0</v>
      </c>
      <c r="G429" s="440" t="b">
        <f t="shared" si="38"/>
        <v>1</v>
      </c>
      <c r="H429" s="434" t="b">
        <v>0</v>
      </c>
      <c r="I429" s="434" t="b">
        <v>0</v>
      </c>
      <c r="K429" s="434" t="b">
        <v>0</v>
      </c>
      <c r="L429" s="434">
        <v>0</v>
      </c>
      <c r="M429" s="434" t="b">
        <v>0</v>
      </c>
      <c r="N429" s="434">
        <v>0</v>
      </c>
      <c r="O429" s="497" t="e">
        <f t="shared" si="35"/>
        <v>#DIV/0!</v>
      </c>
      <c r="P429" s="434">
        <f t="shared" si="39"/>
        <v>0</v>
      </c>
      <c r="Q429" s="434" t="e">
        <f t="shared" si="36"/>
        <v>#VALUE!</v>
      </c>
      <c r="R429" s="434">
        <v>1</v>
      </c>
      <c r="S429" s="434" t="str">
        <f t="shared" si="37"/>
        <v>Unclassified? Y/N Out of Order?</v>
      </c>
    </row>
    <row r="430" spans="6:19" x14ac:dyDescent="0.2">
      <c r="F430" s="434" t="b">
        <v>0</v>
      </c>
      <c r="G430" s="440" t="b">
        <f t="shared" si="38"/>
        <v>1</v>
      </c>
      <c r="H430" s="434" t="b">
        <v>0</v>
      </c>
      <c r="I430" s="434" t="b">
        <v>0</v>
      </c>
      <c r="K430" s="434" t="b">
        <v>0</v>
      </c>
      <c r="L430" s="434">
        <v>0</v>
      </c>
      <c r="M430" s="434" t="b">
        <v>0</v>
      </c>
      <c r="N430" s="434">
        <v>0</v>
      </c>
      <c r="O430" s="497" t="e">
        <f t="shared" si="35"/>
        <v>#DIV/0!</v>
      </c>
      <c r="P430" s="434">
        <f t="shared" si="39"/>
        <v>0</v>
      </c>
      <c r="Q430" s="434" t="e">
        <f t="shared" si="36"/>
        <v>#VALUE!</v>
      </c>
      <c r="R430" s="434">
        <v>1</v>
      </c>
      <c r="S430" s="434" t="str">
        <f t="shared" si="37"/>
        <v>Unclassified? Y/N Out of Order?</v>
      </c>
    </row>
    <row r="431" spans="6:19" x14ac:dyDescent="0.2">
      <c r="F431" s="434" t="b">
        <v>0</v>
      </c>
      <c r="G431" s="440" t="b">
        <f t="shared" si="38"/>
        <v>1</v>
      </c>
      <c r="H431" s="434" t="b">
        <v>0</v>
      </c>
      <c r="I431" s="434" t="b">
        <v>0</v>
      </c>
      <c r="K431" s="434" t="b">
        <v>0</v>
      </c>
      <c r="L431" s="434">
        <v>0</v>
      </c>
      <c r="M431" s="434" t="b">
        <v>0</v>
      </c>
      <c r="N431" s="434">
        <v>0</v>
      </c>
      <c r="O431" s="497" t="e">
        <f t="shared" si="35"/>
        <v>#DIV/0!</v>
      </c>
      <c r="P431" s="434">
        <f t="shared" si="39"/>
        <v>0</v>
      </c>
      <c r="Q431" s="434" t="e">
        <f t="shared" si="36"/>
        <v>#VALUE!</v>
      </c>
      <c r="R431" s="434">
        <v>1</v>
      </c>
      <c r="S431" s="434" t="str">
        <f t="shared" si="37"/>
        <v>Unclassified? Y/N Out of Order?</v>
      </c>
    </row>
    <row r="432" spans="6:19" x14ac:dyDescent="0.2">
      <c r="F432" s="434" t="b">
        <v>0</v>
      </c>
      <c r="G432" s="440" t="b">
        <f t="shared" si="38"/>
        <v>1</v>
      </c>
      <c r="H432" s="434" t="b">
        <v>0</v>
      </c>
      <c r="I432" s="434" t="b">
        <v>0</v>
      </c>
      <c r="K432" s="434" t="b">
        <v>0</v>
      </c>
      <c r="L432" s="434">
        <v>0</v>
      </c>
      <c r="M432" s="434" t="b">
        <v>0</v>
      </c>
      <c r="N432" s="434">
        <v>0</v>
      </c>
      <c r="O432" s="497" t="e">
        <f t="shared" si="35"/>
        <v>#DIV/0!</v>
      </c>
      <c r="P432" s="434">
        <f t="shared" si="39"/>
        <v>0</v>
      </c>
      <c r="Q432" s="434" t="e">
        <f t="shared" si="36"/>
        <v>#VALUE!</v>
      </c>
      <c r="R432" s="434">
        <v>1</v>
      </c>
      <c r="S432" s="434" t="str">
        <f t="shared" si="37"/>
        <v>Unclassified? Y/N Out of Order?</v>
      </c>
    </row>
    <row r="433" spans="6:19" x14ac:dyDescent="0.2">
      <c r="F433" s="434" t="b">
        <v>0</v>
      </c>
      <c r="G433" s="440" t="b">
        <f t="shared" si="38"/>
        <v>1</v>
      </c>
      <c r="H433" s="434" t="b">
        <v>0</v>
      </c>
      <c r="I433" s="434" t="b">
        <v>0</v>
      </c>
      <c r="K433" s="434" t="b">
        <v>0</v>
      </c>
      <c r="L433" s="434">
        <v>0</v>
      </c>
      <c r="M433" s="434" t="b">
        <v>0</v>
      </c>
      <c r="N433" s="434">
        <v>0</v>
      </c>
      <c r="O433" s="497" t="e">
        <f t="shared" si="35"/>
        <v>#DIV/0!</v>
      </c>
      <c r="P433" s="434">
        <f t="shared" si="39"/>
        <v>0</v>
      </c>
      <c r="Q433" s="434" t="e">
        <f t="shared" si="36"/>
        <v>#VALUE!</v>
      </c>
      <c r="R433" s="434">
        <v>1</v>
      </c>
      <c r="S433" s="434" t="str">
        <f t="shared" si="37"/>
        <v>Unclassified? Y/N Out of Order?</v>
      </c>
    </row>
    <row r="434" spans="6:19" x14ac:dyDescent="0.2">
      <c r="F434" s="434" t="b">
        <v>0</v>
      </c>
      <c r="G434" s="440" t="b">
        <f t="shared" si="38"/>
        <v>1</v>
      </c>
      <c r="H434" s="434" t="b">
        <v>0</v>
      </c>
      <c r="I434" s="434" t="b">
        <v>0</v>
      </c>
      <c r="K434" s="434" t="b">
        <v>0</v>
      </c>
      <c r="L434" s="434">
        <v>0</v>
      </c>
      <c r="M434" s="434" t="b">
        <v>0</v>
      </c>
      <c r="N434" s="434">
        <v>0</v>
      </c>
      <c r="O434" s="497" t="e">
        <f t="shared" si="35"/>
        <v>#DIV/0!</v>
      </c>
      <c r="P434" s="434">
        <f t="shared" si="39"/>
        <v>0</v>
      </c>
      <c r="Q434" s="434" t="e">
        <f t="shared" si="36"/>
        <v>#VALUE!</v>
      </c>
      <c r="R434" s="434">
        <v>1</v>
      </c>
      <c r="S434" s="434" t="str">
        <f t="shared" si="37"/>
        <v>Unclassified? Y/N Out of Order?</v>
      </c>
    </row>
    <row r="435" spans="6:19" x14ac:dyDescent="0.2">
      <c r="F435" s="434" t="b">
        <v>0</v>
      </c>
      <c r="G435" s="440" t="b">
        <f t="shared" si="38"/>
        <v>1</v>
      </c>
      <c r="H435" s="434" t="b">
        <v>0</v>
      </c>
      <c r="I435" s="434" t="b">
        <v>0</v>
      </c>
      <c r="K435" s="434" t="b">
        <v>0</v>
      </c>
      <c r="L435" s="434">
        <v>0</v>
      </c>
      <c r="M435" s="434" t="b">
        <v>0</v>
      </c>
      <c r="N435" s="434">
        <v>0</v>
      </c>
      <c r="O435" s="497" t="e">
        <f t="shared" si="35"/>
        <v>#DIV/0!</v>
      </c>
      <c r="P435" s="434">
        <f t="shared" si="39"/>
        <v>0</v>
      </c>
      <c r="Q435" s="434" t="e">
        <f t="shared" si="36"/>
        <v>#VALUE!</v>
      </c>
      <c r="R435" s="434">
        <v>1</v>
      </c>
      <c r="S435" s="434" t="str">
        <f t="shared" si="37"/>
        <v>Unclassified? Y/N Out of Order?</v>
      </c>
    </row>
    <row r="436" spans="6:19" x14ac:dyDescent="0.2">
      <c r="F436" s="434" t="b">
        <v>0</v>
      </c>
      <c r="G436" s="440" t="b">
        <f t="shared" si="38"/>
        <v>1</v>
      </c>
      <c r="H436" s="434" t="b">
        <v>0</v>
      </c>
      <c r="I436" s="434" t="b">
        <v>0</v>
      </c>
      <c r="K436" s="434" t="b">
        <v>0</v>
      </c>
      <c r="L436" s="434">
        <v>0</v>
      </c>
      <c r="M436" s="434" t="b">
        <v>0</v>
      </c>
      <c r="N436" s="434">
        <v>0</v>
      </c>
      <c r="O436" s="497" t="e">
        <f t="shared" si="35"/>
        <v>#DIV/0!</v>
      </c>
      <c r="P436" s="434">
        <f t="shared" si="39"/>
        <v>0</v>
      </c>
      <c r="Q436" s="434" t="e">
        <f t="shared" si="36"/>
        <v>#VALUE!</v>
      </c>
      <c r="R436" s="434">
        <v>1</v>
      </c>
      <c r="S436" s="434" t="str">
        <f t="shared" si="37"/>
        <v>Unclassified? Y/N Out of Order?</v>
      </c>
    </row>
    <row r="437" spans="6:19" x14ac:dyDescent="0.2">
      <c r="F437" s="434" t="b">
        <v>0</v>
      </c>
      <c r="G437" s="440" t="b">
        <f t="shared" si="38"/>
        <v>1</v>
      </c>
      <c r="H437" s="434" t="b">
        <v>0</v>
      </c>
      <c r="I437" s="434" t="b">
        <v>0</v>
      </c>
      <c r="K437" s="434" t="b">
        <v>0</v>
      </c>
      <c r="L437" s="434">
        <v>0</v>
      </c>
      <c r="M437" s="434" t="b">
        <v>0</v>
      </c>
      <c r="N437" s="434">
        <v>0</v>
      </c>
      <c r="O437" s="497" t="e">
        <f t="shared" si="35"/>
        <v>#DIV/0!</v>
      </c>
      <c r="P437" s="434">
        <f t="shared" si="39"/>
        <v>0</v>
      </c>
      <c r="Q437" s="434" t="e">
        <f t="shared" si="36"/>
        <v>#VALUE!</v>
      </c>
      <c r="R437" s="434">
        <v>1</v>
      </c>
      <c r="S437" s="434" t="str">
        <f t="shared" si="37"/>
        <v>Unclassified? Y/N Out of Order?</v>
      </c>
    </row>
    <row r="438" spans="6:19" x14ac:dyDescent="0.2">
      <c r="F438" s="434" t="b">
        <v>0</v>
      </c>
      <c r="G438" s="440" t="b">
        <f t="shared" si="38"/>
        <v>1</v>
      </c>
      <c r="H438" s="434" t="b">
        <v>0</v>
      </c>
      <c r="I438" s="434" t="b">
        <v>0</v>
      </c>
      <c r="K438" s="434" t="b">
        <v>0</v>
      </c>
      <c r="L438" s="434">
        <v>0</v>
      </c>
      <c r="M438" s="434" t="b">
        <v>0</v>
      </c>
      <c r="N438" s="434">
        <v>0</v>
      </c>
      <c r="O438" s="497" t="e">
        <f t="shared" si="35"/>
        <v>#DIV/0!</v>
      </c>
      <c r="P438" s="434">
        <f t="shared" si="39"/>
        <v>0</v>
      </c>
      <c r="Q438" s="434" t="e">
        <f t="shared" si="36"/>
        <v>#VALUE!</v>
      </c>
      <c r="R438" s="434">
        <v>1</v>
      </c>
      <c r="S438" s="434" t="str">
        <f t="shared" si="37"/>
        <v>Unclassified? Y/N Out of Order?</v>
      </c>
    </row>
    <row r="439" spans="6:19" x14ac:dyDescent="0.2">
      <c r="F439" s="434" t="b">
        <v>0</v>
      </c>
      <c r="G439" s="440" t="b">
        <f t="shared" si="38"/>
        <v>1</v>
      </c>
      <c r="H439" s="434" t="b">
        <v>0</v>
      </c>
      <c r="I439" s="434" t="b">
        <v>0</v>
      </c>
      <c r="K439" s="434" t="b">
        <v>0</v>
      </c>
      <c r="L439" s="434">
        <v>0</v>
      </c>
      <c r="M439" s="434" t="b">
        <v>0</v>
      </c>
      <c r="N439" s="434">
        <v>0</v>
      </c>
      <c r="O439" s="497" t="e">
        <f t="shared" si="35"/>
        <v>#DIV/0!</v>
      </c>
      <c r="P439" s="434">
        <f t="shared" si="39"/>
        <v>0</v>
      </c>
      <c r="Q439" s="434" t="e">
        <f t="shared" si="36"/>
        <v>#VALUE!</v>
      </c>
      <c r="R439" s="434">
        <v>1</v>
      </c>
      <c r="S439" s="434" t="str">
        <f t="shared" si="37"/>
        <v>Unclassified? Y/N Out of Order?</v>
      </c>
    </row>
    <row r="440" spans="6:19" x14ac:dyDescent="0.2">
      <c r="F440" s="434" t="b">
        <v>0</v>
      </c>
      <c r="G440" s="440" t="b">
        <f t="shared" si="38"/>
        <v>1</v>
      </c>
      <c r="H440" s="434" t="b">
        <v>0</v>
      </c>
      <c r="I440" s="434" t="b">
        <v>0</v>
      </c>
      <c r="K440" s="434" t="b">
        <v>0</v>
      </c>
      <c r="L440" s="434">
        <v>0</v>
      </c>
      <c r="M440" s="434" t="b">
        <v>0</v>
      </c>
      <c r="N440" s="434">
        <v>0</v>
      </c>
      <c r="O440" s="497" t="e">
        <f t="shared" si="35"/>
        <v>#DIV/0!</v>
      </c>
      <c r="P440" s="434">
        <f t="shared" si="39"/>
        <v>0</v>
      </c>
      <c r="Q440" s="434" t="e">
        <f t="shared" si="36"/>
        <v>#VALUE!</v>
      </c>
      <c r="R440" s="434">
        <v>1</v>
      </c>
      <c r="S440" s="434" t="str">
        <f t="shared" si="37"/>
        <v>Unclassified? Y/N Out of Order?</v>
      </c>
    </row>
    <row r="441" spans="6:19" x14ac:dyDescent="0.2">
      <c r="F441" s="434" t="b">
        <v>0</v>
      </c>
      <c r="G441" s="440" t="b">
        <f t="shared" si="38"/>
        <v>1</v>
      </c>
      <c r="H441" s="434" t="b">
        <v>0</v>
      </c>
      <c r="I441" s="434" t="b">
        <v>0</v>
      </c>
      <c r="K441" s="434" t="b">
        <v>0</v>
      </c>
      <c r="L441" s="434">
        <v>0</v>
      </c>
      <c r="M441" s="434" t="b">
        <v>0</v>
      </c>
      <c r="N441" s="434">
        <v>0</v>
      </c>
      <c r="O441" s="497" t="e">
        <f t="shared" si="35"/>
        <v>#DIV/0!</v>
      </c>
      <c r="P441" s="434">
        <f t="shared" si="39"/>
        <v>0</v>
      </c>
      <c r="Q441" s="434" t="e">
        <f t="shared" si="36"/>
        <v>#VALUE!</v>
      </c>
      <c r="R441" s="434">
        <v>1</v>
      </c>
      <c r="S441" s="434" t="str">
        <f t="shared" si="37"/>
        <v>Unclassified? Y/N Out of Order?</v>
      </c>
    </row>
    <row r="442" spans="6:19" x14ac:dyDescent="0.2">
      <c r="F442" s="434" t="b">
        <v>0</v>
      </c>
      <c r="G442" s="440" t="b">
        <f t="shared" si="38"/>
        <v>1</v>
      </c>
      <c r="H442" s="434" t="b">
        <v>0</v>
      </c>
      <c r="I442" s="434" t="b">
        <v>0</v>
      </c>
      <c r="K442" s="434" t="b">
        <v>0</v>
      </c>
      <c r="L442" s="434">
        <v>0</v>
      </c>
      <c r="M442" s="434" t="b">
        <v>0</v>
      </c>
      <c r="N442" s="434">
        <v>0</v>
      </c>
      <c r="O442" s="497" t="e">
        <f t="shared" si="35"/>
        <v>#DIV/0!</v>
      </c>
      <c r="P442" s="434">
        <f t="shared" si="39"/>
        <v>0</v>
      </c>
      <c r="Q442" s="434" t="e">
        <f t="shared" si="36"/>
        <v>#VALUE!</v>
      </c>
      <c r="R442" s="434">
        <v>1</v>
      </c>
      <c r="S442" s="434" t="str">
        <f t="shared" si="37"/>
        <v>Unclassified? Y/N Out of Order?</v>
      </c>
    </row>
    <row r="443" spans="6:19" x14ac:dyDescent="0.2">
      <c r="F443" s="434" t="b">
        <v>0</v>
      </c>
      <c r="G443" s="440" t="b">
        <f t="shared" si="38"/>
        <v>1</v>
      </c>
      <c r="H443" s="434" t="b">
        <v>0</v>
      </c>
      <c r="I443" s="434" t="b">
        <v>0</v>
      </c>
      <c r="K443" s="434" t="b">
        <v>0</v>
      </c>
      <c r="L443" s="434">
        <v>0</v>
      </c>
      <c r="M443" s="434" t="b">
        <v>0</v>
      </c>
      <c r="N443" s="434">
        <v>0</v>
      </c>
      <c r="O443" s="497" t="e">
        <f t="shared" si="35"/>
        <v>#DIV/0!</v>
      </c>
      <c r="P443" s="434">
        <f t="shared" si="39"/>
        <v>0</v>
      </c>
      <c r="Q443" s="434" t="e">
        <f t="shared" si="36"/>
        <v>#VALUE!</v>
      </c>
      <c r="R443" s="434">
        <v>1</v>
      </c>
      <c r="S443" s="434" t="str">
        <f t="shared" si="37"/>
        <v>Unclassified? Y/N Out of Order?</v>
      </c>
    </row>
    <row r="444" spans="6:19" x14ac:dyDescent="0.2">
      <c r="F444" s="434" t="b">
        <v>0</v>
      </c>
      <c r="G444" s="440" t="b">
        <f t="shared" si="38"/>
        <v>1</v>
      </c>
      <c r="H444" s="434" t="b">
        <v>0</v>
      </c>
      <c r="I444" s="434" t="b">
        <v>0</v>
      </c>
      <c r="K444" s="434" t="b">
        <v>0</v>
      </c>
      <c r="L444" s="434">
        <v>0</v>
      </c>
      <c r="M444" s="434" t="b">
        <v>0</v>
      </c>
      <c r="N444" s="434">
        <v>0</v>
      </c>
      <c r="O444" s="497" t="e">
        <f t="shared" si="35"/>
        <v>#DIV/0!</v>
      </c>
      <c r="P444" s="434">
        <f t="shared" si="39"/>
        <v>0</v>
      </c>
      <c r="Q444" s="434" t="e">
        <f t="shared" si="36"/>
        <v>#VALUE!</v>
      </c>
      <c r="R444" s="434">
        <v>1</v>
      </c>
      <c r="S444" s="434" t="str">
        <f t="shared" si="37"/>
        <v>Unclassified? Y/N Out of Order?</v>
      </c>
    </row>
    <row r="445" spans="6:19" x14ac:dyDescent="0.2">
      <c r="F445" s="434" t="b">
        <v>0</v>
      </c>
      <c r="G445" s="440" t="b">
        <f t="shared" si="38"/>
        <v>1</v>
      </c>
      <c r="H445" s="434" t="b">
        <v>0</v>
      </c>
      <c r="I445" s="434" t="b">
        <v>0</v>
      </c>
      <c r="K445" s="434" t="b">
        <v>0</v>
      </c>
      <c r="L445" s="434">
        <v>0</v>
      </c>
      <c r="M445" s="434" t="b">
        <v>0</v>
      </c>
      <c r="N445" s="434">
        <v>0</v>
      </c>
      <c r="O445" s="497" t="e">
        <f t="shared" si="35"/>
        <v>#DIV/0!</v>
      </c>
      <c r="P445" s="434">
        <f t="shared" si="39"/>
        <v>0</v>
      </c>
      <c r="Q445" s="434" t="e">
        <f t="shared" si="36"/>
        <v>#VALUE!</v>
      </c>
      <c r="R445" s="434">
        <v>1</v>
      </c>
      <c r="S445" s="434" t="str">
        <f t="shared" si="37"/>
        <v>Unclassified? Y/N Out of Order?</v>
      </c>
    </row>
    <row r="446" spans="6:19" x14ac:dyDescent="0.2">
      <c r="F446" s="434" t="b">
        <v>0</v>
      </c>
      <c r="G446" s="440" t="b">
        <f t="shared" si="38"/>
        <v>1</v>
      </c>
      <c r="H446" s="434" t="b">
        <v>0</v>
      </c>
      <c r="I446" s="434" t="b">
        <v>0</v>
      </c>
      <c r="K446" s="434" t="b">
        <v>0</v>
      </c>
      <c r="L446" s="434">
        <v>0</v>
      </c>
      <c r="M446" s="434" t="b">
        <v>0</v>
      </c>
      <c r="N446" s="434">
        <v>0</v>
      </c>
      <c r="O446" s="497" t="e">
        <f t="shared" si="35"/>
        <v>#DIV/0!</v>
      </c>
      <c r="P446" s="434">
        <f t="shared" si="39"/>
        <v>0</v>
      </c>
      <c r="Q446" s="434" t="e">
        <f t="shared" si="36"/>
        <v>#VALUE!</v>
      </c>
      <c r="R446" s="434">
        <v>1</v>
      </c>
      <c r="S446" s="434" t="str">
        <f t="shared" si="37"/>
        <v>Unclassified? Y/N Out of Order?</v>
      </c>
    </row>
    <row r="447" spans="6:19" x14ac:dyDescent="0.2">
      <c r="F447" s="434" t="b">
        <v>0</v>
      </c>
      <c r="G447" s="440" t="b">
        <f t="shared" si="38"/>
        <v>1</v>
      </c>
      <c r="H447" s="434" t="b">
        <v>0</v>
      </c>
      <c r="I447" s="434" t="b">
        <v>0</v>
      </c>
      <c r="K447" s="434" t="b">
        <v>0</v>
      </c>
      <c r="L447" s="434">
        <v>0</v>
      </c>
      <c r="M447" s="434" t="b">
        <v>0</v>
      </c>
      <c r="N447" s="434">
        <v>0</v>
      </c>
      <c r="O447" s="497" t="e">
        <f t="shared" si="35"/>
        <v>#DIV/0!</v>
      </c>
      <c r="P447" s="434">
        <f t="shared" si="39"/>
        <v>0</v>
      </c>
      <c r="Q447" s="434" t="e">
        <f t="shared" si="36"/>
        <v>#VALUE!</v>
      </c>
      <c r="R447" s="434">
        <v>1</v>
      </c>
      <c r="S447" s="434" t="str">
        <f t="shared" si="37"/>
        <v>Unclassified? Y/N Out of Order?</v>
      </c>
    </row>
    <row r="448" spans="6:19" x14ac:dyDescent="0.2">
      <c r="F448" s="434" t="b">
        <v>0</v>
      </c>
      <c r="G448" s="440" t="b">
        <f t="shared" si="38"/>
        <v>1</v>
      </c>
      <c r="H448" s="434" t="b">
        <v>0</v>
      </c>
      <c r="I448" s="434" t="b">
        <v>0</v>
      </c>
      <c r="K448" s="434" t="b">
        <v>0</v>
      </c>
      <c r="L448" s="434">
        <v>0</v>
      </c>
      <c r="M448" s="434" t="b">
        <v>0</v>
      </c>
      <c r="N448" s="434">
        <v>0</v>
      </c>
      <c r="O448" s="497" t="e">
        <f t="shared" si="35"/>
        <v>#DIV/0!</v>
      </c>
      <c r="P448" s="434">
        <f t="shared" si="39"/>
        <v>0</v>
      </c>
      <c r="Q448" s="434" t="e">
        <f t="shared" si="36"/>
        <v>#VALUE!</v>
      </c>
      <c r="R448" s="434">
        <v>1</v>
      </c>
      <c r="S448" s="434" t="str">
        <f t="shared" si="37"/>
        <v>Unclassified? Y/N Out of Order?</v>
      </c>
    </row>
    <row r="449" spans="6:19" x14ac:dyDescent="0.2">
      <c r="F449" s="434" t="b">
        <v>0</v>
      </c>
      <c r="G449" s="440" t="b">
        <f t="shared" si="38"/>
        <v>1</v>
      </c>
      <c r="H449" s="434" t="b">
        <v>0</v>
      </c>
      <c r="I449" s="434" t="b">
        <v>0</v>
      </c>
      <c r="K449" s="434" t="b">
        <v>0</v>
      </c>
      <c r="L449" s="434">
        <v>0</v>
      </c>
      <c r="M449" s="434" t="b">
        <v>0</v>
      </c>
      <c r="N449" s="434">
        <v>0</v>
      </c>
      <c r="O449" s="497" t="e">
        <f t="shared" si="35"/>
        <v>#DIV/0!</v>
      </c>
      <c r="P449" s="434">
        <f t="shared" si="39"/>
        <v>0</v>
      </c>
      <c r="Q449" s="434" t="e">
        <f t="shared" si="36"/>
        <v>#VALUE!</v>
      </c>
      <c r="R449" s="434">
        <v>1</v>
      </c>
      <c r="S449" s="434" t="str">
        <f t="shared" si="37"/>
        <v>Unclassified? Y/N Out of Order?</v>
      </c>
    </row>
    <row r="450" spans="6:19" x14ac:dyDescent="0.2">
      <c r="F450" s="434" t="b">
        <v>0</v>
      </c>
      <c r="G450" s="440" t="b">
        <f t="shared" si="38"/>
        <v>1</v>
      </c>
      <c r="H450" s="434" t="b">
        <v>0</v>
      </c>
      <c r="I450" s="434" t="b">
        <v>0</v>
      </c>
      <c r="K450" s="434" t="b">
        <v>0</v>
      </c>
      <c r="L450" s="434">
        <v>0</v>
      </c>
      <c r="M450" s="434" t="b">
        <v>0</v>
      </c>
      <c r="N450" s="434">
        <v>0</v>
      </c>
      <c r="O450" s="497" t="e">
        <f t="shared" si="35"/>
        <v>#DIV/0!</v>
      </c>
      <c r="P450" s="434">
        <f t="shared" si="39"/>
        <v>0</v>
      </c>
      <c r="Q450" s="434" t="e">
        <f t="shared" si="36"/>
        <v>#VALUE!</v>
      </c>
      <c r="R450" s="434">
        <v>1</v>
      </c>
      <c r="S450" s="434" t="str">
        <f t="shared" si="37"/>
        <v>Unclassified? Y/N Out of Order?</v>
      </c>
    </row>
    <row r="451" spans="6:19" x14ac:dyDescent="0.2">
      <c r="F451" s="434" t="b">
        <v>0</v>
      </c>
      <c r="G451" s="440" t="b">
        <f t="shared" si="38"/>
        <v>1</v>
      </c>
      <c r="H451" s="434" t="b">
        <v>0</v>
      </c>
      <c r="I451" s="434" t="b">
        <v>0</v>
      </c>
      <c r="K451" s="434" t="b">
        <v>0</v>
      </c>
      <c r="L451" s="434">
        <v>0</v>
      </c>
      <c r="M451" s="434" t="b">
        <v>0</v>
      </c>
      <c r="N451" s="434">
        <v>0</v>
      </c>
      <c r="O451" s="497" t="e">
        <f t="shared" si="35"/>
        <v>#DIV/0!</v>
      </c>
      <c r="P451" s="434">
        <f t="shared" si="39"/>
        <v>0</v>
      </c>
      <c r="Q451" s="434" t="e">
        <f t="shared" si="36"/>
        <v>#VALUE!</v>
      </c>
      <c r="R451" s="434">
        <v>1</v>
      </c>
      <c r="S451" s="434" t="str">
        <f t="shared" si="37"/>
        <v>Unclassified? Y/N Out of Order?</v>
      </c>
    </row>
    <row r="452" spans="6:19" x14ac:dyDescent="0.2">
      <c r="F452" s="434" t="b">
        <v>0</v>
      </c>
      <c r="G452" s="440" t="b">
        <f t="shared" si="38"/>
        <v>1</v>
      </c>
      <c r="H452" s="434" t="b">
        <v>0</v>
      </c>
      <c r="I452" s="434" t="b">
        <v>0</v>
      </c>
      <c r="K452" s="434" t="b">
        <v>0</v>
      </c>
      <c r="L452" s="434">
        <v>0</v>
      </c>
      <c r="M452" s="434" t="b">
        <v>0</v>
      </c>
      <c r="N452" s="434">
        <v>0</v>
      </c>
      <c r="O452" s="497" t="e">
        <f t="shared" si="35"/>
        <v>#DIV/0!</v>
      </c>
      <c r="P452" s="434">
        <f t="shared" si="39"/>
        <v>0</v>
      </c>
      <c r="Q452" s="434" t="e">
        <f t="shared" si="36"/>
        <v>#VALUE!</v>
      </c>
      <c r="R452" s="434">
        <v>1</v>
      </c>
      <c r="S452" s="434" t="str">
        <f t="shared" si="37"/>
        <v>Unclassified? Y/N Out of Order?</v>
      </c>
    </row>
    <row r="453" spans="6:19" x14ac:dyDescent="0.2">
      <c r="F453" s="434" t="b">
        <v>0</v>
      </c>
      <c r="G453" s="440" t="b">
        <f t="shared" si="38"/>
        <v>1</v>
      </c>
      <c r="H453" s="434" t="b">
        <v>0</v>
      </c>
      <c r="I453" s="434" t="b">
        <v>0</v>
      </c>
      <c r="K453" s="434" t="b">
        <v>0</v>
      </c>
      <c r="L453" s="434">
        <v>0</v>
      </c>
      <c r="M453" s="434" t="b">
        <v>0</v>
      </c>
      <c r="N453" s="434">
        <v>0</v>
      </c>
      <c r="O453" s="497" t="e">
        <f t="shared" si="35"/>
        <v>#DIV/0!</v>
      </c>
      <c r="P453" s="434">
        <f t="shared" si="39"/>
        <v>0</v>
      </c>
      <c r="Q453" s="434" t="e">
        <f t="shared" si="36"/>
        <v>#VALUE!</v>
      </c>
      <c r="R453" s="434">
        <v>1</v>
      </c>
      <c r="S453" s="434" t="str">
        <f t="shared" si="37"/>
        <v>Unclassified? Y/N Out of Order?</v>
      </c>
    </row>
    <row r="454" spans="6:19" x14ac:dyDescent="0.2">
      <c r="F454" s="434" t="b">
        <v>0</v>
      </c>
      <c r="G454" s="440" t="b">
        <f t="shared" si="38"/>
        <v>1</v>
      </c>
      <c r="H454" s="434" t="b">
        <v>0</v>
      </c>
      <c r="I454" s="434" t="b">
        <v>0</v>
      </c>
      <c r="K454" s="434" t="b">
        <v>0</v>
      </c>
      <c r="L454" s="434">
        <v>0</v>
      </c>
      <c r="M454" s="434" t="b">
        <v>0</v>
      </c>
      <c r="N454" s="434">
        <v>0</v>
      </c>
      <c r="O454" s="497" t="e">
        <f t="shared" si="35"/>
        <v>#DIV/0!</v>
      </c>
      <c r="P454" s="434">
        <f t="shared" si="39"/>
        <v>0</v>
      </c>
      <c r="Q454" s="434" t="e">
        <f t="shared" si="36"/>
        <v>#VALUE!</v>
      </c>
      <c r="R454" s="434">
        <v>1</v>
      </c>
      <c r="S454" s="434" t="str">
        <f t="shared" si="37"/>
        <v>Unclassified? Y/N Out of Order?</v>
      </c>
    </row>
    <row r="455" spans="6:19" x14ac:dyDescent="0.2">
      <c r="F455" s="434" t="b">
        <v>0</v>
      </c>
      <c r="G455" s="440" t="b">
        <f t="shared" si="38"/>
        <v>1</v>
      </c>
      <c r="H455" s="434" t="b">
        <v>0</v>
      </c>
      <c r="I455" s="434" t="b">
        <v>0</v>
      </c>
      <c r="K455" s="434" t="b">
        <v>0</v>
      </c>
      <c r="L455" s="434">
        <v>0</v>
      </c>
      <c r="M455" s="434" t="b">
        <v>0</v>
      </c>
      <c r="N455" s="434">
        <v>0</v>
      </c>
      <c r="O455" s="497" t="e">
        <f t="shared" si="35"/>
        <v>#DIV/0!</v>
      </c>
      <c r="P455" s="434">
        <f t="shared" si="39"/>
        <v>0</v>
      </c>
      <c r="Q455" s="434" t="e">
        <f t="shared" si="36"/>
        <v>#VALUE!</v>
      </c>
      <c r="R455" s="434">
        <v>1</v>
      </c>
      <c r="S455" s="434" t="str">
        <f t="shared" si="37"/>
        <v>Unclassified? Y/N Out of Order?</v>
      </c>
    </row>
    <row r="456" spans="6:19" x14ac:dyDescent="0.2">
      <c r="F456" s="434" t="b">
        <v>0</v>
      </c>
      <c r="G456" s="440" t="b">
        <f t="shared" si="38"/>
        <v>1</v>
      </c>
      <c r="H456" s="434" t="b">
        <v>0</v>
      </c>
      <c r="I456" s="434" t="b">
        <v>0</v>
      </c>
      <c r="K456" s="434" t="b">
        <v>0</v>
      </c>
      <c r="L456" s="434">
        <v>0</v>
      </c>
      <c r="M456" s="434" t="b">
        <v>0</v>
      </c>
      <c r="N456" s="434">
        <v>0</v>
      </c>
      <c r="O456" s="497" t="e">
        <f t="shared" si="35"/>
        <v>#DIV/0!</v>
      </c>
      <c r="P456" s="434">
        <f t="shared" si="39"/>
        <v>0</v>
      </c>
      <c r="Q456" s="434" t="e">
        <f t="shared" si="36"/>
        <v>#VALUE!</v>
      </c>
      <c r="R456" s="434">
        <v>1</v>
      </c>
      <c r="S456" s="434" t="str">
        <f t="shared" si="37"/>
        <v>Unclassified? Y/N Out of Order?</v>
      </c>
    </row>
    <row r="457" spans="6:19" x14ac:dyDescent="0.2">
      <c r="F457" s="434" t="b">
        <v>0</v>
      </c>
      <c r="G457" s="440" t="b">
        <f t="shared" si="38"/>
        <v>1</v>
      </c>
      <c r="H457" s="434" t="b">
        <v>0</v>
      </c>
      <c r="I457" s="434" t="b">
        <v>0</v>
      </c>
      <c r="K457" s="434" t="b">
        <v>0</v>
      </c>
      <c r="L457" s="434">
        <v>0</v>
      </c>
      <c r="M457" s="434" t="b">
        <v>0</v>
      </c>
      <c r="N457" s="434">
        <v>0</v>
      </c>
      <c r="O457" s="497" t="e">
        <f t="shared" si="35"/>
        <v>#DIV/0!</v>
      </c>
      <c r="P457" s="434">
        <f t="shared" si="39"/>
        <v>0</v>
      </c>
      <c r="Q457" s="434" t="e">
        <f t="shared" si="36"/>
        <v>#VALUE!</v>
      </c>
      <c r="R457" s="434">
        <v>1</v>
      </c>
      <c r="S457" s="434" t="str">
        <f t="shared" si="37"/>
        <v>Unclassified? Y/N Out of Order?</v>
      </c>
    </row>
    <row r="458" spans="6:19" x14ac:dyDescent="0.2">
      <c r="F458" s="434" t="b">
        <v>0</v>
      </c>
      <c r="G458" s="440" t="b">
        <f t="shared" si="38"/>
        <v>1</v>
      </c>
      <c r="H458" s="434" t="b">
        <v>0</v>
      </c>
      <c r="I458" s="434" t="b">
        <v>0</v>
      </c>
      <c r="K458" s="434" t="b">
        <v>0</v>
      </c>
      <c r="L458" s="434">
        <v>0</v>
      </c>
      <c r="M458" s="434" t="b">
        <v>0</v>
      </c>
      <c r="N458" s="434">
        <v>0</v>
      </c>
      <c r="O458" s="497" t="e">
        <f t="shared" ref="O458:O521" si="40">SUM(IF(I458 = 1, 1, 0) * J458, IF(K458 = 1, 1, 0) * L458, IF(M458 = 1, 1, 0) * N458) / P458</f>
        <v>#DIV/0!</v>
      </c>
      <c r="P458" s="434">
        <f t="shared" si="39"/>
        <v>0</v>
      </c>
      <c r="Q458" s="434" t="e">
        <f t="shared" ref="Q458:Q521" si="41">SUM(IF(I458 = 1, 1, 0) * J458, IF(K458 = 1, 1, 0) * L458, IF(M458 = 1, 1, 0) * N458) + " / " + P458</f>
        <v>#VALUE!</v>
      </c>
      <c r="R458" s="434">
        <v>1</v>
      </c>
      <c r="S458" s="434"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34" t="b">
        <v>0</v>
      </c>
      <c r="G459" s="440" t="b">
        <f t="shared" ref="G459:G522" si="43">NOT(H459)</f>
        <v>1</v>
      </c>
      <c r="H459" s="434" t="b">
        <v>0</v>
      </c>
      <c r="I459" s="434" t="b">
        <v>0</v>
      </c>
      <c r="K459" s="434" t="b">
        <v>0</v>
      </c>
      <c r="L459" s="434">
        <v>0</v>
      </c>
      <c r="M459" s="434" t="b">
        <v>0</v>
      </c>
      <c r="N459" s="434">
        <v>0</v>
      </c>
      <c r="O459" s="497" t="e">
        <f t="shared" si="40"/>
        <v>#DIV/0!</v>
      </c>
      <c r="P459" s="434">
        <f t="shared" si="39"/>
        <v>0</v>
      </c>
      <c r="Q459" s="434" t="e">
        <f t="shared" si="41"/>
        <v>#VALUE!</v>
      </c>
      <c r="R459" s="434">
        <v>1</v>
      </c>
      <c r="S459" s="434" t="str">
        <f t="shared" si="42"/>
        <v>Unclassified? Y/N Out of Order?</v>
      </c>
    </row>
    <row r="460" spans="6:19" x14ac:dyDescent="0.2">
      <c r="F460" s="434" t="b">
        <v>0</v>
      </c>
      <c r="G460" s="440" t="b">
        <f t="shared" si="43"/>
        <v>1</v>
      </c>
      <c r="H460" s="434" t="b">
        <v>0</v>
      </c>
      <c r="I460" s="434" t="b">
        <v>0</v>
      </c>
      <c r="K460" s="434" t="b">
        <v>0</v>
      </c>
      <c r="L460" s="434">
        <v>0</v>
      </c>
      <c r="M460" s="434" t="b">
        <v>0</v>
      </c>
      <c r="N460" s="434">
        <v>0</v>
      </c>
      <c r="O460" s="497" t="e">
        <f t="shared" si="40"/>
        <v>#DIV/0!</v>
      </c>
      <c r="P460" s="434">
        <f t="shared" si="39"/>
        <v>0</v>
      </c>
      <c r="Q460" s="434" t="e">
        <f t="shared" si="41"/>
        <v>#VALUE!</v>
      </c>
      <c r="R460" s="434">
        <v>1</v>
      </c>
      <c r="S460" s="434" t="str">
        <f t="shared" si="42"/>
        <v>Unclassified? Y/N Out of Order?</v>
      </c>
    </row>
    <row r="461" spans="6:19" x14ac:dyDescent="0.2">
      <c r="F461" s="434" t="b">
        <v>0</v>
      </c>
      <c r="G461" s="440" t="b">
        <f t="shared" si="43"/>
        <v>1</v>
      </c>
      <c r="H461" s="434" t="b">
        <v>0</v>
      </c>
      <c r="I461" s="434" t="b">
        <v>0</v>
      </c>
      <c r="K461" s="434" t="b">
        <v>0</v>
      </c>
      <c r="L461" s="434">
        <v>0</v>
      </c>
      <c r="M461" s="434" t="b">
        <v>0</v>
      </c>
      <c r="N461" s="434">
        <v>0</v>
      </c>
      <c r="O461" s="497" t="e">
        <f t="shared" si="40"/>
        <v>#DIV/0!</v>
      </c>
      <c r="P461" s="434">
        <f t="shared" ref="P461:P524" si="44">SUM(J461, L461, N461)</f>
        <v>0</v>
      </c>
      <c r="Q461" s="434" t="e">
        <f t="shared" si="41"/>
        <v>#VALUE!</v>
      </c>
      <c r="R461" s="434">
        <v>1</v>
      </c>
      <c r="S461" s="434" t="str">
        <f t="shared" si="42"/>
        <v>Unclassified? Y/N Out of Order?</v>
      </c>
    </row>
    <row r="462" spans="6:19" x14ac:dyDescent="0.2">
      <c r="F462" s="434" t="b">
        <v>0</v>
      </c>
      <c r="G462" s="440" t="b">
        <f t="shared" si="43"/>
        <v>1</v>
      </c>
      <c r="H462" s="434" t="b">
        <v>0</v>
      </c>
      <c r="I462" s="434" t="b">
        <v>0</v>
      </c>
      <c r="K462" s="434" t="b">
        <v>0</v>
      </c>
      <c r="L462" s="434">
        <v>0</v>
      </c>
      <c r="M462" s="434" t="b">
        <v>0</v>
      </c>
      <c r="N462" s="434">
        <v>0</v>
      </c>
      <c r="O462" s="497" t="e">
        <f t="shared" si="40"/>
        <v>#DIV/0!</v>
      </c>
      <c r="P462" s="434">
        <f t="shared" si="44"/>
        <v>0</v>
      </c>
      <c r="Q462" s="434" t="e">
        <f t="shared" si="41"/>
        <v>#VALUE!</v>
      </c>
      <c r="R462" s="434">
        <v>1</v>
      </c>
      <c r="S462" s="434" t="str">
        <f t="shared" si="42"/>
        <v>Unclassified? Y/N Out of Order?</v>
      </c>
    </row>
    <row r="463" spans="6:19" x14ac:dyDescent="0.2">
      <c r="F463" s="434" t="b">
        <v>0</v>
      </c>
      <c r="G463" s="440" t="b">
        <f t="shared" si="43"/>
        <v>1</v>
      </c>
      <c r="H463" s="434" t="b">
        <v>0</v>
      </c>
      <c r="I463" s="434" t="b">
        <v>0</v>
      </c>
      <c r="K463" s="434" t="b">
        <v>0</v>
      </c>
      <c r="L463" s="434">
        <v>0</v>
      </c>
      <c r="M463" s="434" t="b">
        <v>0</v>
      </c>
      <c r="N463" s="434">
        <v>0</v>
      </c>
      <c r="O463" s="497" t="e">
        <f t="shared" si="40"/>
        <v>#DIV/0!</v>
      </c>
      <c r="P463" s="434">
        <f t="shared" si="44"/>
        <v>0</v>
      </c>
      <c r="Q463" s="434" t="e">
        <f t="shared" si="41"/>
        <v>#VALUE!</v>
      </c>
      <c r="R463" s="434">
        <v>1</v>
      </c>
      <c r="S463" s="434" t="str">
        <f t="shared" si="42"/>
        <v>Unclassified? Y/N Out of Order?</v>
      </c>
    </row>
    <row r="464" spans="6:19" x14ac:dyDescent="0.2">
      <c r="F464" s="434" t="b">
        <v>0</v>
      </c>
      <c r="G464" s="440" t="b">
        <f t="shared" si="43"/>
        <v>1</v>
      </c>
      <c r="H464" s="434" t="b">
        <v>0</v>
      </c>
      <c r="I464" s="434" t="b">
        <v>0</v>
      </c>
      <c r="K464" s="434" t="b">
        <v>0</v>
      </c>
      <c r="L464" s="434">
        <v>0</v>
      </c>
      <c r="M464" s="434" t="b">
        <v>0</v>
      </c>
      <c r="N464" s="434">
        <v>0</v>
      </c>
      <c r="O464" s="497" t="e">
        <f t="shared" si="40"/>
        <v>#DIV/0!</v>
      </c>
      <c r="P464" s="434">
        <f t="shared" si="44"/>
        <v>0</v>
      </c>
      <c r="Q464" s="434" t="e">
        <f t="shared" si="41"/>
        <v>#VALUE!</v>
      </c>
      <c r="R464" s="434">
        <v>1</v>
      </c>
      <c r="S464" s="434" t="str">
        <f t="shared" si="42"/>
        <v>Unclassified? Y/N Out of Order?</v>
      </c>
    </row>
    <row r="465" spans="6:19" x14ac:dyDescent="0.2">
      <c r="F465" s="434" t="b">
        <v>0</v>
      </c>
      <c r="G465" s="440" t="b">
        <f t="shared" si="43"/>
        <v>1</v>
      </c>
      <c r="H465" s="434" t="b">
        <v>0</v>
      </c>
      <c r="I465" s="434" t="b">
        <v>0</v>
      </c>
      <c r="K465" s="434" t="b">
        <v>0</v>
      </c>
      <c r="L465" s="434">
        <v>0</v>
      </c>
      <c r="M465" s="434" t="b">
        <v>0</v>
      </c>
      <c r="N465" s="434">
        <v>0</v>
      </c>
      <c r="O465" s="497" t="e">
        <f t="shared" si="40"/>
        <v>#DIV/0!</v>
      </c>
      <c r="P465" s="434">
        <f t="shared" si="44"/>
        <v>0</v>
      </c>
      <c r="Q465" s="434" t="e">
        <f t="shared" si="41"/>
        <v>#VALUE!</v>
      </c>
      <c r="R465" s="434">
        <v>1</v>
      </c>
      <c r="S465" s="434" t="str">
        <f t="shared" si="42"/>
        <v>Unclassified? Y/N Out of Order?</v>
      </c>
    </row>
    <row r="466" spans="6:19" x14ac:dyDescent="0.2">
      <c r="F466" s="434" t="b">
        <v>0</v>
      </c>
      <c r="G466" s="440" t="b">
        <f t="shared" si="43"/>
        <v>1</v>
      </c>
      <c r="H466" s="434" t="b">
        <v>0</v>
      </c>
      <c r="I466" s="434" t="b">
        <v>0</v>
      </c>
      <c r="K466" s="434" t="b">
        <v>0</v>
      </c>
      <c r="L466" s="434">
        <v>0</v>
      </c>
      <c r="M466" s="434" t="b">
        <v>0</v>
      </c>
      <c r="N466" s="434">
        <v>0</v>
      </c>
      <c r="O466" s="497" t="e">
        <f t="shared" si="40"/>
        <v>#DIV/0!</v>
      </c>
      <c r="P466" s="434">
        <f t="shared" si="44"/>
        <v>0</v>
      </c>
      <c r="Q466" s="434" t="e">
        <f t="shared" si="41"/>
        <v>#VALUE!</v>
      </c>
      <c r="R466" s="434">
        <v>1</v>
      </c>
      <c r="S466" s="434" t="str">
        <f t="shared" si="42"/>
        <v>Unclassified? Y/N Out of Order?</v>
      </c>
    </row>
    <row r="467" spans="6:19" x14ac:dyDescent="0.2">
      <c r="F467" s="434" t="b">
        <v>0</v>
      </c>
      <c r="G467" s="440" t="b">
        <f t="shared" si="43"/>
        <v>1</v>
      </c>
      <c r="H467" s="434" t="b">
        <v>0</v>
      </c>
      <c r="I467" s="434" t="b">
        <v>0</v>
      </c>
      <c r="K467" s="434" t="b">
        <v>0</v>
      </c>
      <c r="L467" s="434">
        <v>0</v>
      </c>
      <c r="M467" s="434" t="b">
        <v>0</v>
      </c>
      <c r="N467" s="434">
        <v>0</v>
      </c>
      <c r="O467" s="497" t="e">
        <f t="shared" si="40"/>
        <v>#DIV/0!</v>
      </c>
      <c r="P467" s="434">
        <f t="shared" si="44"/>
        <v>0</v>
      </c>
      <c r="Q467" s="434" t="e">
        <f t="shared" si="41"/>
        <v>#VALUE!</v>
      </c>
      <c r="R467" s="434">
        <v>1</v>
      </c>
      <c r="S467" s="434" t="str">
        <f t="shared" si="42"/>
        <v>Unclassified? Y/N Out of Order?</v>
      </c>
    </row>
    <row r="468" spans="6:19" x14ac:dyDescent="0.2">
      <c r="F468" s="434" t="b">
        <v>0</v>
      </c>
      <c r="G468" s="440" t="b">
        <f t="shared" si="43"/>
        <v>1</v>
      </c>
      <c r="H468" s="434" t="b">
        <v>0</v>
      </c>
      <c r="I468" s="434" t="b">
        <v>0</v>
      </c>
      <c r="K468" s="434" t="b">
        <v>0</v>
      </c>
      <c r="L468" s="434">
        <v>0</v>
      </c>
      <c r="M468" s="434" t="b">
        <v>0</v>
      </c>
      <c r="N468" s="434">
        <v>0</v>
      </c>
      <c r="O468" s="497" t="e">
        <f t="shared" si="40"/>
        <v>#DIV/0!</v>
      </c>
      <c r="P468" s="434">
        <f t="shared" si="44"/>
        <v>0</v>
      </c>
      <c r="Q468" s="434" t="e">
        <f t="shared" si="41"/>
        <v>#VALUE!</v>
      </c>
      <c r="R468" s="434">
        <v>1</v>
      </c>
      <c r="S468" s="434" t="str">
        <f t="shared" si="42"/>
        <v>Unclassified? Y/N Out of Order?</v>
      </c>
    </row>
    <row r="469" spans="6:19" x14ac:dyDescent="0.2">
      <c r="F469" s="434" t="b">
        <v>0</v>
      </c>
      <c r="G469" s="440" t="b">
        <f t="shared" si="43"/>
        <v>1</v>
      </c>
      <c r="H469" s="434" t="b">
        <v>0</v>
      </c>
      <c r="I469" s="434" t="b">
        <v>0</v>
      </c>
      <c r="K469" s="434" t="b">
        <v>0</v>
      </c>
      <c r="L469" s="434">
        <v>0</v>
      </c>
      <c r="M469" s="434" t="b">
        <v>0</v>
      </c>
      <c r="N469" s="434">
        <v>0</v>
      </c>
      <c r="O469" s="497" t="e">
        <f t="shared" si="40"/>
        <v>#DIV/0!</v>
      </c>
      <c r="P469" s="434">
        <f t="shared" si="44"/>
        <v>0</v>
      </c>
      <c r="Q469" s="434" t="e">
        <f t="shared" si="41"/>
        <v>#VALUE!</v>
      </c>
      <c r="R469" s="434">
        <v>1</v>
      </c>
      <c r="S469" s="434" t="str">
        <f t="shared" si="42"/>
        <v>Unclassified? Y/N Out of Order?</v>
      </c>
    </row>
    <row r="470" spans="6:19" x14ac:dyDescent="0.2">
      <c r="F470" s="434" t="b">
        <v>0</v>
      </c>
      <c r="G470" s="440" t="b">
        <f t="shared" si="43"/>
        <v>1</v>
      </c>
      <c r="H470" s="434" t="b">
        <v>0</v>
      </c>
      <c r="I470" s="434" t="b">
        <v>0</v>
      </c>
      <c r="K470" s="434" t="b">
        <v>0</v>
      </c>
      <c r="L470" s="434">
        <v>0</v>
      </c>
      <c r="M470" s="434" t="b">
        <v>0</v>
      </c>
      <c r="N470" s="434">
        <v>0</v>
      </c>
      <c r="O470" s="497" t="e">
        <f t="shared" si="40"/>
        <v>#DIV/0!</v>
      </c>
      <c r="P470" s="434">
        <f t="shared" si="44"/>
        <v>0</v>
      </c>
      <c r="Q470" s="434" t="e">
        <f t="shared" si="41"/>
        <v>#VALUE!</v>
      </c>
      <c r="R470" s="434">
        <v>1</v>
      </c>
      <c r="S470" s="434" t="str">
        <f t="shared" si="42"/>
        <v>Unclassified? Y/N Out of Order?</v>
      </c>
    </row>
    <row r="471" spans="6:19" x14ac:dyDescent="0.2">
      <c r="F471" s="434" t="b">
        <v>0</v>
      </c>
      <c r="G471" s="440" t="b">
        <f t="shared" si="43"/>
        <v>1</v>
      </c>
      <c r="H471" s="434" t="b">
        <v>0</v>
      </c>
      <c r="I471" s="434" t="b">
        <v>0</v>
      </c>
      <c r="K471" s="434" t="b">
        <v>0</v>
      </c>
      <c r="L471" s="434">
        <v>0</v>
      </c>
      <c r="M471" s="434" t="b">
        <v>0</v>
      </c>
      <c r="N471" s="434">
        <v>0</v>
      </c>
      <c r="O471" s="497" t="e">
        <f t="shared" si="40"/>
        <v>#DIV/0!</v>
      </c>
      <c r="P471" s="434">
        <f t="shared" si="44"/>
        <v>0</v>
      </c>
      <c r="Q471" s="434" t="e">
        <f t="shared" si="41"/>
        <v>#VALUE!</v>
      </c>
      <c r="R471" s="434">
        <v>1</v>
      </c>
      <c r="S471" s="434" t="str">
        <f t="shared" si="42"/>
        <v>Unclassified? Y/N Out of Order?</v>
      </c>
    </row>
    <row r="472" spans="6:19" x14ac:dyDescent="0.2">
      <c r="F472" s="434" t="b">
        <v>0</v>
      </c>
      <c r="G472" s="440" t="b">
        <f t="shared" si="43"/>
        <v>1</v>
      </c>
      <c r="H472" s="434" t="b">
        <v>0</v>
      </c>
      <c r="I472" s="434" t="b">
        <v>0</v>
      </c>
      <c r="K472" s="434" t="b">
        <v>0</v>
      </c>
      <c r="L472" s="434">
        <v>0</v>
      </c>
      <c r="M472" s="434" t="b">
        <v>0</v>
      </c>
      <c r="N472" s="434">
        <v>0</v>
      </c>
      <c r="O472" s="497" t="e">
        <f t="shared" si="40"/>
        <v>#DIV/0!</v>
      </c>
      <c r="P472" s="434">
        <f t="shared" si="44"/>
        <v>0</v>
      </c>
      <c r="Q472" s="434" t="e">
        <f t="shared" si="41"/>
        <v>#VALUE!</v>
      </c>
      <c r="R472" s="434">
        <v>1</v>
      </c>
      <c r="S472" s="434" t="str">
        <f t="shared" si="42"/>
        <v>Unclassified? Y/N Out of Order?</v>
      </c>
    </row>
    <row r="473" spans="6:19" x14ac:dyDescent="0.2">
      <c r="F473" s="434" t="b">
        <v>0</v>
      </c>
      <c r="G473" s="440" t="b">
        <f t="shared" si="43"/>
        <v>1</v>
      </c>
      <c r="H473" s="434" t="b">
        <v>0</v>
      </c>
      <c r="I473" s="434" t="b">
        <v>0</v>
      </c>
      <c r="K473" s="434" t="b">
        <v>0</v>
      </c>
      <c r="L473" s="434">
        <v>0</v>
      </c>
      <c r="M473" s="434" t="b">
        <v>0</v>
      </c>
      <c r="N473" s="434">
        <v>0</v>
      </c>
      <c r="O473" s="497" t="e">
        <f t="shared" si="40"/>
        <v>#DIV/0!</v>
      </c>
      <c r="P473" s="434">
        <f t="shared" si="44"/>
        <v>0</v>
      </c>
      <c r="Q473" s="434" t="e">
        <f t="shared" si="41"/>
        <v>#VALUE!</v>
      </c>
      <c r="R473" s="434">
        <v>1</v>
      </c>
      <c r="S473" s="434" t="str">
        <f t="shared" si="42"/>
        <v>Unclassified? Y/N Out of Order?</v>
      </c>
    </row>
    <row r="474" spans="6:19" x14ac:dyDescent="0.2">
      <c r="F474" s="434" t="b">
        <v>0</v>
      </c>
      <c r="G474" s="440" t="b">
        <f t="shared" si="43"/>
        <v>1</v>
      </c>
      <c r="H474" s="434" t="b">
        <v>0</v>
      </c>
      <c r="I474" s="434" t="b">
        <v>0</v>
      </c>
      <c r="K474" s="434" t="b">
        <v>0</v>
      </c>
      <c r="L474" s="434">
        <v>0</v>
      </c>
      <c r="M474" s="434" t="b">
        <v>0</v>
      </c>
      <c r="N474" s="434">
        <v>0</v>
      </c>
      <c r="O474" s="497" t="e">
        <f t="shared" si="40"/>
        <v>#DIV/0!</v>
      </c>
      <c r="P474" s="434">
        <f t="shared" si="44"/>
        <v>0</v>
      </c>
      <c r="Q474" s="434" t="e">
        <f t="shared" si="41"/>
        <v>#VALUE!</v>
      </c>
      <c r="R474" s="434">
        <v>1</v>
      </c>
      <c r="S474" s="434" t="str">
        <f t="shared" si="42"/>
        <v>Unclassified? Y/N Out of Order?</v>
      </c>
    </row>
    <row r="475" spans="6:19" x14ac:dyDescent="0.2">
      <c r="F475" s="434" t="b">
        <v>0</v>
      </c>
      <c r="G475" s="440" t="b">
        <f t="shared" si="43"/>
        <v>1</v>
      </c>
      <c r="H475" s="434" t="b">
        <v>0</v>
      </c>
      <c r="I475" s="434" t="b">
        <v>0</v>
      </c>
      <c r="K475" s="434" t="b">
        <v>0</v>
      </c>
      <c r="L475" s="434">
        <v>0</v>
      </c>
      <c r="M475" s="434" t="b">
        <v>0</v>
      </c>
      <c r="N475" s="434">
        <v>0</v>
      </c>
      <c r="O475" s="497" t="e">
        <f t="shared" si="40"/>
        <v>#DIV/0!</v>
      </c>
      <c r="P475" s="434">
        <f t="shared" si="44"/>
        <v>0</v>
      </c>
      <c r="Q475" s="434" t="e">
        <f t="shared" si="41"/>
        <v>#VALUE!</v>
      </c>
      <c r="R475" s="434">
        <v>1</v>
      </c>
      <c r="S475" s="434" t="str">
        <f t="shared" si="42"/>
        <v>Unclassified? Y/N Out of Order?</v>
      </c>
    </row>
    <row r="476" spans="6:19" x14ac:dyDescent="0.2">
      <c r="F476" s="434" t="b">
        <v>0</v>
      </c>
      <c r="G476" s="440" t="b">
        <f t="shared" si="43"/>
        <v>1</v>
      </c>
      <c r="H476" s="434" t="b">
        <v>0</v>
      </c>
      <c r="I476" s="434" t="b">
        <v>0</v>
      </c>
      <c r="K476" s="434" t="b">
        <v>0</v>
      </c>
      <c r="L476" s="434">
        <v>0</v>
      </c>
      <c r="M476" s="434" t="b">
        <v>0</v>
      </c>
      <c r="N476" s="434">
        <v>0</v>
      </c>
      <c r="O476" s="497" t="e">
        <f t="shared" si="40"/>
        <v>#DIV/0!</v>
      </c>
      <c r="P476" s="434">
        <f t="shared" si="44"/>
        <v>0</v>
      </c>
      <c r="Q476" s="434" t="e">
        <f t="shared" si="41"/>
        <v>#VALUE!</v>
      </c>
      <c r="R476" s="434">
        <v>1</v>
      </c>
      <c r="S476" s="434" t="str">
        <f t="shared" si="42"/>
        <v>Unclassified? Y/N Out of Order?</v>
      </c>
    </row>
    <row r="477" spans="6:19" x14ac:dyDescent="0.2">
      <c r="F477" s="434" t="b">
        <v>0</v>
      </c>
      <c r="G477" s="440" t="b">
        <f t="shared" si="43"/>
        <v>1</v>
      </c>
      <c r="H477" s="434" t="b">
        <v>0</v>
      </c>
      <c r="I477" s="434" t="b">
        <v>0</v>
      </c>
      <c r="K477" s="434" t="b">
        <v>0</v>
      </c>
      <c r="L477" s="434">
        <v>0</v>
      </c>
      <c r="M477" s="434" t="b">
        <v>0</v>
      </c>
      <c r="N477" s="434">
        <v>0</v>
      </c>
      <c r="O477" s="497" t="e">
        <f t="shared" si="40"/>
        <v>#DIV/0!</v>
      </c>
      <c r="P477" s="434">
        <f t="shared" si="44"/>
        <v>0</v>
      </c>
      <c r="Q477" s="434" t="e">
        <f t="shared" si="41"/>
        <v>#VALUE!</v>
      </c>
      <c r="R477" s="434">
        <v>1</v>
      </c>
      <c r="S477" s="434" t="str">
        <f t="shared" si="42"/>
        <v>Unclassified? Y/N Out of Order?</v>
      </c>
    </row>
    <row r="478" spans="6:19" x14ac:dyDescent="0.2">
      <c r="F478" s="434" t="b">
        <v>0</v>
      </c>
      <c r="G478" s="440" t="b">
        <f t="shared" si="43"/>
        <v>1</v>
      </c>
      <c r="H478" s="434" t="b">
        <v>0</v>
      </c>
      <c r="I478" s="434" t="b">
        <v>0</v>
      </c>
      <c r="K478" s="434" t="b">
        <v>0</v>
      </c>
      <c r="L478" s="434">
        <v>0</v>
      </c>
      <c r="M478" s="434" t="b">
        <v>0</v>
      </c>
      <c r="N478" s="434">
        <v>0</v>
      </c>
      <c r="O478" s="497" t="e">
        <f t="shared" si="40"/>
        <v>#DIV/0!</v>
      </c>
      <c r="P478" s="434">
        <f t="shared" si="44"/>
        <v>0</v>
      </c>
      <c r="Q478" s="434" t="e">
        <f t="shared" si="41"/>
        <v>#VALUE!</v>
      </c>
      <c r="R478" s="434">
        <v>1</v>
      </c>
      <c r="S478" s="434" t="str">
        <f t="shared" si="42"/>
        <v>Unclassified? Y/N Out of Order?</v>
      </c>
    </row>
    <row r="479" spans="6:19" x14ac:dyDescent="0.2">
      <c r="F479" s="434" t="b">
        <v>0</v>
      </c>
      <c r="G479" s="440" t="b">
        <f t="shared" si="43"/>
        <v>1</v>
      </c>
      <c r="H479" s="434" t="b">
        <v>0</v>
      </c>
      <c r="I479" s="434" t="b">
        <v>0</v>
      </c>
      <c r="K479" s="434" t="b">
        <v>0</v>
      </c>
      <c r="L479" s="434">
        <v>0</v>
      </c>
      <c r="M479" s="434" t="b">
        <v>0</v>
      </c>
      <c r="N479" s="434">
        <v>0</v>
      </c>
      <c r="O479" s="497" t="e">
        <f t="shared" si="40"/>
        <v>#DIV/0!</v>
      </c>
      <c r="P479" s="434">
        <f t="shared" si="44"/>
        <v>0</v>
      </c>
      <c r="Q479" s="434" t="e">
        <f t="shared" si="41"/>
        <v>#VALUE!</v>
      </c>
      <c r="R479" s="434">
        <v>1</v>
      </c>
      <c r="S479" s="434" t="str">
        <f t="shared" si="42"/>
        <v>Unclassified? Y/N Out of Order?</v>
      </c>
    </row>
    <row r="480" spans="6:19" x14ac:dyDescent="0.2">
      <c r="F480" s="434" t="b">
        <v>0</v>
      </c>
      <c r="G480" s="440" t="b">
        <f t="shared" si="43"/>
        <v>1</v>
      </c>
      <c r="H480" s="434" t="b">
        <v>0</v>
      </c>
      <c r="I480" s="434" t="b">
        <v>0</v>
      </c>
      <c r="K480" s="434" t="b">
        <v>0</v>
      </c>
      <c r="L480" s="434">
        <v>0</v>
      </c>
      <c r="M480" s="434" t="b">
        <v>0</v>
      </c>
      <c r="N480" s="434">
        <v>0</v>
      </c>
      <c r="O480" s="497" t="e">
        <f t="shared" si="40"/>
        <v>#DIV/0!</v>
      </c>
      <c r="P480" s="434">
        <f t="shared" si="44"/>
        <v>0</v>
      </c>
      <c r="Q480" s="434" t="e">
        <f t="shared" si="41"/>
        <v>#VALUE!</v>
      </c>
      <c r="R480" s="434">
        <v>1</v>
      </c>
      <c r="S480" s="434" t="str">
        <f t="shared" si="42"/>
        <v>Unclassified? Y/N Out of Order?</v>
      </c>
    </row>
    <row r="481" spans="6:19" x14ac:dyDescent="0.2">
      <c r="F481" s="434" t="b">
        <v>0</v>
      </c>
      <c r="G481" s="440" t="b">
        <f t="shared" si="43"/>
        <v>1</v>
      </c>
      <c r="H481" s="434" t="b">
        <v>0</v>
      </c>
      <c r="I481" s="434" t="b">
        <v>0</v>
      </c>
      <c r="K481" s="434" t="b">
        <v>0</v>
      </c>
      <c r="L481" s="434">
        <v>0</v>
      </c>
      <c r="M481" s="434" t="b">
        <v>0</v>
      </c>
      <c r="N481" s="434">
        <v>0</v>
      </c>
      <c r="O481" s="497" t="e">
        <f t="shared" si="40"/>
        <v>#DIV/0!</v>
      </c>
      <c r="P481" s="434">
        <f t="shared" si="44"/>
        <v>0</v>
      </c>
      <c r="Q481" s="434" t="e">
        <f t="shared" si="41"/>
        <v>#VALUE!</v>
      </c>
      <c r="R481" s="434">
        <v>1</v>
      </c>
      <c r="S481" s="434" t="str">
        <f t="shared" si="42"/>
        <v>Unclassified? Y/N Out of Order?</v>
      </c>
    </row>
    <row r="482" spans="6:19" x14ac:dyDescent="0.2">
      <c r="F482" s="434" t="b">
        <v>0</v>
      </c>
      <c r="G482" s="440" t="b">
        <f t="shared" si="43"/>
        <v>1</v>
      </c>
      <c r="H482" s="434" t="b">
        <v>0</v>
      </c>
      <c r="I482" s="434" t="b">
        <v>0</v>
      </c>
      <c r="K482" s="434" t="b">
        <v>0</v>
      </c>
      <c r="L482" s="434">
        <v>0</v>
      </c>
      <c r="M482" s="434" t="b">
        <v>0</v>
      </c>
      <c r="N482" s="434">
        <v>0</v>
      </c>
      <c r="O482" s="497" t="e">
        <f t="shared" si="40"/>
        <v>#DIV/0!</v>
      </c>
      <c r="P482" s="434">
        <f t="shared" si="44"/>
        <v>0</v>
      </c>
      <c r="Q482" s="434" t="e">
        <f t="shared" si="41"/>
        <v>#VALUE!</v>
      </c>
      <c r="R482" s="434">
        <v>1</v>
      </c>
      <c r="S482" s="434" t="str">
        <f t="shared" si="42"/>
        <v>Unclassified? Y/N Out of Order?</v>
      </c>
    </row>
    <row r="483" spans="6:19" x14ac:dyDescent="0.2">
      <c r="F483" s="434" t="b">
        <v>0</v>
      </c>
      <c r="G483" s="440" t="b">
        <f t="shared" si="43"/>
        <v>1</v>
      </c>
      <c r="H483" s="434" t="b">
        <v>0</v>
      </c>
      <c r="I483" s="434" t="b">
        <v>0</v>
      </c>
      <c r="K483" s="434" t="b">
        <v>0</v>
      </c>
      <c r="L483" s="434">
        <v>0</v>
      </c>
      <c r="M483" s="434" t="b">
        <v>0</v>
      </c>
      <c r="N483" s="434">
        <v>0</v>
      </c>
      <c r="O483" s="497" t="e">
        <f t="shared" si="40"/>
        <v>#DIV/0!</v>
      </c>
      <c r="P483" s="434">
        <f t="shared" si="44"/>
        <v>0</v>
      </c>
      <c r="Q483" s="434" t="e">
        <f t="shared" si="41"/>
        <v>#VALUE!</v>
      </c>
      <c r="R483" s="434">
        <v>1</v>
      </c>
      <c r="S483" s="434" t="str">
        <f t="shared" si="42"/>
        <v>Unclassified? Y/N Out of Order?</v>
      </c>
    </row>
    <row r="484" spans="6:19" x14ac:dyDescent="0.2">
      <c r="F484" s="434" t="b">
        <v>0</v>
      </c>
      <c r="G484" s="440" t="b">
        <f t="shared" si="43"/>
        <v>1</v>
      </c>
      <c r="H484" s="434" t="b">
        <v>0</v>
      </c>
      <c r="I484" s="434" t="b">
        <v>0</v>
      </c>
      <c r="K484" s="434" t="b">
        <v>0</v>
      </c>
      <c r="L484" s="434">
        <v>0</v>
      </c>
      <c r="M484" s="434" t="b">
        <v>0</v>
      </c>
      <c r="N484" s="434">
        <v>0</v>
      </c>
      <c r="O484" s="497" t="e">
        <f t="shared" si="40"/>
        <v>#DIV/0!</v>
      </c>
      <c r="P484" s="434">
        <f t="shared" si="44"/>
        <v>0</v>
      </c>
      <c r="Q484" s="434" t="e">
        <f t="shared" si="41"/>
        <v>#VALUE!</v>
      </c>
      <c r="R484" s="434">
        <v>1</v>
      </c>
      <c r="S484" s="434" t="str">
        <f t="shared" si="42"/>
        <v>Unclassified? Y/N Out of Order?</v>
      </c>
    </row>
    <row r="485" spans="6:19" x14ac:dyDescent="0.2">
      <c r="F485" s="434" t="b">
        <v>0</v>
      </c>
      <c r="G485" s="440" t="b">
        <f t="shared" si="43"/>
        <v>1</v>
      </c>
      <c r="H485" s="434" t="b">
        <v>0</v>
      </c>
      <c r="I485" s="434" t="b">
        <v>0</v>
      </c>
      <c r="K485" s="434" t="b">
        <v>0</v>
      </c>
      <c r="L485" s="434">
        <v>0</v>
      </c>
      <c r="M485" s="434" t="b">
        <v>0</v>
      </c>
      <c r="N485" s="434">
        <v>0</v>
      </c>
      <c r="O485" s="497" t="e">
        <f t="shared" si="40"/>
        <v>#DIV/0!</v>
      </c>
      <c r="P485" s="434">
        <f t="shared" si="44"/>
        <v>0</v>
      </c>
      <c r="Q485" s="434" t="e">
        <f t="shared" si="41"/>
        <v>#VALUE!</v>
      </c>
      <c r="R485" s="434">
        <v>1</v>
      </c>
      <c r="S485" s="434" t="str">
        <f t="shared" si="42"/>
        <v>Unclassified? Y/N Out of Order?</v>
      </c>
    </row>
    <row r="486" spans="6:19" x14ac:dyDescent="0.2">
      <c r="F486" s="434" t="b">
        <v>0</v>
      </c>
      <c r="G486" s="440" t="b">
        <f t="shared" si="43"/>
        <v>1</v>
      </c>
      <c r="H486" s="434" t="b">
        <v>0</v>
      </c>
      <c r="I486" s="434" t="b">
        <v>0</v>
      </c>
      <c r="K486" s="434" t="b">
        <v>0</v>
      </c>
      <c r="L486" s="434">
        <v>0</v>
      </c>
      <c r="M486" s="434" t="b">
        <v>0</v>
      </c>
      <c r="N486" s="434">
        <v>0</v>
      </c>
      <c r="O486" s="497" t="e">
        <f t="shared" si="40"/>
        <v>#DIV/0!</v>
      </c>
      <c r="P486" s="434">
        <f t="shared" si="44"/>
        <v>0</v>
      </c>
      <c r="Q486" s="434" t="e">
        <f t="shared" si="41"/>
        <v>#VALUE!</v>
      </c>
      <c r="R486" s="434">
        <v>1</v>
      </c>
      <c r="S486" s="434" t="str">
        <f t="shared" si="42"/>
        <v>Unclassified? Y/N Out of Order?</v>
      </c>
    </row>
    <row r="487" spans="6:19" x14ac:dyDescent="0.2">
      <c r="F487" s="434" t="b">
        <v>0</v>
      </c>
      <c r="G487" s="440" t="b">
        <f t="shared" si="43"/>
        <v>1</v>
      </c>
      <c r="H487" s="434" t="b">
        <v>0</v>
      </c>
      <c r="I487" s="434" t="b">
        <v>0</v>
      </c>
      <c r="K487" s="434" t="b">
        <v>0</v>
      </c>
      <c r="L487" s="434">
        <v>0</v>
      </c>
      <c r="M487" s="434" t="b">
        <v>0</v>
      </c>
      <c r="N487" s="434">
        <v>0</v>
      </c>
      <c r="O487" s="497" t="e">
        <f t="shared" si="40"/>
        <v>#DIV/0!</v>
      </c>
      <c r="P487" s="434">
        <f t="shared" si="44"/>
        <v>0</v>
      </c>
      <c r="Q487" s="434" t="e">
        <f t="shared" si="41"/>
        <v>#VALUE!</v>
      </c>
      <c r="R487" s="434">
        <v>1</v>
      </c>
      <c r="S487" s="434" t="str">
        <f t="shared" si="42"/>
        <v>Unclassified? Y/N Out of Order?</v>
      </c>
    </row>
    <row r="488" spans="6:19" x14ac:dyDescent="0.2">
      <c r="F488" s="434" t="b">
        <v>0</v>
      </c>
      <c r="G488" s="440" t="b">
        <f t="shared" si="43"/>
        <v>1</v>
      </c>
      <c r="H488" s="434" t="b">
        <v>0</v>
      </c>
      <c r="I488" s="434" t="b">
        <v>0</v>
      </c>
      <c r="K488" s="434" t="b">
        <v>0</v>
      </c>
      <c r="L488" s="434">
        <v>0</v>
      </c>
      <c r="M488" s="434" t="b">
        <v>0</v>
      </c>
      <c r="N488" s="434">
        <v>0</v>
      </c>
      <c r="O488" s="497" t="e">
        <f t="shared" si="40"/>
        <v>#DIV/0!</v>
      </c>
      <c r="P488" s="434">
        <f t="shared" si="44"/>
        <v>0</v>
      </c>
      <c r="Q488" s="434" t="e">
        <f t="shared" si="41"/>
        <v>#VALUE!</v>
      </c>
      <c r="R488" s="434">
        <v>1</v>
      </c>
      <c r="S488" s="434" t="str">
        <f t="shared" si="42"/>
        <v>Unclassified? Y/N Out of Order?</v>
      </c>
    </row>
    <row r="489" spans="6:19" x14ac:dyDescent="0.2">
      <c r="F489" s="434" t="b">
        <v>0</v>
      </c>
      <c r="G489" s="440" t="b">
        <f t="shared" si="43"/>
        <v>1</v>
      </c>
      <c r="H489" s="434" t="b">
        <v>0</v>
      </c>
      <c r="I489" s="434" t="b">
        <v>0</v>
      </c>
      <c r="K489" s="434" t="b">
        <v>0</v>
      </c>
      <c r="L489" s="434">
        <v>0</v>
      </c>
      <c r="M489" s="434" t="b">
        <v>0</v>
      </c>
      <c r="N489" s="434">
        <v>0</v>
      </c>
      <c r="O489" s="497" t="e">
        <f t="shared" si="40"/>
        <v>#DIV/0!</v>
      </c>
      <c r="P489" s="434">
        <f t="shared" si="44"/>
        <v>0</v>
      </c>
      <c r="Q489" s="434" t="e">
        <f t="shared" si="41"/>
        <v>#VALUE!</v>
      </c>
      <c r="R489" s="434">
        <v>1</v>
      </c>
      <c r="S489" s="434" t="str">
        <f t="shared" si="42"/>
        <v>Unclassified? Y/N Out of Order?</v>
      </c>
    </row>
    <row r="490" spans="6:19" x14ac:dyDescent="0.2">
      <c r="F490" s="434" t="b">
        <v>0</v>
      </c>
      <c r="G490" s="440" t="b">
        <f t="shared" si="43"/>
        <v>1</v>
      </c>
      <c r="H490" s="434" t="b">
        <v>0</v>
      </c>
      <c r="I490" s="434" t="b">
        <v>0</v>
      </c>
      <c r="K490" s="434" t="b">
        <v>0</v>
      </c>
      <c r="L490" s="434">
        <v>0</v>
      </c>
      <c r="M490" s="434" t="b">
        <v>0</v>
      </c>
      <c r="N490" s="434">
        <v>0</v>
      </c>
      <c r="O490" s="497" t="e">
        <f t="shared" si="40"/>
        <v>#DIV/0!</v>
      </c>
      <c r="P490" s="434">
        <f t="shared" si="44"/>
        <v>0</v>
      </c>
      <c r="Q490" s="434" t="e">
        <f t="shared" si="41"/>
        <v>#VALUE!</v>
      </c>
      <c r="R490" s="434">
        <v>1</v>
      </c>
      <c r="S490" s="434" t="str">
        <f t="shared" si="42"/>
        <v>Unclassified? Y/N Out of Order?</v>
      </c>
    </row>
    <row r="491" spans="6:19" x14ac:dyDescent="0.2">
      <c r="F491" s="434" t="b">
        <v>0</v>
      </c>
      <c r="G491" s="440" t="b">
        <f t="shared" si="43"/>
        <v>1</v>
      </c>
      <c r="H491" s="434" t="b">
        <v>0</v>
      </c>
      <c r="I491" s="434" t="b">
        <v>0</v>
      </c>
      <c r="K491" s="434" t="b">
        <v>0</v>
      </c>
      <c r="L491" s="434">
        <v>0</v>
      </c>
      <c r="M491" s="434" t="b">
        <v>0</v>
      </c>
      <c r="N491" s="434">
        <v>0</v>
      </c>
      <c r="O491" s="497" t="e">
        <f t="shared" si="40"/>
        <v>#DIV/0!</v>
      </c>
      <c r="P491" s="434">
        <f t="shared" si="44"/>
        <v>0</v>
      </c>
      <c r="Q491" s="434" t="e">
        <f t="shared" si="41"/>
        <v>#VALUE!</v>
      </c>
      <c r="R491" s="434">
        <v>1</v>
      </c>
      <c r="S491" s="434" t="str">
        <f t="shared" si="42"/>
        <v>Unclassified? Y/N Out of Order?</v>
      </c>
    </row>
    <row r="492" spans="6:19" x14ac:dyDescent="0.2">
      <c r="F492" s="434" t="b">
        <v>0</v>
      </c>
      <c r="G492" s="440" t="b">
        <f t="shared" si="43"/>
        <v>1</v>
      </c>
      <c r="H492" s="434" t="b">
        <v>0</v>
      </c>
      <c r="I492" s="434" t="b">
        <v>0</v>
      </c>
      <c r="K492" s="434" t="b">
        <v>0</v>
      </c>
      <c r="L492" s="434">
        <v>0</v>
      </c>
      <c r="M492" s="434" t="b">
        <v>0</v>
      </c>
      <c r="N492" s="434">
        <v>0</v>
      </c>
      <c r="O492" s="497" t="e">
        <f t="shared" si="40"/>
        <v>#DIV/0!</v>
      </c>
      <c r="P492" s="434">
        <f t="shared" si="44"/>
        <v>0</v>
      </c>
      <c r="Q492" s="434" t="e">
        <f t="shared" si="41"/>
        <v>#VALUE!</v>
      </c>
      <c r="R492" s="434">
        <v>1</v>
      </c>
      <c r="S492" s="434" t="str">
        <f t="shared" si="42"/>
        <v>Unclassified? Y/N Out of Order?</v>
      </c>
    </row>
    <row r="493" spans="6:19" x14ac:dyDescent="0.2">
      <c r="F493" s="434" t="b">
        <v>0</v>
      </c>
      <c r="G493" s="440" t="b">
        <f t="shared" si="43"/>
        <v>1</v>
      </c>
      <c r="H493" s="434" t="b">
        <v>0</v>
      </c>
      <c r="I493" s="434" t="b">
        <v>0</v>
      </c>
      <c r="K493" s="434" t="b">
        <v>0</v>
      </c>
      <c r="L493" s="434">
        <v>0</v>
      </c>
      <c r="M493" s="434" t="b">
        <v>0</v>
      </c>
      <c r="N493" s="434">
        <v>0</v>
      </c>
      <c r="O493" s="497" t="e">
        <f t="shared" si="40"/>
        <v>#DIV/0!</v>
      </c>
      <c r="P493" s="434">
        <f t="shared" si="44"/>
        <v>0</v>
      </c>
      <c r="Q493" s="434" t="e">
        <f t="shared" si="41"/>
        <v>#VALUE!</v>
      </c>
      <c r="R493" s="434">
        <v>1</v>
      </c>
      <c r="S493" s="434" t="str">
        <f t="shared" si="42"/>
        <v>Unclassified? Y/N Out of Order?</v>
      </c>
    </row>
    <row r="494" spans="6:19" x14ac:dyDescent="0.2">
      <c r="F494" s="434" t="b">
        <v>0</v>
      </c>
      <c r="G494" s="440" t="b">
        <f t="shared" si="43"/>
        <v>1</v>
      </c>
      <c r="H494" s="434" t="b">
        <v>0</v>
      </c>
      <c r="I494" s="434" t="b">
        <v>0</v>
      </c>
      <c r="K494" s="434" t="b">
        <v>0</v>
      </c>
      <c r="L494" s="434">
        <v>0</v>
      </c>
      <c r="M494" s="434" t="b">
        <v>0</v>
      </c>
      <c r="N494" s="434">
        <v>0</v>
      </c>
      <c r="O494" s="497" t="e">
        <f t="shared" si="40"/>
        <v>#DIV/0!</v>
      </c>
      <c r="P494" s="434">
        <f t="shared" si="44"/>
        <v>0</v>
      </c>
      <c r="Q494" s="434" t="e">
        <f t="shared" si="41"/>
        <v>#VALUE!</v>
      </c>
      <c r="R494" s="434">
        <v>1</v>
      </c>
      <c r="S494" s="434" t="str">
        <f t="shared" si="42"/>
        <v>Unclassified? Y/N Out of Order?</v>
      </c>
    </row>
    <row r="495" spans="6:19" x14ac:dyDescent="0.2">
      <c r="F495" s="434" t="b">
        <v>0</v>
      </c>
      <c r="G495" s="440" t="b">
        <f t="shared" si="43"/>
        <v>1</v>
      </c>
      <c r="H495" s="434" t="b">
        <v>0</v>
      </c>
      <c r="I495" s="434" t="b">
        <v>0</v>
      </c>
      <c r="K495" s="434" t="b">
        <v>0</v>
      </c>
      <c r="L495" s="434">
        <v>0</v>
      </c>
      <c r="M495" s="434" t="b">
        <v>0</v>
      </c>
      <c r="N495" s="434">
        <v>0</v>
      </c>
      <c r="O495" s="497" t="e">
        <f t="shared" si="40"/>
        <v>#DIV/0!</v>
      </c>
      <c r="P495" s="434">
        <f t="shared" si="44"/>
        <v>0</v>
      </c>
      <c r="Q495" s="434" t="e">
        <f t="shared" si="41"/>
        <v>#VALUE!</v>
      </c>
      <c r="R495" s="434">
        <v>1</v>
      </c>
      <c r="S495" s="434" t="str">
        <f t="shared" si="42"/>
        <v>Unclassified? Y/N Out of Order?</v>
      </c>
    </row>
    <row r="496" spans="6:19" x14ac:dyDescent="0.2">
      <c r="F496" s="434" t="b">
        <v>0</v>
      </c>
      <c r="G496" s="440" t="b">
        <f t="shared" si="43"/>
        <v>1</v>
      </c>
      <c r="H496" s="434" t="b">
        <v>0</v>
      </c>
      <c r="I496" s="434" t="b">
        <v>0</v>
      </c>
      <c r="K496" s="434" t="b">
        <v>0</v>
      </c>
      <c r="L496" s="434">
        <v>0</v>
      </c>
      <c r="M496" s="434" t="b">
        <v>0</v>
      </c>
      <c r="N496" s="434">
        <v>0</v>
      </c>
      <c r="O496" s="497" t="e">
        <f t="shared" si="40"/>
        <v>#DIV/0!</v>
      </c>
      <c r="P496" s="434">
        <f t="shared" si="44"/>
        <v>0</v>
      </c>
      <c r="Q496" s="434" t="e">
        <f t="shared" si="41"/>
        <v>#VALUE!</v>
      </c>
      <c r="R496" s="434">
        <v>1</v>
      </c>
      <c r="S496" s="434" t="str">
        <f t="shared" si="42"/>
        <v>Unclassified? Y/N Out of Order?</v>
      </c>
    </row>
    <row r="497" spans="6:19" x14ac:dyDescent="0.2">
      <c r="F497" s="434" t="b">
        <v>0</v>
      </c>
      <c r="G497" s="440" t="b">
        <f t="shared" si="43"/>
        <v>1</v>
      </c>
      <c r="H497" s="434" t="b">
        <v>0</v>
      </c>
      <c r="I497" s="434" t="b">
        <v>0</v>
      </c>
      <c r="K497" s="434" t="b">
        <v>0</v>
      </c>
      <c r="L497" s="434">
        <v>0</v>
      </c>
      <c r="M497" s="434" t="b">
        <v>0</v>
      </c>
      <c r="N497" s="434">
        <v>0</v>
      </c>
      <c r="O497" s="497" t="e">
        <f t="shared" si="40"/>
        <v>#DIV/0!</v>
      </c>
      <c r="P497" s="434">
        <f t="shared" si="44"/>
        <v>0</v>
      </c>
      <c r="Q497" s="434" t="e">
        <f t="shared" si="41"/>
        <v>#VALUE!</v>
      </c>
      <c r="R497" s="434">
        <v>1</v>
      </c>
      <c r="S497" s="434" t="str">
        <f t="shared" si="42"/>
        <v>Unclassified? Y/N Out of Order?</v>
      </c>
    </row>
    <row r="498" spans="6:19" x14ac:dyDescent="0.2">
      <c r="F498" s="434" t="b">
        <v>0</v>
      </c>
      <c r="G498" s="440" t="b">
        <f t="shared" si="43"/>
        <v>1</v>
      </c>
      <c r="H498" s="434" t="b">
        <v>0</v>
      </c>
      <c r="I498" s="434" t="b">
        <v>0</v>
      </c>
      <c r="K498" s="434" t="b">
        <v>0</v>
      </c>
      <c r="L498" s="434">
        <v>0</v>
      </c>
      <c r="M498" s="434" t="b">
        <v>0</v>
      </c>
      <c r="N498" s="434">
        <v>0</v>
      </c>
      <c r="O498" s="497" t="e">
        <f t="shared" si="40"/>
        <v>#DIV/0!</v>
      </c>
      <c r="P498" s="434">
        <f t="shared" si="44"/>
        <v>0</v>
      </c>
      <c r="Q498" s="434" t="e">
        <f t="shared" si="41"/>
        <v>#VALUE!</v>
      </c>
      <c r="R498" s="434">
        <v>1</v>
      </c>
      <c r="S498" s="434" t="str">
        <f t="shared" si="42"/>
        <v>Unclassified? Y/N Out of Order?</v>
      </c>
    </row>
    <row r="499" spans="6:19" x14ac:dyDescent="0.2">
      <c r="F499" s="434" t="b">
        <v>0</v>
      </c>
      <c r="G499" s="440" t="b">
        <f t="shared" si="43"/>
        <v>1</v>
      </c>
      <c r="H499" s="434" t="b">
        <v>0</v>
      </c>
      <c r="I499" s="434" t="b">
        <v>0</v>
      </c>
      <c r="K499" s="434" t="b">
        <v>0</v>
      </c>
      <c r="L499" s="434">
        <v>0</v>
      </c>
      <c r="M499" s="434" t="b">
        <v>0</v>
      </c>
      <c r="N499" s="434">
        <v>0</v>
      </c>
      <c r="O499" s="497" t="e">
        <f t="shared" si="40"/>
        <v>#DIV/0!</v>
      </c>
      <c r="P499" s="434">
        <f t="shared" si="44"/>
        <v>0</v>
      </c>
      <c r="Q499" s="434" t="e">
        <f t="shared" si="41"/>
        <v>#VALUE!</v>
      </c>
      <c r="R499" s="434">
        <v>1</v>
      </c>
      <c r="S499" s="434" t="str">
        <f t="shared" si="42"/>
        <v>Unclassified? Y/N Out of Order?</v>
      </c>
    </row>
    <row r="500" spans="6:19" x14ac:dyDescent="0.2">
      <c r="F500" s="434" t="b">
        <v>0</v>
      </c>
      <c r="G500" s="440" t="b">
        <f t="shared" si="43"/>
        <v>1</v>
      </c>
      <c r="H500" s="434" t="b">
        <v>0</v>
      </c>
      <c r="I500" s="434" t="b">
        <v>0</v>
      </c>
      <c r="K500" s="434" t="b">
        <v>0</v>
      </c>
      <c r="L500" s="434">
        <v>0</v>
      </c>
      <c r="M500" s="434" t="b">
        <v>0</v>
      </c>
      <c r="N500" s="434">
        <v>0</v>
      </c>
      <c r="O500" s="497" t="e">
        <f t="shared" si="40"/>
        <v>#DIV/0!</v>
      </c>
      <c r="P500" s="434">
        <f t="shared" si="44"/>
        <v>0</v>
      </c>
      <c r="Q500" s="434" t="e">
        <f t="shared" si="41"/>
        <v>#VALUE!</v>
      </c>
      <c r="R500" s="434">
        <v>1</v>
      </c>
      <c r="S500" s="434" t="str">
        <f t="shared" si="42"/>
        <v>Unclassified? Y/N Out of Order?</v>
      </c>
    </row>
    <row r="501" spans="6:19" x14ac:dyDescent="0.2">
      <c r="F501" s="434" t="b">
        <v>0</v>
      </c>
      <c r="G501" s="440" t="b">
        <f t="shared" si="43"/>
        <v>1</v>
      </c>
      <c r="H501" s="434" t="b">
        <v>0</v>
      </c>
      <c r="I501" s="434" t="b">
        <v>0</v>
      </c>
      <c r="K501" s="434" t="b">
        <v>0</v>
      </c>
      <c r="L501" s="434">
        <v>0</v>
      </c>
      <c r="M501" s="434" t="b">
        <v>0</v>
      </c>
      <c r="N501" s="434">
        <v>0</v>
      </c>
      <c r="O501" s="497" t="e">
        <f t="shared" si="40"/>
        <v>#DIV/0!</v>
      </c>
      <c r="P501" s="434">
        <f t="shared" si="44"/>
        <v>0</v>
      </c>
      <c r="Q501" s="434" t="e">
        <f t="shared" si="41"/>
        <v>#VALUE!</v>
      </c>
      <c r="R501" s="434">
        <v>1</v>
      </c>
      <c r="S501" s="434" t="str">
        <f t="shared" si="42"/>
        <v>Unclassified? Y/N Out of Order?</v>
      </c>
    </row>
    <row r="502" spans="6:19" x14ac:dyDescent="0.2">
      <c r="F502" s="434" t="b">
        <v>0</v>
      </c>
      <c r="G502" s="440" t="b">
        <f t="shared" si="43"/>
        <v>1</v>
      </c>
      <c r="H502" s="434" t="b">
        <v>0</v>
      </c>
      <c r="I502" s="434" t="b">
        <v>0</v>
      </c>
      <c r="K502" s="434" t="b">
        <v>0</v>
      </c>
      <c r="L502" s="434">
        <v>0</v>
      </c>
      <c r="M502" s="434" t="b">
        <v>0</v>
      </c>
      <c r="N502" s="434">
        <v>0</v>
      </c>
      <c r="O502" s="497" t="e">
        <f t="shared" si="40"/>
        <v>#DIV/0!</v>
      </c>
      <c r="P502" s="434">
        <f t="shared" si="44"/>
        <v>0</v>
      </c>
      <c r="Q502" s="434" t="e">
        <f t="shared" si="41"/>
        <v>#VALUE!</v>
      </c>
      <c r="R502" s="434">
        <v>1</v>
      </c>
      <c r="S502" s="434" t="str">
        <f t="shared" si="42"/>
        <v>Unclassified? Y/N Out of Order?</v>
      </c>
    </row>
    <row r="503" spans="6:19" x14ac:dyDescent="0.2">
      <c r="F503" s="434" t="b">
        <v>0</v>
      </c>
      <c r="G503" s="440" t="b">
        <f t="shared" si="43"/>
        <v>1</v>
      </c>
      <c r="H503" s="434" t="b">
        <v>0</v>
      </c>
      <c r="I503" s="434" t="b">
        <v>0</v>
      </c>
      <c r="K503" s="434" t="b">
        <v>0</v>
      </c>
      <c r="L503" s="434">
        <v>0</v>
      </c>
      <c r="M503" s="434" t="b">
        <v>0</v>
      </c>
      <c r="N503" s="434">
        <v>0</v>
      </c>
      <c r="O503" s="497" t="e">
        <f t="shared" si="40"/>
        <v>#DIV/0!</v>
      </c>
      <c r="P503" s="434">
        <f t="shared" si="44"/>
        <v>0</v>
      </c>
      <c r="Q503" s="434" t="e">
        <f t="shared" si="41"/>
        <v>#VALUE!</v>
      </c>
      <c r="R503" s="434">
        <v>1</v>
      </c>
      <c r="S503" s="434" t="str">
        <f t="shared" si="42"/>
        <v>Unclassified? Y/N Out of Order?</v>
      </c>
    </row>
    <row r="504" spans="6:19" x14ac:dyDescent="0.2">
      <c r="F504" s="434" t="b">
        <v>0</v>
      </c>
      <c r="G504" s="440" t="b">
        <f t="shared" si="43"/>
        <v>1</v>
      </c>
      <c r="H504" s="434" t="b">
        <v>0</v>
      </c>
      <c r="I504" s="434" t="b">
        <v>0</v>
      </c>
      <c r="K504" s="434" t="b">
        <v>0</v>
      </c>
      <c r="L504" s="434">
        <v>0</v>
      </c>
      <c r="M504" s="434" t="b">
        <v>0</v>
      </c>
      <c r="N504" s="434">
        <v>0</v>
      </c>
      <c r="O504" s="497" t="e">
        <f t="shared" si="40"/>
        <v>#DIV/0!</v>
      </c>
      <c r="P504" s="434">
        <f t="shared" si="44"/>
        <v>0</v>
      </c>
      <c r="Q504" s="434" t="e">
        <f t="shared" si="41"/>
        <v>#VALUE!</v>
      </c>
      <c r="R504" s="434">
        <v>1</v>
      </c>
      <c r="S504" s="434" t="str">
        <f t="shared" si="42"/>
        <v>Unclassified? Y/N Out of Order?</v>
      </c>
    </row>
    <row r="505" spans="6:19" x14ac:dyDescent="0.2">
      <c r="F505" s="434" t="b">
        <v>0</v>
      </c>
      <c r="G505" s="440" t="b">
        <f t="shared" si="43"/>
        <v>1</v>
      </c>
      <c r="H505" s="434" t="b">
        <v>0</v>
      </c>
      <c r="I505" s="434" t="b">
        <v>0</v>
      </c>
      <c r="K505" s="434" t="b">
        <v>0</v>
      </c>
      <c r="L505" s="434">
        <v>0</v>
      </c>
      <c r="M505" s="434" t="b">
        <v>0</v>
      </c>
      <c r="N505" s="434">
        <v>0</v>
      </c>
      <c r="O505" s="497" t="e">
        <f t="shared" si="40"/>
        <v>#DIV/0!</v>
      </c>
      <c r="P505" s="434">
        <f t="shared" si="44"/>
        <v>0</v>
      </c>
      <c r="Q505" s="434" t="e">
        <f t="shared" si="41"/>
        <v>#VALUE!</v>
      </c>
      <c r="R505" s="434">
        <v>1</v>
      </c>
      <c r="S505" s="434" t="str">
        <f t="shared" si="42"/>
        <v>Unclassified? Y/N Out of Order?</v>
      </c>
    </row>
    <row r="506" spans="6:19" x14ac:dyDescent="0.2">
      <c r="F506" s="434" t="b">
        <v>0</v>
      </c>
      <c r="G506" s="440" t="b">
        <f t="shared" si="43"/>
        <v>1</v>
      </c>
      <c r="H506" s="434" t="b">
        <v>0</v>
      </c>
      <c r="I506" s="434" t="b">
        <v>0</v>
      </c>
      <c r="K506" s="434" t="b">
        <v>0</v>
      </c>
      <c r="L506" s="434">
        <v>0</v>
      </c>
      <c r="M506" s="434" t="b">
        <v>0</v>
      </c>
      <c r="N506" s="434">
        <v>0</v>
      </c>
      <c r="O506" s="497" t="e">
        <f t="shared" si="40"/>
        <v>#DIV/0!</v>
      </c>
      <c r="P506" s="434">
        <f t="shared" si="44"/>
        <v>0</v>
      </c>
      <c r="Q506" s="434" t="e">
        <f t="shared" si="41"/>
        <v>#VALUE!</v>
      </c>
      <c r="R506" s="434">
        <v>1</v>
      </c>
      <c r="S506" s="434" t="str">
        <f t="shared" si="42"/>
        <v>Unclassified? Y/N Out of Order?</v>
      </c>
    </row>
    <row r="507" spans="6:19" x14ac:dyDescent="0.2">
      <c r="F507" s="434" t="b">
        <v>0</v>
      </c>
      <c r="G507" s="440" t="b">
        <f t="shared" si="43"/>
        <v>1</v>
      </c>
      <c r="H507" s="434" t="b">
        <v>0</v>
      </c>
      <c r="I507" s="434" t="b">
        <v>0</v>
      </c>
      <c r="K507" s="434" t="b">
        <v>0</v>
      </c>
      <c r="L507" s="434">
        <v>0</v>
      </c>
      <c r="M507" s="434" t="b">
        <v>0</v>
      </c>
      <c r="N507" s="434">
        <v>0</v>
      </c>
      <c r="O507" s="497" t="e">
        <f t="shared" si="40"/>
        <v>#DIV/0!</v>
      </c>
      <c r="P507" s="434">
        <f t="shared" si="44"/>
        <v>0</v>
      </c>
      <c r="Q507" s="434" t="e">
        <f t="shared" si="41"/>
        <v>#VALUE!</v>
      </c>
      <c r="R507" s="434">
        <v>1</v>
      </c>
      <c r="S507" s="434" t="str">
        <f t="shared" si="42"/>
        <v>Unclassified? Y/N Out of Order?</v>
      </c>
    </row>
    <row r="508" spans="6:19" x14ac:dyDescent="0.2">
      <c r="F508" s="434" t="b">
        <v>0</v>
      </c>
      <c r="G508" s="440" t="b">
        <f t="shared" si="43"/>
        <v>1</v>
      </c>
      <c r="H508" s="434" t="b">
        <v>0</v>
      </c>
      <c r="I508" s="434" t="b">
        <v>0</v>
      </c>
      <c r="K508" s="434" t="b">
        <v>0</v>
      </c>
      <c r="L508" s="434">
        <v>0</v>
      </c>
      <c r="M508" s="434" t="b">
        <v>0</v>
      </c>
      <c r="N508" s="434">
        <v>0</v>
      </c>
      <c r="O508" s="497" t="e">
        <f t="shared" si="40"/>
        <v>#DIV/0!</v>
      </c>
      <c r="P508" s="434">
        <f t="shared" si="44"/>
        <v>0</v>
      </c>
      <c r="Q508" s="434" t="e">
        <f t="shared" si="41"/>
        <v>#VALUE!</v>
      </c>
      <c r="R508" s="434">
        <v>1</v>
      </c>
      <c r="S508" s="434" t="str">
        <f t="shared" si="42"/>
        <v>Unclassified? Y/N Out of Order?</v>
      </c>
    </row>
    <row r="509" spans="6:19" x14ac:dyDescent="0.2">
      <c r="F509" s="434" t="b">
        <v>0</v>
      </c>
      <c r="G509" s="440" t="b">
        <f t="shared" si="43"/>
        <v>1</v>
      </c>
      <c r="H509" s="434" t="b">
        <v>0</v>
      </c>
      <c r="I509" s="434" t="b">
        <v>0</v>
      </c>
      <c r="K509" s="434" t="b">
        <v>0</v>
      </c>
      <c r="L509" s="434">
        <v>0</v>
      </c>
      <c r="M509" s="434" t="b">
        <v>0</v>
      </c>
      <c r="N509" s="434">
        <v>0</v>
      </c>
      <c r="O509" s="497" t="e">
        <f t="shared" si="40"/>
        <v>#DIV/0!</v>
      </c>
      <c r="P509" s="434">
        <f t="shared" si="44"/>
        <v>0</v>
      </c>
      <c r="Q509" s="434" t="e">
        <f t="shared" si="41"/>
        <v>#VALUE!</v>
      </c>
      <c r="R509" s="434">
        <v>1</v>
      </c>
      <c r="S509" s="434" t="str">
        <f t="shared" si="42"/>
        <v>Unclassified? Y/N Out of Order?</v>
      </c>
    </row>
    <row r="510" spans="6:19" x14ac:dyDescent="0.2">
      <c r="F510" s="434" t="b">
        <v>0</v>
      </c>
      <c r="G510" s="440" t="b">
        <f t="shared" si="43"/>
        <v>1</v>
      </c>
      <c r="H510" s="434" t="b">
        <v>0</v>
      </c>
      <c r="I510" s="434" t="b">
        <v>0</v>
      </c>
      <c r="K510" s="434" t="b">
        <v>0</v>
      </c>
      <c r="L510" s="434">
        <v>0</v>
      </c>
      <c r="M510" s="434" t="b">
        <v>0</v>
      </c>
      <c r="N510" s="434">
        <v>0</v>
      </c>
      <c r="O510" s="497" t="e">
        <f t="shared" si="40"/>
        <v>#DIV/0!</v>
      </c>
      <c r="P510" s="434">
        <f t="shared" si="44"/>
        <v>0</v>
      </c>
      <c r="Q510" s="434" t="e">
        <f t="shared" si="41"/>
        <v>#VALUE!</v>
      </c>
      <c r="R510" s="434">
        <v>1</v>
      </c>
      <c r="S510" s="434" t="str">
        <f t="shared" si="42"/>
        <v>Unclassified? Y/N Out of Order?</v>
      </c>
    </row>
    <row r="511" spans="6:19" x14ac:dyDescent="0.2">
      <c r="F511" s="434" t="b">
        <v>0</v>
      </c>
      <c r="G511" s="440" t="b">
        <f t="shared" si="43"/>
        <v>1</v>
      </c>
      <c r="H511" s="434" t="b">
        <v>0</v>
      </c>
      <c r="I511" s="434" t="b">
        <v>0</v>
      </c>
      <c r="K511" s="434" t="b">
        <v>0</v>
      </c>
      <c r="L511" s="434">
        <v>0</v>
      </c>
      <c r="M511" s="434" t="b">
        <v>0</v>
      </c>
      <c r="N511" s="434">
        <v>0</v>
      </c>
      <c r="O511" s="497" t="e">
        <f t="shared" si="40"/>
        <v>#DIV/0!</v>
      </c>
      <c r="P511" s="434">
        <f t="shared" si="44"/>
        <v>0</v>
      </c>
      <c r="Q511" s="434" t="e">
        <f t="shared" si="41"/>
        <v>#VALUE!</v>
      </c>
      <c r="R511" s="434">
        <v>1</v>
      </c>
      <c r="S511" s="434" t="str">
        <f t="shared" si="42"/>
        <v>Unclassified? Y/N Out of Order?</v>
      </c>
    </row>
    <row r="512" spans="6:19" x14ac:dyDescent="0.2">
      <c r="F512" s="434" t="b">
        <v>0</v>
      </c>
      <c r="G512" s="440" t="b">
        <f t="shared" si="43"/>
        <v>1</v>
      </c>
      <c r="H512" s="434" t="b">
        <v>0</v>
      </c>
      <c r="I512" s="434" t="b">
        <v>0</v>
      </c>
      <c r="K512" s="434" t="b">
        <v>0</v>
      </c>
      <c r="L512" s="434">
        <v>0</v>
      </c>
      <c r="M512" s="434" t="b">
        <v>0</v>
      </c>
      <c r="N512" s="434">
        <v>0</v>
      </c>
      <c r="O512" s="497" t="e">
        <f t="shared" si="40"/>
        <v>#DIV/0!</v>
      </c>
      <c r="P512" s="434">
        <f t="shared" si="44"/>
        <v>0</v>
      </c>
      <c r="Q512" s="434" t="e">
        <f t="shared" si="41"/>
        <v>#VALUE!</v>
      </c>
      <c r="R512" s="434">
        <v>1</v>
      </c>
      <c r="S512" s="434" t="str">
        <f t="shared" si="42"/>
        <v>Unclassified? Y/N Out of Order?</v>
      </c>
    </row>
    <row r="513" spans="6:19" x14ac:dyDescent="0.2">
      <c r="F513" s="434" t="b">
        <v>0</v>
      </c>
      <c r="G513" s="440" t="b">
        <f t="shared" si="43"/>
        <v>1</v>
      </c>
      <c r="H513" s="434" t="b">
        <v>0</v>
      </c>
      <c r="I513" s="434" t="b">
        <v>0</v>
      </c>
      <c r="K513" s="434" t="b">
        <v>0</v>
      </c>
      <c r="L513" s="434">
        <v>0</v>
      </c>
      <c r="M513" s="434" t="b">
        <v>0</v>
      </c>
      <c r="N513" s="434">
        <v>0</v>
      </c>
      <c r="O513" s="497" t="e">
        <f t="shared" si="40"/>
        <v>#DIV/0!</v>
      </c>
      <c r="P513" s="434">
        <f t="shared" si="44"/>
        <v>0</v>
      </c>
      <c r="Q513" s="434" t="e">
        <f t="shared" si="41"/>
        <v>#VALUE!</v>
      </c>
      <c r="R513" s="434">
        <v>1</v>
      </c>
      <c r="S513" s="434" t="str">
        <f t="shared" si="42"/>
        <v>Unclassified? Y/N Out of Order?</v>
      </c>
    </row>
    <row r="514" spans="6:19" x14ac:dyDescent="0.2">
      <c r="F514" s="434" t="b">
        <v>0</v>
      </c>
      <c r="G514" s="440" t="b">
        <f t="shared" si="43"/>
        <v>1</v>
      </c>
      <c r="H514" s="434" t="b">
        <v>0</v>
      </c>
      <c r="I514" s="434" t="b">
        <v>0</v>
      </c>
      <c r="K514" s="434" t="b">
        <v>0</v>
      </c>
      <c r="L514" s="434">
        <v>0</v>
      </c>
      <c r="M514" s="434" t="b">
        <v>0</v>
      </c>
      <c r="N514" s="434">
        <v>0</v>
      </c>
      <c r="O514" s="497" t="e">
        <f t="shared" si="40"/>
        <v>#DIV/0!</v>
      </c>
      <c r="P514" s="434">
        <f t="shared" si="44"/>
        <v>0</v>
      </c>
      <c r="Q514" s="434" t="e">
        <f t="shared" si="41"/>
        <v>#VALUE!</v>
      </c>
      <c r="R514" s="434">
        <v>1</v>
      </c>
      <c r="S514" s="434" t="str">
        <f t="shared" si="42"/>
        <v>Unclassified? Y/N Out of Order?</v>
      </c>
    </row>
    <row r="515" spans="6:19" x14ac:dyDescent="0.2">
      <c r="F515" s="434" t="b">
        <v>0</v>
      </c>
      <c r="G515" s="440" t="b">
        <f t="shared" si="43"/>
        <v>1</v>
      </c>
      <c r="H515" s="434" t="b">
        <v>0</v>
      </c>
      <c r="I515" s="434" t="b">
        <v>0</v>
      </c>
      <c r="K515" s="434" t="b">
        <v>0</v>
      </c>
      <c r="L515" s="434">
        <v>0</v>
      </c>
      <c r="M515" s="434" t="b">
        <v>0</v>
      </c>
      <c r="N515" s="434">
        <v>0</v>
      </c>
      <c r="O515" s="497" t="e">
        <f t="shared" si="40"/>
        <v>#DIV/0!</v>
      </c>
      <c r="P515" s="434">
        <f t="shared" si="44"/>
        <v>0</v>
      </c>
      <c r="Q515" s="434" t="e">
        <f t="shared" si="41"/>
        <v>#VALUE!</v>
      </c>
      <c r="R515" s="434">
        <v>1</v>
      </c>
      <c r="S515" s="434" t="str">
        <f t="shared" si="42"/>
        <v>Unclassified? Y/N Out of Order?</v>
      </c>
    </row>
    <row r="516" spans="6:19" x14ac:dyDescent="0.2">
      <c r="F516" s="434" t="b">
        <v>0</v>
      </c>
      <c r="G516" s="440" t="b">
        <f t="shared" si="43"/>
        <v>1</v>
      </c>
      <c r="H516" s="434" t="b">
        <v>0</v>
      </c>
      <c r="I516" s="434" t="b">
        <v>0</v>
      </c>
      <c r="K516" s="434" t="b">
        <v>0</v>
      </c>
      <c r="L516" s="434">
        <v>0</v>
      </c>
      <c r="M516" s="434" t="b">
        <v>0</v>
      </c>
      <c r="N516" s="434">
        <v>0</v>
      </c>
      <c r="O516" s="497" t="e">
        <f t="shared" si="40"/>
        <v>#DIV/0!</v>
      </c>
      <c r="P516" s="434">
        <f t="shared" si="44"/>
        <v>0</v>
      </c>
      <c r="Q516" s="434" t="e">
        <f t="shared" si="41"/>
        <v>#VALUE!</v>
      </c>
      <c r="R516" s="434">
        <v>1</v>
      </c>
      <c r="S516" s="434" t="str">
        <f t="shared" si="42"/>
        <v>Unclassified? Y/N Out of Order?</v>
      </c>
    </row>
    <row r="517" spans="6:19" x14ac:dyDescent="0.2">
      <c r="F517" s="434" t="b">
        <v>0</v>
      </c>
      <c r="G517" s="440" t="b">
        <f t="shared" si="43"/>
        <v>1</v>
      </c>
      <c r="H517" s="434" t="b">
        <v>0</v>
      </c>
      <c r="I517" s="434" t="b">
        <v>0</v>
      </c>
      <c r="K517" s="434" t="b">
        <v>0</v>
      </c>
      <c r="L517" s="434">
        <v>0</v>
      </c>
      <c r="M517" s="434" t="b">
        <v>0</v>
      </c>
      <c r="N517" s="434">
        <v>0</v>
      </c>
      <c r="O517" s="497" t="e">
        <f t="shared" si="40"/>
        <v>#DIV/0!</v>
      </c>
      <c r="P517" s="434">
        <f t="shared" si="44"/>
        <v>0</v>
      </c>
      <c r="Q517" s="434" t="e">
        <f t="shared" si="41"/>
        <v>#VALUE!</v>
      </c>
      <c r="R517" s="434">
        <v>1</v>
      </c>
      <c r="S517" s="434" t="str">
        <f t="shared" si="42"/>
        <v>Unclassified? Y/N Out of Order?</v>
      </c>
    </row>
    <row r="518" spans="6:19" x14ac:dyDescent="0.2">
      <c r="F518" s="434" t="b">
        <v>0</v>
      </c>
      <c r="G518" s="440" t="b">
        <f t="shared" si="43"/>
        <v>1</v>
      </c>
      <c r="H518" s="434" t="b">
        <v>0</v>
      </c>
      <c r="I518" s="434" t="b">
        <v>0</v>
      </c>
      <c r="K518" s="434" t="b">
        <v>0</v>
      </c>
      <c r="L518" s="434">
        <v>0</v>
      </c>
      <c r="M518" s="434" t="b">
        <v>0</v>
      </c>
      <c r="N518" s="434">
        <v>0</v>
      </c>
      <c r="O518" s="497" t="e">
        <f t="shared" si="40"/>
        <v>#DIV/0!</v>
      </c>
      <c r="P518" s="434">
        <f t="shared" si="44"/>
        <v>0</v>
      </c>
      <c r="Q518" s="434" t="e">
        <f t="shared" si="41"/>
        <v>#VALUE!</v>
      </c>
      <c r="R518" s="434">
        <v>1</v>
      </c>
      <c r="S518" s="434" t="str">
        <f t="shared" si="42"/>
        <v>Unclassified? Y/N Out of Order?</v>
      </c>
    </row>
    <row r="519" spans="6:19" x14ac:dyDescent="0.2">
      <c r="F519" s="434" t="b">
        <v>0</v>
      </c>
      <c r="G519" s="440" t="b">
        <f t="shared" si="43"/>
        <v>1</v>
      </c>
      <c r="H519" s="434" t="b">
        <v>0</v>
      </c>
      <c r="I519" s="434" t="b">
        <v>0</v>
      </c>
      <c r="K519" s="434" t="b">
        <v>0</v>
      </c>
      <c r="L519" s="434">
        <v>0</v>
      </c>
      <c r="M519" s="434" t="b">
        <v>0</v>
      </c>
      <c r="N519" s="434">
        <v>0</v>
      </c>
      <c r="O519" s="497" t="e">
        <f t="shared" si="40"/>
        <v>#DIV/0!</v>
      </c>
      <c r="P519" s="434">
        <f t="shared" si="44"/>
        <v>0</v>
      </c>
      <c r="Q519" s="434" t="e">
        <f t="shared" si="41"/>
        <v>#VALUE!</v>
      </c>
      <c r="R519" s="434">
        <v>1</v>
      </c>
      <c r="S519" s="434" t="str">
        <f t="shared" si="42"/>
        <v>Unclassified? Y/N Out of Order?</v>
      </c>
    </row>
    <row r="520" spans="6:19" x14ac:dyDescent="0.2">
      <c r="F520" s="434" t="b">
        <v>0</v>
      </c>
      <c r="G520" s="440" t="b">
        <f t="shared" si="43"/>
        <v>1</v>
      </c>
      <c r="H520" s="434" t="b">
        <v>0</v>
      </c>
      <c r="I520" s="434" t="b">
        <v>0</v>
      </c>
      <c r="K520" s="434" t="b">
        <v>0</v>
      </c>
      <c r="L520" s="434">
        <v>0</v>
      </c>
      <c r="M520" s="434" t="b">
        <v>0</v>
      </c>
      <c r="N520" s="434">
        <v>0</v>
      </c>
      <c r="O520" s="497" t="e">
        <f t="shared" si="40"/>
        <v>#DIV/0!</v>
      </c>
      <c r="P520" s="434">
        <f t="shared" si="44"/>
        <v>0</v>
      </c>
      <c r="Q520" s="434" t="e">
        <f t="shared" si="41"/>
        <v>#VALUE!</v>
      </c>
      <c r="R520" s="434">
        <v>1</v>
      </c>
      <c r="S520" s="434" t="str">
        <f t="shared" si="42"/>
        <v>Unclassified? Y/N Out of Order?</v>
      </c>
    </row>
    <row r="521" spans="6:19" x14ac:dyDescent="0.2">
      <c r="F521" s="434" t="b">
        <v>0</v>
      </c>
      <c r="G521" s="440" t="b">
        <f t="shared" si="43"/>
        <v>1</v>
      </c>
      <c r="H521" s="434" t="b">
        <v>0</v>
      </c>
      <c r="I521" s="434" t="b">
        <v>0</v>
      </c>
      <c r="K521" s="434" t="b">
        <v>0</v>
      </c>
      <c r="L521" s="434">
        <v>0</v>
      </c>
      <c r="M521" s="434" t="b">
        <v>0</v>
      </c>
      <c r="N521" s="434">
        <v>0</v>
      </c>
      <c r="O521" s="497" t="e">
        <f t="shared" si="40"/>
        <v>#DIV/0!</v>
      </c>
      <c r="P521" s="434">
        <f t="shared" si="44"/>
        <v>0</v>
      </c>
      <c r="Q521" s="434" t="e">
        <f t="shared" si="41"/>
        <v>#VALUE!</v>
      </c>
      <c r="R521" s="434">
        <v>1</v>
      </c>
      <c r="S521" s="434" t="str">
        <f t="shared" si="42"/>
        <v>Unclassified? Y/N Out of Order?</v>
      </c>
    </row>
    <row r="522" spans="6:19" x14ac:dyDescent="0.2">
      <c r="F522" s="434" t="b">
        <v>0</v>
      </c>
      <c r="G522" s="440" t="b">
        <f t="shared" si="43"/>
        <v>1</v>
      </c>
      <c r="H522" s="434" t="b">
        <v>0</v>
      </c>
      <c r="I522" s="434" t="b">
        <v>0</v>
      </c>
      <c r="K522" s="434" t="b">
        <v>0</v>
      </c>
      <c r="L522" s="434">
        <v>0</v>
      </c>
      <c r="M522" s="434" t="b">
        <v>0</v>
      </c>
      <c r="N522" s="434">
        <v>0</v>
      </c>
      <c r="O522" s="497" t="e">
        <f t="shared" ref="O522:O585" si="45">SUM(IF(I522 = 1, 1, 0) * J522, IF(K522 = 1, 1, 0) * L522, IF(M522 = 1, 1, 0) * N522) / P522</f>
        <v>#DIV/0!</v>
      </c>
      <c r="P522" s="434">
        <f t="shared" si="44"/>
        <v>0</v>
      </c>
      <c r="Q522" s="434" t="e">
        <f t="shared" ref="Q522:Q585" si="46">SUM(IF(I522 = 1, 1, 0) * J522, IF(K522 = 1, 1, 0) * L522, IF(M522 = 1, 1, 0) * N522) + " / " + P522</f>
        <v>#VALUE!</v>
      </c>
      <c r="R522" s="434">
        <v>1</v>
      </c>
      <c r="S522" s="434"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34" t="b">
        <v>0</v>
      </c>
      <c r="G523" s="440" t="b">
        <f t="shared" ref="G523:G586" si="48">NOT(H523)</f>
        <v>1</v>
      </c>
      <c r="H523" s="434" t="b">
        <v>0</v>
      </c>
      <c r="I523" s="434" t="b">
        <v>0</v>
      </c>
      <c r="K523" s="434" t="b">
        <v>0</v>
      </c>
      <c r="L523" s="434">
        <v>0</v>
      </c>
      <c r="M523" s="434" t="b">
        <v>0</v>
      </c>
      <c r="N523" s="434">
        <v>0</v>
      </c>
      <c r="O523" s="497" t="e">
        <f t="shared" si="45"/>
        <v>#DIV/0!</v>
      </c>
      <c r="P523" s="434">
        <f t="shared" si="44"/>
        <v>0</v>
      </c>
      <c r="Q523" s="434" t="e">
        <f t="shared" si="46"/>
        <v>#VALUE!</v>
      </c>
      <c r="R523" s="434">
        <v>1</v>
      </c>
      <c r="S523" s="434" t="str">
        <f t="shared" si="47"/>
        <v>Unclassified? Y/N Out of Order?</v>
      </c>
    </row>
    <row r="524" spans="6:19" x14ac:dyDescent="0.2">
      <c r="F524" s="434" t="b">
        <v>0</v>
      </c>
      <c r="G524" s="440" t="b">
        <f t="shared" si="48"/>
        <v>1</v>
      </c>
      <c r="H524" s="434" t="b">
        <v>0</v>
      </c>
      <c r="I524" s="434" t="b">
        <v>0</v>
      </c>
      <c r="K524" s="434" t="b">
        <v>0</v>
      </c>
      <c r="L524" s="434">
        <v>0</v>
      </c>
      <c r="M524" s="434" t="b">
        <v>0</v>
      </c>
      <c r="N524" s="434">
        <v>0</v>
      </c>
      <c r="O524" s="497" t="e">
        <f t="shared" si="45"/>
        <v>#DIV/0!</v>
      </c>
      <c r="P524" s="434">
        <f t="shared" si="44"/>
        <v>0</v>
      </c>
      <c r="Q524" s="434" t="e">
        <f t="shared" si="46"/>
        <v>#VALUE!</v>
      </c>
      <c r="R524" s="434">
        <v>1</v>
      </c>
      <c r="S524" s="434" t="str">
        <f t="shared" si="47"/>
        <v>Unclassified? Y/N Out of Order?</v>
      </c>
    </row>
    <row r="525" spans="6:19" x14ac:dyDescent="0.2">
      <c r="F525" s="434" t="b">
        <v>0</v>
      </c>
      <c r="G525" s="440" t="b">
        <f t="shared" si="48"/>
        <v>1</v>
      </c>
      <c r="H525" s="434" t="b">
        <v>0</v>
      </c>
      <c r="I525" s="434" t="b">
        <v>0</v>
      </c>
      <c r="K525" s="434" t="b">
        <v>0</v>
      </c>
      <c r="L525" s="434">
        <v>0</v>
      </c>
      <c r="M525" s="434" t="b">
        <v>0</v>
      </c>
      <c r="N525" s="434">
        <v>0</v>
      </c>
      <c r="O525" s="497" t="e">
        <f t="shared" si="45"/>
        <v>#DIV/0!</v>
      </c>
      <c r="P525" s="434">
        <f t="shared" ref="P525:P588" si="49">SUM(J525, L525, N525)</f>
        <v>0</v>
      </c>
      <c r="Q525" s="434" t="e">
        <f t="shared" si="46"/>
        <v>#VALUE!</v>
      </c>
      <c r="R525" s="434">
        <v>1</v>
      </c>
      <c r="S525" s="434" t="str">
        <f t="shared" si="47"/>
        <v>Unclassified? Y/N Out of Order?</v>
      </c>
    </row>
    <row r="526" spans="6:19" x14ac:dyDescent="0.2">
      <c r="F526" s="434" t="b">
        <v>0</v>
      </c>
      <c r="G526" s="440" t="b">
        <f t="shared" si="48"/>
        <v>1</v>
      </c>
      <c r="H526" s="434" t="b">
        <v>0</v>
      </c>
      <c r="I526" s="434" t="b">
        <v>0</v>
      </c>
      <c r="K526" s="434" t="b">
        <v>0</v>
      </c>
      <c r="L526" s="434">
        <v>0</v>
      </c>
      <c r="M526" s="434" t="b">
        <v>0</v>
      </c>
      <c r="N526" s="434">
        <v>0</v>
      </c>
      <c r="O526" s="497" t="e">
        <f t="shared" si="45"/>
        <v>#DIV/0!</v>
      </c>
      <c r="P526" s="434">
        <f t="shared" si="49"/>
        <v>0</v>
      </c>
      <c r="Q526" s="434" t="e">
        <f t="shared" si="46"/>
        <v>#VALUE!</v>
      </c>
      <c r="R526" s="434">
        <v>1</v>
      </c>
      <c r="S526" s="434" t="str">
        <f t="shared" si="47"/>
        <v>Unclassified? Y/N Out of Order?</v>
      </c>
    </row>
    <row r="527" spans="6:19" x14ac:dyDescent="0.2">
      <c r="F527" s="434" t="b">
        <v>0</v>
      </c>
      <c r="G527" s="440" t="b">
        <f t="shared" si="48"/>
        <v>1</v>
      </c>
      <c r="H527" s="434" t="b">
        <v>0</v>
      </c>
      <c r="I527" s="434" t="b">
        <v>0</v>
      </c>
      <c r="K527" s="434" t="b">
        <v>0</v>
      </c>
      <c r="L527" s="434">
        <v>0</v>
      </c>
      <c r="M527" s="434" t="b">
        <v>0</v>
      </c>
      <c r="N527" s="434">
        <v>0</v>
      </c>
      <c r="O527" s="497" t="e">
        <f t="shared" si="45"/>
        <v>#DIV/0!</v>
      </c>
      <c r="P527" s="434">
        <f t="shared" si="49"/>
        <v>0</v>
      </c>
      <c r="Q527" s="434" t="e">
        <f t="shared" si="46"/>
        <v>#VALUE!</v>
      </c>
      <c r="R527" s="434">
        <v>1</v>
      </c>
      <c r="S527" s="434" t="str">
        <f t="shared" si="47"/>
        <v>Unclassified? Y/N Out of Order?</v>
      </c>
    </row>
    <row r="528" spans="6:19" x14ac:dyDescent="0.2">
      <c r="F528" s="434" t="b">
        <v>0</v>
      </c>
      <c r="G528" s="440" t="b">
        <f t="shared" si="48"/>
        <v>1</v>
      </c>
      <c r="H528" s="434" t="b">
        <v>0</v>
      </c>
      <c r="I528" s="434" t="b">
        <v>0</v>
      </c>
      <c r="K528" s="434" t="b">
        <v>0</v>
      </c>
      <c r="L528" s="434">
        <v>0</v>
      </c>
      <c r="M528" s="434" t="b">
        <v>0</v>
      </c>
      <c r="N528" s="434">
        <v>0</v>
      </c>
      <c r="O528" s="497" t="e">
        <f t="shared" si="45"/>
        <v>#DIV/0!</v>
      </c>
      <c r="P528" s="434">
        <f t="shared" si="49"/>
        <v>0</v>
      </c>
      <c r="Q528" s="434" t="e">
        <f t="shared" si="46"/>
        <v>#VALUE!</v>
      </c>
      <c r="R528" s="434">
        <v>1</v>
      </c>
      <c r="S528" s="434" t="str">
        <f t="shared" si="47"/>
        <v>Unclassified? Y/N Out of Order?</v>
      </c>
    </row>
    <row r="529" spans="6:19" x14ac:dyDescent="0.2">
      <c r="F529" s="434" t="b">
        <v>0</v>
      </c>
      <c r="G529" s="440" t="b">
        <f t="shared" si="48"/>
        <v>1</v>
      </c>
      <c r="H529" s="434" t="b">
        <v>0</v>
      </c>
      <c r="I529" s="434" t="b">
        <v>0</v>
      </c>
      <c r="K529" s="434" t="b">
        <v>0</v>
      </c>
      <c r="L529" s="434">
        <v>0</v>
      </c>
      <c r="M529" s="434" t="b">
        <v>0</v>
      </c>
      <c r="N529" s="434">
        <v>0</v>
      </c>
      <c r="O529" s="497" t="e">
        <f t="shared" si="45"/>
        <v>#DIV/0!</v>
      </c>
      <c r="P529" s="434">
        <f t="shared" si="49"/>
        <v>0</v>
      </c>
      <c r="Q529" s="434" t="e">
        <f t="shared" si="46"/>
        <v>#VALUE!</v>
      </c>
      <c r="R529" s="434">
        <v>1</v>
      </c>
      <c r="S529" s="434" t="str">
        <f t="shared" si="47"/>
        <v>Unclassified? Y/N Out of Order?</v>
      </c>
    </row>
    <row r="530" spans="6:19" x14ac:dyDescent="0.2">
      <c r="F530" s="434" t="b">
        <v>0</v>
      </c>
      <c r="G530" s="440" t="b">
        <f t="shared" si="48"/>
        <v>1</v>
      </c>
      <c r="H530" s="434" t="b">
        <v>0</v>
      </c>
      <c r="I530" s="434" t="b">
        <v>0</v>
      </c>
      <c r="K530" s="434" t="b">
        <v>0</v>
      </c>
      <c r="L530" s="434">
        <v>0</v>
      </c>
      <c r="M530" s="434" t="b">
        <v>0</v>
      </c>
      <c r="N530" s="434">
        <v>0</v>
      </c>
      <c r="O530" s="497" t="e">
        <f t="shared" si="45"/>
        <v>#DIV/0!</v>
      </c>
      <c r="P530" s="434">
        <f t="shared" si="49"/>
        <v>0</v>
      </c>
      <c r="Q530" s="434" t="e">
        <f t="shared" si="46"/>
        <v>#VALUE!</v>
      </c>
      <c r="R530" s="434">
        <v>1</v>
      </c>
      <c r="S530" s="434" t="str">
        <f t="shared" si="47"/>
        <v>Unclassified? Y/N Out of Order?</v>
      </c>
    </row>
    <row r="531" spans="6:19" x14ac:dyDescent="0.2">
      <c r="F531" s="434" t="b">
        <v>0</v>
      </c>
      <c r="G531" s="440" t="b">
        <f t="shared" si="48"/>
        <v>1</v>
      </c>
      <c r="H531" s="434" t="b">
        <v>0</v>
      </c>
      <c r="I531" s="434" t="b">
        <v>0</v>
      </c>
      <c r="K531" s="434" t="b">
        <v>0</v>
      </c>
      <c r="L531" s="434">
        <v>0</v>
      </c>
      <c r="M531" s="434" t="b">
        <v>0</v>
      </c>
      <c r="N531" s="434">
        <v>0</v>
      </c>
      <c r="O531" s="497" t="e">
        <f t="shared" si="45"/>
        <v>#DIV/0!</v>
      </c>
      <c r="P531" s="434">
        <f t="shared" si="49"/>
        <v>0</v>
      </c>
      <c r="Q531" s="434" t="e">
        <f t="shared" si="46"/>
        <v>#VALUE!</v>
      </c>
      <c r="R531" s="434">
        <v>1</v>
      </c>
      <c r="S531" s="434" t="str">
        <f t="shared" si="47"/>
        <v>Unclassified? Y/N Out of Order?</v>
      </c>
    </row>
    <row r="532" spans="6:19" x14ac:dyDescent="0.2">
      <c r="F532" s="434" t="b">
        <v>0</v>
      </c>
      <c r="G532" s="440" t="b">
        <f t="shared" si="48"/>
        <v>1</v>
      </c>
      <c r="H532" s="434" t="b">
        <v>0</v>
      </c>
      <c r="I532" s="434" t="b">
        <v>0</v>
      </c>
      <c r="K532" s="434" t="b">
        <v>0</v>
      </c>
      <c r="L532" s="434">
        <v>0</v>
      </c>
      <c r="M532" s="434" t="b">
        <v>0</v>
      </c>
      <c r="N532" s="434">
        <v>0</v>
      </c>
      <c r="O532" s="497" t="e">
        <f t="shared" si="45"/>
        <v>#DIV/0!</v>
      </c>
      <c r="P532" s="434">
        <f t="shared" si="49"/>
        <v>0</v>
      </c>
      <c r="Q532" s="434" t="e">
        <f t="shared" si="46"/>
        <v>#VALUE!</v>
      </c>
      <c r="R532" s="434">
        <v>1</v>
      </c>
      <c r="S532" s="434" t="str">
        <f t="shared" si="47"/>
        <v>Unclassified? Y/N Out of Order?</v>
      </c>
    </row>
    <row r="533" spans="6:19" x14ac:dyDescent="0.2">
      <c r="F533" s="434" t="b">
        <v>0</v>
      </c>
      <c r="G533" s="440" t="b">
        <f t="shared" si="48"/>
        <v>1</v>
      </c>
      <c r="H533" s="434" t="b">
        <v>0</v>
      </c>
      <c r="I533" s="434" t="b">
        <v>0</v>
      </c>
      <c r="K533" s="434" t="b">
        <v>0</v>
      </c>
      <c r="L533" s="434">
        <v>0</v>
      </c>
      <c r="M533" s="434" t="b">
        <v>0</v>
      </c>
      <c r="N533" s="434">
        <v>0</v>
      </c>
      <c r="O533" s="497" t="e">
        <f t="shared" si="45"/>
        <v>#DIV/0!</v>
      </c>
      <c r="P533" s="434">
        <f t="shared" si="49"/>
        <v>0</v>
      </c>
      <c r="Q533" s="434" t="e">
        <f t="shared" si="46"/>
        <v>#VALUE!</v>
      </c>
      <c r="R533" s="434">
        <v>1</v>
      </c>
      <c r="S533" s="434" t="str">
        <f t="shared" si="47"/>
        <v>Unclassified? Y/N Out of Order?</v>
      </c>
    </row>
    <row r="534" spans="6:19" x14ac:dyDescent="0.2">
      <c r="F534" s="434" t="b">
        <v>0</v>
      </c>
      <c r="G534" s="440" t="b">
        <f t="shared" si="48"/>
        <v>1</v>
      </c>
      <c r="H534" s="434" t="b">
        <v>0</v>
      </c>
      <c r="I534" s="434" t="b">
        <v>0</v>
      </c>
      <c r="K534" s="434" t="b">
        <v>0</v>
      </c>
      <c r="L534" s="434">
        <v>0</v>
      </c>
      <c r="M534" s="434" t="b">
        <v>0</v>
      </c>
      <c r="N534" s="434">
        <v>0</v>
      </c>
      <c r="O534" s="497" t="e">
        <f t="shared" si="45"/>
        <v>#DIV/0!</v>
      </c>
      <c r="P534" s="434">
        <f t="shared" si="49"/>
        <v>0</v>
      </c>
      <c r="Q534" s="434" t="e">
        <f t="shared" si="46"/>
        <v>#VALUE!</v>
      </c>
      <c r="R534" s="434">
        <v>1</v>
      </c>
      <c r="S534" s="434" t="str">
        <f t="shared" si="47"/>
        <v>Unclassified? Y/N Out of Order?</v>
      </c>
    </row>
    <row r="535" spans="6:19" x14ac:dyDescent="0.2">
      <c r="F535" s="434" t="b">
        <v>0</v>
      </c>
      <c r="G535" s="440" t="b">
        <f t="shared" si="48"/>
        <v>1</v>
      </c>
      <c r="H535" s="434" t="b">
        <v>0</v>
      </c>
      <c r="I535" s="434" t="b">
        <v>0</v>
      </c>
      <c r="K535" s="434" t="b">
        <v>0</v>
      </c>
      <c r="L535" s="434">
        <v>0</v>
      </c>
      <c r="M535" s="434" t="b">
        <v>0</v>
      </c>
      <c r="N535" s="434">
        <v>0</v>
      </c>
      <c r="O535" s="497" t="e">
        <f t="shared" si="45"/>
        <v>#DIV/0!</v>
      </c>
      <c r="P535" s="434">
        <f t="shared" si="49"/>
        <v>0</v>
      </c>
      <c r="Q535" s="434" t="e">
        <f t="shared" si="46"/>
        <v>#VALUE!</v>
      </c>
      <c r="R535" s="434">
        <v>1</v>
      </c>
      <c r="S535" s="434" t="str">
        <f t="shared" si="47"/>
        <v>Unclassified? Y/N Out of Order?</v>
      </c>
    </row>
    <row r="536" spans="6:19" x14ac:dyDescent="0.2">
      <c r="F536" s="434" t="b">
        <v>0</v>
      </c>
      <c r="G536" s="440" t="b">
        <f t="shared" si="48"/>
        <v>1</v>
      </c>
      <c r="H536" s="434" t="b">
        <v>0</v>
      </c>
      <c r="I536" s="434" t="b">
        <v>0</v>
      </c>
      <c r="K536" s="434" t="b">
        <v>0</v>
      </c>
      <c r="L536" s="434">
        <v>0</v>
      </c>
      <c r="M536" s="434" t="b">
        <v>0</v>
      </c>
      <c r="N536" s="434">
        <v>0</v>
      </c>
      <c r="O536" s="497" t="e">
        <f t="shared" si="45"/>
        <v>#DIV/0!</v>
      </c>
      <c r="P536" s="434">
        <f t="shared" si="49"/>
        <v>0</v>
      </c>
      <c r="Q536" s="434" t="e">
        <f t="shared" si="46"/>
        <v>#VALUE!</v>
      </c>
      <c r="R536" s="434">
        <v>1</v>
      </c>
      <c r="S536" s="434" t="str">
        <f t="shared" si="47"/>
        <v>Unclassified? Y/N Out of Order?</v>
      </c>
    </row>
    <row r="537" spans="6:19" x14ac:dyDescent="0.2">
      <c r="F537" s="434" t="b">
        <v>0</v>
      </c>
      <c r="G537" s="440" t="b">
        <f t="shared" si="48"/>
        <v>1</v>
      </c>
      <c r="H537" s="434" t="b">
        <v>0</v>
      </c>
      <c r="I537" s="434" t="b">
        <v>0</v>
      </c>
      <c r="K537" s="434" t="b">
        <v>0</v>
      </c>
      <c r="L537" s="434">
        <v>0</v>
      </c>
      <c r="M537" s="434" t="b">
        <v>0</v>
      </c>
      <c r="N537" s="434">
        <v>0</v>
      </c>
      <c r="O537" s="497" t="e">
        <f t="shared" si="45"/>
        <v>#DIV/0!</v>
      </c>
      <c r="P537" s="434">
        <f t="shared" si="49"/>
        <v>0</v>
      </c>
      <c r="Q537" s="434" t="e">
        <f t="shared" si="46"/>
        <v>#VALUE!</v>
      </c>
      <c r="R537" s="434">
        <v>1</v>
      </c>
      <c r="S537" s="434" t="str">
        <f t="shared" si="47"/>
        <v>Unclassified? Y/N Out of Order?</v>
      </c>
    </row>
    <row r="538" spans="6:19" x14ac:dyDescent="0.2">
      <c r="F538" s="434" t="b">
        <v>0</v>
      </c>
      <c r="G538" s="440" t="b">
        <f t="shared" si="48"/>
        <v>1</v>
      </c>
      <c r="H538" s="434" t="b">
        <v>0</v>
      </c>
      <c r="I538" s="434" t="b">
        <v>0</v>
      </c>
      <c r="K538" s="434" t="b">
        <v>0</v>
      </c>
      <c r="L538" s="434">
        <v>0</v>
      </c>
      <c r="M538" s="434" t="b">
        <v>0</v>
      </c>
      <c r="N538" s="434">
        <v>0</v>
      </c>
      <c r="O538" s="497" t="e">
        <f t="shared" si="45"/>
        <v>#DIV/0!</v>
      </c>
      <c r="P538" s="434">
        <f t="shared" si="49"/>
        <v>0</v>
      </c>
      <c r="Q538" s="434" t="e">
        <f t="shared" si="46"/>
        <v>#VALUE!</v>
      </c>
      <c r="R538" s="434">
        <v>1</v>
      </c>
      <c r="S538" s="434" t="str">
        <f t="shared" si="47"/>
        <v>Unclassified? Y/N Out of Order?</v>
      </c>
    </row>
    <row r="539" spans="6:19" x14ac:dyDescent="0.2">
      <c r="F539" s="434" t="b">
        <v>0</v>
      </c>
      <c r="G539" s="440" t="b">
        <f t="shared" si="48"/>
        <v>1</v>
      </c>
      <c r="H539" s="434" t="b">
        <v>0</v>
      </c>
      <c r="I539" s="434" t="b">
        <v>0</v>
      </c>
      <c r="K539" s="434" t="b">
        <v>0</v>
      </c>
      <c r="L539" s="434">
        <v>0</v>
      </c>
      <c r="M539" s="434" t="b">
        <v>0</v>
      </c>
      <c r="N539" s="434">
        <v>0</v>
      </c>
      <c r="O539" s="497" t="e">
        <f t="shared" si="45"/>
        <v>#DIV/0!</v>
      </c>
      <c r="P539" s="434">
        <f t="shared" si="49"/>
        <v>0</v>
      </c>
      <c r="Q539" s="434" t="e">
        <f t="shared" si="46"/>
        <v>#VALUE!</v>
      </c>
      <c r="R539" s="434">
        <v>1</v>
      </c>
      <c r="S539" s="434" t="str">
        <f t="shared" si="47"/>
        <v>Unclassified? Y/N Out of Order?</v>
      </c>
    </row>
    <row r="540" spans="6:19" x14ac:dyDescent="0.2">
      <c r="F540" s="434" t="b">
        <v>0</v>
      </c>
      <c r="G540" s="440" t="b">
        <f t="shared" si="48"/>
        <v>1</v>
      </c>
      <c r="H540" s="434" t="b">
        <v>0</v>
      </c>
      <c r="I540" s="434" t="b">
        <v>0</v>
      </c>
      <c r="K540" s="434" t="b">
        <v>0</v>
      </c>
      <c r="L540" s="434">
        <v>0</v>
      </c>
      <c r="M540" s="434" t="b">
        <v>0</v>
      </c>
      <c r="N540" s="434">
        <v>0</v>
      </c>
      <c r="O540" s="497" t="e">
        <f t="shared" si="45"/>
        <v>#DIV/0!</v>
      </c>
      <c r="P540" s="434">
        <f t="shared" si="49"/>
        <v>0</v>
      </c>
      <c r="Q540" s="434" t="e">
        <f t="shared" si="46"/>
        <v>#VALUE!</v>
      </c>
      <c r="R540" s="434">
        <v>1</v>
      </c>
      <c r="S540" s="434" t="str">
        <f t="shared" si="47"/>
        <v>Unclassified? Y/N Out of Order?</v>
      </c>
    </row>
    <row r="541" spans="6:19" x14ac:dyDescent="0.2">
      <c r="F541" s="434" t="b">
        <v>0</v>
      </c>
      <c r="G541" s="440" t="b">
        <f t="shared" si="48"/>
        <v>1</v>
      </c>
      <c r="H541" s="434" t="b">
        <v>0</v>
      </c>
      <c r="I541" s="434" t="b">
        <v>0</v>
      </c>
      <c r="K541" s="434" t="b">
        <v>0</v>
      </c>
      <c r="L541" s="434">
        <v>0</v>
      </c>
      <c r="M541" s="434" t="b">
        <v>0</v>
      </c>
      <c r="N541" s="434">
        <v>0</v>
      </c>
      <c r="O541" s="497" t="e">
        <f t="shared" si="45"/>
        <v>#DIV/0!</v>
      </c>
      <c r="P541" s="434">
        <f t="shared" si="49"/>
        <v>0</v>
      </c>
      <c r="Q541" s="434" t="e">
        <f t="shared" si="46"/>
        <v>#VALUE!</v>
      </c>
      <c r="R541" s="434">
        <v>1</v>
      </c>
      <c r="S541" s="434" t="str">
        <f t="shared" si="47"/>
        <v>Unclassified? Y/N Out of Order?</v>
      </c>
    </row>
    <row r="542" spans="6:19" x14ac:dyDescent="0.2">
      <c r="F542" s="434" t="b">
        <v>0</v>
      </c>
      <c r="G542" s="440" t="b">
        <f t="shared" si="48"/>
        <v>1</v>
      </c>
      <c r="H542" s="434" t="b">
        <v>0</v>
      </c>
      <c r="I542" s="434" t="b">
        <v>0</v>
      </c>
      <c r="K542" s="434" t="b">
        <v>0</v>
      </c>
      <c r="L542" s="434">
        <v>0</v>
      </c>
      <c r="M542" s="434" t="b">
        <v>0</v>
      </c>
      <c r="N542" s="434">
        <v>0</v>
      </c>
      <c r="O542" s="497" t="e">
        <f t="shared" si="45"/>
        <v>#DIV/0!</v>
      </c>
      <c r="P542" s="434">
        <f t="shared" si="49"/>
        <v>0</v>
      </c>
      <c r="Q542" s="434" t="e">
        <f t="shared" si="46"/>
        <v>#VALUE!</v>
      </c>
      <c r="R542" s="434">
        <v>1</v>
      </c>
      <c r="S542" s="434" t="str">
        <f t="shared" si="47"/>
        <v>Unclassified? Y/N Out of Order?</v>
      </c>
    </row>
    <row r="543" spans="6:19" x14ac:dyDescent="0.2">
      <c r="F543" s="434" t="b">
        <v>0</v>
      </c>
      <c r="G543" s="440" t="b">
        <f t="shared" si="48"/>
        <v>1</v>
      </c>
      <c r="H543" s="434" t="b">
        <v>0</v>
      </c>
      <c r="I543" s="434" t="b">
        <v>0</v>
      </c>
      <c r="K543" s="434" t="b">
        <v>0</v>
      </c>
      <c r="L543" s="434">
        <v>0</v>
      </c>
      <c r="M543" s="434" t="b">
        <v>0</v>
      </c>
      <c r="N543" s="434">
        <v>0</v>
      </c>
      <c r="O543" s="497" t="e">
        <f t="shared" si="45"/>
        <v>#DIV/0!</v>
      </c>
      <c r="P543" s="434">
        <f t="shared" si="49"/>
        <v>0</v>
      </c>
      <c r="Q543" s="434" t="e">
        <f t="shared" si="46"/>
        <v>#VALUE!</v>
      </c>
      <c r="R543" s="434">
        <v>1</v>
      </c>
      <c r="S543" s="434" t="str">
        <f t="shared" si="47"/>
        <v>Unclassified? Y/N Out of Order?</v>
      </c>
    </row>
    <row r="544" spans="6:19" x14ac:dyDescent="0.2">
      <c r="F544" s="434" t="b">
        <v>0</v>
      </c>
      <c r="G544" s="440" t="b">
        <f t="shared" si="48"/>
        <v>1</v>
      </c>
      <c r="H544" s="434" t="b">
        <v>0</v>
      </c>
      <c r="I544" s="434" t="b">
        <v>0</v>
      </c>
      <c r="K544" s="434" t="b">
        <v>0</v>
      </c>
      <c r="L544" s="434">
        <v>0</v>
      </c>
      <c r="M544" s="434" t="b">
        <v>0</v>
      </c>
      <c r="N544" s="434">
        <v>0</v>
      </c>
      <c r="O544" s="497" t="e">
        <f t="shared" si="45"/>
        <v>#DIV/0!</v>
      </c>
      <c r="P544" s="434">
        <f t="shared" si="49"/>
        <v>0</v>
      </c>
      <c r="Q544" s="434" t="e">
        <f t="shared" si="46"/>
        <v>#VALUE!</v>
      </c>
      <c r="R544" s="434">
        <v>1</v>
      </c>
      <c r="S544" s="434" t="str">
        <f t="shared" si="47"/>
        <v>Unclassified? Y/N Out of Order?</v>
      </c>
    </row>
    <row r="545" spans="6:19" x14ac:dyDescent="0.2">
      <c r="F545" s="434" t="b">
        <v>0</v>
      </c>
      <c r="G545" s="440" t="b">
        <f t="shared" si="48"/>
        <v>1</v>
      </c>
      <c r="H545" s="434" t="b">
        <v>0</v>
      </c>
      <c r="I545" s="434" t="b">
        <v>0</v>
      </c>
      <c r="K545" s="434" t="b">
        <v>0</v>
      </c>
      <c r="L545" s="434">
        <v>0</v>
      </c>
      <c r="M545" s="434" t="b">
        <v>0</v>
      </c>
      <c r="N545" s="434">
        <v>0</v>
      </c>
      <c r="O545" s="497" t="e">
        <f t="shared" si="45"/>
        <v>#DIV/0!</v>
      </c>
      <c r="P545" s="434">
        <f t="shared" si="49"/>
        <v>0</v>
      </c>
      <c r="Q545" s="434" t="e">
        <f t="shared" si="46"/>
        <v>#VALUE!</v>
      </c>
      <c r="R545" s="434">
        <v>1</v>
      </c>
      <c r="S545" s="434" t="str">
        <f t="shared" si="47"/>
        <v>Unclassified? Y/N Out of Order?</v>
      </c>
    </row>
    <row r="546" spans="6:19" x14ac:dyDescent="0.2">
      <c r="F546" s="434" t="b">
        <v>0</v>
      </c>
      <c r="G546" s="440" t="b">
        <f t="shared" si="48"/>
        <v>1</v>
      </c>
      <c r="H546" s="434" t="b">
        <v>0</v>
      </c>
      <c r="I546" s="434" t="b">
        <v>0</v>
      </c>
      <c r="K546" s="434" t="b">
        <v>0</v>
      </c>
      <c r="L546" s="434">
        <v>0</v>
      </c>
      <c r="M546" s="434" t="b">
        <v>0</v>
      </c>
      <c r="N546" s="434">
        <v>0</v>
      </c>
      <c r="O546" s="497" t="e">
        <f t="shared" si="45"/>
        <v>#DIV/0!</v>
      </c>
      <c r="P546" s="434">
        <f t="shared" si="49"/>
        <v>0</v>
      </c>
      <c r="Q546" s="434" t="e">
        <f t="shared" si="46"/>
        <v>#VALUE!</v>
      </c>
      <c r="R546" s="434">
        <v>1</v>
      </c>
      <c r="S546" s="434" t="str">
        <f t="shared" si="47"/>
        <v>Unclassified? Y/N Out of Order?</v>
      </c>
    </row>
    <row r="547" spans="6:19" x14ac:dyDescent="0.2">
      <c r="F547" s="434" t="b">
        <v>0</v>
      </c>
      <c r="G547" s="440" t="b">
        <f t="shared" si="48"/>
        <v>1</v>
      </c>
      <c r="H547" s="434" t="b">
        <v>0</v>
      </c>
      <c r="I547" s="434" t="b">
        <v>0</v>
      </c>
      <c r="K547" s="434" t="b">
        <v>0</v>
      </c>
      <c r="L547" s="434">
        <v>0</v>
      </c>
      <c r="M547" s="434" t="b">
        <v>0</v>
      </c>
      <c r="N547" s="434">
        <v>0</v>
      </c>
      <c r="O547" s="497" t="e">
        <f t="shared" si="45"/>
        <v>#DIV/0!</v>
      </c>
      <c r="P547" s="434">
        <f t="shared" si="49"/>
        <v>0</v>
      </c>
      <c r="Q547" s="434" t="e">
        <f t="shared" si="46"/>
        <v>#VALUE!</v>
      </c>
      <c r="R547" s="434">
        <v>1</v>
      </c>
      <c r="S547" s="434" t="str">
        <f t="shared" si="47"/>
        <v>Unclassified? Y/N Out of Order?</v>
      </c>
    </row>
    <row r="548" spans="6:19" x14ac:dyDescent="0.2">
      <c r="F548" s="434" t="b">
        <v>0</v>
      </c>
      <c r="G548" s="440" t="b">
        <f t="shared" si="48"/>
        <v>1</v>
      </c>
      <c r="H548" s="434" t="b">
        <v>0</v>
      </c>
      <c r="I548" s="434" t="b">
        <v>0</v>
      </c>
      <c r="K548" s="434" t="b">
        <v>0</v>
      </c>
      <c r="L548" s="434">
        <v>0</v>
      </c>
      <c r="M548" s="434" t="b">
        <v>0</v>
      </c>
      <c r="N548" s="434">
        <v>0</v>
      </c>
      <c r="O548" s="497" t="e">
        <f t="shared" si="45"/>
        <v>#DIV/0!</v>
      </c>
      <c r="P548" s="434">
        <f t="shared" si="49"/>
        <v>0</v>
      </c>
      <c r="Q548" s="434" t="e">
        <f t="shared" si="46"/>
        <v>#VALUE!</v>
      </c>
      <c r="R548" s="434">
        <v>1</v>
      </c>
      <c r="S548" s="434" t="str">
        <f t="shared" si="47"/>
        <v>Unclassified? Y/N Out of Order?</v>
      </c>
    </row>
    <row r="549" spans="6:19" x14ac:dyDescent="0.2">
      <c r="F549" s="434" t="b">
        <v>0</v>
      </c>
      <c r="G549" s="440" t="b">
        <f t="shared" si="48"/>
        <v>1</v>
      </c>
      <c r="H549" s="434" t="b">
        <v>0</v>
      </c>
      <c r="I549" s="434" t="b">
        <v>0</v>
      </c>
      <c r="K549" s="434" t="b">
        <v>0</v>
      </c>
      <c r="L549" s="434">
        <v>0</v>
      </c>
      <c r="M549" s="434" t="b">
        <v>0</v>
      </c>
      <c r="N549" s="434">
        <v>0</v>
      </c>
      <c r="O549" s="497" t="e">
        <f t="shared" si="45"/>
        <v>#DIV/0!</v>
      </c>
      <c r="P549" s="434">
        <f t="shared" si="49"/>
        <v>0</v>
      </c>
      <c r="Q549" s="434" t="e">
        <f t="shared" si="46"/>
        <v>#VALUE!</v>
      </c>
      <c r="R549" s="434">
        <v>1</v>
      </c>
      <c r="S549" s="434" t="str">
        <f t="shared" si="47"/>
        <v>Unclassified? Y/N Out of Order?</v>
      </c>
    </row>
    <row r="550" spans="6:19" x14ac:dyDescent="0.2">
      <c r="F550" s="434" t="b">
        <v>0</v>
      </c>
      <c r="G550" s="440" t="b">
        <f t="shared" si="48"/>
        <v>1</v>
      </c>
      <c r="H550" s="434" t="b">
        <v>0</v>
      </c>
      <c r="I550" s="434" t="b">
        <v>0</v>
      </c>
      <c r="K550" s="434" t="b">
        <v>0</v>
      </c>
      <c r="L550" s="434">
        <v>0</v>
      </c>
      <c r="M550" s="434" t="b">
        <v>0</v>
      </c>
      <c r="N550" s="434">
        <v>0</v>
      </c>
      <c r="O550" s="497" t="e">
        <f t="shared" si="45"/>
        <v>#DIV/0!</v>
      </c>
      <c r="P550" s="434">
        <f t="shared" si="49"/>
        <v>0</v>
      </c>
      <c r="Q550" s="434" t="e">
        <f t="shared" si="46"/>
        <v>#VALUE!</v>
      </c>
      <c r="R550" s="434">
        <v>1</v>
      </c>
      <c r="S550" s="434" t="str">
        <f t="shared" si="47"/>
        <v>Unclassified? Y/N Out of Order?</v>
      </c>
    </row>
    <row r="551" spans="6:19" x14ac:dyDescent="0.2">
      <c r="F551" s="434" t="b">
        <v>0</v>
      </c>
      <c r="G551" s="440" t="b">
        <f t="shared" si="48"/>
        <v>1</v>
      </c>
      <c r="H551" s="434" t="b">
        <v>0</v>
      </c>
      <c r="I551" s="434" t="b">
        <v>0</v>
      </c>
      <c r="K551" s="434" t="b">
        <v>0</v>
      </c>
      <c r="L551" s="434">
        <v>0</v>
      </c>
      <c r="M551" s="434" t="b">
        <v>0</v>
      </c>
      <c r="N551" s="434">
        <v>0</v>
      </c>
      <c r="O551" s="497" t="e">
        <f t="shared" si="45"/>
        <v>#DIV/0!</v>
      </c>
      <c r="P551" s="434">
        <f t="shared" si="49"/>
        <v>0</v>
      </c>
      <c r="Q551" s="434" t="e">
        <f t="shared" si="46"/>
        <v>#VALUE!</v>
      </c>
      <c r="R551" s="434">
        <v>1</v>
      </c>
      <c r="S551" s="434" t="str">
        <f t="shared" si="47"/>
        <v>Unclassified? Y/N Out of Order?</v>
      </c>
    </row>
    <row r="552" spans="6:19" x14ac:dyDescent="0.2">
      <c r="F552" s="434" t="b">
        <v>0</v>
      </c>
      <c r="G552" s="440" t="b">
        <f t="shared" si="48"/>
        <v>1</v>
      </c>
      <c r="H552" s="434" t="b">
        <v>0</v>
      </c>
      <c r="I552" s="434" t="b">
        <v>0</v>
      </c>
      <c r="K552" s="434" t="b">
        <v>0</v>
      </c>
      <c r="L552" s="434">
        <v>0</v>
      </c>
      <c r="M552" s="434" t="b">
        <v>0</v>
      </c>
      <c r="N552" s="434">
        <v>0</v>
      </c>
      <c r="O552" s="497" t="e">
        <f t="shared" si="45"/>
        <v>#DIV/0!</v>
      </c>
      <c r="P552" s="434">
        <f t="shared" si="49"/>
        <v>0</v>
      </c>
      <c r="Q552" s="434" t="e">
        <f t="shared" si="46"/>
        <v>#VALUE!</v>
      </c>
      <c r="R552" s="434">
        <v>1</v>
      </c>
      <c r="S552" s="434" t="str">
        <f t="shared" si="47"/>
        <v>Unclassified? Y/N Out of Order?</v>
      </c>
    </row>
    <row r="553" spans="6:19" x14ac:dyDescent="0.2">
      <c r="F553" s="434" t="b">
        <v>0</v>
      </c>
      <c r="G553" s="440" t="b">
        <f t="shared" si="48"/>
        <v>1</v>
      </c>
      <c r="H553" s="434" t="b">
        <v>0</v>
      </c>
      <c r="I553" s="434" t="b">
        <v>0</v>
      </c>
      <c r="K553" s="434" t="b">
        <v>0</v>
      </c>
      <c r="L553" s="434">
        <v>0</v>
      </c>
      <c r="M553" s="434" t="b">
        <v>0</v>
      </c>
      <c r="N553" s="434">
        <v>0</v>
      </c>
      <c r="O553" s="497" t="e">
        <f t="shared" si="45"/>
        <v>#DIV/0!</v>
      </c>
      <c r="P553" s="434">
        <f t="shared" si="49"/>
        <v>0</v>
      </c>
      <c r="Q553" s="434" t="e">
        <f t="shared" si="46"/>
        <v>#VALUE!</v>
      </c>
      <c r="R553" s="434">
        <v>1</v>
      </c>
      <c r="S553" s="434" t="str">
        <f t="shared" si="47"/>
        <v>Unclassified? Y/N Out of Order?</v>
      </c>
    </row>
    <row r="554" spans="6:19" x14ac:dyDescent="0.2">
      <c r="F554" s="434" t="b">
        <v>0</v>
      </c>
      <c r="G554" s="440" t="b">
        <f t="shared" si="48"/>
        <v>1</v>
      </c>
      <c r="H554" s="434" t="b">
        <v>0</v>
      </c>
      <c r="I554" s="434" t="b">
        <v>0</v>
      </c>
      <c r="K554" s="434" t="b">
        <v>0</v>
      </c>
      <c r="L554" s="434">
        <v>0</v>
      </c>
      <c r="M554" s="434" t="b">
        <v>0</v>
      </c>
      <c r="N554" s="434">
        <v>0</v>
      </c>
      <c r="O554" s="497" t="e">
        <f t="shared" si="45"/>
        <v>#DIV/0!</v>
      </c>
      <c r="P554" s="434">
        <f t="shared" si="49"/>
        <v>0</v>
      </c>
      <c r="Q554" s="434" t="e">
        <f t="shared" si="46"/>
        <v>#VALUE!</v>
      </c>
      <c r="R554" s="434">
        <v>1</v>
      </c>
      <c r="S554" s="434" t="str">
        <f t="shared" si="47"/>
        <v>Unclassified? Y/N Out of Order?</v>
      </c>
    </row>
    <row r="555" spans="6:19" x14ac:dyDescent="0.2">
      <c r="F555" s="434" t="b">
        <v>0</v>
      </c>
      <c r="G555" s="440" t="b">
        <f t="shared" si="48"/>
        <v>1</v>
      </c>
      <c r="H555" s="434" t="b">
        <v>0</v>
      </c>
      <c r="I555" s="434" t="b">
        <v>0</v>
      </c>
      <c r="K555" s="434" t="b">
        <v>0</v>
      </c>
      <c r="L555" s="434">
        <v>0</v>
      </c>
      <c r="M555" s="434" t="b">
        <v>0</v>
      </c>
      <c r="N555" s="434">
        <v>0</v>
      </c>
      <c r="O555" s="497" t="e">
        <f t="shared" si="45"/>
        <v>#DIV/0!</v>
      </c>
      <c r="P555" s="434">
        <f t="shared" si="49"/>
        <v>0</v>
      </c>
      <c r="Q555" s="434" t="e">
        <f t="shared" si="46"/>
        <v>#VALUE!</v>
      </c>
      <c r="R555" s="434">
        <v>1</v>
      </c>
      <c r="S555" s="434" t="str">
        <f t="shared" si="47"/>
        <v>Unclassified? Y/N Out of Order?</v>
      </c>
    </row>
    <row r="556" spans="6:19" x14ac:dyDescent="0.2">
      <c r="F556" s="434" t="b">
        <v>0</v>
      </c>
      <c r="G556" s="440" t="b">
        <f t="shared" si="48"/>
        <v>1</v>
      </c>
      <c r="H556" s="434" t="b">
        <v>0</v>
      </c>
      <c r="I556" s="434" t="b">
        <v>0</v>
      </c>
      <c r="K556" s="434" t="b">
        <v>0</v>
      </c>
      <c r="L556" s="434">
        <v>0</v>
      </c>
      <c r="M556" s="434" t="b">
        <v>0</v>
      </c>
      <c r="N556" s="434">
        <v>0</v>
      </c>
      <c r="O556" s="497" t="e">
        <f t="shared" si="45"/>
        <v>#DIV/0!</v>
      </c>
      <c r="P556" s="434">
        <f t="shared" si="49"/>
        <v>0</v>
      </c>
      <c r="Q556" s="434" t="e">
        <f t="shared" si="46"/>
        <v>#VALUE!</v>
      </c>
      <c r="R556" s="434">
        <v>1</v>
      </c>
      <c r="S556" s="434" t="str">
        <f t="shared" si="47"/>
        <v>Unclassified? Y/N Out of Order?</v>
      </c>
    </row>
    <row r="557" spans="6:19" x14ac:dyDescent="0.2">
      <c r="F557" s="434" t="b">
        <v>0</v>
      </c>
      <c r="G557" s="440" t="b">
        <f t="shared" si="48"/>
        <v>1</v>
      </c>
      <c r="H557" s="434" t="b">
        <v>0</v>
      </c>
      <c r="I557" s="434" t="b">
        <v>0</v>
      </c>
      <c r="K557" s="434" t="b">
        <v>0</v>
      </c>
      <c r="L557" s="434">
        <v>0</v>
      </c>
      <c r="M557" s="434" t="b">
        <v>0</v>
      </c>
      <c r="N557" s="434">
        <v>0</v>
      </c>
      <c r="O557" s="497" t="e">
        <f t="shared" si="45"/>
        <v>#DIV/0!</v>
      </c>
      <c r="P557" s="434">
        <f t="shared" si="49"/>
        <v>0</v>
      </c>
      <c r="Q557" s="434" t="e">
        <f t="shared" si="46"/>
        <v>#VALUE!</v>
      </c>
      <c r="R557" s="434">
        <v>1</v>
      </c>
      <c r="S557" s="434" t="str">
        <f t="shared" si="47"/>
        <v>Unclassified? Y/N Out of Order?</v>
      </c>
    </row>
    <row r="558" spans="6:19" x14ac:dyDescent="0.2">
      <c r="F558" s="434" t="b">
        <v>0</v>
      </c>
      <c r="G558" s="440" t="b">
        <f t="shared" si="48"/>
        <v>1</v>
      </c>
      <c r="H558" s="434" t="b">
        <v>0</v>
      </c>
      <c r="I558" s="434" t="b">
        <v>0</v>
      </c>
      <c r="K558" s="434" t="b">
        <v>0</v>
      </c>
      <c r="L558" s="434">
        <v>0</v>
      </c>
      <c r="M558" s="434" t="b">
        <v>0</v>
      </c>
      <c r="N558" s="434">
        <v>0</v>
      </c>
      <c r="O558" s="497" t="e">
        <f t="shared" si="45"/>
        <v>#DIV/0!</v>
      </c>
      <c r="P558" s="434">
        <f t="shared" si="49"/>
        <v>0</v>
      </c>
      <c r="Q558" s="434" t="e">
        <f t="shared" si="46"/>
        <v>#VALUE!</v>
      </c>
      <c r="R558" s="434">
        <v>1</v>
      </c>
      <c r="S558" s="434" t="str">
        <f t="shared" si="47"/>
        <v>Unclassified? Y/N Out of Order?</v>
      </c>
    </row>
    <row r="559" spans="6:19" x14ac:dyDescent="0.2">
      <c r="F559" s="434" t="b">
        <v>0</v>
      </c>
      <c r="G559" s="440" t="b">
        <f t="shared" si="48"/>
        <v>1</v>
      </c>
      <c r="H559" s="434" t="b">
        <v>0</v>
      </c>
      <c r="I559" s="434" t="b">
        <v>0</v>
      </c>
      <c r="K559" s="434" t="b">
        <v>0</v>
      </c>
      <c r="L559" s="434">
        <v>0</v>
      </c>
      <c r="M559" s="434" t="b">
        <v>0</v>
      </c>
      <c r="N559" s="434">
        <v>0</v>
      </c>
      <c r="O559" s="497" t="e">
        <f t="shared" si="45"/>
        <v>#DIV/0!</v>
      </c>
      <c r="P559" s="434">
        <f t="shared" si="49"/>
        <v>0</v>
      </c>
      <c r="Q559" s="434" t="e">
        <f t="shared" si="46"/>
        <v>#VALUE!</v>
      </c>
      <c r="R559" s="434">
        <v>1</v>
      </c>
      <c r="S559" s="434" t="str">
        <f t="shared" si="47"/>
        <v>Unclassified? Y/N Out of Order?</v>
      </c>
    </row>
    <row r="560" spans="6:19" x14ac:dyDescent="0.2">
      <c r="F560" s="434" t="b">
        <v>0</v>
      </c>
      <c r="G560" s="440" t="b">
        <f t="shared" si="48"/>
        <v>1</v>
      </c>
      <c r="H560" s="434" t="b">
        <v>0</v>
      </c>
      <c r="I560" s="434" t="b">
        <v>0</v>
      </c>
      <c r="K560" s="434" t="b">
        <v>0</v>
      </c>
      <c r="L560" s="434">
        <v>0</v>
      </c>
      <c r="M560" s="434" t="b">
        <v>0</v>
      </c>
      <c r="N560" s="434">
        <v>0</v>
      </c>
      <c r="O560" s="497" t="e">
        <f t="shared" si="45"/>
        <v>#DIV/0!</v>
      </c>
      <c r="P560" s="434">
        <f t="shared" si="49"/>
        <v>0</v>
      </c>
      <c r="Q560" s="434" t="e">
        <f t="shared" si="46"/>
        <v>#VALUE!</v>
      </c>
      <c r="R560" s="434">
        <v>1</v>
      </c>
      <c r="S560" s="434" t="str">
        <f t="shared" si="47"/>
        <v>Unclassified? Y/N Out of Order?</v>
      </c>
    </row>
    <row r="561" spans="6:19" x14ac:dyDescent="0.2">
      <c r="F561" s="434" t="b">
        <v>0</v>
      </c>
      <c r="G561" s="440" t="b">
        <f t="shared" si="48"/>
        <v>1</v>
      </c>
      <c r="H561" s="434" t="b">
        <v>0</v>
      </c>
      <c r="I561" s="434" t="b">
        <v>0</v>
      </c>
      <c r="K561" s="434" t="b">
        <v>0</v>
      </c>
      <c r="L561" s="434">
        <v>0</v>
      </c>
      <c r="M561" s="434" t="b">
        <v>0</v>
      </c>
      <c r="N561" s="434">
        <v>0</v>
      </c>
      <c r="O561" s="497" t="e">
        <f t="shared" si="45"/>
        <v>#DIV/0!</v>
      </c>
      <c r="P561" s="434">
        <f t="shared" si="49"/>
        <v>0</v>
      </c>
      <c r="Q561" s="434" t="e">
        <f t="shared" si="46"/>
        <v>#VALUE!</v>
      </c>
      <c r="R561" s="434">
        <v>1</v>
      </c>
      <c r="S561" s="434" t="str">
        <f t="shared" si="47"/>
        <v>Unclassified? Y/N Out of Order?</v>
      </c>
    </row>
    <row r="562" spans="6:19" x14ac:dyDescent="0.2">
      <c r="F562" s="434" t="b">
        <v>0</v>
      </c>
      <c r="G562" s="440" t="b">
        <f t="shared" si="48"/>
        <v>1</v>
      </c>
      <c r="H562" s="434" t="b">
        <v>0</v>
      </c>
      <c r="I562" s="434" t="b">
        <v>0</v>
      </c>
      <c r="K562" s="434" t="b">
        <v>0</v>
      </c>
      <c r="L562" s="434">
        <v>0</v>
      </c>
      <c r="M562" s="434" t="b">
        <v>0</v>
      </c>
      <c r="N562" s="434">
        <v>0</v>
      </c>
      <c r="O562" s="497" t="e">
        <f t="shared" si="45"/>
        <v>#DIV/0!</v>
      </c>
      <c r="P562" s="434">
        <f t="shared" si="49"/>
        <v>0</v>
      </c>
      <c r="Q562" s="434" t="e">
        <f t="shared" si="46"/>
        <v>#VALUE!</v>
      </c>
      <c r="R562" s="434">
        <v>1</v>
      </c>
      <c r="S562" s="434" t="str">
        <f t="shared" si="47"/>
        <v>Unclassified? Y/N Out of Order?</v>
      </c>
    </row>
    <row r="563" spans="6:19" x14ac:dyDescent="0.2">
      <c r="F563" s="434" t="b">
        <v>0</v>
      </c>
      <c r="G563" s="440" t="b">
        <f t="shared" si="48"/>
        <v>1</v>
      </c>
      <c r="H563" s="434" t="b">
        <v>0</v>
      </c>
      <c r="I563" s="434" t="b">
        <v>0</v>
      </c>
      <c r="K563" s="434" t="b">
        <v>0</v>
      </c>
      <c r="L563" s="434">
        <v>0</v>
      </c>
      <c r="M563" s="434" t="b">
        <v>0</v>
      </c>
      <c r="N563" s="434">
        <v>0</v>
      </c>
      <c r="O563" s="497" t="e">
        <f t="shared" si="45"/>
        <v>#DIV/0!</v>
      </c>
      <c r="P563" s="434">
        <f t="shared" si="49"/>
        <v>0</v>
      </c>
      <c r="Q563" s="434" t="e">
        <f t="shared" si="46"/>
        <v>#VALUE!</v>
      </c>
      <c r="R563" s="434">
        <v>1</v>
      </c>
      <c r="S563" s="434" t="str">
        <f t="shared" si="47"/>
        <v>Unclassified? Y/N Out of Order?</v>
      </c>
    </row>
    <row r="564" spans="6:19" x14ac:dyDescent="0.2">
      <c r="F564" s="434" t="b">
        <v>0</v>
      </c>
      <c r="G564" s="440" t="b">
        <f t="shared" si="48"/>
        <v>1</v>
      </c>
      <c r="H564" s="434" t="b">
        <v>0</v>
      </c>
      <c r="I564" s="434" t="b">
        <v>0</v>
      </c>
      <c r="K564" s="434" t="b">
        <v>0</v>
      </c>
      <c r="L564" s="434">
        <v>0</v>
      </c>
      <c r="M564" s="434" t="b">
        <v>0</v>
      </c>
      <c r="N564" s="434">
        <v>0</v>
      </c>
      <c r="O564" s="497" t="e">
        <f t="shared" si="45"/>
        <v>#DIV/0!</v>
      </c>
      <c r="P564" s="434">
        <f t="shared" si="49"/>
        <v>0</v>
      </c>
      <c r="Q564" s="434" t="e">
        <f t="shared" si="46"/>
        <v>#VALUE!</v>
      </c>
      <c r="R564" s="434">
        <v>1</v>
      </c>
      <c r="S564" s="434" t="str">
        <f t="shared" si="47"/>
        <v>Unclassified? Y/N Out of Order?</v>
      </c>
    </row>
    <row r="565" spans="6:19" x14ac:dyDescent="0.2">
      <c r="F565" s="434" t="b">
        <v>0</v>
      </c>
      <c r="G565" s="440" t="b">
        <f t="shared" si="48"/>
        <v>1</v>
      </c>
      <c r="H565" s="434" t="b">
        <v>0</v>
      </c>
      <c r="I565" s="434" t="b">
        <v>0</v>
      </c>
      <c r="K565" s="434" t="b">
        <v>0</v>
      </c>
      <c r="L565" s="434">
        <v>0</v>
      </c>
      <c r="M565" s="434" t="b">
        <v>0</v>
      </c>
      <c r="N565" s="434">
        <v>0</v>
      </c>
      <c r="O565" s="497" t="e">
        <f t="shared" si="45"/>
        <v>#DIV/0!</v>
      </c>
      <c r="P565" s="434">
        <f t="shared" si="49"/>
        <v>0</v>
      </c>
      <c r="Q565" s="434" t="e">
        <f t="shared" si="46"/>
        <v>#VALUE!</v>
      </c>
      <c r="R565" s="434">
        <v>1</v>
      </c>
      <c r="S565" s="434" t="str">
        <f t="shared" si="47"/>
        <v>Unclassified? Y/N Out of Order?</v>
      </c>
    </row>
    <row r="566" spans="6:19" x14ac:dyDescent="0.2">
      <c r="F566" s="434" t="b">
        <v>0</v>
      </c>
      <c r="G566" s="440" t="b">
        <f t="shared" si="48"/>
        <v>1</v>
      </c>
      <c r="H566" s="434" t="b">
        <v>0</v>
      </c>
      <c r="I566" s="434" t="b">
        <v>0</v>
      </c>
      <c r="K566" s="434" t="b">
        <v>0</v>
      </c>
      <c r="L566" s="434">
        <v>0</v>
      </c>
      <c r="M566" s="434" t="b">
        <v>0</v>
      </c>
      <c r="N566" s="434">
        <v>0</v>
      </c>
      <c r="O566" s="497" t="e">
        <f t="shared" si="45"/>
        <v>#DIV/0!</v>
      </c>
      <c r="P566" s="434">
        <f t="shared" si="49"/>
        <v>0</v>
      </c>
      <c r="Q566" s="434" t="e">
        <f t="shared" si="46"/>
        <v>#VALUE!</v>
      </c>
      <c r="R566" s="434">
        <v>1</v>
      </c>
      <c r="S566" s="434" t="str">
        <f t="shared" si="47"/>
        <v>Unclassified? Y/N Out of Order?</v>
      </c>
    </row>
    <row r="567" spans="6:19" x14ac:dyDescent="0.2">
      <c r="F567" s="434" t="b">
        <v>0</v>
      </c>
      <c r="G567" s="440" t="b">
        <f t="shared" si="48"/>
        <v>1</v>
      </c>
      <c r="H567" s="434" t="b">
        <v>0</v>
      </c>
      <c r="I567" s="434" t="b">
        <v>0</v>
      </c>
      <c r="K567" s="434" t="b">
        <v>0</v>
      </c>
      <c r="L567" s="434">
        <v>0</v>
      </c>
      <c r="M567" s="434" t="b">
        <v>0</v>
      </c>
      <c r="N567" s="434">
        <v>0</v>
      </c>
      <c r="O567" s="497" t="e">
        <f t="shared" si="45"/>
        <v>#DIV/0!</v>
      </c>
      <c r="P567" s="434">
        <f t="shared" si="49"/>
        <v>0</v>
      </c>
      <c r="Q567" s="434" t="e">
        <f t="shared" si="46"/>
        <v>#VALUE!</v>
      </c>
      <c r="R567" s="434">
        <v>1</v>
      </c>
      <c r="S567" s="434" t="str">
        <f t="shared" si="47"/>
        <v>Unclassified? Y/N Out of Order?</v>
      </c>
    </row>
    <row r="568" spans="6:19" x14ac:dyDescent="0.2">
      <c r="F568" s="434" t="b">
        <v>0</v>
      </c>
      <c r="G568" s="440" t="b">
        <f t="shared" si="48"/>
        <v>1</v>
      </c>
      <c r="H568" s="434" t="b">
        <v>0</v>
      </c>
      <c r="I568" s="434" t="b">
        <v>0</v>
      </c>
      <c r="K568" s="434" t="b">
        <v>0</v>
      </c>
      <c r="L568" s="434">
        <v>0</v>
      </c>
      <c r="M568" s="434" t="b">
        <v>0</v>
      </c>
      <c r="N568" s="434">
        <v>0</v>
      </c>
      <c r="O568" s="497" t="e">
        <f t="shared" si="45"/>
        <v>#DIV/0!</v>
      </c>
      <c r="P568" s="434">
        <f t="shared" si="49"/>
        <v>0</v>
      </c>
      <c r="Q568" s="434" t="e">
        <f t="shared" si="46"/>
        <v>#VALUE!</v>
      </c>
      <c r="R568" s="434">
        <v>1</v>
      </c>
      <c r="S568" s="434" t="str">
        <f t="shared" si="47"/>
        <v>Unclassified? Y/N Out of Order?</v>
      </c>
    </row>
    <row r="569" spans="6:19" x14ac:dyDescent="0.2">
      <c r="F569" s="434" t="b">
        <v>0</v>
      </c>
      <c r="G569" s="440" t="b">
        <f t="shared" si="48"/>
        <v>1</v>
      </c>
      <c r="H569" s="434" t="b">
        <v>0</v>
      </c>
      <c r="I569" s="434" t="b">
        <v>0</v>
      </c>
      <c r="K569" s="434" t="b">
        <v>0</v>
      </c>
      <c r="L569" s="434">
        <v>0</v>
      </c>
      <c r="M569" s="434" t="b">
        <v>0</v>
      </c>
      <c r="N569" s="434">
        <v>0</v>
      </c>
      <c r="O569" s="497" t="e">
        <f t="shared" si="45"/>
        <v>#DIV/0!</v>
      </c>
      <c r="P569" s="434">
        <f t="shared" si="49"/>
        <v>0</v>
      </c>
      <c r="Q569" s="434" t="e">
        <f t="shared" si="46"/>
        <v>#VALUE!</v>
      </c>
      <c r="R569" s="434">
        <v>1</v>
      </c>
      <c r="S569" s="434" t="str">
        <f t="shared" si="47"/>
        <v>Unclassified? Y/N Out of Order?</v>
      </c>
    </row>
    <row r="570" spans="6:19" x14ac:dyDescent="0.2">
      <c r="F570" s="434" t="b">
        <v>0</v>
      </c>
      <c r="G570" s="440" t="b">
        <f t="shared" si="48"/>
        <v>1</v>
      </c>
      <c r="H570" s="434" t="b">
        <v>0</v>
      </c>
      <c r="I570" s="434" t="b">
        <v>0</v>
      </c>
      <c r="K570" s="434" t="b">
        <v>0</v>
      </c>
      <c r="L570" s="434">
        <v>0</v>
      </c>
      <c r="M570" s="434" t="b">
        <v>0</v>
      </c>
      <c r="N570" s="434">
        <v>0</v>
      </c>
      <c r="O570" s="497" t="e">
        <f t="shared" si="45"/>
        <v>#DIV/0!</v>
      </c>
      <c r="P570" s="434">
        <f t="shared" si="49"/>
        <v>0</v>
      </c>
      <c r="Q570" s="434" t="e">
        <f t="shared" si="46"/>
        <v>#VALUE!</v>
      </c>
      <c r="R570" s="434">
        <v>1</v>
      </c>
      <c r="S570" s="434" t="str">
        <f t="shared" si="47"/>
        <v>Unclassified? Y/N Out of Order?</v>
      </c>
    </row>
    <row r="571" spans="6:19" x14ac:dyDescent="0.2">
      <c r="F571" s="434" t="b">
        <v>0</v>
      </c>
      <c r="G571" s="440" t="b">
        <f t="shared" si="48"/>
        <v>1</v>
      </c>
      <c r="H571" s="434" t="b">
        <v>0</v>
      </c>
      <c r="I571" s="434" t="b">
        <v>0</v>
      </c>
      <c r="K571" s="434" t="b">
        <v>0</v>
      </c>
      <c r="L571" s="434">
        <v>0</v>
      </c>
      <c r="M571" s="434" t="b">
        <v>0</v>
      </c>
      <c r="N571" s="434">
        <v>0</v>
      </c>
      <c r="O571" s="497" t="e">
        <f t="shared" si="45"/>
        <v>#DIV/0!</v>
      </c>
      <c r="P571" s="434">
        <f t="shared" si="49"/>
        <v>0</v>
      </c>
      <c r="Q571" s="434" t="e">
        <f t="shared" si="46"/>
        <v>#VALUE!</v>
      </c>
      <c r="R571" s="434">
        <v>1</v>
      </c>
      <c r="S571" s="434" t="str">
        <f t="shared" si="47"/>
        <v>Unclassified? Y/N Out of Order?</v>
      </c>
    </row>
    <row r="572" spans="6:19" x14ac:dyDescent="0.2">
      <c r="F572" s="434" t="b">
        <v>0</v>
      </c>
      <c r="G572" s="440" t="b">
        <f t="shared" si="48"/>
        <v>1</v>
      </c>
      <c r="H572" s="434" t="b">
        <v>0</v>
      </c>
      <c r="I572" s="434" t="b">
        <v>0</v>
      </c>
      <c r="K572" s="434" t="b">
        <v>0</v>
      </c>
      <c r="L572" s="434">
        <v>0</v>
      </c>
      <c r="M572" s="434" t="b">
        <v>0</v>
      </c>
      <c r="N572" s="434">
        <v>0</v>
      </c>
      <c r="O572" s="497" t="e">
        <f t="shared" si="45"/>
        <v>#DIV/0!</v>
      </c>
      <c r="P572" s="434">
        <f t="shared" si="49"/>
        <v>0</v>
      </c>
      <c r="Q572" s="434" t="e">
        <f t="shared" si="46"/>
        <v>#VALUE!</v>
      </c>
      <c r="R572" s="434">
        <v>1</v>
      </c>
      <c r="S572" s="434" t="str">
        <f t="shared" si="47"/>
        <v>Unclassified? Y/N Out of Order?</v>
      </c>
    </row>
    <row r="573" spans="6:19" x14ac:dyDescent="0.2">
      <c r="F573" s="434" t="b">
        <v>0</v>
      </c>
      <c r="G573" s="440" t="b">
        <f t="shared" si="48"/>
        <v>1</v>
      </c>
      <c r="H573" s="434" t="b">
        <v>0</v>
      </c>
      <c r="I573" s="434" t="b">
        <v>0</v>
      </c>
      <c r="K573" s="434" t="b">
        <v>0</v>
      </c>
      <c r="L573" s="434">
        <v>0</v>
      </c>
      <c r="M573" s="434" t="b">
        <v>0</v>
      </c>
      <c r="N573" s="434">
        <v>0</v>
      </c>
      <c r="O573" s="497" t="e">
        <f t="shared" si="45"/>
        <v>#DIV/0!</v>
      </c>
      <c r="P573" s="434">
        <f t="shared" si="49"/>
        <v>0</v>
      </c>
      <c r="Q573" s="434" t="e">
        <f t="shared" si="46"/>
        <v>#VALUE!</v>
      </c>
      <c r="R573" s="434">
        <v>1</v>
      </c>
      <c r="S573" s="434" t="str">
        <f t="shared" si="47"/>
        <v>Unclassified? Y/N Out of Order?</v>
      </c>
    </row>
    <row r="574" spans="6:19" x14ac:dyDescent="0.2">
      <c r="F574" s="434" t="b">
        <v>0</v>
      </c>
      <c r="G574" s="440" t="b">
        <f t="shared" si="48"/>
        <v>1</v>
      </c>
      <c r="H574" s="434" t="b">
        <v>0</v>
      </c>
      <c r="I574" s="434" t="b">
        <v>0</v>
      </c>
      <c r="K574" s="434" t="b">
        <v>0</v>
      </c>
      <c r="L574" s="434">
        <v>0</v>
      </c>
      <c r="M574" s="434" t="b">
        <v>0</v>
      </c>
      <c r="N574" s="434">
        <v>0</v>
      </c>
      <c r="O574" s="497" t="e">
        <f t="shared" si="45"/>
        <v>#DIV/0!</v>
      </c>
      <c r="P574" s="434">
        <f t="shared" si="49"/>
        <v>0</v>
      </c>
      <c r="Q574" s="434" t="e">
        <f t="shared" si="46"/>
        <v>#VALUE!</v>
      </c>
      <c r="R574" s="434">
        <v>1</v>
      </c>
      <c r="S574" s="434" t="str">
        <f t="shared" si="47"/>
        <v>Unclassified? Y/N Out of Order?</v>
      </c>
    </row>
    <row r="575" spans="6:19" x14ac:dyDescent="0.2">
      <c r="F575" s="434" t="b">
        <v>0</v>
      </c>
      <c r="G575" s="440" t="b">
        <f t="shared" si="48"/>
        <v>1</v>
      </c>
      <c r="H575" s="434" t="b">
        <v>0</v>
      </c>
      <c r="I575" s="434" t="b">
        <v>0</v>
      </c>
      <c r="K575" s="434" t="b">
        <v>0</v>
      </c>
      <c r="L575" s="434">
        <v>0</v>
      </c>
      <c r="M575" s="434" t="b">
        <v>0</v>
      </c>
      <c r="N575" s="434">
        <v>0</v>
      </c>
      <c r="O575" s="497" t="e">
        <f t="shared" si="45"/>
        <v>#DIV/0!</v>
      </c>
      <c r="P575" s="434">
        <f t="shared" si="49"/>
        <v>0</v>
      </c>
      <c r="Q575" s="434" t="e">
        <f t="shared" si="46"/>
        <v>#VALUE!</v>
      </c>
      <c r="R575" s="434">
        <v>1</v>
      </c>
      <c r="S575" s="434" t="str">
        <f t="shared" si="47"/>
        <v>Unclassified? Y/N Out of Order?</v>
      </c>
    </row>
    <row r="576" spans="6:19" x14ac:dyDescent="0.2">
      <c r="F576" s="434" t="b">
        <v>0</v>
      </c>
      <c r="G576" s="440" t="b">
        <f t="shared" si="48"/>
        <v>1</v>
      </c>
      <c r="H576" s="434" t="b">
        <v>0</v>
      </c>
      <c r="I576" s="434" t="b">
        <v>0</v>
      </c>
      <c r="K576" s="434" t="b">
        <v>0</v>
      </c>
      <c r="L576" s="434">
        <v>0</v>
      </c>
      <c r="M576" s="434" t="b">
        <v>0</v>
      </c>
      <c r="N576" s="434">
        <v>0</v>
      </c>
      <c r="O576" s="497" t="e">
        <f t="shared" si="45"/>
        <v>#DIV/0!</v>
      </c>
      <c r="P576" s="434">
        <f t="shared" si="49"/>
        <v>0</v>
      </c>
      <c r="Q576" s="434" t="e">
        <f t="shared" si="46"/>
        <v>#VALUE!</v>
      </c>
      <c r="R576" s="434">
        <v>1</v>
      </c>
      <c r="S576" s="434" t="str">
        <f t="shared" si="47"/>
        <v>Unclassified? Y/N Out of Order?</v>
      </c>
    </row>
    <row r="577" spans="6:19" x14ac:dyDescent="0.2">
      <c r="F577" s="434" t="b">
        <v>0</v>
      </c>
      <c r="G577" s="440" t="b">
        <f t="shared" si="48"/>
        <v>1</v>
      </c>
      <c r="H577" s="434" t="b">
        <v>0</v>
      </c>
      <c r="I577" s="434" t="b">
        <v>0</v>
      </c>
      <c r="K577" s="434" t="b">
        <v>0</v>
      </c>
      <c r="L577" s="434">
        <v>0</v>
      </c>
      <c r="M577" s="434" t="b">
        <v>0</v>
      </c>
      <c r="N577" s="434">
        <v>0</v>
      </c>
      <c r="O577" s="497" t="e">
        <f t="shared" si="45"/>
        <v>#DIV/0!</v>
      </c>
      <c r="P577" s="434">
        <f t="shared" si="49"/>
        <v>0</v>
      </c>
      <c r="Q577" s="434" t="e">
        <f t="shared" si="46"/>
        <v>#VALUE!</v>
      </c>
      <c r="R577" s="434">
        <v>1</v>
      </c>
      <c r="S577" s="434" t="str">
        <f t="shared" si="47"/>
        <v>Unclassified? Y/N Out of Order?</v>
      </c>
    </row>
    <row r="578" spans="6:19" x14ac:dyDescent="0.2">
      <c r="F578" s="434" t="b">
        <v>0</v>
      </c>
      <c r="G578" s="440" t="b">
        <f t="shared" si="48"/>
        <v>1</v>
      </c>
      <c r="H578" s="434" t="b">
        <v>0</v>
      </c>
      <c r="I578" s="434" t="b">
        <v>0</v>
      </c>
      <c r="K578" s="434" t="b">
        <v>0</v>
      </c>
      <c r="L578" s="434">
        <v>0</v>
      </c>
      <c r="M578" s="434" t="b">
        <v>0</v>
      </c>
      <c r="N578" s="434">
        <v>0</v>
      </c>
      <c r="O578" s="497" t="e">
        <f t="shared" si="45"/>
        <v>#DIV/0!</v>
      </c>
      <c r="P578" s="434">
        <f t="shared" si="49"/>
        <v>0</v>
      </c>
      <c r="Q578" s="434" t="e">
        <f t="shared" si="46"/>
        <v>#VALUE!</v>
      </c>
      <c r="R578" s="434">
        <v>1</v>
      </c>
      <c r="S578" s="434" t="str">
        <f t="shared" si="47"/>
        <v>Unclassified? Y/N Out of Order?</v>
      </c>
    </row>
    <row r="579" spans="6:19" x14ac:dyDescent="0.2">
      <c r="F579" s="434" t="b">
        <v>0</v>
      </c>
      <c r="G579" s="440" t="b">
        <f t="shared" si="48"/>
        <v>1</v>
      </c>
      <c r="H579" s="434" t="b">
        <v>0</v>
      </c>
      <c r="I579" s="434" t="b">
        <v>0</v>
      </c>
      <c r="K579" s="434" t="b">
        <v>0</v>
      </c>
      <c r="L579" s="434">
        <v>0</v>
      </c>
      <c r="M579" s="434" t="b">
        <v>0</v>
      </c>
      <c r="N579" s="434">
        <v>0</v>
      </c>
      <c r="O579" s="497" t="e">
        <f t="shared" si="45"/>
        <v>#DIV/0!</v>
      </c>
      <c r="P579" s="434">
        <f t="shared" si="49"/>
        <v>0</v>
      </c>
      <c r="Q579" s="434" t="e">
        <f t="shared" si="46"/>
        <v>#VALUE!</v>
      </c>
      <c r="R579" s="434">
        <v>1</v>
      </c>
      <c r="S579" s="434" t="str">
        <f t="shared" si="47"/>
        <v>Unclassified? Y/N Out of Order?</v>
      </c>
    </row>
    <row r="580" spans="6:19" x14ac:dyDescent="0.2">
      <c r="F580" s="434" t="b">
        <v>0</v>
      </c>
      <c r="G580" s="440" t="b">
        <f t="shared" si="48"/>
        <v>1</v>
      </c>
      <c r="H580" s="434" t="b">
        <v>0</v>
      </c>
      <c r="I580" s="434" t="b">
        <v>0</v>
      </c>
      <c r="K580" s="434" t="b">
        <v>0</v>
      </c>
      <c r="L580" s="434">
        <v>0</v>
      </c>
      <c r="M580" s="434" t="b">
        <v>0</v>
      </c>
      <c r="N580" s="434">
        <v>0</v>
      </c>
      <c r="O580" s="497" t="e">
        <f t="shared" si="45"/>
        <v>#DIV/0!</v>
      </c>
      <c r="P580" s="434">
        <f t="shared" si="49"/>
        <v>0</v>
      </c>
      <c r="Q580" s="434" t="e">
        <f t="shared" si="46"/>
        <v>#VALUE!</v>
      </c>
      <c r="R580" s="434">
        <v>1</v>
      </c>
      <c r="S580" s="434" t="str">
        <f t="shared" si="47"/>
        <v>Unclassified? Y/N Out of Order?</v>
      </c>
    </row>
    <row r="581" spans="6:19" x14ac:dyDescent="0.2">
      <c r="F581" s="434" t="b">
        <v>0</v>
      </c>
      <c r="G581" s="440" t="b">
        <f t="shared" si="48"/>
        <v>1</v>
      </c>
      <c r="H581" s="434" t="b">
        <v>0</v>
      </c>
      <c r="I581" s="434" t="b">
        <v>0</v>
      </c>
      <c r="K581" s="434" t="b">
        <v>0</v>
      </c>
      <c r="L581" s="434">
        <v>0</v>
      </c>
      <c r="M581" s="434" t="b">
        <v>0</v>
      </c>
      <c r="N581" s="434">
        <v>0</v>
      </c>
      <c r="O581" s="497" t="e">
        <f t="shared" si="45"/>
        <v>#DIV/0!</v>
      </c>
      <c r="P581" s="434">
        <f t="shared" si="49"/>
        <v>0</v>
      </c>
      <c r="Q581" s="434" t="e">
        <f t="shared" si="46"/>
        <v>#VALUE!</v>
      </c>
      <c r="R581" s="434">
        <v>1</v>
      </c>
      <c r="S581" s="434" t="str">
        <f t="shared" si="47"/>
        <v>Unclassified? Y/N Out of Order?</v>
      </c>
    </row>
    <row r="582" spans="6:19" x14ac:dyDescent="0.2">
      <c r="F582" s="434" t="b">
        <v>0</v>
      </c>
      <c r="G582" s="440" t="b">
        <f t="shared" si="48"/>
        <v>1</v>
      </c>
      <c r="H582" s="434" t="b">
        <v>0</v>
      </c>
      <c r="I582" s="434" t="b">
        <v>0</v>
      </c>
      <c r="K582" s="434" t="b">
        <v>0</v>
      </c>
      <c r="L582" s="434">
        <v>0</v>
      </c>
      <c r="M582" s="434" t="b">
        <v>0</v>
      </c>
      <c r="N582" s="434">
        <v>0</v>
      </c>
      <c r="O582" s="497" t="e">
        <f t="shared" si="45"/>
        <v>#DIV/0!</v>
      </c>
      <c r="P582" s="434">
        <f t="shared" si="49"/>
        <v>0</v>
      </c>
      <c r="Q582" s="434" t="e">
        <f t="shared" si="46"/>
        <v>#VALUE!</v>
      </c>
      <c r="R582" s="434">
        <v>1</v>
      </c>
      <c r="S582" s="434" t="str">
        <f t="shared" si="47"/>
        <v>Unclassified? Y/N Out of Order?</v>
      </c>
    </row>
    <row r="583" spans="6:19" x14ac:dyDescent="0.2">
      <c r="F583" s="434" t="b">
        <v>0</v>
      </c>
      <c r="G583" s="440" t="b">
        <f t="shared" si="48"/>
        <v>1</v>
      </c>
      <c r="H583" s="434" t="b">
        <v>0</v>
      </c>
      <c r="I583" s="434" t="b">
        <v>0</v>
      </c>
      <c r="K583" s="434" t="b">
        <v>0</v>
      </c>
      <c r="L583" s="434">
        <v>0</v>
      </c>
      <c r="M583" s="434" t="b">
        <v>0</v>
      </c>
      <c r="N583" s="434">
        <v>0</v>
      </c>
      <c r="O583" s="497" t="e">
        <f t="shared" si="45"/>
        <v>#DIV/0!</v>
      </c>
      <c r="P583" s="434">
        <f t="shared" si="49"/>
        <v>0</v>
      </c>
      <c r="Q583" s="434" t="e">
        <f t="shared" si="46"/>
        <v>#VALUE!</v>
      </c>
      <c r="R583" s="434">
        <v>1</v>
      </c>
      <c r="S583" s="434" t="str">
        <f t="shared" si="47"/>
        <v>Unclassified? Y/N Out of Order?</v>
      </c>
    </row>
    <row r="584" spans="6:19" x14ac:dyDescent="0.2">
      <c r="F584" s="434" t="b">
        <v>0</v>
      </c>
      <c r="G584" s="440" t="b">
        <f t="shared" si="48"/>
        <v>1</v>
      </c>
      <c r="H584" s="434" t="b">
        <v>0</v>
      </c>
      <c r="I584" s="434" t="b">
        <v>0</v>
      </c>
      <c r="K584" s="434" t="b">
        <v>0</v>
      </c>
      <c r="L584" s="434">
        <v>0</v>
      </c>
      <c r="M584" s="434" t="b">
        <v>0</v>
      </c>
      <c r="N584" s="434">
        <v>0</v>
      </c>
      <c r="O584" s="497" t="e">
        <f t="shared" si="45"/>
        <v>#DIV/0!</v>
      </c>
      <c r="P584" s="434">
        <f t="shared" si="49"/>
        <v>0</v>
      </c>
      <c r="Q584" s="434" t="e">
        <f t="shared" si="46"/>
        <v>#VALUE!</v>
      </c>
      <c r="R584" s="434">
        <v>1</v>
      </c>
      <c r="S584" s="434" t="str">
        <f t="shared" si="47"/>
        <v>Unclassified? Y/N Out of Order?</v>
      </c>
    </row>
    <row r="585" spans="6:19" x14ac:dyDescent="0.2">
      <c r="F585" s="434" t="b">
        <v>0</v>
      </c>
      <c r="G585" s="440" t="b">
        <f t="shared" si="48"/>
        <v>1</v>
      </c>
      <c r="H585" s="434" t="b">
        <v>0</v>
      </c>
      <c r="I585" s="434" t="b">
        <v>0</v>
      </c>
      <c r="K585" s="434" t="b">
        <v>0</v>
      </c>
      <c r="L585" s="434">
        <v>0</v>
      </c>
      <c r="M585" s="434" t="b">
        <v>0</v>
      </c>
      <c r="N585" s="434">
        <v>0</v>
      </c>
      <c r="O585" s="497" t="e">
        <f t="shared" si="45"/>
        <v>#DIV/0!</v>
      </c>
      <c r="P585" s="434">
        <f t="shared" si="49"/>
        <v>0</v>
      </c>
      <c r="Q585" s="434" t="e">
        <f t="shared" si="46"/>
        <v>#VALUE!</v>
      </c>
      <c r="R585" s="434">
        <v>1</v>
      </c>
      <c r="S585" s="434" t="str">
        <f t="shared" si="47"/>
        <v>Unclassified? Y/N Out of Order?</v>
      </c>
    </row>
    <row r="586" spans="6:19" x14ac:dyDescent="0.2">
      <c r="F586" s="434" t="b">
        <v>0</v>
      </c>
      <c r="G586" s="440" t="b">
        <f t="shared" si="48"/>
        <v>1</v>
      </c>
      <c r="H586" s="434" t="b">
        <v>0</v>
      </c>
      <c r="I586" s="434" t="b">
        <v>0</v>
      </c>
      <c r="K586" s="434" t="b">
        <v>0</v>
      </c>
      <c r="L586" s="434">
        <v>0</v>
      </c>
      <c r="M586" s="434" t="b">
        <v>0</v>
      </c>
      <c r="N586" s="434">
        <v>0</v>
      </c>
      <c r="O586" s="497" t="e">
        <f t="shared" ref="O586:O649" si="50">SUM(IF(I586 = 1, 1, 0) * J586, IF(K586 = 1, 1, 0) * L586, IF(M586 = 1, 1, 0) * N586) / P586</f>
        <v>#DIV/0!</v>
      </c>
      <c r="P586" s="434">
        <f t="shared" si="49"/>
        <v>0</v>
      </c>
      <c r="Q586" s="434" t="e">
        <f t="shared" ref="Q586:Q649" si="51">SUM(IF(I586 = 1, 1, 0) * J586, IF(K586 = 1, 1, 0) * L586, IF(M586 = 1, 1, 0) * N586) + " / " + P586</f>
        <v>#VALUE!</v>
      </c>
      <c r="R586" s="434">
        <v>1</v>
      </c>
      <c r="S586" s="434"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34" t="b">
        <v>0</v>
      </c>
      <c r="G587" s="440" t="b">
        <f t="shared" ref="G587:G650" si="53">NOT(H587)</f>
        <v>1</v>
      </c>
      <c r="H587" s="434" t="b">
        <v>0</v>
      </c>
      <c r="I587" s="434" t="b">
        <v>0</v>
      </c>
      <c r="K587" s="434" t="b">
        <v>0</v>
      </c>
      <c r="L587" s="434">
        <v>0</v>
      </c>
      <c r="M587" s="434" t="b">
        <v>0</v>
      </c>
      <c r="N587" s="434">
        <v>0</v>
      </c>
      <c r="O587" s="497" t="e">
        <f t="shared" si="50"/>
        <v>#DIV/0!</v>
      </c>
      <c r="P587" s="434">
        <f t="shared" si="49"/>
        <v>0</v>
      </c>
      <c r="Q587" s="434" t="e">
        <f t="shared" si="51"/>
        <v>#VALUE!</v>
      </c>
      <c r="R587" s="434">
        <v>1</v>
      </c>
      <c r="S587" s="434" t="str">
        <f t="shared" si="52"/>
        <v>Unclassified? Y/N Out of Order?</v>
      </c>
    </row>
    <row r="588" spans="6:19" x14ac:dyDescent="0.2">
      <c r="F588" s="434" t="b">
        <v>0</v>
      </c>
      <c r="G588" s="440" t="b">
        <f t="shared" si="53"/>
        <v>1</v>
      </c>
      <c r="H588" s="434" t="b">
        <v>0</v>
      </c>
      <c r="I588" s="434" t="b">
        <v>0</v>
      </c>
      <c r="K588" s="434" t="b">
        <v>0</v>
      </c>
      <c r="L588" s="434">
        <v>0</v>
      </c>
      <c r="M588" s="434" t="b">
        <v>0</v>
      </c>
      <c r="N588" s="434">
        <v>0</v>
      </c>
      <c r="O588" s="497" t="e">
        <f t="shared" si="50"/>
        <v>#DIV/0!</v>
      </c>
      <c r="P588" s="434">
        <f t="shared" si="49"/>
        <v>0</v>
      </c>
      <c r="Q588" s="434" t="e">
        <f t="shared" si="51"/>
        <v>#VALUE!</v>
      </c>
      <c r="R588" s="434">
        <v>1</v>
      </c>
      <c r="S588" s="434" t="str">
        <f t="shared" si="52"/>
        <v>Unclassified? Y/N Out of Order?</v>
      </c>
    </row>
    <row r="589" spans="6:19" x14ac:dyDescent="0.2">
      <c r="F589" s="434" t="b">
        <v>0</v>
      </c>
      <c r="G589" s="440" t="b">
        <f t="shared" si="53"/>
        <v>1</v>
      </c>
      <c r="H589" s="434" t="b">
        <v>0</v>
      </c>
      <c r="I589" s="434" t="b">
        <v>0</v>
      </c>
      <c r="K589" s="434" t="b">
        <v>0</v>
      </c>
      <c r="L589" s="434">
        <v>0</v>
      </c>
      <c r="M589" s="434" t="b">
        <v>0</v>
      </c>
      <c r="N589" s="434">
        <v>0</v>
      </c>
      <c r="O589" s="497" t="e">
        <f t="shared" si="50"/>
        <v>#DIV/0!</v>
      </c>
      <c r="P589" s="434">
        <f t="shared" ref="P589:P652" si="54">SUM(J589, L589, N589)</f>
        <v>0</v>
      </c>
      <c r="Q589" s="434" t="e">
        <f t="shared" si="51"/>
        <v>#VALUE!</v>
      </c>
      <c r="R589" s="434">
        <v>1</v>
      </c>
      <c r="S589" s="434" t="str">
        <f t="shared" si="52"/>
        <v>Unclassified? Y/N Out of Order?</v>
      </c>
    </row>
    <row r="590" spans="6:19" x14ac:dyDescent="0.2">
      <c r="F590" s="434" t="b">
        <v>0</v>
      </c>
      <c r="G590" s="440" t="b">
        <f t="shared" si="53"/>
        <v>1</v>
      </c>
      <c r="H590" s="434" t="b">
        <v>0</v>
      </c>
      <c r="I590" s="434" t="b">
        <v>0</v>
      </c>
      <c r="K590" s="434" t="b">
        <v>0</v>
      </c>
      <c r="L590" s="434">
        <v>0</v>
      </c>
      <c r="M590" s="434" t="b">
        <v>0</v>
      </c>
      <c r="N590" s="434">
        <v>0</v>
      </c>
      <c r="O590" s="497" t="e">
        <f t="shared" si="50"/>
        <v>#DIV/0!</v>
      </c>
      <c r="P590" s="434">
        <f t="shared" si="54"/>
        <v>0</v>
      </c>
      <c r="Q590" s="434" t="e">
        <f t="shared" si="51"/>
        <v>#VALUE!</v>
      </c>
      <c r="R590" s="434">
        <v>1</v>
      </c>
      <c r="S590" s="434" t="str">
        <f t="shared" si="52"/>
        <v>Unclassified? Y/N Out of Order?</v>
      </c>
    </row>
    <row r="591" spans="6:19" x14ac:dyDescent="0.2">
      <c r="F591" s="434" t="b">
        <v>0</v>
      </c>
      <c r="G591" s="440" t="b">
        <f t="shared" si="53"/>
        <v>1</v>
      </c>
      <c r="H591" s="434" t="b">
        <v>0</v>
      </c>
      <c r="I591" s="434" t="b">
        <v>0</v>
      </c>
      <c r="K591" s="434" t="b">
        <v>0</v>
      </c>
      <c r="L591" s="434">
        <v>0</v>
      </c>
      <c r="M591" s="434" t="b">
        <v>0</v>
      </c>
      <c r="N591" s="434">
        <v>0</v>
      </c>
      <c r="O591" s="497" t="e">
        <f t="shared" si="50"/>
        <v>#DIV/0!</v>
      </c>
      <c r="P591" s="434">
        <f t="shared" si="54"/>
        <v>0</v>
      </c>
      <c r="Q591" s="434" t="e">
        <f t="shared" si="51"/>
        <v>#VALUE!</v>
      </c>
      <c r="R591" s="434">
        <v>1</v>
      </c>
      <c r="S591" s="434" t="str">
        <f t="shared" si="52"/>
        <v>Unclassified? Y/N Out of Order?</v>
      </c>
    </row>
    <row r="592" spans="6:19" x14ac:dyDescent="0.2">
      <c r="F592" s="434" t="b">
        <v>0</v>
      </c>
      <c r="G592" s="440" t="b">
        <f t="shared" si="53"/>
        <v>1</v>
      </c>
      <c r="H592" s="434" t="b">
        <v>0</v>
      </c>
      <c r="I592" s="434" t="b">
        <v>0</v>
      </c>
      <c r="K592" s="434" t="b">
        <v>0</v>
      </c>
      <c r="L592" s="434">
        <v>0</v>
      </c>
      <c r="M592" s="434" t="b">
        <v>0</v>
      </c>
      <c r="N592" s="434">
        <v>0</v>
      </c>
      <c r="O592" s="497" t="e">
        <f t="shared" si="50"/>
        <v>#DIV/0!</v>
      </c>
      <c r="P592" s="434">
        <f t="shared" si="54"/>
        <v>0</v>
      </c>
      <c r="Q592" s="434" t="e">
        <f t="shared" si="51"/>
        <v>#VALUE!</v>
      </c>
      <c r="R592" s="434">
        <v>1</v>
      </c>
      <c r="S592" s="434" t="str">
        <f t="shared" si="52"/>
        <v>Unclassified? Y/N Out of Order?</v>
      </c>
    </row>
    <row r="593" spans="6:19" x14ac:dyDescent="0.2">
      <c r="F593" s="434" t="b">
        <v>0</v>
      </c>
      <c r="G593" s="440" t="b">
        <f t="shared" si="53"/>
        <v>1</v>
      </c>
      <c r="H593" s="434" t="b">
        <v>0</v>
      </c>
      <c r="I593" s="434" t="b">
        <v>0</v>
      </c>
      <c r="K593" s="434" t="b">
        <v>0</v>
      </c>
      <c r="L593" s="434">
        <v>0</v>
      </c>
      <c r="M593" s="434" t="b">
        <v>0</v>
      </c>
      <c r="N593" s="434">
        <v>0</v>
      </c>
      <c r="O593" s="497" t="e">
        <f t="shared" si="50"/>
        <v>#DIV/0!</v>
      </c>
      <c r="P593" s="434">
        <f t="shared" si="54"/>
        <v>0</v>
      </c>
      <c r="Q593" s="434" t="e">
        <f t="shared" si="51"/>
        <v>#VALUE!</v>
      </c>
      <c r="R593" s="434">
        <v>1</v>
      </c>
      <c r="S593" s="434" t="str">
        <f t="shared" si="52"/>
        <v>Unclassified? Y/N Out of Order?</v>
      </c>
    </row>
    <row r="594" spans="6:19" x14ac:dyDescent="0.2">
      <c r="F594" s="434" t="b">
        <v>0</v>
      </c>
      <c r="G594" s="440" t="b">
        <f t="shared" si="53"/>
        <v>1</v>
      </c>
      <c r="H594" s="434" t="b">
        <v>0</v>
      </c>
      <c r="I594" s="434" t="b">
        <v>0</v>
      </c>
      <c r="K594" s="434" t="b">
        <v>0</v>
      </c>
      <c r="L594" s="434">
        <v>0</v>
      </c>
      <c r="M594" s="434" t="b">
        <v>0</v>
      </c>
      <c r="N594" s="434">
        <v>0</v>
      </c>
      <c r="O594" s="497" t="e">
        <f t="shared" si="50"/>
        <v>#DIV/0!</v>
      </c>
      <c r="P594" s="434">
        <f t="shared" si="54"/>
        <v>0</v>
      </c>
      <c r="Q594" s="434" t="e">
        <f t="shared" si="51"/>
        <v>#VALUE!</v>
      </c>
      <c r="R594" s="434">
        <v>1</v>
      </c>
      <c r="S594" s="434" t="str">
        <f t="shared" si="52"/>
        <v>Unclassified? Y/N Out of Order?</v>
      </c>
    </row>
    <row r="595" spans="6:19" x14ac:dyDescent="0.2">
      <c r="F595" s="434" t="b">
        <v>0</v>
      </c>
      <c r="G595" s="440" t="b">
        <f t="shared" si="53"/>
        <v>1</v>
      </c>
      <c r="H595" s="434" t="b">
        <v>0</v>
      </c>
      <c r="I595" s="434" t="b">
        <v>0</v>
      </c>
      <c r="K595" s="434" t="b">
        <v>0</v>
      </c>
      <c r="L595" s="434">
        <v>0</v>
      </c>
      <c r="M595" s="434" t="b">
        <v>0</v>
      </c>
      <c r="N595" s="434">
        <v>0</v>
      </c>
      <c r="O595" s="497" t="e">
        <f t="shared" si="50"/>
        <v>#DIV/0!</v>
      </c>
      <c r="P595" s="434">
        <f t="shared" si="54"/>
        <v>0</v>
      </c>
      <c r="Q595" s="434" t="e">
        <f t="shared" si="51"/>
        <v>#VALUE!</v>
      </c>
      <c r="R595" s="434">
        <v>1</v>
      </c>
      <c r="S595" s="434" t="str">
        <f t="shared" si="52"/>
        <v>Unclassified? Y/N Out of Order?</v>
      </c>
    </row>
    <row r="596" spans="6:19" x14ac:dyDescent="0.2">
      <c r="F596" s="434" t="b">
        <v>0</v>
      </c>
      <c r="G596" s="440" t="b">
        <f t="shared" si="53"/>
        <v>1</v>
      </c>
      <c r="H596" s="434" t="b">
        <v>0</v>
      </c>
      <c r="I596" s="434" t="b">
        <v>0</v>
      </c>
      <c r="K596" s="434" t="b">
        <v>0</v>
      </c>
      <c r="L596" s="434">
        <v>0</v>
      </c>
      <c r="M596" s="434" t="b">
        <v>0</v>
      </c>
      <c r="N596" s="434">
        <v>0</v>
      </c>
      <c r="O596" s="497" t="e">
        <f t="shared" si="50"/>
        <v>#DIV/0!</v>
      </c>
      <c r="P596" s="434">
        <f t="shared" si="54"/>
        <v>0</v>
      </c>
      <c r="Q596" s="434" t="e">
        <f t="shared" si="51"/>
        <v>#VALUE!</v>
      </c>
      <c r="R596" s="434">
        <v>1</v>
      </c>
      <c r="S596" s="434" t="str">
        <f t="shared" si="52"/>
        <v>Unclassified? Y/N Out of Order?</v>
      </c>
    </row>
    <row r="597" spans="6:19" x14ac:dyDescent="0.2">
      <c r="F597" s="434" t="b">
        <v>0</v>
      </c>
      <c r="G597" s="440" t="b">
        <f t="shared" si="53"/>
        <v>1</v>
      </c>
      <c r="H597" s="434" t="b">
        <v>0</v>
      </c>
      <c r="I597" s="434" t="b">
        <v>0</v>
      </c>
      <c r="K597" s="434" t="b">
        <v>0</v>
      </c>
      <c r="L597" s="434">
        <v>0</v>
      </c>
      <c r="M597" s="434" t="b">
        <v>0</v>
      </c>
      <c r="N597" s="434">
        <v>0</v>
      </c>
      <c r="O597" s="497" t="e">
        <f t="shared" si="50"/>
        <v>#DIV/0!</v>
      </c>
      <c r="P597" s="434">
        <f t="shared" si="54"/>
        <v>0</v>
      </c>
      <c r="Q597" s="434" t="e">
        <f t="shared" si="51"/>
        <v>#VALUE!</v>
      </c>
      <c r="R597" s="434">
        <v>1</v>
      </c>
      <c r="S597" s="434" t="str">
        <f t="shared" si="52"/>
        <v>Unclassified? Y/N Out of Order?</v>
      </c>
    </row>
    <row r="598" spans="6:19" x14ac:dyDescent="0.2">
      <c r="F598" s="434" t="b">
        <v>0</v>
      </c>
      <c r="G598" s="440" t="b">
        <f t="shared" si="53"/>
        <v>1</v>
      </c>
      <c r="H598" s="434" t="b">
        <v>0</v>
      </c>
      <c r="I598" s="434" t="b">
        <v>0</v>
      </c>
      <c r="K598" s="434" t="b">
        <v>0</v>
      </c>
      <c r="L598" s="434">
        <v>0</v>
      </c>
      <c r="M598" s="434" t="b">
        <v>0</v>
      </c>
      <c r="N598" s="434">
        <v>0</v>
      </c>
      <c r="O598" s="497" t="e">
        <f t="shared" si="50"/>
        <v>#DIV/0!</v>
      </c>
      <c r="P598" s="434">
        <f t="shared" si="54"/>
        <v>0</v>
      </c>
      <c r="Q598" s="434" t="e">
        <f t="shared" si="51"/>
        <v>#VALUE!</v>
      </c>
      <c r="R598" s="434">
        <v>1</v>
      </c>
      <c r="S598" s="434" t="str">
        <f t="shared" si="52"/>
        <v>Unclassified? Y/N Out of Order?</v>
      </c>
    </row>
    <row r="599" spans="6:19" x14ac:dyDescent="0.2">
      <c r="F599" s="434" t="b">
        <v>0</v>
      </c>
      <c r="G599" s="440" t="b">
        <f t="shared" si="53"/>
        <v>1</v>
      </c>
      <c r="H599" s="434" t="b">
        <v>0</v>
      </c>
      <c r="I599" s="434" t="b">
        <v>0</v>
      </c>
      <c r="K599" s="434" t="b">
        <v>0</v>
      </c>
      <c r="L599" s="434">
        <v>0</v>
      </c>
      <c r="M599" s="434" t="b">
        <v>0</v>
      </c>
      <c r="N599" s="434">
        <v>0</v>
      </c>
      <c r="O599" s="497" t="e">
        <f t="shared" si="50"/>
        <v>#DIV/0!</v>
      </c>
      <c r="P599" s="434">
        <f t="shared" si="54"/>
        <v>0</v>
      </c>
      <c r="Q599" s="434" t="e">
        <f t="shared" si="51"/>
        <v>#VALUE!</v>
      </c>
      <c r="R599" s="434">
        <v>1</v>
      </c>
      <c r="S599" s="434" t="str">
        <f t="shared" si="52"/>
        <v>Unclassified? Y/N Out of Order?</v>
      </c>
    </row>
    <row r="600" spans="6:19" x14ac:dyDescent="0.2">
      <c r="F600" s="434" t="b">
        <v>0</v>
      </c>
      <c r="G600" s="440" t="b">
        <f t="shared" si="53"/>
        <v>1</v>
      </c>
      <c r="H600" s="434" t="b">
        <v>0</v>
      </c>
      <c r="I600" s="434" t="b">
        <v>0</v>
      </c>
      <c r="K600" s="434" t="b">
        <v>0</v>
      </c>
      <c r="L600" s="434">
        <v>0</v>
      </c>
      <c r="M600" s="434" t="b">
        <v>0</v>
      </c>
      <c r="N600" s="434">
        <v>0</v>
      </c>
      <c r="O600" s="497" t="e">
        <f t="shared" si="50"/>
        <v>#DIV/0!</v>
      </c>
      <c r="P600" s="434">
        <f t="shared" si="54"/>
        <v>0</v>
      </c>
      <c r="Q600" s="434" t="e">
        <f t="shared" si="51"/>
        <v>#VALUE!</v>
      </c>
      <c r="R600" s="434">
        <v>1</v>
      </c>
      <c r="S600" s="434" t="str">
        <f t="shared" si="52"/>
        <v>Unclassified? Y/N Out of Order?</v>
      </c>
    </row>
    <row r="601" spans="6:19" x14ac:dyDescent="0.2">
      <c r="F601" s="434" t="b">
        <v>0</v>
      </c>
      <c r="G601" s="440" t="b">
        <f t="shared" si="53"/>
        <v>1</v>
      </c>
      <c r="H601" s="434" t="b">
        <v>0</v>
      </c>
      <c r="I601" s="434" t="b">
        <v>0</v>
      </c>
      <c r="K601" s="434" t="b">
        <v>0</v>
      </c>
      <c r="L601" s="434">
        <v>0</v>
      </c>
      <c r="M601" s="434" t="b">
        <v>0</v>
      </c>
      <c r="N601" s="434">
        <v>0</v>
      </c>
      <c r="O601" s="497" t="e">
        <f t="shared" si="50"/>
        <v>#DIV/0!</v>
      </c>
      <c r="P601" s="434">
        <f t="shared" si="54"/>
        <v>0</v>
      </c>
      <c r="Q601" s="434" t="e">
        <f t="shared" si="51"/>
        <v>#VALUE!</v>
      </c>
      <c r="R601" s="434">
        <v>1</v>
      </c>
      <c r="S601" s="434" t="str">
        <f t="shared" si="52"/>
        <v>Unclassified? Y/N Out of Order?</v>
      </c>
    </row>
    <row r="602" spans="6:19" x14ac:dyDescent="0.2">
      <c r="F602" s="434" t="b">
        <v>0</v>
      </c>
      <c r="G602" s="440" t="b">
        <f t="shared" si="53"/>
        <v>1</v>
      </c>
      <c r="H602" s="434" t="b">
        <v>0</v>
      </c>
      <c r="I602" s="434" t="b">
        <v>0</v>
      </c>
      <c r="K602" s="434" t="b">
        <v>0</v>
      </c>
      <c r="L602" s="434">
        <v>0</v>
      </c>
      <c r="M602" s="434" t="b">
        <v>0</v>
      </c>
      <c r="N602" s="434">
        <v>0</v>
      </c>
      <c r="O602" s="497" t="e">
        <f t="shared" si="50"/>
        <v>#DIV/0!</v>
      </c>
      <c r="P602" s="434">
        <f t="shared" si="54"/>
        <v>0</v>
      </c>
      <c r="Q602" s="434" t="e">
        <f t="shared" si="51"/>
        <v>#VALUE!</v>
      </c>
      <c r="R602" s="434">
        <v>1</v>
      </c>
      <c r="S602" s="434" t="str">
        <f t="shared" si="52"/>
        <v>Unclassified? Y/N Out of Order?</v>
      </c>
    </row>
    <row r="603" spans="6:19" x14ac:dyDescent="0.2">
      <c r="F603" s="434" t="b">
        <v>0</v>
      </c>
      <c r="G603" s="440" t="b">
        <f t="shared" si="53"/>
        <v>1</v>
      </c>
      <c r="H603" s="434" t="b">
        <v>0</v>
      </c>
      <c r="I603" s="434" t="b">
        <v>0</v>
      </c>
      <c r="K603" s="434" t="b">
        <v>0</v>
      </c>
      <c r="L603" s="434">
        <v>0</v>
      </c>
      <c r="M603" s="434" t="b">
        <v>0</v>
      </c>
      <c r="N603" s="434">
        <v>0</v>
      </c>
      <c r="O603" s="497" t="e">
        <f t="shared" si="50"/>
        <v>#DIV/0!</v>
      </c>
      <c r="P603" s="434">
        <f t="shared" si="54"/>
        <v>0</v>
      </c>
      <c r="Q603" s="434" t="e">
        <f t="shared" si="51"/>
        <v>#VALUE!</v>
      </c>
      <c r="R603" s="434">
        <v>1</v>
      </c>
      <c r="S603" s="434" t="str">
        <f t="shared" si="52"/>
        <v>Unclassified? Y/N Out of Order?</v>
      </c>
    </row>
    <row r="604" spans="6:19" x14ac:dyDescent="0.2">
      <c r="F604" s="434" t="b">
        <v>0</v>
      </c>
      <c r="G604" s="440" t="b">
        <f t="shared" si="53"/>
        <v>1</v>
      </c>
      <c r="H604" s="434" t="b">
        <v>0</v>
      </c>
      <c r="I604" s="434" t="b">
        <v>0</v>
      </c>
      <c r="K604" s="434" t="b">
        <v>0</v>
      </c>
      <c r="L604" s="434">
        <v>0</v>
      </c>
      <c r="M604" s="434" t="b">
        <v>0</v>
      </c>
      <c r="N604" s="434">
        <v>0</v>
      </c>
      <c r="O604" s="497" t="e">
        <f t="shared" si="50"/>
        <v>#DIV/0!</v>
      </c>
      <c r="P604" s="434">
        <f t="shared" si="54"/>
        <v>0</v>
      </c>
      <c r="Q604" s="434" t="e">
        <f t="shared" si="51"/>
        <v>#VALUE!</v>
      </c>
      <c r="R604" s="434">
        <v>1</v>
      </c>
      <c r="S604" s="434" t="str">
        <f t="shared" si="52"/>
        <v>Unclassified? Y/N Out of Order?</v>
      </c>
    </row>
    <row r="605" spans="6:19" x14ac:dyDescent="0.2">
      <c r="F605" s="434" t="b">
        <v>0</v>
      </c>
      <c r="G605" s="440" t="b">
        <f t="shared" si="53"/>
        <v>1</v>
      </c>
      <c r="H605" s="434" t="b">
        <v>0</v>
      </c>
      <c r="I605" s="434" t="b">
        <v>0</v>
      </c>
      <c r="K605" s="434" t="b">
        <v>0</v>
      </c>
      <c r="L605" s="434">
        <v>0</v>
      </c>
      <c r="M605" s="434" t="b">
        <v>0</v>
      </c>
      <c r="N605" s="434">
        <v>0</v>
      </c>
      <c r="O605" s="497" t="e">
        <f t="shared" si="50"/>
        <v>#DIV/0!</v>
      </c>
      <c r="P605" s="434">
        <f t="shared" si="54"/>
        <v>0</v>
      </c>
      <c r="Q605" s="434" t="e">
        <f t="shared" si="51"/>
        <v>#VALUE!</v>
      </c>
      <c r="R605" s="434">
        <v>1</v>
      </c>
      <c r="S605" s="434" t="str">
        <f t="shared" si="52"/>
        <v>Unclassified? Y/N Out of Order?</v>
      </c>
    </row>
    <row r="606" spans="6:19" x14ac:dyDescent="0.2">
      <c r="F606" s="434" t="b">
        <v>0</v>
      </c>
      <c r="G606" s="440" t="b">
        <f t="shared" si="53"/>
        <v>1</v>
      </c>
      <c r="H606" s="434" t="b">
        <v>0</v>
      </c>
      <c r="I606" s="434" t="b">
        <v>0</v>
      </c>
      <c r="K606" s="434" t="b">
        <v>0</v>
      </c>
      <c r="L606" s="434">
        <v>0</v>
      </c>
      <c r="M606" s="434" t="b">
        <v>0</v>
      </c>
      <c r="N606" s="434">
        <v>0</v>
      </c>
      <c r="O606" s="497" t="e">
        <f t="shared" si="50"/>
        <v>#DIV/0!</v>
      </c>
      <c r="P606" s="434">
        <f t="shared" si="54"/>
        <v>0</v>
      </c>
      <c r="Q606" s="434" t="e">
        <f t="shared" si="51"/>
        <v>#VALUE!</v>
      </c>
      <c r="R606" s="434">
        <v>1</v>
      </c>
      <c r="S606" s="434" t="str">
        <f t="shared" si="52"/>
        <v>Unclassified? Y/N Out of Order?</v>
      </c>
    </row>
    <row r="607" spans="6:19" x14ac:dyDescent="0.2">
      <c r="F607" s="434" t="b">
        <v>0</v>
      </c>
      <c r="G607" s="440" t="b">
        <f t="shared" si="53"/>
        <v>1</v>
      </c>
      <c r="H607" s="434" t="b">
        <v>0</v>
      </c>
      <c r="I607" s="434" t="b">
        <v>0</v>
      </c>
      <c r="K607" s="434" t="b">
        <v>0</v>
      </c>
      <c r="L607" s="434">
        <v>0</v>
      </c>
      <c r="M607" s="434" t="b">
        <v>0</v>
      </c>
      <c r="N607" s="434">
        <v>0</v>
      </c>
      <c r="O607" s="497" t="e">
        <f t="shared" si="50"/>
        <v>#DIV/0!</v>
      </c>
      <c r="P607" s="434">
        <f t="shared" si="54"/>
        <v>0</v>
      </c>
      <c r="Q607" s="434" t="e">
        <f t="shared" si="51"/>
        <v>#VALUE!</v>
      </c>
      <c r="R607" s="434">
        <v>1</v>
      </c>
      <c r="S607" s="434" t="str">
        <f t="shared" si="52"/>
        <v>Unclassified? Y/N Out of Order?</v>
      </c>
    </row>
    <row r="608" spans="6:19" x14ac:dyDescent="0.2">
      <c r="F608" s="434" t="b">
        <v>0</v>
      </c>
      <c r="G608" s="440" t="b">
        <f t="shared" si="53"/>
        <v>1</v>
      </c>
      <c r="H608" s="434" t="b">
        <v>0</v>
      </c>
      <c r="I608" s="434" t="b">
        <v>0</v>
      </c>
      <c r="K608" s="434" t="b">
        <v>0</v>
      </c>
      <c r="L608" s="434">
        <v>0</v>
      </c>
      <c r="M608" s="434" t="b">
        <v>0</v>
      </c>
      <c r="N608" s="434">
        <v>0</v>
      </c>
      <c r="O608" s="497" t="e">
        <f t="shared" si="50"/>
        <v>#DIV/0!</v>
      </c>
      <c r="P608" s="434">
        <f t="shared" si="54"/>
        <v>0</v>
      </c>
      <c r="Q608" s="434" t="e">
        <f t="shared" si="51"/>
        <v>#VALUE!</v>
      </c>
      <c r="R608" s="434">
        <v>1</v>
      </c>
      <c r="S608" s="434" t="str">
        <f t="shared" si="52"/>
        <v>Unclassified? Y/N Out of Order?</v>
      </c>
    </row>
    <row r="609" spans="6:19" x14ac:dyDescent="0.2">
      <c r="F609" s="434" t="b">
        <v>0</v>
      </c>
      <c r="G609" s="440" t="b">
        <f t="shared" si="53"/>
        <v>1</v>
      </c>
      <c r="H609" s="434" t="b">
        <v>0</v>
      </c>
      <c r="I609" s="434" t="b">
        <v>0</v>
      </c>
      <c r="K609" s="434" t="b">
        <v>0</v>
      </c>
      <c r="L609" s="434">
        <v>0</v>
      </c>
      <c r="M609" s="434" t="b">
        <v>0</v>
      </c>
      <c r="N609" s="434">
        <v>0</v>
      </c>
      <c r="O609" s="497" t="e">
        <f t="shared" si="50"/>
        <v>#DIV/0!</v>
      </c>
      <c r="P609" s="434">
        <f t="shared" si="54"/>
        <v>0</v>
      </c>
      <c r="Q609" s="434" t="e">
        <f t="shared" si="51"/>
        <v>#VALUE!</v>
      </c>
      <c r="R609" s="434">
        <v>1</v>
      </c>
      <c r="S609" s="434" t="str">
        <f t="shared" si="52"/>
        <v>Unclassified? Y/N Out of Order?</v>
      </c>
    </row>
    <row r="610" spans="6:19" x14ac:dyDescent="0.2">
      <c r="F610" s="434" t="b">
        <v>0</v>
      </c>
      <c r="G610" s="440" t="b">
        <f t="shared" si="53"/>
        <v>1</v>
      </c>
      <c r="H610" s="434" t="b">
        <v>0</v>
      </c>
      <c r="I610" s="434" t="b">
        <v>0</v>
      </c>
      <c r="K610" s="434" t="b">
        <v>0</v>
      </c>
      <c r="L610" s="434">
        <v>0</v>
      </c>
      <c r="M610" s="434" t="b">
        <v>0</v>
      </c>
      <c r="N610" s="434">
        <v>0</v>
      </c>
      <c r="O610" s="497" t="e">
        <f t="shared" si="50"/>
        <v>#DIV/0!</v>
      </c>
      <c r="P610" s="434">
        <f t="shared" si="54"/>
        <v>0</v>
      </c>
      <c r="Q610" s="434" t="e">
        <f t="shared" si="51"/>
        <v>#VALUE!</v>
      </c>
      <c r="R610" s="434">
        <v>1</v>
      </c>
      <c r="S610" s="434" t="str">
        <f t="shared" si="52"/>
        <v>Unclassified? Y/N Out of Order?</v>
      </c>
    </row>
    <row r="611" spans="6:19" x14ac:dyDescent="0.2">
      <c r="F611" s="434" t="b">
        <v>0</v>
      </c>
      <c r="G611" s="440" t="b">
        <f t="shared" si="53"/>
        <v>1</v>
      </c>
      <c r="H611" s="434" t="b">
        <v>0</v>
      </c>
      <c r="I611" s="434" t="b">
        <v>0</v>
      </c>
      <c r="K611" s="434" t="b">
        <v>0</v>
      </c>
      <c r="L611" s="434">
        <v>0</v>
      </c>
      <c r="M611" s="434" t="b">
        <v>0</v>
      </c>
      <c r="N611" s="434">
        <v>0</v>
      </c>
      <c r="O611" s="497" t="e">
        <f t="shared" si="50"/>
        <v>#DIV/0!</v>
      </c>
      <c r="P611" s="434">
        <f t="shared" si="54"/>
        <v>0</v>
      </c>
      <c r="Q611" s="434" t="e">
        <f t="shared" si="51"/>
        <v>#VALUE!</v>
      </c>
      <c r="R611" s="434">
        <v>1</v>
      </c>
      <c r="S611" s="434" t="str">
        <f t="shared" si="52"/>
        <v>Unclassified? Y/N Out of Order?</v>
      </c>
    </row>
    <row r="612" spans="6:19" x14ac:dyDescent="0.2">
      <c r="F612" s="434" t="b">
        <v>0</v>
      </c>
      <c r="G612" s="440" t="b">
        <f t="shared" si="53"/>
        <v>1</v>
      </c>
      <c r="H612" s="434" t="b">
        <v>0</v>
      </c>
      <c r="I612" s="434" t="b">
        <v>0</v>
      </c>
      <c r="K612" s="434" t="b">
        <v>0</v>
      </c>
      <c r="L612" s="434">
        <v>0</v>
      </c>
      <c r="M612" s="434" t="b">
        <v>0</v>
      </c>
      <c r="N612" s="434">
        <v>0</v>
      </c>
      <c r="O612" s="497" t="e">
        <f t="shared" si="50"/>
        <v>#DIV/0!</v>
      </c>
      <c r="P612" s="434">
        <f t="shared" si="54"/>
        <v>0</v>
      </c>
      <c r="Q612" s="434" t="e">
        <f t="shared" si="51"/>
        <v>#VALUE!</v>
      </c>
      <c r="R612" s="434">
        <v>1</v>
      </c>
      <c r="S612" s="434" t="str">
        <f t="shared" si="52"/>
        <v>Unclassified? Y/N Out of Order?</v>
      </c>
    </row>
    <row r="613" spans="6:19" x14ac:dyDescent="0.2">
      <c r="F613" s="434" t="b">
        <v>0</v>
      </c>
      <c r="G613" s="440" t="b">
        <f t="shared" si="53"/>
        <v>1</v>
      </c>
      <c r="H613" s="434" t="b">
        <v>0</v>
      </c>
      <c r="I613" s="434" t="b">
        <v>0</v>
      </c>
      <c r="K613" s="434" t="b">
        <v>0</v>
      </c>
      <c r="L613" s="434">
        <v>0</v>
      </c>
      <c r="M613" s="434" t="b">
        <v>0</v>
      </c>
      <c r="N613" s="434">
        <v>0</v>
      </c>
      <c r="O613" s="497" t="e">
        <f t="shared" si="50"/>
        <v>#DIV/0!</v>
      </c>
      <c r="P613" s="434">
        <f t="shared" si="54"/>
        <v>0</v>
      </c>
      <c r="Q613" s="434" t="e">
        <f t="shared" si="51"/>
        <v>#VALUE!</v>
      </c>
      <c r="R613" s="434">
        <v>1</v>
      </c>
      <c r="S613" s="434" t="str">
        <f t="shared" si="52"/>
        <v>Unclassified? Y/N Out of Order?</v>
      </c>
    </row>
    <row r="614" spans="6:19" x14ac:dyDescent="0.2">
      <c r="F614" s="434" t="b">
        <v>0</v>
      </c>
      <c r="G614" s="440" t="b">
        <f t="shared" si="53"/>
        <v>1</v>
      </c>
      <c r="H614" s="434" t="b">
        <v>0</v>
      </c>
      <c r="I614" s="434" t="b">
        <v>0</v>
      </c>
      <c r="K614" s="434" t="b">
        <v>0</v>
      </c>
      <c r="L614" s="434">
        <v>0</v>
      </c>
      <c r="M614" s="434" t="b">
        <v>0</v>
      </c>
      <c r="N614" s="434">
        <v>0</v>
      </c>
      <c r="O614" s="497" t="e">
        <f t="shared" si="50"/>
        <v>#DIV/0!</v>
      </c>
      <c r="P614" s="434">
        <f t="shared" si="54"/>
        <v>0</v>
      </c>
      <c r="Q614" s="434" t="e">
        <f t="shared" si="51"/>
        <v>#VALUE!</v>
      </c>
      <c r="R614" s="434">
        <v>1</v>
      </c>
      <c r="S614" s="434" t="str">
        <f t="shared" si="52"/>
        <v>Unclassified? Y/N Out of Order?</v>
      </c>
    </row>
    <row r="615" spans="6:19" x14ac:dyDescent="0.2">
      <c r="F615" s="434" t="b">
        <v>0</v>
      </c>
      <c r="G615" s="440" t="b">
        <f t="shared" si="53"/>
        <v>1</v>
      </c>
      <c r="H615" s="434" t="b">
        <v>0</v>
      </c>
      <c r="I615" s="434" t="b">
        <v>0</v>
      </c>
      <c r="K615" s="434" t="b">
        <v>0</v>
      </c>
      <c r="L615" s="434">
        <v>0</v>
      </c>
      <c r="M615" s="434" t="b">
        <v>0</v>
      </c>
      <c r="N615" s="434">
        <v>0</v>
      </c>
      <c r="O615" s="497" t="e">
        <f t="shared" si="50"/>
        <v>#DIV/0!</v>
      </c>
      <c r="P615" s="434">
        <f t="shared" si="54"/>
        <v>0</v>
      </c>
      <c r="Q615" s="434" t="e">
        <f t="shared" si="51"/>
        <v>#VALUE!</v>
      </c>
      <c r="R615" s="434">
        <v>1</v>
      </c>
      <c r="S615" s="434" t="str">
        <f t="shared" si="52"/>
        <v>Unclassified? Y/N Out of Order?</v>
      </c>
    </row>
    <row r="616" spans="6:19" x14ac:dyDescent="0.2">
      <c r="F616" s="434" t="b">
        <v>0</v>
      </c>
      <c r="G616" s="440" t="b">
        <f t="shared" si="53"/>
        <v>1</v>
      </c>
      <c r="H616" s="434" t="b">
        <v>0</v>
      </c>
      <c r="I616" s="434" t="b">
        <v>0</v>
      </c>
      <c r="K616" s="434" t="b">
        <v>0</v>
      </c>
      <c r="L616" s="434">
        <v>0</v>
      </c>
      <c r="M616" s="434" t="b">
        <v>0</v>
      </c>
      <c r="N616" s="434">
        <v>0</v>
      </c>
      <c r="O616" s="497" t="e">
        <f t="shared" si="50"/>
        <v>#DIV/0!</v>
      </c>
      <c r="P616" s="434">
        <f t="shared" si="54"/>
        <v>0</v>
      </c>
      <c r="Q616" s="434" t="e">
        <f t="shared" si="51"/>
        <v>#VALUE!</v>
      </c>
      <c r="R616" s="434">
        <v>1</v>
      </c>
      <c r="S616" s="434" t="str">
        <f t="shared" si="52"/>
        <v>Unclassified? Y/N Out of Order?</v>
      </c>
    </row>
    <row r="617" spans="6:19" x14ac:dyDescent="0.2">
      <c r="F617" s="434" t="b">
        <v>0</v>
      </c>
      <c r="G617" s="440" t="b">
        <f t="shared" si="53"/>
        <v>1</v>
      </c>
      <c r="H617" s="434" t="b">
        <v>0</v>
      </c>
      <c r="I617" s="434" t="b">
        <v>0</v>
      </c>
      <c r="K617" s="434" t="b">
        <v>0</v>
      </c>
      <c r="L617" s="434">
        <v>0</v>
      </c>
      <c r="M617" s="434" t="b">
        <v>0</v>
      </c>
      <c r="N617" s="434">
        <v>0</v>
      </c>
      <c r="O617" s="497" t="e">
        <f t="shared" si="50"/>
        <v>#DIV/0!</v>
      </c>
      <c r="P617" s="434">
        <f t="shared" si="54"/>
        <v>0</v>
      </c>
      <c r="Q617" s="434" t="e">
        <f t="shared" si="51"/>
        <v>#VALUE!</v>
      </c>
      <c r="R617" s="434">
        <v>1</v>
      </c>
      <c r="S617" s="434" t="str">
        <f t="shared" si="52"/>
        <v>Unclassified? Y/N Out of Order?</v>
      </c>
    </row>
    <row r="618" spans="6:19" x14ac:dyDescent="0.2">
      <c r="F618" s="434" t="b">
        <v>0</v>
      </c>
      <c r="G618" s="440" t="b">
        <f t="shared" si="53"/>
        <v>1</v>
      </c>
      <c r="H618" s="434" t="b">
        <v>0</v>
      </c>
      <c r="I618" s="434" t="b">
        <v>0</v>
      </c>
      <c r="K618" s="434" t="b">
        <v>0</v>
      </c>
      <c r="L618" s="434">
        <v>0</v>
      </c>
      <c r="M618" s="434" t="b">
        <v>0</v>
      </c>
      <c r="N618" s="434">
        <v>0</v>
      </c>
      <c r="O618" s="497" t="e">
        <f t="shared" si="50"/>
        <v>#DIV/0!</v>
      </c>
      <c r="P618" s="434">
        <f t="shared" si="54"/>
        <v>0</v>
      </c>
      <c r="Q618" s="434" t="e">
        <f t="shared" si="51"/>
        <v>#VALUE!</v>
      </c>
      <c r="R618" s="434">
        <v>1</v>
      </c>
      <c r="S618" s="434" t="str">
        <f t="shared" si="52"/>
        <v>Unclassified? Y/N Out of Order?</v>
      </c>
    </row>
    <row r="619" spans="6:19" x14ac:dyDescent="0.2">
      <c r="F619" s="434" t="b">
        <v>0</v>
      </c>
      <c r="G619" s="440" t="b">
        <f t="shared" si="53"/>
        <v>1</v>
      </c>
      <c r="H619" s="434" t="b">
        <v>0</v>
      </c>
      <c r="I619" s="434" t="b">
        <v>0</v>
      </c>
      <c r="K619" s="434" t="b">
        <v>0</v>
      </c>
      <c r="L619" s="434">
        <v>0</v>
      </c>
      <c r="M619" s="434" t="b">
        <v>0</v>
      </c>
      <c r="N619" s="434">
        <v>0</v>
      </c>
      <c r="O619" s="497" t="e">
        <f t="shared" si="50"/>
        <v>#DIV/0!</v>
      </c>
      <c r="P619" s="434">
        <f t="shared" si="54"/>
        <v>0</v>
      </c>
      <c r="Q619" s="434" t="e">
        <f t="shared" si="51"/>
        <v>#VALUE!</v>
      </c>
      <c r="R619" s="434">
        <v>1</v>
      </c>
      <c r="S619" s="434" t="str">
        <f t="shared" si="52"/>
        <v>Unclassified? Y/N Out of Order?</v>
      </c>
    </row>
    <row r="620" spans="6:19" x14ac:dyDescent="0.2">
      <c r="F620" s="434" t="b">
        <v>0</v>
      </c>
      <c r="G620" s="440" t="b">
        <f t="shared" si="53"/>
        <v>1</v>
      </c>
      <c r="H620" s="434" t="b">
        <v>0</v>
      </c>
      <c r="I620" s="434" t="b">
        <v>0</v>
      </c>
      <c r="K620" s="434" t="b">
        <v>0</v>
      </c>
      <c r="L620" s="434">
        <v>0</v>
      </c>
      <c r="M620" s="434" t="b">
        <v>0</v>
      </c>
      <c r="N620" s="434">
        <v>0</v>
      </c>
      <c r="O620" s="497" t="e">
        <f t="shared" si="50"/>
        <v>#DIV/0!</v>
      </c>
      <c r="P620" s="434">
        <f t="shared" si="54"/>
        <v>0</v>
      </c>
      <c r="Q620" s="434" t="e">
        <f t="shared" si="51"/>
        <v>#VALUE!</v>
      </c>
      <c r="R620" s="434">
        <v>1</v>
      </c>
      <c r="S620" s="434" t="str">
        <f t="shared" si="52"/>
        <v>Unclassified? Y/N Out of Order?</v>
      </c>
    </row>
    <row r="621" spans="6:19" x14ac:dyDescent="0.2">
      <c r="F621" s="434" t="b">
        <v>0</v>
      </c>
      <c r="G621" s="440" t="b">
        <f t="shared" si="53"/>
        <v>1</v>
      </c>
      <c r="H621" s="434" t="b">
        <v>0</v>
      </c>
      <c r="I621" s="434" t="b">
        <v>0</v>
      </c>
      <c r="K621" s="434" t="b">
        <v>0</v>
      </c>
      <c r="L621" s="434">
        <v>0</v>
      </c>
      <c r="M621" s="434" t="b">
        <v>0</v>
      </c>
      <c r="N621" s="434">
        <v>0</v>
      </c>
      <c r="O621" s="497" t="e">
        <f t="shared" si="50"/>
        <v>#DIV/0!</v>
      </c>
      <c r="P621" s="434">
        <f t="shared" si="54"/>
        <v>0</v>
      </c>
      <c r="Q621" s="434" t="e">
        <f t="shared" si="51"/>
        <v>#VALUE!</v>
      </c>
      <c r="R621" s="434">
        <v>1</v>
      </c>
      <c r="S621" s="434" t="str">
        <f t="shared" si="52"/>
        <v>Unclassified? Y/N Out of Order?</v>
      </c>
    </row>
    <row r="622" spans="6:19" x14ac:dyDescent="0.2">
      <c r="F622" s="434" t="b">
        <v>0</v>
      </c>
      <c r="G622" s="440" t="b">
        <f t="shared" si="53"/>
        <v>1</v>
      </c>
      <c r="H622" s="434" t="b">
        <v>0</v>
      </c>
      <c r="I622" s="434" t="b">
        <v>0</v>
      </c>
      <c r="K622" s="434" t="b">
        <v>0</v>
      </c>
      <c r="L622" s="434">
        <v>0</v>
      </c>
      <c r="M622" s="434" t="b">
        <v>0</v>
      </c>
      <c r="N622" s="434">
        <v>0</v>
      </c>
      <c r="O622" s="497" t="e">
        <f t="shared" si="50"/>
        <v>#DIV/0!</v>
      </c>
      <c r="P622" s="434">
        <f t="shared" si="54"/>
        <v>0</v>
      </c>
      <c r="Q622" s="434" t="e">
        <f t="shared" si="51"/>
        <v>#VALUE!</v>
      </c>
      <c r="R622" s="434">
        <v>1</v>
      </c>
      <c r="S622" s="434" t="str">
        <f t="shared" si="52"/>
        <v>Unclassified? Y/N Out of Order?</v>
      </c>
    </row>
    <row r="623" spans="6:19" x14ac:dyDescent="0.2">
      <c r="F623" s="434" t="b">
        <v>0</v>
      </c>
      <c r="G623" s="440" t="b">
        <f t="shared" si="53"/>
        <v>1</v>
      </c>
      <c r="H623" s="434" t="b">
        <v>0</v>
      </c>
      <c r="I623" s="434" t="b">
        <v>0</v>
      </c>
      <c r="K623" s="434" t="b">
        <v>0</v>
      </c>
      <c r="L623" s="434">
        <v>0</v>
      </c>
      <c r="M623" s="434" t="b">
        <v>0</v>
      </c>
      <c r="N623" s="434">
        <v>0</v>
      </c>
      <c r="O623" s="497" t="e">
        <f t="shared" si="50"/>
        <v>#DIV/0!</v>
      </c>
      <c r="P623" s="434">
        <f t="shared" si="54"/>
        <v>0</v>
      </c>
      <c r="Q623" s="434" t="e">
        <f t="shared" si="51"/>
        <v>#VALUE!</v>
      </c>
      <c r="R623" s="434">
        <v>1</v>
      </c>
      <c r="S623" s="434" t="str">
        <f t="shared" si="52"/>
        <v>Unclassified? Y/N Out of Order?</v>
      </c>
    </row>
    <row r="624" spans="6:19" x14ac:dyDescent="0.2">
      <c r="F624" s="434" t="b">
        <v>0</v>
      </c>
      <c r="G624" s="440" t="b">
        <f t="shared" si="53"/>
        <v>1</v>
      </c>
      <c r="H624" s="434" t="b">
        <v>0</v>
      </c>
      <c r="I624" s="434" t="b">
        <v>0</v>
      </c>
      <c r="K624" s="434" t="b">
        <v>0</v>
      </c>
      <c r="L624" s="434">
        <v>0</v>
      </c>
      <c r="M624" s="434" t="b">
        <v>0</v>
      </c>
      <c r="N624" s="434">
        <v>0</v>
      </c>
      <c r="O624" s="497" t="e">
        <f t="shared" si="50"/>
        <v>#DIV/0!</v>
      </c>
      <c r="P624" s="434">
        <f t="shared" si="54"/>
        <v>0</v>
      </c>
      <c r="Q624" s="434" t="e">
        <f t="shared" si="51"/>
        <v>#VALUE!</v>
      </c>
      <c r="R624" s="434">
        <v>1</v>
      </c>
      <c r="S624" s="434" t="str">
        <f t="shared" si="52"/>
        <v>Unclassified? Y/N Out of Order?</v>
      </c>
    </row>
    <row r="625" spans="6:19" x14ac:dyDescent="0.2">
      <c r="F625" s="434" t="b">
        <v>0</v>
      </c>
      <c r="G625" s="440" t="b">
        <f t="shared" si="53"/>
        <v>1</v>
      </c>
      <c r="H625" s="434" t="b">
        <v>0</v>
      </c>
      <c r="I625" s="434" t="b">
        <v>0</v>
      </c>
      <c r="K625" s="434" t="b">
        <v>0</v>
      </c>
      <c r="L625" s="434">
        <v>0</v>
      </c>
      <c r="M625" s="434" t="b">
        <v>0</v>
      </c>
      <c r="N625" s="434">
        <v>0</v>
      </c>
      <c r="O625" s="497" t="e">
        <f t="shared" si="50"/>
        <v>#DIV/0!</v>
      </c>
      <c r="P625" s="434">
        <f t="shared" si="54"/>
        <v>0</v>
      </c>
      <c r="Q625" s="434" t="e">
        <f t="shared" si="51"/>
        <v>#VALUE!</v>
      </c>
      <c r="R625" s="434">
        <v>1</v>
      </c>
      <c r="S625" s="434" t="str">
        <f t="shared" si="52"/>
        <v>Unclassified? Y/N Out of Order?</v>
      </c>
    </row>
    <row r="626" spans="6:19" x14ac:dyDescent="0.2">
      <c r="F626" s="434" t="b">
        <v>0</v>
      </c>
      <c r="G626" s="440" t="b">
        <f t="shared" si="53"/>
        <v>1</v>
      </c>
      <c r="H626" s="434" t="b">
        <v>0</v>
      </c>
      <c r="I626" s="434" t="b">
        <v>0</v>
      </c>
      <c r="K626" s="434" t="b">
        <v>0</v>
      </c>
      <c r="L626" s="434">
        <v>0</v>
      </c>
      <c r="M626" s="434" t="b">
        <v>0</v>
      </c>
      <c r="N626" s="434">
        <v>0</v>
      </c>
      <c r="O626" s="497" t="e">
        <f t="shared" si="50"/>
        <v>#DIV/0!</v>
      </c>
      <c r="P626" s="434">
        <f t="shared" si="54"/>
        <v>0</v>
      </c>
      <c r="Q626" s="434" t="e">
        <f t="shared" si="51"/>
        <v>#VALUE!</v>
      </c>
      <c r="R626" s="434">
        <v>1</v>
      </c>
      <c r="S626" s="434" t="str">
        <f t="shared" si="52"/>
        <v>Unclassified? Y/N Out of Order?</v>
      </c>
    </row>
    <row r="627" spans="6:19" x14ac:dyDescent="0.2">
      <c r="F627" s="434" t="b">
        <v>0</v>
      </c>
      <c r="G627" s="440" t="b">
        <f t="shared" si="53"/>
        <v>1</v>
      </c>
      <c r="H627" s="434" t="b">
        <v>0</v>
      </c>
      <c r="I627" s="434" t="b">
        <v>0</v>
      </c>
      <c r="K627" s="434" t="b">
        <v>0</v>
      </c>
      <c r="L627" s="434">
        <v>0</v>
      </c>
      <c r="M627" s="434" t="b">
        <v>0</v>
      </c>
      <c r="N627" s="434">
        <v>0</v>
      </c>
      <c r="O627" s="497" t="e">
        <f t="shared" si="50"/>
        <v>#DIV/0!</v>
      </c>
      <c r="P627" s="434">
        <f t="shared" si="54"/>
        <v>0</v>
      </c>
      <c r="Q627" s="434" t="e">
        <f t="shared" si="51"/>
        <v>#VALUE!</v>
      </c>
      <c r="R627" s="434">
        <v>1</v>
      </c>
      <c r="S627" s="434" t="str">
        <f t="shared" si="52"/>
        <v>Unclassified? Y/N Out of Order?</v>
      </c>
    </row>
    <row r="628" spans="6:19" x14ac:dyDescent="0.2">
      <c r="F628" s="434" t="b">
        <v>0</v>
      </c>
      <c r="G628" s="440" t="b">
        <f t="shared" si="53"/>
        <v>1</v>
      </c>
      <c r="H628" s="434" t="b">
        <v>0</v>
      </c>
      <c r="I628" s="434" t="b">
        <v>0</v>
      </c>
      <c r="K628" s="434" t="b">
        <v>0</v>
      </c>
      <c r="L628" s="434">
        <v>0</v>
      </c>
      <c r="M628" s="434" t="b">
        <v>0</v>
      </c>
      <c r="N628" s="434">
        <v>0</v>
      </c>
      <c r="O628" s="497" t="e">
        <f t="shared" si="50"/>
        <v>#DIV/0!</v>
      </c>
      <c r="P628" s="434">
        <f t="shared" si="54"/>
        <v>0</v>
      </c>
      <c r="Q628" s="434" t="e">
        <f t="shared" si="51"/>
        <v>#VALUE!</v>
      </c>
      <c r="R628" s="434">
        <v>1</v>
      </c>
      <c r="S628" s="434" t="str">
        <f t="shared" si="52"/>
        <v>Unclassified? Y/N Out of Order?</v>
      </c>
    </row>
    <row r="629" spans="6:19" x14ac:dyDescent="0.2">
      <c r="F629" s="434" t="b">
        <v>0</v>
      </c>
      <c r="G629" s="440" t="b">
        <f t="shared" si="53"/>
        <v>1</v>
      </c>
      <c r="H629" s="434" t="b">
        <v>0</v>
      </c>
      <c r="I629" s="434" t="b">
        <v>0</v>
      </c>
      <c r="K629" s="434" t="b">
        <v>0</v>
      </c>
      <c r="L629" s="434">
        <v>0</v>
      </c>
      <c r="M629" s="434" t="b">
        <v>0</v>
      </c>
      <c r="N629" s="434">
        <v>0</v>
      </c>
      <c r="O629" s="497" t="e">
        <f t="shared" si="50"/>
        <v>#DIV/0!</v>
      </c>
      <c r="P629" s="434">
        <f t="shared" si="54"/>
        <v>0</v>
      </c>
      <c r="Q629" s="434" t="e">
        <f t="shared" si="51"/>
        <v>#VALUE!</v>
      </c>
      <c r="R629" s="434">
        <v>1</v>
      </c>
      <c r="S629" s="434" t="str">
        <f t="shared" si="52"/>
        <v>Unclassified? Y/N Out of Order?</v>
      </c>
    </row>
    <row r="630" spans="6:19" x14ac:dyDescent="0.2">
      <c r="F630" s="434" t="b">
        <v>0</v>
      </c>
      <c r="G630" s="440" t="b">
        <f t="shared" si="53"/>
        <v>1</v>
      </c>
      <c r="H630" s="434" t="b">
        <v>0</v>
      </c>
      <c r="I630" s="434" t="b">
        <v>0</v>
      </c>
      <c r="K630" s="434" t="b">
        <v>0</v>
      </c>
      <c r="L630" s="434">
        <v>0</v>
      </c>
      <c r="M630" s="434" t="b">
        <v>0</v>
      </c>
      <c r="N630" s="434">
        <v>0</v>
      </c>
      <c r="O630" s="497" t="e">
        <f t="shared" si="50"/>
        <v>#DIV/0!</v>
      </c>
      <c r="P630" s="434">
        <f t="shared" si="54"/>
        <v>0</v>
      </c>
      <c r="Q630" s="434" t="e">
        <f t="shared" si="51"/>
        <v>#VALUE!</v>
      </c>
      <c r="R630" s="434">
        <v>1</v>
      </c>
      <c r="S630" s="434" t="str">
        <f t="shared" si="52"/>
        <v>Unclassified? Y/N Out of Order?</v>
      </c>
    </row>
    <row r="631" spans="6:19" x14ac:dyDescent="0.2">
      <c r="F631" s="434" t="b">
        <v>0</v>
      </c>
      <c r="G631" s="440" t="b">
        <f t="shared" si="53"/>
        <v>1</v>
      </c>
      <c r="H631" s="434" t="b">
        <v>0</v>
      </c>
      <c r="I631" s="434" t="b">
        <v>0</v>
      </c>
      <c r="K631" s="434" t="b">
        <v>0</v>
      </c>
      <c r="L631" s="434">
        <v>0</v>
      </c>
      <c r="M631" s="434" t="b">
        <v>0</v>
      </c>
      <c r="N631" s="434">
        <v>0</v>
      </c>
      <c r="O631" s="497" t="e">
        <f t="shared" si="50"/>
        <v>#DIV/0!</v>
      </c>
      <c r="P631" s="434">
        <f t="shared" si="54"/>
        <v>0</v>
      </c>
      <c r="Q631" s="434" t="e">
        <f t="shared" si="51"/>
        <v>#VALUE!</v>
      </c>
      <c r="R631" s="434">
        <v>1</v>
      </c>
      <c r="S631" s="434" t="str">
        <f t="shared" si="52"/>
        <v>Unclassified? Y/N Out of Order?</v>
      </c>
    </row>
    <row r="632" spans="6:19" x14ac:dyDescent="0.2">
      <c r="F632" s="434" t="b">
        <v>0</v>
      </c>
      <c r="G632" s="440" t="b">
        <f t="shared" si="53"/>
        <v>1</v>
      </c>
      <c r="H632" s="434" t="b">
        <v>0</v>
      </c>
      <c r="I632" s="434" t="b">
        <v>0</v>
      </c>
      <c r="K632" s="434" t="b">
        <v>0</v>
      </c>
      <c r="L632" s="434">
        <v>0</v>
      </c>
      <c r="M632" s="434" t="b">
        <v>0</v>
      </c>
      <c r="N632" s="434">
        <v>0</v>
      </c>
      <c r="O632" s="497" t="e">
        <f t="shared" si="50"/>
        <v>#DIV/0!</v>
      </c>
      <c r="P632" s="434">
        <f t="shared" si="54"/>
        <v>0</v>
      </c>
      <c r="Q632" s="434" t="e">
        <f t="shared" si="51"/>
        <v>#VALUE!</v>
      </c>
      <c r="R632" s="434">
        <v>1</v>
      </c>
      <c r="S632" s="434" t="str">
        <f t="shared" si="52"/>
        <v>Unclassified? Y/N Out of Order?</v>
      </c>
    </row>
    <row r="633" spans="6:19" x14ac:dyDescent="0.2">
      <c r="F633" s="434" t="b">
        <v>0</v>
      </c>
      <c r="G633" s="440" t="b">
        <f t="shared" si="53"/>
        <v>1</v>
      </c>
      <c r="H633" s="434" t="b">
        <v>0</v>
      </c>
      <c r="I633" s="434" t="b">
        <v>0</v>
      </c>
      <c r="K633" s="434" t="b">
        <v>0</v>
      </c>
      <c r="L633" s="434">
        <v>0</v>
      </c>
      <c r="M633" s="434" t="b">
        <v>0</v>
      </c>
      <c r="N633" s="434">
        <v>0</v>
      </c>
      <c r="O633" s="497" t="e">
        <f t="shared" si="50"/>
        <v>#DIV/0!</v>
      </c>
      <c r="P633" s="434">
        <f t="shared" si="54"/>
        <v>0</v>
      </c>
      <c r="Q633" s="434" t="e">
        <f t="shared" si="51"/>
        <v>#VALUE!</v>
      </c>
      <c r="R633" s="434">
        <v>1</v>
      </c>
      <c r="S633" s="434" t="str">
        <f t="shared" si="52"/>
        <v>Unclassified? Y/N Out of Order?</v>
      </c>
    </row>
    <row r="634" spans="6:19" x14ac:dyDescent="0.2">
      <c r="F634" s="434" t="b">
        <v>0</v>
      </c>
      <c r="G634" s="440" t="b">
        <f t="shared" si="53"/>
        <v>1</v>
      </c>
      <c r="H634" s="434" t="b">
        <v>0</v>
      </c>
      <c r="I634" s="434" t="b">
        <v>0</v>
      </c>
      <c r="K634" s="434" t="b">
        <v>0</v>
      </c>
      <c r="L634" s="434">
        <v>0</v>
      </c>
      <c r="M634" s="434" t="b">
        <v>0</v>
      </c>
      <c r="N634" s="434">
        <v>0</v>
      </c>
      <c r="O634" s="497" t="e">
        <f t="shared" si="50"/>
        <v>#DIV/0!</v>
      </c>
      <c r="P634" s="434">
        <f t="shared" si="54"/>
        <v>0</v>
      </c>
      <c r="Q634" s="434" t="e">
        <f t="shared" si="51"/>
        <v>#VALUE!</v>
      </c>
      <c r="R634" s="434">
        <v>1</v>
      </c>
      <c r="S634" s="434" t="str">
        <f t="shared" si="52"/>
        <v>Unclassified? Y/N Out of Order?</v>
      </c>
    </row>
    <row r="635" spans="6:19" x14ac:dyDescent="0.2">
      <c r="F635" s="434" t="b">
        <v>0</v>
      </c>
      <c r="G635" s="440" t="b">
        <f t="shared" si="53"/>
        <v>1</v>
      </c>
      <c r="H635" s="434" t="b">
        <v>0</v>
      </c>
      <c r="I635" s="434" t="b">
        <v>0</v>
      </c>
      <c r="K635" s="434" t="b">
        <v>0</v>
      </c>
      <c r="L635" s="434">
        <v>0</v>
      </c>
      <c r="M635" s="434" t="b">
        <v>0</v>
      </c>
      <c r="N635" s="434">
        <v>0</v>
      </c>
      <c r="O635" s="497" t="e">
        <f t="shared" si="50"/>
        <v>#DIV/0!</v>
      </c>
      <c r="P635" s="434">
        <f t="shared" si="54"/>
        <v>0</v>
      </c>
      <c r="Q635" s="434" t="e">
        <f t="shared" si="51"/>
        <v>#VALUE!</v>
      </c>
      <c r="R635" s="434">
        <v>1</v>
      </c>
      <c r="S635" s="434" t="str">
        <f t="shared" si="52"/>
        <v>Unclassified? Y/N Out of Order?</v>
      </c>
    </row>
    <row r="636" spans="6:19" x14ac:dyDescent="0.2">
      <c r="F636" s="434" t="b">
        <v>0</v>
      </c>
      <c r="G636" s="440" t="b">
        <f t="shared" si="53"/>
        <v>1</v>
      </c>
      <c r="H636" s="434" t="b">
        <v>0</v>
      </c>
      <c r="I636" s="434" t="b">
        <v>0</v>
      </c>
      <c r="K636" s="434" t="b">
        <v>0</v>
      </c>
      <c r="L636" s="434">
        <v>0</v>
      </c>
      <c r="M636" s="434" t="b">
        <v>0</v>
      </c>
      <c r="N636" s="434">
        <v>0</v>
      </c>
      <c r="O636" s="497" t="e">
        <f t="shared" si="50"/>
        <v>#DIV/0!</v>
      </c>
      <c r="P636" s="434">
        <f t="shared" si="54"/>
        <v>0</v>
      </c>
      <c r="Q636" s="434" t="e">
        <f t="shared" si="51"/>
        <v>#VALUE!</v>
      </c>
      <c r="R636" s="434">
        <v>1</v>
      </c>
      <c r="S636" s="434" t="str">
        <f t="shared" si="52"/>
        <v>Unclassified? Y/N Out of Order?</v>
      </c>
    </row>
    <row r="637" spans="6:19" x14ac:dyDescent="0.2">
      <c r="F637" s="434" t="b">
        <v>0</v>
      </c>
      <c r="G637" s="440" t="b">
        <f t="shared" si="53"/>
        <v>1</v>
      </c>
      <c r="H637" s="434" t="b">
        <v>0</v>
      </c>
      <c r="I637" s="434" t="b">
        <v>0</v>
      </c>
      <c r="K637" s="434" t="b">
        <v>0</v>
      </c>
      <c r="L637" s="434">
        <v>0</v>
      </c>
      <c r="M637" s="434" t="b">
        <v>0</v>
      </c>
      <c r="N637" s="434">
        <v>0</v>
      </c>
      <c r="O637" s="497" t="e">
        <f t="shared" si="50"/>
        <v>#DIV/0!</v>
      </c>
      <c r="P637" s="434">
        <f t="shared" si="54"/>
        <v>0</v>
      </c>
      <c r="Q637" s="434" t="e">
        <f t="shared" si="51"/>
        <v>#VALUE!</v>
      </c>
      <c r="R637" s="434">
        <v>1</v>
      </c>
      <c r="S637" s="434" t="str">
        <f t="shared" si="52"/>
        <v>Unclassified? Y/N Out of Order?</v>
      </c>
    </row>
    <row r="638" spans="6:19" x14ac:dyDescent="0.2">
      <c r="F638" s="434" t="b">
        <v>0</v>
      </c>
      <c r="G638" s="440" t="b">
        <f t="shared" si="53"/>
        <v>1</v>
      </c>
      <c r="H638" s="434" t="b">
        <v>0</v>
      </c>
      <c r="I638" s="434" t="b">
        <v>0</v>
      </c>
      <c r="K638" s="434" t="b">
        <v>0</v>
      </c>
      <c r="L638" s="434">
        <v>0</v>
      </c>
      <c r="M638" s="434" t="b">
        <v>0</v>
      </c>
      <c r="N638" s="434">
        <v>0</v>
      </c>
      <c r="O638" s="497" t="e">
        <f t="shared" si="50"/>
        <v>#DIV/0!</v>
      </c>
      <c r="P638" s="434">
        <f t="shared" si="54"/>
        <v>0</v>
      </c>
      <c r="Q638" s="434" t="e">
        <f t="shared" si="51"/>
        <v>#VALUE!</v>
      </c>
      <c r="R638" s="434">
        <v>1</v>
      </c>
      <c r="S638" s="434" t="str">
        <f t="shared" si="52"/>
        <v>Unclassified? Y/N Out of Order?</v>
      </c>
    </row>
    <row r="639" spans="6:19" x14ac:dyDescent="0.2">
      <c r="F639" s="434" t="b">
        <v>0</v>
      </c>
      <c r="G639" s="440" t="b">
        <f t="shared" si="53"/>
        <v>1</v>
      </c>
      <c r="H639" s="434" t="b">
        <v>0</v>
      </c>
      <c r="I639" s="434" t="b">
        <v>0</v>
      </c>
      <c r="K639" s="434" t="b">
        <v>0</v>
      </c>
      <c r="L639" s="434">
        <v>0</v>
      </c>
      <c r="M639" s="434" t="b">
        <v>0</v>
      </c>
      <c r="N639" s="434">
        <v>0</v>
      </c>
      <c r="O639" s="497" t="e">
        <f t="shared" si="50"/>
        <v>#DIV/0!</v>
      </c>
      <c r="P639" s="434">
        <f t="shared" si="54"/>
        <v>0</v>
      </c>
      <c r="Q639" s="434" t="e">
        <f t="shared" si="51"/>
        <v>#VALUE!</v>
      </c>
      <c r="R639" s="434">
        <v>1</v>
      </c>
      <c r="S639" s="434" t="str">
        <f t="shared" si="52"/>
        <v>Unclassified? Y/N Out of Order?</v>
      </c>
    </row>
    <row r="640" spans="6:19" x14ac:dyDescent="0.2">
      <c r="F640" s="434" t="b">
        <v>0</v>
      </c>
      <c r="G640" s="440" t="b">
        <f t="shared" si="53"/>
        <v>1</v>
      </c>
      <c r="H640" s="434" t="b">
        <v>0</v>
      </c>
      <c r="I640" s="434" t="b">
        <v>0</v>
      </c>
      <c r="K640" s="434" t="b">
        <v>0</v>
      </c>
      <c r="L640" s="434">
        <v>0</v>
      </c>
      <c r="M640" s="434" t="b">
        <v>0</v>
      </c>
      <c r="N640" s="434">
        <v>0</v>
      </c>
      <c r="O640" s="497" t="e">
        <f t="shared" si="50"/>
        <v>#DIV/0!</v>
      </c>
      <c r="P640" s="434">
        <f t="shared" si="54"/>
        <v>0</v>
      </c>
      <c r="Q640" s="434" t="e">
        <f t="shared" si="51"/>
        <v>#VALUE!</v>
      </c>
      <c r="R640" s="434">
        <v>1</v>
      </c>
      <c r="S640" s="434" t="str">
        <f t="shared" si="52"/>
        <v>Unclassified? Y/N Out of Order?</v>
      </c>
    </row>
    <row r="641" spans="6:19" x14ac:dyDescent="0.2">
      <c r="F641" s="434" t="b">
        <v>0</v>
      </c>
      <c r="G641" s="440" t="b">
        <f t="shared" si="53"/>
        <v>1</v>
      </c>
      <c r="H641" s="434" t="b">
        <v>0</v>
      </c>
      <c r="I641" s="434" t="b">
        <v>0</v>
      </c>
      <c r="K641" s="434" t="b">
        <v>0</v>
      </c>
      <c r="L641" s="434">
        <v>0</v>
      </c>
      <c r="M641" s="434" t="b">
        <v>0</v>
      </c>
      <c r="N641" s="434">
        <v>0</v>
      </c>
      <c r="O641" s="497" t="e">
        <f t="shared" si="50"/>
        <v>#DIV/0!</v>
      </c>
      <c r="P641" s="434">
        <f t="shared" si="54"/>
        <v>0</v>
      </c>
      <c r="Q641" s="434" t="e">
        <f t="shared" si="51"/>
        <v>#VALUE!</v>
      </c>
      <c r="R641" s="434">
        <v>1</v>
      </c>
      <c r="S641" s="434" t="str">
        <f t="shared" si="52"/>
        <v>Unclassified? Y/N Out of Order?</v>
      </c>
    </row>
    <row r="642" spans="6:19" x14ac:dyDescent="0.2">
      <c r="F642" s="434" t="b">
        <v>0</v>
      </c>
      <c r="G642" s="440" t="b">
        <f t="shared" si="53"/>
        <v>1</v>
      </c>
      <c r="H642" s="434" t="b">
        <v>0</v>
      </c>
      <c r="I642" s="434" t="b">
        <v>0</v>
      </c>
      <c r="K642" s="434" t="b">
        <v>0</v>
      </c>
      <c r="L642" s="434">
        <v>0</v>
      </c>
      <c r="M642" s="434" t="b">
        <v>0</v>
      </c>
      <c r="N642" s="434">
        <v>0</v>
      </c>
      <c r="O642" s="497" t="e">
        <f t="shared" si="50"/>
        <v>#DIV/0!</v>
      </c>
      <c r="P642" s="434">
        <f t="shared" si="54"/>
        <v>0</v>
      </c>
      <c r="Q642" s="434" t="e">
        <f t="shared" si="51"/>
        <v>#VALUE!</v>
      </c>
      <c r="R642" s="434">
        <v>1</v>
      </c>
      <c r="S642" s="434" t="str">
        <f t="shared" si="52"/>
        <v>Unclassified? Y/N Out of Order?</v>
      </c>
    </row>
    <row r="643" spans="6:19" x14ac:dyDescent="0.2">
      <c r="F643" s="434" t="b">
        <v>0</v>
      </c>
      <c r="G643" s="440" t="b">
        <f t="shared" si="53"/>
        <v>1</v>
      </c>
      <c r="H643" s="434" t="b">
        <v>0</v>
      </c>
      <c r="I643" s="434" t="b">
        <v>0</v>
      </c>
      <c r="K643" s="434" t="b">
        <v>0</v>
      </c>
      <c r="L643" s="434">
        <v>0</v>
      </c>
      <c r="M643" s="434" t="b">
        <v>0</v>
      </c>
      <c r="N643" s="434">
        <v>0</v>
      </c>
      <c r="O643" s="497" t="e">
        <f t="shared" si="50"/>
        <v>#DIV/0!</v>
      </c>
      <c r="P643" s="434">
        <f t="shared" si="54"/>
        <v>0</v>
      </c>
      <c r="Q643" s="434" t="e">
        <f t="shared" si="51"/>
        <v>#VALUE!</v>
      </c>
      <c r="R643" s="434">
        <v>1</v>
      </c>
      <c r="S643" s="434" t="str">
        <f t="shared" si="52"/>
        <v>Unclassified? Y/N Out of Order?</v>
      </c>
    </row>
    <row r="644" spans="6:19" x14ac:dyDescent="0.2">
      <c r="F644" s="434" t="b">
        <v>0</v>
      </c>
      <c r="G644" s="440" t="b">
        <f t="shared" si="53"/>
        <v>1</v>
      </c>
      <c r="H644" s="434" t="b">
        <v>0</v>
      </c>
      <c r="I644" s="434" t="b">
        <v>0</v>
      </c>
      <c r="K644" s="434" t="b">
        <v>0</v>
      </c>
      <c r="L644" s="434">
        <v>0</v>
      </c>
      <c r="M644" s="434" t="b">
        <v>0</v>
      </c>
      <c r="N644" s="434">
        <v>0</v>
      </c>
      <c r="O644" s="497" t="e">
        <f t="shared" si="50"/>
        <v>#DIV/0!</v>
      </c>
      <c r="P644" s="434">
        <f t="shared" si="54"/>
        <v>0</v>
      </c>
      <c r="Q644" s="434" t="e">
        <f t="shared" si="51"/>
        <v>#VALUE!</v>
      </c>
      <c r="R644" s="434">
        <v>1</v>
      </c>
      <c r="S644" s="434" t="str">
        <f t="shared" si="52"/>
        <v>Unclassified? Y/N Out of Order?</v>
      </c>
    </row>
    <row r="645" spans="6:19" x14ac:dyDescent="0.2">
      <c r="F645" s="434" t="b">
        <v>0</v>
      </c>
      <c r="G645" s="440" t="b">
        <f t="shared" si="53"/>
        <v>1</v>
      </c>
      <c r="H645" s="434" t="b">
        <v>0</v>
      </c>
      <c r="I645" s="434" t="b">
        <v>0</v>
      </c>
      <c r="K645" s="434" t="b">
        <v>0</v>
      </c>
      <c r="L645" s="434">
        <v>0</v>
      </c>
      <c r="M645" s="434" t="b">
        <v>0</v>
      </c>
      <c r="N645" s="434">
        <v>0</v>
      </c>
      <c r="O645" s="497" t="e">
        <f t="shared" si="50"/>
        <v>#DIV/0!</v>
      </c>
      <c r="P645" s="434">
        <f t="shared" si="54"/>
        <v>0</v>
      </c>
      <c r="Q645" s="434" t="e">
        <f t="shared" si="51"/>
        <v>#VALUE!</v>
      </c>
      <c r="R645" s="434">
        <v>1</v>
      </c>
      <c r="S645" s="434" t="str">
        <f t="shared" si="52"/>
        <v>Unclassified? Y/N Out of Order?</v>
      </c>
    </row>
    <row r="646" spans="6:19" x14ac:dyDescent="0.2">
      <c r="F646" s="434" t="b">
        <v>0</v>
      </c>
      <c r="G646" s="440" t="b">
        <f t="shared" si="53"/>
        <v>1</v>
      </c>
      <c r="H646" s="434" t="b">
        <v>0</v>
      </c>
      <c r="I646" s="434" t="b">
        <v>0</v>
      </c>
      <c r="K646" s="434" t="b">
        <v>0</v>
      </c>
      <c r="L646" s="434">
        <v>0</v>
      </c>
      <c r="M646" s="434" t="b">
        <v>0</v>
      </c>
      <c r="N646" s="434">
        <v>0</v>
      </c>
      <c r="O646" s="497" t="e">
        <f t="shared" si="50"/>
        <v>#DIV/0!</v>
      </c>
      <c r="P646" s="434">
        <f t="shared" si="54"/>
        <v>0</v>
      </c>
      <c r="Q646" s="434" t="e">
        <f t="shared" si="51"/>
        <v>#VALUE!</v>
      </c>
      <c r="R646" s="434">
        <v>1</v>
      </c>
      <c r="S646" s="434" t="str">
        <f t="shared" si="52"/>
        <v>Unclassified? Y/N Out of Order?</v>
      </c>
    </row>
    <row r="647" spans="6:19" x14ac:dyDescent="0.2">
      <c r="F647" s="434" t="b">
        <v>0</v>
      </c>
      <c r="G647" s="440" t="b">
        <f t="shared" si="53"/>
        <v>1</v>
      </c>
      <c r="H647" s="434" t="b">
        <v>0</v>
      </c>
      <c r="I647" s="434" t="b">
        <v>0</v>
      </c>
      <c r="K647" s="434" t="b">
        <v>0</v>
      </c>
      <c r="L647" s="434">
        <v>0</v>
      </c>
      <c r="M647" s="434" t="b">
        <v>0</v>
      </c>
      <c r="N647" s="434">
        <v>0</v>
      </c>
      <c r="O647" s="497" t="e">
        <f t="shared" si="50"/>
        <v>#DIV/0!</v>
      </c>
      <c r="P647" s="434">
        <f t="shared" si="54"/>
        <v>0</v>
      </c>
      <c r="Q647" s="434" t="e">
        <f t="shared" si="51"/>
        <v>#VALUE!</v>
      </c>
      <c r="R647" s="434">
        <v>1</v>
      </c>
      <c r="S647" s="434" t="str">
        <f t="shared" si="52"/>
        <v>Unclassified? Y/N Out of Order?</v>
      </c>
    </row>
    <row r="648" spans="6:19" x14ac:dyDescent="0.2">
      <c r="F648" s="434" t="b">
        <v>0</v>
      </c>
      <c r="G648" s="440" t="b">
        <f t="shared" si="53"/>
        <v>1</v>
      </c>
      <c r="H648" s="434" t="b">
        <v>0</v>
      </c>
      <c r="I648" s="434" t="b">
        <v>0</v>
      </c>
      <c r="K648" s="434" t="b">
        <v>0</v>
      </c>
      <c r="L648" s="434">
        <v>0</v>
      </c>
      <c r="M648" s="434" t="b">
        <v>0</v>
      </c>
      <c r="N648" s="434">
        <v>0</v>
      </c>
      <c r="O648" s="497" t="e">
        <f t="shared" si="50"/>
        <v>#DIV/0!</v>
      </c>
      <c r="P648" s="434">
        <f t="shared" si="54"/>
        <v>0</v>
      </c>
      <c r="Q648" s="434" t="e">
        <f t="shared" si="51"/>
        <v>#VALUE!</v>
      </c>
      <c r="R648" s="434">
        <v>1</v>
      </c>
      <c r="S648" s="434" t="str">
        <f t="shared" si="52"/>
        <v>Unclassified? Y/N Out of Order?</v>
      </c>
    </row>
    <row r="649" spans="6:19" x14ac:dyDescent="0.2">
      <c r="F649" s="434" t="b">
        <v>0</v>
      </c>
      <c r="G649" s="440" t="b">
        <f t="shared" si="53"/>
        <v>1</v>
      </c>
      <c r="H649" s="434" t="b">
        <v>0</v>
      </c>
      <c r="I649" s="434" t="b">
        <v>0</v>
      </c>
      <c r="K649" s="434" t="b">
        <v>0</v>
      </c>
      <c r="L649" s="434">
        <v>0</v>
      </c>
      <c r="M649" s="434" t="b">
        <v>0</v>
      </c>
      <c r="N649" s="434">
        <v>0</v>
      </c>
      <c r="O649" s="497" t="e">
        <f t="shared" si="50"/>
        <v>#DIV/0!</v>
      </c>
      <c r="P649" s="434">
        <f t="shared" si="54"/>
        <v>0</v>
      </c>
      <c r="Q649" s="434" t="e">
        <f t="shared" si="51"/>
        <v>#VALUE!</v>
      </c>
      <c r="R649" s="434">
        <v>1</v>
      </c>
      <c r="S649" s="434" t="str">
        <f t="shared" si="52"/>
        <v>Unclassified? Y/N Out of Order?</v>
      </c>
    </row>
    <row r="650" spans="6:19" x14ac:dyDescent="0.2">
      <c r="F650" s="434" t="b">
        <v>0</v>
      </c>
      <c r="G650" s="440" t="b">
        <f t="shared" si="53"/>
        <v>1</v>
      </c>
      <c r="H650" s="434" t="b">
        <v>0</v>
      </c>
      <c r="I650" s="434" t="b">
        <v>0</v>
      </c>
      <c r="K650" s="434" t="b">
        <v>0</v>
      </c>
      <c r="L650" s="434">
        <v>0</v>
      </c>
      <c r="M650" s="434" t="b">
        <v>0</v>
      </c>
      <c r="N650" s="434">
        <v>0</v>
      </c>
      <c r="O650" s="497" t="e">
        <f t="shared" ref="O650:O713" si="55">SUM(IF(I650 = 1, 1, 0) * J650, IF(K650 = 1, 1, 0) * L650, IF(M650 = 1, 1, 0) * N650) / P650</f>
        <v>#DIV/0!</v>
      </c>
      <c r="P650" s="434">
        <f t="shared" si="54"/>
        <v>0</v>
      </c>
      <c r="Q650" s="434" t="e">
        <f t="shared" ref="Q650:Q713" si="56">SUM(IF(I650 = 1, 1, 0) * J650, IF(K650 = 1, 1, 0) * L650, IF(M650 = 1, 1, 0) * N650) + " / " + P650</f>
        <v>#VALUE!</v>
      </c>
      <c r="R650" s="434">
        <v>1</v>
      </c>
      <c r="S650" s="434"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34" t="b">
        <v>0</v>
      </c>
      <c r="G651" s="440" t="b">
        <f t="shared" ref="G651:G714" si="58">NOT(H651)</f>
        <v>1</v>
      </c>
      <c r="H651" s="434" t="b">
        <v>0</v>
      </c>
      <c r="I651" s="434" t="b">
        <v>0</v>
      </c>
      <c r="K651" s="434" t="b">
        <v>0</v>
      </c>
      <c r="L651" s="434">
        <v>0</v>
      </c>
      <c r="M651" s="434" t="b">
        <v>0</v>
      </c>
      <c r="N651" s="434">
        <v>0</v>
      </c>
      <c r="O651" s="497" t="e">
        <f t="shared" si="55"/>
        <v>#DIV/0!</v>
      </c>
      <c r="P651" s="434">
        <f t="shared" si="54"/>
        <v>0</v>
      </c>
      <c r="Q651" s="434" t="e">
        <f t="shared" si="56"/>
        <v>#VALUE!</v>
      </c>
      <c r="R651" s="434">
        <v>1</v>
      </c>
      <c r="S651" s="434" t="str">
        <f t="shared" si="57"/>
        <v>Unclassified? Y/N Out of Order?</v>
      </c>
    </row>
    <row r="652" spans="6:19" x14ac:dyDescent="0.2">
      <c r="F652" s="434" t="b">
        <v>0</v>
      </c>
      <c r="G652" s="440" t="b">
        <f t="shared" si="58"/>
        <v>1</v>
      </c>
      <c r="H652" s="434" t="b">
        <v>0</v>
      </c>
      <c r="I652" s="434" t="b">
        <v>0</v>
      </c>
      <c r="K652" s="434" t="b">
        <v>0</v>
      </c>
      <c r="L652" s="434">
        <v>0</v>
      </c>
      <c r="M652" s="434" t="b">
        <v>0</v>
      </c>
      <c r="N652" s="434">
        <v>0</v>
      </c>
      <c r="O652" s="497" t="e">
        <f t="shared" si="55"/>
        <v>#DIV/0!</v>
      </c>
      <c r="P652" s="434">
        <f t="shared" si="54"/>
        <v>0</v>
      </c>
      <c r="Q652" s="434" t="e">
        <f t="shared" si="56"/>
        <v>#VALUE!</v>
      </c>
      <c r="R652" s="434">
        <v>1</v>
      </c>
      <c r="S652" s="434" t="str">
        <f t="shared" si="57"/>
        <v>Unclassified? Y/N Out of Order?</v>
      </c>
    </row>
    <row r="653" spans="6:19" x14ac:dyDescent="0.2">
      <c r="F653" s="434" t="b">
        <v>0</v>
      </c>
      <c r="G653" s="440" t="b">
        <f t="shared" si="58"/>
        <v>1</v>
      </c>
      <c r="H653" s="434" t="b">
        <v>0</v>
      </c>
      <c r="I653" s="434" t="b">
        <v>0</v>
      </c>
      <c r="K653" s="434" t="b">
        <v>0</v>
      </c>
      <c r="L653" s="434">
        <v>0</v>
      </c>
      <c r="M653" s="434" t="b">
        <v>0</v>
      </c>
      <c r="N653" s="434">
        <v>0</v>
      </c>
      <c r="O653" s="497" t="e">
        <f t="shared" si="55"/>
        <v>#DIV/0!</v>
      </c>
      <c r="P653" s="434">
        <f t="shared" ref="P653:P716" si="59">SUM(J653, L653, N653)</f>
        <v>0</v>
      </c>
      <c r="Q653" s="434" t="e">
        <f t="shared" si="56"/>
        <v>#VALUE!</v>
      </c>
      <c r="R653" s="434">
        <v>1</v>
      </c>
      <c r="S653" s="434" t="str">
        <f t="shared" si="57"/>
        <v>Unclassified? Y/N Out of Order?</v>
      </c>
    </row>
    <row r="654" spans="6:19" x14ac:dyDescent="0.2">
      <c r="F654" s="434" t="b">
        <v>0</v>
      </c>
      <c r="G654" s="440" t="b">
        <f t="shared" si="58"/>
        <v>1</v>
      </c>
      <c r="H654" s="434" t="b">
        <v>0</v>
      </c>
      <c r="I654" s="434" t="b">
        <v>0</v>
      </c>
      <c r="K654" s="434" t="b">
        <v>0</v>
      </c>
      <c r="L654" s="434">
        <v>0</v>
      </c>
      <c r="M654" s="434" t="b">
        <v>0</v>
      </c>
      <c r="N654" s="434">
        <v>0</v>
      </c>
      <c r="O654" s="497" t="e">
        <f t="shared" si="55"/>
        <v>#DIV/0!</v>
      </c>
      <c r="P654" s="434">
        <f t="shared" si="59"/>
        <v>0</v>
      </c>
      <c r="Q654" s="434" t="e">
        <f t="shared" si="56"/>
        <v>#VALUE!</v>
      </c>
      <c r="R654" s="434">
        <v>1</v>
      </c>
      <c r="S654" s="434" t="str">
        <f t="shared" si="57"/>
        <v>Unclassified? Y/N Out of Order?</v>
      </c>
    </row>
    <row r="655" spans="6:19" x14ac:dyDescent="0.2">
      <c r="F655" s="434" t="b">
        <v>0</v>
      </c>
      <c r="G655" s="440" t="b">
        <f t="shared" si="58"/>
        <v>1</v>
      </c>
      <c r="H655" s="434" t="b">
        <v>0</v>
      </c>
      <c r="I655" s="434" t="b">
        <v>0</v>
      </c>
      <c r="K655" s="434" t="b">
        <v>0</v>
      </c>
      <c r="L655" s="434">
        <v>0</v>
      </c>
      <c r="M655" s="434" t="b">
        <v>0</v>
      </c>
      <c r="N655" s="434">
        <v>0</v>
      </c>
      <c r="O655" s="497" t="e">
        <f t="shared" si="55"/>
        <v>#DIV/0!</v>
      </c>
      <c r="P655" s="434">
        <f t="shared" si="59"/>
        <v>0</v>
      </c>
      <c r="Q655" s="434" t="e">
        <f t="shared" si="56"/>
        <v>#VALUE!</v>
      </c>
      <c r="R655" s="434">
        <v>1</v>
      </c>
      <c r="S655" s="434" t="str">
        <f t="shared" si="57"/>
        <v>Unclassified? Y/N Out of Order?</v>
      </c>
    </row>
    <row r="656" spans="6:19" x14ac:dyDescent="0.2">
      <c r="F656" s="434" t="b">
        <v>0</v>
      </c>
      <c r="G656" s="440" t="b">
        <f t="shared" si="58"/>
        <v>1</v>
      </c>
      <c r="H656" s="434" t="b">
        <v>0</v>
      </c>
      <c r="I656" s="434" t="b">
        <v>0</v>
      </c>
      <c r="K656" s="434" t="b">
        <v>0</v>
      </c>
      <c r="L656" s="434">
        <v>0</v>
      </c>
      <c r="M656" s="434" t="b">
        <v>0</v>
      </c>
      <c r="N656" s="434">
        <v>0</v>
      </c>
      <c r="O656" s="497" t="e">
        <f t="shared" si="55"/>
        <v>#DIV/0!</v>
      </c>
      <c r="P656" s="434">
        <f t="shared" si="59"/>
        <v>0</v>
      </c>
      <c r="Q656" s="434" t="e">
        <f t="shared" si="56"/>
        <v>#VALUE!</v>
      </c>
      <c r="R656" s="434">
        <v>1</v>
      </c>
      <c r="S656" s="434" t="str">
        <f t="shared" si="57"/>
        <v>Unclassified? Y/N Out of Order?</v>
      </c>
    </row>
    <row r="657" spans="6:19" x14ac:dyDescent="0.2">
      <c r="F657" s="434" t="b">
        <v>0</v>
      </c>
      <c r="G657" s="440" t="b">
        <f t="shared" si="58"/>
        <v>1</v>
      </c>
      <c r="H657" s="434" t="b">
        <v>0</v>
      </c>
      <c r="I657" s="434" t="b">
        <v>0</v>
      </c>
      <c r="K657" s="434" t="b">
        <v>0</v>
      </c>
      <c r="L657" s="434">
        <v>0</v>
      </c>
      <c r="M657" s="434" t="b">
        <v>0</v>
      </c>
      <c r="N657" s="434">
        <v>0</v>
      </c>
      <c r="O657" s="497" t="e">
        <f t="shared" si="55"/>
        <v>#DIV/0!</v>
      </c>
      <c r="P657" s="434">
        <f t="shared" si="59"/>
        <v>0</v>
      </c>
      <c r="Q657" s="434" t="e">
        <f t="shared" si="56"/>
        <v>#VALUE!</v>
      </c>
      <c r="R657" s="434">
        <v>1</v>
      </c>
      <c r="S657" s="434" t="str">
        <f t="shared" si="57"/>
        <v>Unclassified? Y/N Out of Order?</v>
      </c>
    </row>
    <row r="658" spans="6:19" x14ac:dyDescent="0.2">
      <c r="F658" s="434" t="b">
        <v>0</v>
      </c>
      <c r="G658" s="440" t="b">
        <f t="shared" si="58"/>
        <v>1</v>
      </c>
      <c r="H658" s="434" t="b">
        <v>0</v>
      </c>
      <c r="I658" s="434" t="b">
        <v>0</v>
      </c>
      <c r="K658" s="434" t="b">
        <v>0</v>
      </c>
      <c r="L658" s="434">
        <v>0</v>
      </c>
      <c r="M658" s="434" t="b">
        <v>0</v>
      </c>
      <c r="N658" s="434">
        <v>0</v>
      </c>
      <c r="O658" s="497" t="e">
        <f t="shared" si="55"/>
        <v>#DIV/0!</v>
      </c>
      <c r="P658" s="434">
        <f t="shared" si="59"/>
        <v>0</v>
      </c>
      <c r="Q658" s="434" t="e">
        <f t="shared" si="56"/>
        <v>#VALUE!</v>
      </c>
      <c r="R658" s="434">
        <v>1</v>
      </c>
      <c r="S658" s="434" t="str">
        <f t="shared" si="57"/>
        <v>Unclassified? Y/N Out of Order?</v>
      </c>
    </row>
    <row r="659" spans="6:19" x14ac:dyDescent="0.2">
      <c r="F659" s="434" t="b">
        <v>0</v>
      </c>
      <c r="G659" s="440" t="b">
        <f t="shared" si="58"/>
        <v>1</v>
      </c>
      <c r="H659" s="434" t="b">
        <v>0</v>
      </c>
      <c r="I659" s="434" t="b">
        <v>0</v>
      </c>
      <c r="K659" s="434" t="b">
        <v>0</v>
      </c>
      <c r="L659" s="434">
        <v>0</v>
      </c>
      <c r="M659" s="434" t="b">
        <v>0</v>
      </c>
      <c r="N659" s="434">
        <v>0</v>
      </c>
      <c r="O659" s="497" t="e">
        <f t="shared" si="55"/>
        <v>#DIV/0!</v>
      </c>
      <c r="P659" s="434">
        <f t="shared" si="59"/>
        <v>0</v>
      </c>
      <c r="Q659" s="434" t="e">
        <f t="shared" si="56"/>
        <v>#VALUE!</v>
      </c>
      <c r="R659" s="434">
        <v>1</v>
      </c>
      <c r="S659" s="434" t="str">
        <f t="shared" si="57"/>
        <v>Unclassified? Y/N Out of Order?</v>
      </c>
    </row>
    <row r="660" spans="6:19" x14ac:dyDescent="0.2">
      <c r="F660" s="434" t="b">
        <v>0</v>
      </c>
      <c r="G660" s="440" t="b">
        <f t="shared" si="58"/>
        <v>1</v>
      </c>
      <c r="H660" s="434" t="b">
        <v>0</v>
      </c>
      <c r="I660" s="434" t="b">
        <v>0</v>
      </c>
      <c r="K660" s="434" t="b">
        <v>0</v>
      </c>
      <c r="L660" s="434">
        <v>0</v>
      </c>
      <c r="M660" s="434" t="b">
        <v>0</v>
      </c>
      <c r="N660" s="434">
        <v>0</v>
      </c>
      <c r="O660" s="497" t="e">
        <f t="shared" si="55"/>
        <v>#DIV/0!</v>
      </c>
      <c r="P660" s="434">
        <f t="shared" si="59"/>
        <v>0</v>
      </c>
      <c r="Q660" s="434" t="e">
        <f t="shared" si="56"/>
        <v>#VALUE!</v>
      </c>
      <c r="R660" s="434">
        <v>1</v>
      </c>
      <c r="S660" s="434" t="str">
        <f t="shared" si="57"/>
        <v>Unclassified? Y/N Out of Order?</v>
      </c>
    </row>
    <row r="661" spans="6:19" x14ac:dyDescent="0.2">
      <c r="F661" s="434" t="b">
        <v>0</v>
      </c>
      <c r="G661" s="440" t="b">
        <f t="shared" si="58"/>
        <v>1</v>
      </c>
      <c r="H661" s="434" t="b">
        <v>0</v>
      </c>
      <c r="I661" s="434" t="b">
        <v>0</v>
      </c>
      <c r="K661" s="434" t="b">
        <v>0</v>
      </c>
      <c r="L661" s="434">
        <v>0</v>
      </c>
      <c r="M661" s="434" t="b">
        <v>0</v>
      </c>
      <c r="N661" s="434">
        <v>0</v>
      </c>
      <c r="O661" s="497" t="e">
        <f t="shared" si="55"/>
        <v>#DIV/0!</v>
      </c>
      <c r="P661" s="434">
        <f t="shared" si="59"/>
        <v>0</v>
      </c>
      <c r="Q661" s="434" t="e">
        <f t="shared" si="56"/>
        <v>#VALUE!</v>
      </c>
      <c r="R661" s="434">
        <v>1</v>
      </c>
      <c r="S661" s="434" t="str">
        <f t="shared" si="57"/>
        <v>Unclassified? Y/N Out of Order?</v>
      </c>
    </row>
    <row r="662" spans="6:19" x14ac:dyDescent="0.2">
      <c r="F662" s="434" t="b">
        <v>0</v>
      </c>
      <c r="G662" s="440" t="b">
        <f t="shared" si="58"/>
        <v>1</v>
      </c>
      <c r="H662" s="434" t="b">
        <v>0</v>
      </c>
      <c r="I662" s="434" t="b">
        <v>0</v>
      </c>
      <c r="K662" s="434" t="b">
        <v>0</v>
      </c>
      <c r="L662" s="434">
        <v>0</v>
      </c>
      <c r="M662" s="434" t="b">
        <v>0</v>
      </c>
      <c r="N662" s="434">
        <v>0</v>
      </c>
      <c r="O662" s="497" t="e">
        <f t="shared" si="55"/>
        <v>#DIV/0!</v>
      </c>
      <c r="P662" s="434">
        <f t="shared" si="59"/>
        <v>0</v>
      </c>
      <c r="Q662" s="434" t="e">
        <f t="shared" si="56"/>
        <v>#VALUE!</v>
      </c>
      <c r="R662" s="434">
        <v>1</v>
      </c>
      <c r="S662" s="434" t="str">
        <f t="shared" si="57"/>
        <v>Unclassified? Y/N Out of Order?</v>
      </c>
    </row>
    <row r="663" spans="6:19" x14ac:dyDescent="0.2">
      <c r="F663" s="434" t="b">
        <v>0</v>
      </c>
      <c r="G663" s="440" t="b">
        <f t="shared" si="58"/>
        <v>1</v>
      </c>
      <c r="H663" s="434" t="b">
        <v>0</v>
      </c>
      <c r="I663" s="434" t="b">
        <v>0</v>
      </c>
      <c r="K663" s="434" t="b">
        <v>0</v>
      </c>
      <c r="L663" s="434">
        <v>0</v>
      </c>
      <c r="M663" s="434" t="b">
        <v>0</v>
      </c>
      <c r="N663" s="434">
        <v>0</v>
      </c>
      <c r="O663" s="497" t="e">
        <f t="shared" si="55"/>
        <v>#DIV/0!</v>
      </c>
      <c r="P663" s="434">
        <f t="shared" si="59"/>
        <v>0</v>
      </c>
      <c r="Q663" s="434" t="e">
        <f t="shared" si="56"/>
        <v>#VALUE!</v>
      </c>
      <c r="R663" s="434">
        <v>1</v>
      </c>
      <c r="S663" s="434" t="str">
        <f t="shared" si="57"/>
        <v>Unclassified? Y/N Out of Order?</v>
      </c>
    </row>
    <row r="664" spans="6:19" x14ac:dyDescent="0.2">
      <c r="F664" s="434" t="b">
        <v>0</v>
      </c>
      <c r="G664" s="440" t="b">
        <f t="shared" si="58"/>
        <v>1</v>
      </c>
      <c r="H664" s="434" t="b">
        <v>0</v>
      </c>
      <c r="I664" s="434" t="b">
        <v>0</v>
      </c>
      <c r="K664" s="434" t="b">
        <v>0</v>
      </c>
      <c r="L664" s="434">
        <v>0</v>
      </c>
      <c r="M664" s="434" t="b">
        <v>0</v>
      </c>
      <c r="N664" s="434">
        <v>0</v>
      </c>
      <c r="O664" s="497" t="e">
        <f t="shared" si="55"/>
        <v>#DIV/0!</v>
      </c>
      <c r="P664" s="434">
        <f t="shared" si="59"/>
        <v>0</v>
      </c>
      <c r="Q664" s="434" t="e">
        <f t="shared" si="56"/>
        <v>#VALUE!</v>
      </c>
      <c r="R664" s="434">
        <v>1</v>
      </c>
      <c r="S664" s="434" t="str">
        <f t="shared" si="57"/>
        <v>Unclassified? Y/N Out of Order?</v>
      </c>
    </row>
    <row r="665" spans="6:19" x14ac:dyDescent="0.2">
      <c r="F665" s="434" t="b">
        <v>0</v>
      </c>
      <c r="G665" s="440" t="b">
        <f t="shared" si="58"/>
        <v>1</v>
      </c>
      <c r="H665" s="434" t="b">
        <v>0</v>
      </c>
      <c r="I665" s="434" t="b">
        <v>0</v>
      </c>
      <c r="K665" s="434" t="b">
        <v>0</v>
      </c>
      <c r="L665" s="434">
        <v>0</v>
      </c>
      <c r="M665" s="434" t="b">
        <v>0</v>
      </c>
      <c r="N665" s="434">
        <v>0</v>
      </c>
      <c r="O665" s="497" t="e">
        <f t="shared" si="55"/>
        <v>#DIV/0!</v>
      </c>
      <c r="P665" s="434">
        <f t="shared" si="59"/>
        <v>0</v>
      </c>
      <c r="Q665" s="434" t="e">
        <f t="shared" si="56"/>
        <v>#VALUE!</v>
      </c>
      <c r="R665" s="434">
        <v>1</v>
      </c>
      <c r="S665" s="434" t="str">
        <f t="shared" si="57"/>
        <v>Unclassified? Y/N Out of Order?</v>
      </c>
    </row>
    <row r="666" spans="6:19" x14ac:dyDescent="0.2">
      <c r="F666" s="434" t="b">
        <v>0</v>
      </c>
      <c r="G666" s="440" t="b">
        <f t="shared" si="58"/>
        <v>1</v>
      </c>
      <c r="H666" s="434" t="b">
        <v>0</v>
      </c>
      <c r="I666" s="434" t="b">
        <v>0</v>
      </c>
      <c r="K666" s="434" t="b">
        <v>0</v>
      </c>
      <c r="L666" s="434">
        <v>0</v>
      </c>
      <c r="M666" s="434" t="b">
        <v>0</v>
      </c>
      <c r="N666" s="434">
        <v>0</v>
      </c>
      <c r="O666" s="497" t="e">
        <f t="shared" si="55"/>
        <v>#DIV/0!</v>
      </c>
      <c r="P666" s="434">
        <f t="shared" si="59"/>
        <v>0</v>
      </c>
      <c r="Q666" s="434" t="e">
        <f t="shared" si="56"/>
        <v>#VALUE!</v>
      </c>
      <c r="R666" s="434">
        <v>1</v>
      </c>
      <c r="S666" s="434" t="str">
        <f t="shared" si="57"/>
        <v>Unclassified? Y/N Out of Order?</v>
      </c>
    </row>
    <row r="667" spans="6:19" x14ac:dyDescent="0.2">
      <c r="F667" s="434" t="b">
        <v>0</v>
      </c>
      <c r="G667" s="440" t="b">
        <f t="shared" si="58"/>
        <v>1</v>
      </c>
      <c r="H667" s="434" t="b">
        <v>0</v>
      </c>
      <c r="I667" s="434" t="b">
        <v>0</v>
      </c>
      <c r="K667" s="434" t="b">
        <v>0</v>
      </c>
      <c r="L667" s="434">
        <v>0</v>
      </c>
      <c r="M667" s="434" t="b">
        <v>0</v>
      </c>
      <c r="N667" s="434">
        <v>0</v>
      </c>
      <c r="O667" s="497" t="e">
        <f t="shared" si="55"/>
        <v>#DIV/0!</v>
      </c>
      <c r="P667" s="434">
        <f t="shared" si="59"/>
        <v>0</v>
      </c>
      <c r="Q667" s="434" t="e">
        <f t="shared" si="56"/>
        <v>#VALUE!</v>
      </c>
      <c r="R667" s="434">
        <v>1</v>
      </c>
      <c r="S667" s="434" t="str">
        <f t="shared" si="57"/>
        <v>Unclassified? Y/N Out of Order?</v>
      </c>
    </row>
    <row r="668" spans="6:19" x14ac:dyDescent="0.2">
      <c r="F668" s="434" t="b">
        <v>0</v>
      </c>
      <c r="G668" s="440" t="b">
        <f t="shared" si="58"/>
        <v>1</v>
      </c>
      <c r="H668" s="434" t="b">
        <v>0</v>
      </c>
      <c r="I668" s="434" t="b">
        <v>0</v>
      </c>
      <c r="K668" s="434" t="b">
        <v>0</v>
      </c>
      <c r="L668" s="434">
        <v>0</v>
      </c>
      <c r="M668" s="434" t="b">
        <v>0</v>
      </c>
      <c r="N668" s="434">
        <v>0</v>
      </c>
      <c r="O668" s="497" t="e">
        <f t="shared" si="55"/>
        <v>#DIV/0!</v>
      </c>
      <c r="P668" s="434">
        <f t="shared" si="59"/>
        <v>0</v>
      </c>
      <c r="Q668" s="434" t="e">
        <f t="shared" si="56"/>
        <v>#VALUE!</v>
      </c>
      <c r="R668" s="434">
        <v>1</v>
      </c>
      <c r="S668" s="434" t="str">
        <f t="shared" si="57"/>
        <v>Unclassified? Y/N Out of Order?</v>
      </c>
    </row>
    <row r="669" spans="6:19" x14ac:dyDescent="0.2">
      <c r="F669" s="434" t="b">
        <v>0</v>
      </c>
      <c r="G669" s="440" t="b">
        <f t="shared" si="58"/>
        <v>1</v>
      </c>
      <c r="H669" s="434" t="b">
        <v>0</v>
      </c>
      <c r="I669" s="434" t="b">
        <v>0</v>
      </c>
      <c r="K669" s="434" t="b">
        <v>0</v>
      </c>
      <c r="L669" s="434">
        <v>0</v>
      </c>
      <c r="M669" s="434" t="b">
        <v>0</v>
      </c>
      <c r="N669" s="434">
        <v>0</v>
      </c>
      <c r="O669" s="497" t="e">
        <f t="shared" si="55"/>
        <v>#DIV/0!</v>
      </c>
      <c r="P669" s="434">
        <f t="shared" si="59"/>
        <v>0</v>
      </c>
      <c r="Q669" s="434" t="e">
        <f t="shared" si="56"/>
        <v>#VALUE!</v>
      </c>
      <c r="R669" s="434">
        <v>1</v>
      </c>
      <c r="S669" s="434" t="str">
        <f t="shared" si="57"/>
        <v>Unclassified? Y/N Out of Order?</v>
      </c>
    </row>
    <row r="670" spans="6:19" x14ac:dyDescent="0.2">
      <c r="F670" s="434" t="b">
        <v>0</v>
      </c>
      <c r="G670" s="440" t="b">
        <f t="shared" si="58"/>
        <v>1</v>
      </c>
      <c r="H670" s="434" t="b">
        <v>0</v>
      </c>
      <c r="I670" s="434" t="b">
        <v>0</v>
      </c>
      <c r="K670" s="434" t="b">
        <v>0</v>
      </c>
      <c r="L670" s="434">
        <v>0</v>
      </c>
      <c r="M670" s="434" t="b">
        <v>0</v>
      </c>
      <c r="N670" s="434">
        <v>0</v>
      </c>
      <c r="O670" s="497" t="e">
        <f t="shared" si="55"/>
        <v>#DIV/0!</v>
      </c>
      <c r="P670" s="434">
        <f t="shared" si="59"/>
        <v>0</v>
      </c>
      <c r="Q670" s="434" t="e">
        <f t="shared" si="56"/>
        <v>#VALUE!</v>
      </c>
      <c r="R670" s="434">
        <v>1</v>
      </c>
      <c r="S670" s="434" t="str">
        <f t="shared" si="57"/>
        <v>Unclassified? Y/N Out of Order?</v>
      </c>
    </row>
    <row r="671" spans="6:19" x14ac:dyDescent="0.2">
      <c r="F671" s="434" t="b">
        <v>0</v>
      </c>
      <c r="G671" s="440" t="b">
        <f t="shared" si="58"/>
        <v>1</v>
      </c>
      <c r="H671" s="434" t="b">
        <v>0</v>
      </c>
      <c r="I671" s="434" t="b">
        <v>0</v>
      </c>
      <c r="K671" s="434" t="b">
        <v>0</v>
      </c>
      <c r="L671" s="434">
        <v>0</v>
      </c>
      <c r="M671" s="434" t="b">
        <v>0</v>
      </c>
      <c r="N671" s="434">
        <v>0</v>
      </c>
      <c r="O671" s="497" t="e">
        <f t="shared" si="55"/>
        <v>#DIV/0!</v>
      </c>
      <c r="P671" s="434">
        <f t="shared" si="59"/>
        <v>0</v>
      </c>
      <c r="Q671" s="434" t="e">
        <f t="shared" si="56"/>
        <v>#VALUE!</v>
      </c>
      <c r="R671" s="434">
        <v>1</v>
      </c>
      <c r="S671" s="434" t="str">
        <f t="shared" si="57"/>
        <v>Unclassified? Y/N Out of Order?</v>
      </c>
    </row>
    <row r="672" spans="6:19" x14ac:dyDescent="0.2">
      <c r="F672" s="434" t="b">
        <v>0</v>
      </c>
      <c r="G672" s="440" t="b">
        <f t="shared" si="58"/>
        <v>1</v>
      </c>
      <c r="H672" s="434" t="b">
        <v>0</v>
      </c>
      <c r="I672" s="434" t="b">
        <v>0</v>
      </c>
      <c r="K672" s="434" t="b">
        <v>0</v>
      </c>
      <c r="L672" s="434">
        <v>0</v>
      </c>
      <c r="M672" s="434" t="b">
        <v>0</v>
      </c>
      <c r="N672" s="434">
        <v>0</v>
      </c>
      <c r="O672" s="497" t="e">
        <f t="shared" si="55"/>
        <v>#DIV/0!</v>
      </c>
      <c r="P672" s="434">
        <f t="shared" si="59"/>
        <v>0</v>
      </c>
      <c r="Q672" s="434" t="e">
        <f t="shared" si="56"/>
        <v>#VALUE!</v>
      </c>
      <c r="R672" s="434">
        <v>1</v>
      </c>
      <c r="S672" s="434" t="str">
        <f t="shared" si="57"/>
        <v>Unclassified? Y/N Out of Order?</v>
      </c>
    </row>
    <row r="673" spans="6:19" x14ac:dyDescent="0.2">
      <c r="F673" s="434" t="b">
        <v>0</v>
      </c>
      <c r="G673" s="440" t="b">
        <f t="shared" si="58"/>
        <v>1</v>
      </c>
      <c r="H673" s="434" t="b">
        <v>0</v>
      </c>
      <c r="I673" s="434" t="b">
        <v>0</v>
      </c>
      <c r="K673" s="434" t="b">
        <v>0</v>
      </c>
      <c r="L673" s="434">
        <v>0</v>
      </c>
      <c r="M673" s="434" t="b">
        <v>0</v>
      </c>
      <c r="N673" s="434">
        <v>0</v>
      </c>
      <c r="O673" s="497" t="e">
        <f t="shared" si="55"/>
        <v>#DIV/0!</v>
      </c>
      <c r="P673" s="434">
        <f t="shared" si="59"/>
        <v>0</v>
      </c>
      <c r="Q673" s="434" t="e">
        <f t="shared" si="56"/>
        <v>#VALUE!</v>
      </c>
      <c r="R673" s="434">
        <v>1</v>
      </c>
      <c r="S673" s="434" t="str">
        <f t="shared" si="57"/>
        <v>Unclassified? Y/N Out of Order?</v>
      </c>
    </row>
    <row r="674" spans="6:19" x14ac:dyDescent="0.2">
      <c r="F674" s="434" t="b">
        <v>0</v>
      </c>
      <c r="G674" s="440" t="b">
        <f t="shared" si="58"/>
        <v>1</v>
      </c>
      <c r="H674" s="434" t="b">
        <v>0</v>
      </c>
      <c r="I674" s="434" t="b">
        <v>0</v>
      </c>
      <c r="K674" s="434" t="b">
        <v>0</v>
      </c>
      <c r="L674" s="434">
        <v>0</v>
      </c>
      <c r="M674" s="434" t="b">
        <v>0</v>
      </c>
      <c r="N674" s="434">
        <v>0</v>
      </c>
      <c r="O674" s="497" t="e">
        <f t="shared" si="55"/>
        <v>#DIV/0!</v>
      </c>
      <c r="P674" s="434">
        <f t="shared" si="59"/>
        <v>0</v>
      </c>
      <c r="Q674" s="434" t="e">
        <f t="shared" si="56"/>
        <v>#VALUE!</v>
      </c>
      <c r="R674" s="434">
        <v>1</v>
      </c>
      <c r="S674" s="434" t="str">
        <f t="shared" si="57"/>
        <v>Unclassified? Y/N Out of Order?</v>
      </c>
    </row>
    <row r="675" spans="6:19" x14ac:dyDescent="0.2">
      <c r="F675" s="434" t="b">
        <v>0</v>
      </c>
      <c r="G675" s="440" t="b">
        <f t="shared" si="58"/>
        <v>1</v>
      </c>
      <c r="H675" s="434" t="b">
        <v>0</v>
      </c>
      <c r="I675" s="434" t="b">
        <v>0</v>
      </c>
      <c r="K675" s="434" t="b">
        <v>0</v>
      </c>
      <c r="L675" s="434">
        <v>0</v>
      </c>
      <c r="M675" s="434" t="b">
        <v>0</v>
      </c>
      <c r="N675" s="434">
        <v>0</v>
      </c>
      <c r="O675" s="497" t="e">
        <f t="shared" si="55"/>
        <v>#DIV/0!</v>
      </c>
      <c r="P675" s="434">
        <f t="shared" si="59"/>
        <v>0</v>
      </c>
      <c r="Q675" s="434" t="e">
        <f t="shared" si="56"/>
        <v>#VALUE!</v>
      </c>
      <c r="R675" s="434">
        <v>1</v>
      </c>
      <c r="S675" s="434" t="str">
        <f t="shared" si="57"/>
        <v>Unclassified? Y/N Out of Order?</v>
      </c>
    </row>
    <row r="676" spans="6:19" x14ac:dyDescent="0.2">
      <c r="F676" s="434" t="b">
        <v>0</v>
      </c>
      <c r="G676" s="440" t="b">
        <f t="shared" si="58"/>
        <v>1</v>
      </c>
      <c r="H676" s="434" t="b">
        <v>0</v>
      </c>
      <c r="I676" s="434" t="b">
        <v>0</v>
      </c>
      <c r="K676" s="434" t="b">
        <v>0</v>
      </c>
      <c r="L676" s="434">
        <v>0</v>
      </c>
      <c r="M676" s="434" t="b">
        <v>0</v>
      </c>
      <c r="N676" s="434">
        <v>0</v>
      </c>
      <c r="O676" s="497" t="e">
        <f t="shared" si="55"/>
        <v>#DIV/0!</v>
      </c>
      <c r="P676" s="434">
        <f t="shared" si="59"/>
        <v>0</v>
      </c>
      <c r="Q676" s="434" t="e">
        <f t="shared" si="56"/>
        <v>#VALUE!</v>
      </c>
      <c r="R676" s="434">
        <v>1</v>
      </c>
      <c r="S676" s="434" t="str">
        <f t="shared" si="57"/>
        <v>Unclassified? Y/N Out of Order?</v>
      </c>
    </row>
    <row r="677" spans="6:19" x14ac:dyDescent="0.2">
      <c r="F677" s="434" t="b">
        <v>0</v>
      </c>
      <c r="G677" s="440" t="b">
        <f t="shared" si="58"/>
        <v>1</v>
      </c>
      <c r="H677" s="434" t="b">
        <v>0</v>
      </c>
      <c r="I677" s="434" t="b">
        <v>0</v>
      </c>
      <c r="K677" s="434" t="b">
        <v>0</v>
      </c>
      <c r="L677" s="434">
        <v>0</v>
      </c>
      <c r="M677" s="434" t="b">
        <v>0</v>
      </c>
      <c r="N677" s="434">
        <v>0</v>
      </c>
      <c r="O677" s="497" t="e">
        <f t="shared" si="55"/>
        <v>#DIV/0!</v>
      </c>
      <c r="P677" s="434">
        <f t="shared" si="59"/>
        <v>0</v>
      </c>
      <c r="Q677" s="434" t="e">
        <f t="shared" si="56"/>
        <v>#VALUE!</v>
      </c>
      <c r="R677" s="434">
        <v>1</v>
      </c>
      <c r="S677" s="434" t="str">
        <f t="shared" si="57"/>
        <v>Unclassified? Y/N Out of Order?</v>
      </c>
    </row>
    <row r="678" spans="6:19" x14ac:dyDescent="0.2">
      <c r="F678" s="434" t="b">
        <v>0</v>
      </c>
      <c r="G678" s="440" t="b">
        <f t="shared" si="58"/>
        <v>1</v>
      </c>
      <c r="H678" s="434" t="b">
        <v>0</v>
      </c>
      <c r="I678" s="434" t="b">
        <v>0</v>
      </c>
      <c r="K678" s="434" t="b">
        <v>0</v>
      </c>
      <c r="L678" s="434">
        <v>0</v>
      </c>
      <c r="M678" s="434" t="b">
        <v>0</v>
      </c>
      <c r="N678" s="434">
        <v>0</v>
      </c>
      <c r="O678" s="497" t="e">
        <f t="shared" si="55"/>
        <v>#DIV/0!</v>
      </c>
      <c r="P678" s="434">
        <f t="shared" si="59"/>
        <v>0</v>
      </c>
      <c r="Q678" s="434" t="e">
        <f t="shared" si="56"/>
        <v>#VALUE!</v>
      </c>
      <c r="R678" s="434">
        <v>1</v>
      </c>
      <c r="S678" s="434" t="str">
        <f t="shared" si="57"/>
        <v>Unclassified? Y/N Out of Order?</v>
      </c>
    </row>
    <row r="679" spans="6:19" x14ac:dyDescent="0.2">
      <c r="F679" s="434" t="b">
        <v>0</v>
      </c>
      <c r="G679" s="440" t="b">
        <f t="shared" si="58"/>
        <v>1</v>
      </c>
      <c r="H679" s="434" t="b">
        <v>0</v>
      </c>
      <c r="I679" s="434" t="b">
        <v>0</v>
      </c>
      <c r="K679" s="434" t="b">
        <v>0</v>
      </c>
      <c r="L679" s="434">
        <v>0</v>
      </c>
      <c r="M679" s="434" t="b">
        <v>0</v>
      </c>
      <c r="N679" s="434">
        <v>0</v>
      </c>
      <c r="O679" s="497" t="e">
        <f t="shared" si="55"/>
        <v>#DIV/0!</v>
      </c>
      <c r="P679" s="434">
        <f t="shared" si="59"/>
        <v>0</v>
      </c>
      <c r="Q679" s="434" t="e">
        <f t="shared" si="56"/>
        <v>#VALUE!</v>
      </c>
      <c r="R679" s="434">
        <v>1</v>
      </c>
      <c r="S679" s="434" t="str">
        <f t="shared" si="57"/>
        <v>Unclassified? Y/N Out of Order?</v>
      </c>
    </row>
    <row r="680" spans="6:19" x14ac:dyDescent="0.2">
      <c r="F680" s="434" t="b">
        <v>0</v>
      </c>
      <c r="G680" s="440" t="b">
        <f t="shared" si="58"/>
        <v>1</v>
      </c>
      <c r="H680" s="434" t="b">
        <v>0</v>
      </c>
      <c r="I680" s="434" t="b">
        <v>0</v>
      </c>
      <c r="K680" s="434" t="b">
        <v>0</v>
      </c>
      <c r="L680" s="434">
        <v>0</v>
      </c>
      <c r="M680" s="434" t="b">
        <v>0</v>
      </c>
      <c r="N680" s="434">
        <v>0</v>
      </c>
      <c r="O680" s="497" t="e">
        <f t="shared" si="55"/>
        <v>#DIV/0!</v>
      </c>
      <c r="P680" s="434">
        <f t="shared" si="59"/>
        <v>0</v>
      </c>
      <c r="Q680" s="434" t="e">
        <f t="shared" si="56"/>
        <v>#VALUE!</v>
      </c>
      <c r="R680" s="434">
        <v>1</v>
      </c>
      <c r="S680" s="434" t="str">
        <f t="shared" si="57"/>
        <v>Unclassified? Y/N Out of Order?</v>
      </c>
    </row>
    <row r="681" spans="6:19" x14ac:dyDescent="0.2">
      <c r="F681" s="434" t="b">
        <v>0</v>
      </c>
      <c r="G681" s="440" t="b">
        <f t="shared" si="58"/>
        <v>1</v>
      </c>
      <c r="H681" s="434" t="b">
        <v>0</v>
      </c>
      <c r="I681" s="434" t="b">
        <v>0</v>
      </c>
      <c r="K681" s="434" t="b">
        <v>0</v>
      </c>
      <c r="L681" s="434">
        <v>0</v>
      </c>
      <c r="M681" s="434" t="b">
        <v>0</v>
      </c>
      <c r="N681" s="434">
        <v>0</v>
      </c>
      <c r="O681" s="497" t="e">
        <f t="shared" si="55"/>
        <v>#DIV/0!</v>
      </c>
      <c r="P681" s="434">
        <f t="shared" si="59"/>
        <v>0</v>
      </c>
      <c r="Q681" s="434" t="e">
        <f t="shared" si="56"/>
        <v>#VALUE!</v>
      </c>
      <c r="R681" s="434">
        <v>1</v>
      </c>
      <c r="S681" s="434" t="str">
        <f t="shared" si="57"/>
        <v>Unclassified? Y/N Out of Order?</v>
      </c>
    </row>
    <row r="682" spans="6:19" x14ac:dyDescent="0.2">
      <c r="F682" s="434" t="b">
        <v>0</v>
      </c>
      <c r="G682" s="440" t="b">
        <f t="shared" si="58"/>
        <v>1</v>
      </c>
      <c r="H682" s="434" t="b">
        <v>0</v>
      </c>
      <c r="I682" s="434" t="b">
        <v>0</v>
      </c>
      <c r="K682" s="434" t="b">
        <v>0</v>
      </c>
      <c r="L682" s="434">
        <v>0</v>
      </c>
      <c r="M682" s="434" t="b">
        <v>0</v>
      </c>
      <c r="N682" s="434">
        <v>0</v>
      </c>
      <c r="O682" s="497" t="e">
        <f t="shared" si="55"/>
        <v>#DIV/0!</v>
      </c>
      <c r="P682" s="434">
        <f t="shared" si="59"/>
        <v>0</v>
      </c>
      <c r="Q682" s="434" t="e">
        <f t="shared" si="56"/>
        <v>#VALUE!</v>
      </c>
      <c r="R682" s="434">
        <v>1</v>
      </c>
      <c r="S682" s="434" t="str">
        <f t="shared" si="57"/>
        <v>Unclassified? Y/N Out of Order?</v>
      </c>
    </row>
    <row r="683" spans="6:19" x14ac:dyDescent="0.2">
      <c r="F683" s="434" t="b">
        <v>0</v>
      </c>
      <c r="G683" s="440" t="b">
        <f t="shared" si="58"/>
        <v>1</v>
      </c>
      <c r="H683" s="434" t="b">
        <v>0</v>
      </c>
      <c r="I683" s="434" t="b">
        <v>0</v>
      </c>
      <c r="K683" s="434" t="b">
        <v>0</v>
      </c>
      <c r="L683" s="434">
        <v>0</v>
      </c>
      <c r="M683" s="434" t="b">
        <v>0</v>
      </c>
      <c r="N683" s="434">
        <v>0</v>
      </c>
      <c r="O683" s="497" t="e">
        <f t="shared" si="55"/>
        <v>#DIV/0!</v>
      </c>
      <c r="P683" s="434">
        <f t="shared" si="59"/>
        <v>0</v>
      </c>
      <c r="Q683" s="434" t="e">
        <f t="shared" si="56"/>
        <v>#VALUE!</v>
      </c>
      <c r="R683" s="434">
        <v>1</v>
      </c>
      <c r="S683" s="434" t="str">
        <f t="shared" si="57"/>
        <v>Unclassified? Y/N Out of Order?</v>
      </c>
    </row>
    <row r="684" spans="6:19" x14ac:dyDescent="0.2">
      <c r="F684" s="434" t="b">
        <v>0</v>
      </c>
      <c r="G684" s="440" t="b">
        <f t="shared" si="58"/>
        <v>1</v>
      </c>
      <c r="H684" s="434" t="b">
        <v>0</v>
      </c>
      <c r="I684" s="434" t="b">
        <v>0</v>
      </c>
      <c r="K684" s="434" t="b">
        <v>0</v>
      </c>
      <c r="L684" s="434">
        <v>0</v>
      </c>
      <c r="M684" s="434" t="b">
        <v>0</v>
      </c>
      <c r="N684" s="434">
        <v>0</v>
      </c>
      <c r="O684" s="497" t="e">
        <f t="shared" si="55"/>
        <v>#DIV/0!</v>
      </c>
      <c r="P684" s="434">
        <f t="shared" si="59"/>
        <v>0</v>
      </c>
      <c r="Q684" s="434" t="e">
        <f t="shared" si="56"/>
        <v>#VALUE!</v>
      </c>
      <c r="R684" s="434">
        <v>1</v>
      </c>
      <c r="S684" s="434" t="str">
        <f t="shared" si="57"/>
        <v>Unclassified? Y/N Out of Order?</v>
      </c>
    </row>
    <row r="685" spans="6:19" x14ac:dyDescent="0.2">
      <c r="F685" s="434" t="b">
        <v>0</v>
      </c>
      <c r="G685" s="440" t="b">
        <f t="shared" si="58"/>
        <v>1</v>
      </c>
      <c r="H685" s="434" t="b">
        <v>0</v>
      </c>
      <c r="I685" s="434" t="b">
        <v>0</v>
      </c>
      <c r="K685" s="434" t="b">
        <v>0</v>
      </c>
      <c r="L685" s="434">
        <v>0</v>
      </c>
      <c r="M685" s="434" t="b">
        <v>0</v>
      </c>
      <c r="N685" s="434">
        <v>0</v>
      </c>
      <c r="O685" s="497" t="e">
        <f t="shared" si="55"/>
        <v>#DIV/0!</v>
      </c>
      <c r="P685" s="434">
        <f t="shared" si="59"/>
        <v>0</v>
      </c>
      <c r="Q685" s="434" t="e">
        <f t="shared" si="56"/>
        <v>#VALUE!</v>
      </c>
      <c r="R685" s="434">
        <v>1</v>
      </c>
      <c r="S685" s="434" t="str">
        <f t="shared" si="57"/>
        <v>Unclassified? Y/N Out of Order?</v>
      </c>
    </row>
    <row r="686" spans="6:19" x14ac:dyDescent="0.2">
      <c r="F686" s="434" t="b">
        <v>0</v>
      </c>
      <c r="G686" s="440" t="b">
        <f t="shared" si="58"/>
        <v>1</v>
      </c>
      <c r="H686" s="434" t="b">
        <v>0</v>
      </c>
      <c r="I686" s="434" t="b">
        <v>0</v>
      </c>
      <c r="K686" s="434" t="b">
        <v>0</v>
      </c>
      <c r="L686" s="434">
        <v>0</v>
      </c>
      <c r="M686" s="434" t="b">
        <v>0</v>
      </c>
      <c r="N686" s="434">
        <v>0</v>
      </c>
      <c r="O686" s="497" t="e">
        <f t="shared" si="55"/>
        <v>#DIV/0!</v>
      </c>
      <c r="P686" s="434">
        <f t="shared" si="59"/>
        <v>0</v>
      </c>
      <c r="Q686" s="434" t="e">
        <f t="shared" si="56"/>
        <v>#VALUE!</v>
      </c>
      <c r="R686" s="434">
        <v>1</v>
      </c>
      <c r="S686" s="434" t="str">
        <f t="shared" si="57"/>
        <v>Unclassified? Y/N Out of Order?</v>
      </c>
    </row>
    <row r="687" spans="6:19" x14ac:dyDescent="0.2">
      <c r="F687" s="434" t="b">
        <v>0</v>
      </c>
      <c r="G687" s="440" t="b">
        <f t="shared" si="58"/>
        <v>1</v>
      </c>
      <c r="H687" s="434" t="b">
        <v>0</v>
      </c>
      <c r="I687" s="434" t="b">
        <v>0</v>
      </c>
      <c r="K687" s="434" t="b">
        <v>0</v>
      </c>
      <c r="L687" s="434">
        <v>0</v>
      </c>
      <c r="M687" s="434" t="b">
        <v>0</v>
      </c>
      <c r="N687" s="434">
        <v>0</v>
      </c>
      <c r="O687" s="497" t="e">
        <f t="shared" si="55"/>
        <v>#DIV/0!</v>
      </c>
      <c r="P687" s="434">
        <f t="shared" si="59"/>
        <v>0</v>
      </c>
      <c r="Q687" s="434" t="e">
        <f t="shared" si="56"/>
        <v>#VALUE!</v>
      </c>
      <c r="R687" s="434">
        <v>1</v>
      </c>
      <c r="S687" s="434" t="str">
        <f t="shared" si="57"/>
        <v>Unclassified? Y/N Out of Order?</v>
      </c>
    </row>
    <row r="688" spans="6:19" x14ac:dyDescent="0.2">
      <c r="F688" s="434" t="b">
        <v>0</v>
      </c>
      <c r="G688" s="440" t="b">
        <f t="shared" si="58"/>
        <v>1</v>
      </c>
      <c r="H688" s="434" t="b">
        <v>0</v>
      </c>
      <c r="I688" s="434" t="b">
        <v>0</v>
      </c>
      <c r="K688" s="434" t="b">
        <v>0</v>
      </c>
      <c r="L688" s="434">
        <v>0</v>
      </c>
      <c r="M688" s="434" t="b">
        <v>0</v>
      </c>
      <c r="N688" s="434">
        <v>0</v>
      </c>
      <c r="O688" s="497" t="e">
        <f t="shared" si="55"/>
        <v>#DIV/0!</v>
      </c>
      <c r="P688" s="434">
        <f t="shared" si="59"/>
        <v>0</v>
      </c>
      <c r="Q688" s="434" t="e">
        <f t="shared" si="56"/>
        <v>#VALUE!</v>
      </c>
      <c r="R688" s="434">
        <v>1</v>
      </c>
      <c r="S688" s="434" t="str">
        <f t="shared" si="57"/>
        <v>Unclassified? Y/N Out of Order?</v>
      </c>
    </row>
    <row r="689" spans="6:19" x14ac:dyDescent="0.2">
      <c r="F689" s="434" t="b">
        <v>0</v>
      </c>
      <c r="G689" s="440" t="b">
        <f t="shared" si="58"/>
        <v>1</v>
      </c>
      <c r="H689" s="434" t="b">
        <v>0</v>
      </c>
      <c r="I689" s="434" t="b">
        <v>0</v>
      </c>
      <c r="K689" s="434" t="b">
        <v>0</v>
      </c>
      <c r="L689" s="434">
        <v>0</v>
      </c>
      <c r="M689" s="434" t="b">
        <v>0</v>
      </c>
      <c r="N689" s="434">
        <v>0</v>
      </c>
      <c r="O689" s="497" t="e">
        <f t="shared" si="55"/>
        <v>#DIV/0!</v>
      </c>
      <c r="P689" s="434">
        <f t="shared" si="59"/>
        <v>0</v>
      </c>
      <c r="Q689" s="434" t="e">
        <f t="shared" si="56"/>
        <v>#VALUE!</v>
      </c>
      <c r="R689" s="434">
        <v>1</v>
      </c>
      <c r="S689" s="434" t="str">
        <f t="shared" si="57"/>
        <v>Unclassified? Y/N Out of Order?</v>
      </c>
    </row>
    <row r="690" spans="6:19" x14ac:dyDescent="0.2">
      <c r="F690" s="434" t="b">
        <v>0</v>
      </c>
      <c r="G690" s="440" t="b">
        <f t="shared" si="58"/>
        <v>1</v>
      </c>
      <c r="H690" s="434" t="b">
        <v>0</v>
      </c>
      <c r="I690" s="434" t="b">
        <v>0</v>
      </c>
      <c r="K690" s="434" t="b">
        <v>0</v>
      </c>
      <c r="L690" s="434">
        <v>0</v>
      </c>
      <c r="M690" s="434" t="b">
        <v>0</v>
      </c>
      <c r="N690" s="434">
        <v>0</v>
      </c>
      <c r="O690" s="497" t="e">
        <f t="shared" si="55"/>
        <v>#DIV/0!</v>
      </c>
      <c r="P690" s="434">
        <f t="shared" si="59"/>
        <v>0</v>
      </c>
      <c r="Q690" s="434" t="e">
        <f t="shared" si="56"/>
        <v>#VALUE!</v>
      </c>
      <c r="R690" s="434">
        <v>1</v>
      </c>
      <c r="S690" s="434" t="str">
        <f t="shared" si="57"/>
        <v>Unclassified? Y/N Out of Order?</v>
      </c>
    </row>
    <row r="691" spans="6:19" x14ac:dyDescent="0.2">
      <c r="F691" s="434" t="b">
        <v>0</v>
      </c>
      <c r="G691" s="440" t="b">
        <f t="shared" si="58"/>
        <v>1</v>
      </c>
      <c r="H691" s="434" t="b">
        <v>0</v>
      </c>
      <c r="I691" s="434" t="b">
        <v>0</v>
      </c>
      <c r="K691" s="434" t="b">
        <v>0</v>
      </c>
      <c r="L691" s="434">
        <v>0</v>
      </c>
      <c r="M691" s="434" t="b">
        <v>0</v>
      </c>
      <c r="N691" s="434">
        <v>0</v>
      </c>
      <c r="O691" s="497" t="e">
        <f t="shared" si="55"/>
        <v>#DIV/0!</v>
      </c>
      <c r="P691" s="434">
        <f t="shared" si="59"/>
        <v>0</v>
      </c>
      <c r="Q691" s="434" t="e">
        <f t="shared" si="56"/>
        <v>#VALUE!</v>
      </c>
      <c r="R691" s="434">
        <v>1</v>
      </c>
      <c r="S691" s="434" t="str">
        <f t="shared" si="57"/>
        <v>Unclassified? Y/N Out of Order?</v>
      </c>
    </row>
    <row r="692" spans="6:19" x14ac:dyDescent="0.2">
      <c r="F692" s="434" t="b">
        <v>0</v>
      </c>
      <c r="G692" s="440" t="b">
        <f t="shared" si="58"/>
        <v>1</v>
      </c>
      <c r="H692" s="434" t="b">
        <v>0</v>
      </c>
      <c r="I692" s="434" t="b">
        <v>0</v>
      </c>
      <c r="K692" s="434" t="b">
        <v>0</v>
      </c>
      <c r="L692" s="434">
        <v>0</v>
      </c>
      <c r="M692" s="434" t="b">
        <v>0</v>
      </c>
      <c r="N692" s="434">
        <v>0</v>
      </c>
      <c r="O692" s="497" t="e">
        <f t="shared" si="55"/>
        <v>#DIV/0!</v>
      </c>
      <c r="P692" s="434">
        <f t="shared" si="59"/>
        <v>0</v>
      </c>
      <c r="Q692" s="434" t="e">
        <f t="shared" si="56"/>
        <v>#VALUE!</v>
      </c>
      <c r="R692" s="434">
        <v>1</v>
      </c>
      <c r="S692" s="434" t="str">
        <f t="shared" si="57"/>
        <v>Unclassified? Y/N Out of Order?</v>
      </c>
    </row>
    <row r="693" spans="6:19" x14ac:dyDescent="0.2">
      <c r="F693" s="434" t="b">
        <v>0</v>
      </c>
      <c r="G693" s="440" t="b">
        <f t="shared" si="58"/>
        <v>1</v>
      </c>
      <c r="H693" s="434" t="b">
        <v>0</v>
      </c>
      <c r="I693" s="434" t="b">
        <v>0</v>
      </c>
      <c r="K693" s="434" t="b">
        <v>0</v>
      </c>
      <c r="L693" s="434">
        <v>0</v>
      </c>
      <c r="M693" s="434" t="b">
        <v>0</v>
      </c>
      <c r="N693" s="434">
        <v>0</v>
      </c>
      <c r="O693" s="497" t="e">
        <f t="shared" si="55"/>
        <v>#DIV/0!</v>
      </c>
      <c r="P693" s="434">
        <f t="shared" si="59"/>
        <v>0</v>
      </c>
      <c r="Q693" s="434" t="e">
        <f t="shared" si="56"/>
        <v>#VALUE!</v>
      </c>
      <c r="R693" s="434">
        <v>1</v>
      </c>
      <c r="S693" s="434" t="str">
        <f t="shared" si="57"/>
        <v>Unclassified? Y/N Out of Order?</v>
      </c>
    </row>
    <row r="694" spans="6:19" x14ac:dyDescent="0.2">
      <c r="F694" s="434" t="b">
        <v>0</v>
      </c>
      <c r="G694" s="440" t="b">
        <f t="shared" si="58"/>
        <v>1</v>
      </c>
      <c r="H694" s="434" t="b">
        <v>0</v>
      </c>
      <c r="I694" s="434" t="b">
        <v>0</v>
      </c>
      <c r="K694" s="434" t="b">
        <v>0</v>
      </c>
      <c r="L694" s="434">
        <v>0</v>
      </c>
      <c r="M694" s="434" t="b">
        <v>0</v>
      </c>
      <c r="N694" s="434">
        <v>0</v>
      </c>
      <c r="O694" s="497" t="e">
        <f t="shared" si="55"/>
        <v>#DIV/0!</v>
      </c>
      <c r="P694" s="434">
        <f t="shared" si="59"/>
        <v>0</v>
      </c>
      <c r="Q694" s="434" t="e">
        <f t="shared" si="56"/>
        <v>#VALUE!</v>
      </c>
      <c r="R694" s="434">
        <v>1</v>
      </c>
      <c r="S694" s="434" t="str">
        <f t="shared" si="57"/>
        <v>Unclassified? Y/N Out of Order?</v>
      </c>
    </row>
    <row r="695" spans="6:19" x14ac:dyDescent="0.2">
      <c r="F695" s="434" t="b">
        <v>0</v>
      </c>
      <c r="G695" s="440" t="b">
        <f t="shared" si="58"/>
        <v>1</v>
      </c>
      <c r="H695" s="434" t="b">
        <v>0</v>
      </c>
      <c r="I695" s="434" t="b">
        <v>0</v>
      </c>
      <c r="K695" s="434" t="b">
        <v>0</v>
      </c>
      <c r="L695" s="434">
        <v>0</v>
      </c>
      <c r="M695" s="434" t="b">
        <v>0</v>
      </c>
      <c r="N695" s="434">
        <v>0</v>
      </c>
      <c r="O695" s="497" t="e">
        <f t="shared" si="55"/>
        <v>#DIV/0!</v>
      </c>
      <c r="P695" s="434">
        <f t="shared" si="59"/>
        <v>0</v>
      </c>
      <c r="Q695" s="434" t="e">
        <f t="shared" si="56"/>
        <v>#VALUE!</v>
      </c>
      <c r="R695" s="434">
        <v>1</v>
      </c>
      <c r="S695" s="434" t="str">
        <f t="shared" si="57"/>
        <v>Unclassified? Y/N Out of Order?</v>
      </c>
    </row>
    <row r="696" spans="6:19" x14ac:dyDescent="0.2">
      <c r="F696" s="434" t="b">
        <v>0</v>
      </c>
      <c r="G696" s="440" t="b">
        <f t="shared" si="58"/>
        <v>1</v>
      </c>
      <c r="H696" s="434" t="b">
        <v>0</v>
      </c>
      <c r="I696" s="434" t="b">
        <v>0</v>
      </c>
      <c r="K696" s="434" t="b">
        <v>0</v>
      </c>
      <c r="L696" s="434">
        <v>0</v>
      </c>
      <c r="M696" s="434" t="b">
        <v>0</v>
      </c>
      <c r="N696" s="434">
        <v>0</v>
      </c>
      <c r="O696" s="497" t="e">
        <f t="shared" si="55"/>
        <v>#DIV/0!</v>
      </c>
      <c r="P696" s="434">
        <f t="shared" si="59"/>
        <v>0</v>
      </c>
      <c r="Q696" s="434" t="e">
        <f t="shared" si="56"/>
        <v>#VALUE!</v>
      </c>
      <c r="R696" s="434">
        <v>1</v>
      </c>
      <c r="S696" s="434" t="str">
        <f t="shared" si="57"/>
        <v>Unclassified? Y/N Out of Order?</v>
      </c>
    </row>
    <row r="697" spans="6:19" x14ac:dyDescent="0.2">
      <c r="F697" s="434" t="b">
        <v>0</v>
      </c>
      <c r="G697" s="440" t="b">
        <f t="shared" si="58"/>
        <v>1</v>
      </c>
      <c r="H697" s="434" t="b">
        <v>0</v>
      </c>
      <c r="I697" s="434" t="b">
        <v>0</v>
      </c>
      <c r="K697" s="434" t="b">
        <v>0</v>
      </c>
      <c r="L697" s="434">
        <v>0</v>
      </c>
      <c r="M697" s="434" t="b">
        <v>0</v>
      </c>
      <c r="N697" s="434">
        <v>0</v>
      </c>
      <c r="O697" s="497" t="e">
        <f t="shared" si="55"/>
        <v>#DIV/0!</v>
      </c>
      <c r="P697" s="434">
        <f t="shared" si="59"/>
        <v>0</v>
      </c>
      <c r="Q697" s="434" t="e">
        <f t="shared" si="56"/>
        <v>#VALUE!</v>
      </c>
      <c r="R697" s="434">
        <v>1</v>
      </c>
      <c r="S697" s="434" t="str">
        <f t="shared" si="57"/>
        <v>Unclassified? Y/N Out of Order?</v>
      </c>
    </row>
    <row r="698" spans="6:19" x14ac:dyDescent="0.2">
      <c r="F698" s="434" t="b">
        <v>0</v>
      </c>
      <c r="G698" s="440" t="b">
        <f t="shared" si="58"/>
        <v>1</v>
      </c>
      <c r="H698" s="434" t="b">
        <v>0</v>
      </c>
      <c r="I698" s="434" t="b">
        <v>0</v>
      </c>
      <c r="K698" s="434" t="b">
        <v>0</v>
      </c>
      <c r="L698" s="434">
        <v>0</v>
      </c>
      <c r="M698" s="434" t="b">
        <v>0</v>
      </c>
      <c r="N698" s="434">
        <v>0</v>
      </c>
      <c r="O698" s="497" t="e">
        <f t="shared" si="55"/>
        <v>#DIV/0!</v>
      </c>
      <c r="P698" s="434">
        <f t="shared" si="59"/>
        <v>0</v>
      </c>
      <c r="Q698" s="434" t="e">
        <f t="shared" si="56"/>
        <v>#VALUE!</v>
      </c>
      <c r="R698" s="434">
        <v>1</v>
      </c>
      <c r="S698" s="434" t="str">
        <f t="shared" si="57"/>
        <v>Unclassified? Y/N Out of Order?</v>
      </c>
    </row>
    <row r="699" spans="6:19" x14ac:dyDescent="0.2">
      <c r="F699" s="434" t="b">
        <v>0</v>
      </c>
      <c r="G699" s="440" t="b">
        <f t="shared" si="58"/>
        <v>1</v>
      </c>
      <c r="H699" s="434" t="b">
        <v>0</v>
      </c>
      <c r="I699" s="434" t="b">
        <v>0</v>
      </c>
      <c r="K699" s="434" t="b">
        <v>0</v>
      </c>
      <c r="L699" s="434">
        <v>0</v>
      </c>
      <c r="M699" s="434" t="b">
        <v>0</v>
      </c>
      <c r="N699" s="434">
        <v>0</v>
      </c>
      <c r="O699" s="497" t="e">
        <f t="shared" si="55"/>
        <v>#DIV/0!</v>
      </c>
      <c r="P699" s="434">
        <f t="shared" si="59"/>
        <v>0</v>
      </c>
      <c r="Q699" s="434" t="e">
        <f t="shared" si="56"/>
        <v>#VALUE!</v>
      </c>
      <c r="R699" s="434">
        <v>1</v>
      </c>
      <c r="S699" s="434" t="str">
        <f t="shared" si="57"/>
        <v>Unclassified? Y/N Out of Order?</v>
      </c>
    </row>
    <row r="700" spans="6:19" x14ac:dyDescent="0.2">
      <c r="F700" s="434" t="b">
        <v>0</v>
      </c>
      <c r="G700" s="440" t="b">
        <f t="shared" si="58"/>
        <v>1</v>
      </c>
      <c r="H700" s="434" t="b">
        <v>0</v>
      </c>
      <c r="I700" s="434" t="b">
        <v>0</v>
      </c>
      <c r="K700" s="434" t="b">
        <v>0</v>
      </c>
      <c r="L700" s="434">
        <v>0</v>
      </c>
      <c r="M700" s="434" t="b">
        <v>0</v>
      </c>
      <c r="N700" s="434">
        <v>0</v>
      </c>
      <c r="O700" s="497" t="e">
        <f t="shared" si="55"/>
        <v>#DIV/0!</v>
      </c>
      <c r="P700" s="434">
        <f t="shared" si="59"/>
        <v>0</v>
      </c>
      <c r="Q700" s="434" t="e">
        <f t="shared" si="56"/>
        <v>#VALUE!</v>
      </c>
      <c r="R700" s="434">
        <v>1</v>
      </c>
      <c r="S700" s="434" t="str">
        <f t="shared" si="57"/>
        <v>Unclassified? Y/N Out of Order?</v>
      </c>
    </row>
    <row r="701" spans="6:19" x14ac:dyDescent="0.2">
      <c r="F701" s="434" t="b">
        <v>0</v>
      </c>
      <c r="G701" s="440" t="b">
        <f t="shared" si="58"/>
        <v>1</v>
      </c>
      <c r="H701" s="434" t="b">
        <v>0</v>
      </c>
      <c r="I701" s="434" t="b">
        <v>0</v>
      </c>
      <c r="K701" s="434" t="b">
        <v>0</v>
      </c>
      <c r="L701" s="434">
        <v>0</v>
      </c>
      <c r="M701" s="434" t="b">
        <v>0</v>
      </c>
      <c r="N701" s="434">
        <v>0</v>
      </c>
      <c r="O701" s="497" t="e">
        <f t="shared" si="55"/>
        <v>#DIV/0!</v>
      </c>
      <c r="P701" s="434">
        <f t="shared" si="59"/>
        <v>0</v>
      </c>
      <c r="Q701" s="434" t="e">
        <f t="shared" si="56"/>
        <v>#VALUE!</v>
      </c>
      <c r="R701" s="434">
        <v>1</v>
      </c>
      <c r="S701" s="434" t="str">
        <f t="shared" si="57"/>
        <v>Unclassified? Y/N Out of Order?</v>
      </c>
    </row>
    <row r="702" spans="6:19" x14ac:dyDescent="0.2">
      <c r="F702" s="434" t="b">
        <v>0</v>
      </c>
      <c r="G702" s="440" t="b">
        <f t="shared" si="58"/>
        <v>1</v>
      </c>
      <c r="H702" s="434" t="b">
        <v>0</v>
      </c>
      <c r="I702" s="434" t="b">
        <v>0</v>
      </c>
      <c r="K702" s="434" t="b">
        <v>0</v>
      </c>
      <c r="L702" s="434">
        <v>0</v>
      </c>
      <c r="M702" s="434" t="b">
        <v>0</v>
      </c>
      <c r="N702" s="434">
        <v>0</v>
      </c>
      <c r="O702" s="497" t="e">
        <f t="shared" si="55"/>
        <v>#DIV/0!</v>
      </c>
      <c r="P702" s="434">
        <f t="shared" si="59"/>
        <v>0</v>
      </c>
      <c r="Q702" s="434" t="e">
        <f t="shared" si="56"/>
        <v>#VALUE!</v>
      </c>
      <c r="R702" s="434">
        <v>1</v>
      </c>
      <c r="S702" s="434" t="str">
        <f t="shared" si="57"/>
        <v>Unclassified? Y/N Out of Order?</v>
      </c>
    </row>
    <row r="703" spans="6:19" x14ac:dyDescent="0.2">
      <c r="F703" s="434" t="b">
        <v>0</v>
      </c>
      <c r="G703" s="440" t="b">
        <f t="shared" si="58"/>
        <v>1</v>
      </c>
      <c r="H703" s="434" t="b">
        <v>0</v>
      </c>
      <c r="I703" s="434" t="b">
        <v>0</v>
      </c>
      <c r="K703" s="434" t="b">
        <v>0</v>
      </c>
      <c r="L703" s="434">
        <v>0</v>
      </c>
      <c r="M703" s="434" t="b">
        <v>0</v>
      </c>
      <c r="N703" s="434">
        <v>0</v>
      </c>
      <c r="O703" s="497" t="e">
        <f t="shared" si="55"/>
        <v>#DIV/0!</v>
      </c>
      <c r="P703" s="434">
        <f t="shared" si="59"/>
        <v>0</v>
      </c>
      <c r="Q703" s="434" t="e">
        <f t="shared" si="56"/>
        <v>#VALUE!</v>
      </c>
      <c r="R703" s="434">
        <v>1</v>
      </c>
      <c r="S703" s="434" t="str">
        <f t="shared" si="57"/>
        <v>Unclassified? Y/N Out of Order?</v>
      </c>
    </row>
    <row r="704" spans="6:19" x14ac:dyDescent="0.2">
      <c r="F704" s="434" t="b">
        <v>0</v>
      </c>
      <c r="G704" s="440" t="b">
        <f t="shared" si="58"/>
        <v>1</v>
      </c>
      <c r="H704" s="434" t="b">
        <v>0</v>
      </c>
      <c r="I704" s="434" t="b">
        <v>0</v>
      </c>
      <c r="K704" s="434" t="b">
        <v>0</v>
      </c>
      <c r="L704" s="434">
        <v>0</v>
      </c>
      <c r="M704" s="434" t="b">
        <v>0</v>
      </c>
      <c r="N704" s="434">
        <v>0</v>
      </c>
      <c r="O704" s="497" t="e">
        <f t="shared" si="55"/>
        <v>#DIV/0!</v>
      </c>
      <c r="P704" s="434">
        <f t="shared" si="59"/>
        <v>0</v>
      </c>
      <c r="Q704" s="434" t="e">
        <f t="shared" si="56"/>
        <v>#VALUE!</v>
      </c>
      <c r="R704" s="434">
        <v>1</v>
      </c>
      <c r="S704" s="434" t="str">
        <f t="shared" si="57"/>
        <v>Unclassified? Y/N Out of Order?</v>
      </c>
    </row>
    <row r="705" spans="6:19" x14ac:dyDescent="0.2">
      <c r="F705" s="434" t="b">
        <v>0</v>
      </c>
      <c r="G705" s="440" t="b">
        <f t="shared" si="58"/>
        <v>1</v>
      </c>
      <c r="H705" s="434" t="b">
        <v>0</v>
      </c>
      <c r="I705" s="434" t="b">
        <v>0</v>
      </c>
      <c r="K705" s="434" t="b">
        <v>0</v>
      </c>
      <c r="L705" s="434">
        <v>0</v>
      </c>
      <c r="M705" s="434" t="b">
        <v>0</v>
      </c>
      <c r="N705" s="434">
        <v>0</v>
      </c>
      <c r="O705" s="497" t="e">
        <f t="shared" si="55"/>
        <v>#DIV/0!</v>
      </c>
      <c r="P705" s="434">
        <f t="shared" si="59"/>
        <v>0</v>
      </c>
      <c r="Q705" s="434" t="e">
        <f t="shared" si="56"/>
        <v>#VALUE!</v>
      </c>
      <c r="R705" s="434">
        <v>1</v>
      </c>
      <c r="S705" s="434" t="str">
        <f t="shared" si="57"/>
        <v>Unclassified? Y/N Out of Order?</v>
      </c>
    </row>
    <row r="706" spans="6:19" x14ac:dyDescent="0.2">
      <c r="F706" s="434" t="b">
        <v>0</v>
      </c>
      <c r="G706" s="440" t="b">
        <f t="shared" si="58"/>
        <v>1</v>
      </c>
      <c r="H706" s="434" t="b">
        <v>0</v>
      </c>
      <c r="I706" s="434" t="b">
        <v>0</v>
      </c>
      <c r="K706" s="434" t="b">
        <v>0</v>
      </c>
      <c r="L706" s="434">
        <v>0</v>
      </c>
      <c r="M706" s="434" t="b">
        <v>0</v>
      </c>
      <c r="N706" s="434">
        <v>0</v>
      </c>
      <c r="O706" s="497" t="e">
        <f t="shared" si="55"/>
        <v>#DIV/0!</v>
      </c>
      <c r="P706" s="434">
        <f t="shared" si="59"/>
        <v>0</v>
      </c>
      <c r="Q706" s="434" t="e">
        <f t="shared" si="56"/>
        <v>#VALUE!</v>
      </c>
      <c r="R706" s="434">
        <v>1</v>
      </c>
      <c r="S706" s="434" t="str">
        <f t="shared" si="57"/>
        <v>Unclassified? Y/N Out of Order?</v>
      </c>
    </row>
    <row r="707" spans="6:19" x14ac:dyDescent="0.2">
      <c r="F707" s="434" t="b">
        <v>0</v>
      </c>
      <c r="G707" s="440" t="b">
        <f t="shared" si="58"/>
        <v>1</v>
      </c>
      <c r="H707" s="434" t="b">
        <v>0</v>
      </c>
      <c r="I707" s="434" t="b">
        <v>0</v>
      </c>
      <c r="K707" s="434" t="b">
        <v>0</v>
      </c>
      <c r="L707" s="434">
        <v>0</v>
      </c>
      <c r="M707" s="434" t="b">
        <v>0</v>
      </c>
      <c r="N707" s="434">
        <v>0</v>
      </c>
      <c r="O707" s="497" t="e">
        <f t="shared" si="55"/>
        <v>#DIV/0!</v>
      </c>
      <c r="P707" s="434">
        <f t="shared" si="59"/>
        <v>0</v>
      </c>
      <c r="Q707" s="434" t="e">
        <f t="shared" si="56"/>
        <v>#VALUE!</v>
      </c>
      <c r="R707" s="434">
        <v>1</v>
      </c>
      <c r="S707" s="434" t="str">
        <f t="shared" si="57"/>
        <v>Unclassified? Y/N Out of Order?</v>
      </c>
    </row>
    <row r="708" spans="6:19" x14ac:dyDescent="0.2">
      <c r="F708" s="434" t="b">
        <v>0</v>
      </c>
      <c r="G708" s="440" t="b">
        <f t="shared" si="58"/>
        <v>1</v>
      </c>
      <c r="H708" s="434" t="b">
        <v>0</v>
      </c>
      <c r="I708" s="434" t="b">
        <v>0</v>
      </c>
      <c r="K708" s="434" t="b">
        <v>0</v>
      </c>
      <c r="L708" s="434">
        <v>0</v>
      </c>
      <c r="M708" s="434" t="b">
        <v>0</v>
      </c>
      <c r="N708" s="434">
        <v>0</v>
      </c>
      <c r="O708" s="497" t="e">
        <f t="shared" si="55"/>
        <v>#DIV/0!</v>
      </c>
      <c r="P708" s="434">
        <f t="shared" si="59"/>
        <v>0</v>
      </c>
      <c r="Q708" s="434" t="e">
        <f t="shared" si="56"/>
        <v>#VALUE!</v>
      </c>
      <c r="R708" s="434">
        <v>1</v>
      </c>
      <c r="S708" s="434" t="str">
        <f t="shared" si="57"/>
        <v>Unclassified? Y/N Out of Order?</v>
      </c>
    </row>
    <row r="709" spans="6:19" x14ac:dyDescent="0.2">
      <c r="F709" s="434" t="b">
        <v>0</v>
      </c>
      <c r="G709" s="440" t="b">
        <f t="shared" si="58"/>
        <v>1</v>
      </c>
      <c r="H709" s="434" t="b">
        <v>0</v>
      </c>
      <c r="I709" s="434" t="b">
        <v>0</v>
      </c>
      <c r="K709" s="434" t="b">
        <v>0</v>
      </c>
      <c r="L709" s="434">
        <v>0</v>
      </c>
      <c r="M709" s="434" t="b">
        <v>0</v>
      </c>
      <c r="N709" s="434">
        <v>0</v>
      </c>
      <c r="O709" s="497" t="e">
        <f t="shared" si="55"/>
        <v>#DIV/0!</v>
      </c>
      <c r="P709" s="434">
        <f t="shared" si="59"/>
        <v>0</v>
      </c>
      <c r="Q709" s="434" t="e">
        <f t="shared" si="56"/>
        <v>#VALUE!</v>
      </c>
      <c r="R709" s="434">
        <v>1</v>
      </c>
      <c r="S709" s="434" t="str">
        <f t="shared" si="57"/>
        <v>Unclassified? Y/N Out of Order?</v>
      </c>
    </row>
    <row r="710" spans="6:19" x14ac:dyDescent="0.2">
      <c r="F710" s="434" t="b">
        <v>0</v>
      </c>
      <c r="G710" s="440" t="b">
        <f t="shared" si="58"/>
        <v>1</v>
      </c>
      <c r="H710" s="434" t="b">
        <v>0</v>
      </c>
      <c r="I710" s="434" t="b">
        <v>0</v>
      </c>
      <c r="K710" s="434" t="b">
        <v>0</v>
      </c>
      <c r="L710" s="434">
        <v>0</v>
      </c>
      <c r="M710" s="434" t="b">
        <v>0</v>
      </c>
      <c r="N710" s="434">
        <v>0</v>
      </c>
      <c r="O710" s="497" t="e">
        <f t="shared" si="55"/>
        <v>#DIV/0!</v>
      </c>
      <c r="P710" s="434">
        <f t="shared" si="59"/>
        <v>0</v>
      </c>
      <c r="Q710" s="434" t="e">
        <f t="shared" si="56"/>
        <v>#VALUE!</v>
      </c>
      <c r="R710" s="434">
        <v>1</v>
      </c>
      <c r="S710" s="434" t="str">
        <f t="shared" si="57"/>
        <v>Unclassified? Y/N Out of Order?</v>
      </c>
    </row>
    <row r="711" spans="6:19" x14ac:dyDescent="0.2">
      <c r="F711" s="434" t="b">
        <v>0</v>
      </c>
      <c r="G711" s="440" t="b">
        <f t="shared" si="58"/>
        <v>1</v>
      </c>
      <c r="H711" s="434" t="b">
        <v>0</v>
      </c>
      <c r="I711" s="434" t="b">
        <v>0</v>
      </c>
      <c r="K711" s="434" t="b">
        <v>0</v>
      </c>
      <c r="L711" s="434">
        <v>0</v>
      </c>
      <c r="M711" s="434" t="b">
        <v>0</v>
      </c>
      <c r="N711" s="434">
        <v>0</v>
      </c>
      <c r="O711" s="497" t="e">
        <f t="shared" si="55"/>
        <v>#DIV/0!</v>
      </c>
      <c r="P711" s="434">
        <f t="shared" si="59"/>
        <v>0</v>
      </c>
      <c r="Q711" s="434" t="e">
        <f t="shared" si="56"/>
        <v>#VALUE!</v>
      </c>
      <c r="R711" s="434">
        <v>1</v>
      </c>
      <c r="S711" s="434" t="str">
        <f t="shared" si="57"/>
        <v>Unclassified? Y/N Out of Order?</v>
      </c>
    </row>
    <row r="712" spans="6:19" x14ac:dyDescent="0.2">
      <c r="F712" s="434" t="b">
        <v>0</v>
      </c>
      <c r="G712" s="440" t="b">
        <f t="shared" si="58"/>
        <v>1</v>
      </c>
      <c r="H712" s="434" t="b">
        <v>0</v>
      </c>
      <c r="I712" s="434" t="b">
        <v>0</v>
      </c>
      <c r="K712" s="434" t="b">
        <v>0</v>
      </c>
      <c r="L712" s="434">
        <v>0</v>
      </c>
      <c r="M712" s="434" t="b">
        <v>0</v>
      </c>
      <c r="N712" s="434">
        <v>0</v>
      </c>
      <c r="O712" s="497" t="e">
        <f t="shared" si="55"/>
        <v>#DIV/0!</v>
      </c>
      <c r="P712" s="434">
        <f t="shared" si="59"/>
        <v>0</v>
      </c>
      <c r="Q712" s="434" t="e">
        <f t="shared" si="56"/>
        <v>#VALUE!</v>
      </c>
      <c r="R712" s="434">
        <v>1</v>
      </c>
      <c r="S712" s="434" t="str">
        <f t="shared" si="57"/>
        <v>Unclassified? Y/N Out of Order?</v>
      </c>
    </row>
    <row r="713" spans="6:19" x14ac:dyDescent="0.2">
      <c r="F713" s="434" t="b">
        <v>0</v>
      </c>
      <c r="G713" s="440" t="b">
        <f t="shared" si="58"/>
        <v>1</v>
      </c>
      <c r="H713" s="434" t="b">
        <v>0</v>
      </c>
      <c r="I713" s="434" t="b">
        <v>0</v>
      </c>
      <c r="K713" s="434" t="b">
        <v>0</v>
      </c>
      <c r="L713" s="434">
        <v>0</v>
      </c>
      <c r="M713" s="434" t="b">
        <v>0</v>
      </c>
      <c r="N713" s="434">
        <v>0</v>
      </c>
      <c r="O713" s="497" t="e">
        <f t="shared" si="55"/>
        <v>#DIV/0!</v>
      </c>
      <c r="P713" s="434">
        <f t="shared" si="59"/>
        <v>0</v>
      </c>
      <c r="Q713" s="434" t="e">
        <f t="shared" si="56"/>
        <v>#VALUE!</v>
      </c>
      <c r="R713" s="434">
        <v>1</v>
      </c>
      <c r="S713" s="434" t="str">
        <f t="shared" si="57"/>
        <v>Unclassified? Y/N Out of Order?</v>
      </c>
    </row>
    <row r="714" spans="6:19" x14ac:dyDescent="0.2">
      <c r="F714" s="434" t="b">
        <v>0</v>
      </c>
      <c r="G714" s="440" t="b">
        <f t="shared" si="58"/>
        <v>1</v>
      </c>
      <c r="H714" s="434" t="b">
        <v>0</v>
      </c>
      <c r="I714" s="434" t="b">
        <v>0</v>
      </c>
      <c r="K714" s="434" t="b">
        <v>0</v>
      </c>
      <c r="L714" s="434">
        <v>0</v>
      </c>
      <c r="M714" s="434" t="b">
        <v>0</v>
      </c>
      <c r="N714" s="434">
        <v>0</v>
      </c>
      <c r="O714" s="497" t="e">
        <f t="shared" ref="O714:O777" si="60">SUM(IF(I714 = 1, 1, 0) * J714, IF(K714 = 1, 1, 0) * L714, IF(M714 = 1, 1, 0) * N714) / P714</f>
        <v>#DIV/0!</v>
      </c>
      <c r="P714" s="434">
        <f t="shared" si="59"/>
        <v>0</v>
      </c>
      <c r="Q714" s="434" t="e">
        <f t="shared" ref="Q714:Q777" si="61">SUM(IF(I714 = 1, 1, 0) * J714, IF(K714 = 1, 1, 0) * L714, IF(M714 = 1, 1, 0) * N714) + " / " + P714</f>
        <v>#VALUE!</v>
      </c>
      <c r="R714" s="434">
        <v>1</v>
      </c>
      <c r="S714" s="434"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34" t="b">
        <v>0</v>
      </c>
      <c r="G715" s="440" t="b">
        <f t="shared" ref="G715:G778" si="63">NOT(H715)</f>
        <v>1</v>
      </c>
      <c r="H715" s="434" t="b">
        <v>0</v>
      </c>
      <c r="I715" s="434" t="b">
        <v>0</v>
      </c>
      <c r="K715" s="434" t="b">
        <v>0</v>
      </c>
      <c r="L715" s="434">
        <v>0</v>
      </c>
      <c r="M715" s="434" t="b">
        <v>0</v>
      </c>
      <c r="N715" s="434">
        <v>0</v>
      </c>
      <c r="O715" s="497" t="e">
        <f t="shared" si="60"/>
        <v>#DIV/0!</v>
      </c>
      <c r="P715" s="434">
        <f t="shared" si="59"/>
        <v>0</v>
      </c>
      <c r="Q715" s="434" t="e">
        <f t="shared" si="61"/>
        <v>#VALUE!</v>
      </c>
      <c r="R715" s="434">
        <v>1</v>
      </c>
      <c r="S715" s="434" t="str">
        <f t="shared" si="62"/>
        <v>Unclassified? Y/N Out of Order?</v>
      </c>
    </row>
    <row r="716" spans="6:19" x14ac:dyDescent="0.2">
      <c r="F716" s="434" t="b">
        <v>0</v>
      </c>
      <c r="G716" s="440" t="b">
        <f t="shared" si="63"/>
        <v>1</v>
      </c>
      <c r="H716" s="434" t="b">
        <v>0</v>
      </c>
      <c r="I716" s="434" t="b">
        <v>0</v>
      </c>
      <c r="K716" s="434" t="b">
        <v>0</v>
      </c>
      <c r="L716" s="434">
        <v>0</v>
      </c>
      <c r="M716" s="434" t="b">
        <v>0</v>
      </c>
      <c r="N716" s="434">
        <v>0</v>
      </c>
      <c r="O716" s="497" t="e">
        <f t="shared" si="60"/>
        <v>#DIV/0!</v>
      </c>
      <c r="P716" s="434">
        <f t="shared" si="59"/>
        <v>0</v>
      </c>
      <c r="Q716" s="434" t="e">
        <f t="shared" si="61"/>
        <v>#VALUE!</v>
      </c>
      <c r="R716" s="434">
        <v>1</v>
      </c>
      <c r="S716" s="434" t="str">
        <f t="shared" si="62"/>
        <v>Unclassified? Y/N Out of Order?</v>
      </c>
    </row>
    <row r="717" spans="6:19" x14ac:dyDescent="0.2">
      <c r="F717" s="434" t="b">
        <v>0</v>
      </c>
      <c r="G717" s="440" t="b">
        <f t="shared" si="63"/>
        <v>1</v>
      </c>
      <c r="H717" s="434" t="b">
        <v>0</v>
      </c>
      <c r="I717" s="434" t="b">
        <v>0</v>
      </c>
      <c r="K717" s="434" t="b">
        <v>0</v>
      </c>
      <c r="L717" s="434">
        <v>0</v>
      </c>
      <c r="M717" s="434" t="b">
        <v>0</v>
      </c>
      <c r="N717" s="434">
        <v>0</v>
      </c>
      <c r="O717" s="497" t="e">
        <f t="shared" si="60"/>
        <v>#DIV/0!</v>
      </c>
      <c r="P717" s="434">
        <f t="shared" ref="P717:P780" si="64">SUM(J717, L717, N717)</f>
        <v>0</v>
      </c>
      <c r="Q717" s="434" t="e">
        <f t="shared" si="61"/>
        <v>#VALUE!</v>
      </c>
      <c r="R717" s="434">
        <v>1</v>
      </c>
      <c r="S717" s="434" t="str">
        <f t="shared" si="62"/>
        <v>Unclassified? Y/N Out of Order?</v>
      </c>
    </row>
    <row r="718" spans="6:19" x14ac:dyDescent="0.2">
      <c r="F718" s="434" t="b">
        <v>0</v>
      </c>
      <c r="G718" s="440" t="b">
        <f t="shared" si="63"/>
        <v>1</v>
      </c>
      <c r="H718" s="434" t="b">
        <v>0</v>
      </c>
      <c r="I718" s="434" t="b">
        <v>0</v>
      </c>
      <c r="K718" s="434" t="b">
        <v>0</v>
      </c>
      <c r="L718" s="434">
        <v>0</v>
      </c>
      <c r="M718" s="434" t="b">
        <v>0</v>
      </c>
      <c r="N718" s="434">
        <v>0</v>
      </c>
      <c r="O718" s="497" t="e">
        <f t="shared" si="60"/>
        <v>#DIV/0!</v>
      </c>
      <c r="P718" s="434">
        <f t="shared" si="64"/>
        <v>0</v>
      </c>
      <c r="Q718" s="434" t="e">
        <f t="shared" si="61"/>
        <v>#VALUE!</v>
      </c>
      <c r="R718" s="434">
        <v>1</v>
      </c>
      <c r="S718" s="434" t="str">
        <f t="shared" si="62"/>
        <v>Unclassified? Y/N Out of Order?</v>
      </c>
    </row>
    <row r="719" spans="6:19" x14ac:dyDescent="0.2">
      <c r="F719" s="434" t="b">
        <v>0</v>
      </c>
      <c r="G719" s="440" t="b">
        <f t="shared" si="63"/>
        <v>1</v>
      </c>
      <c r="H719" s="434" t="b">
        <v>0</v>
      </c>
      <c r="I719" s="434" t="b">
        <v>0</v>
      </c>
      <c r="K719" s="434" t="b">
        <v>0</v>
      </c>
      <c r="L719" s="434">
        <v>0</v>
      </c>
      <c r="M719" s="434" t="b">
        <v>0</v>
      </c>
      <c r="N719" s="434">
        <v>0</v>
      </c>
      <c r="O719" s="497" t="e">
        <f t="shared" si="60"/>
        <v>#DIV/0!</v>
      </c>
      <c r="P719" s="434">
        <f t="shared" si="64"/>
        <v>0</v>
      </c>
      <c r="Q719" s="434" t="e">
        <f t="shared" si="61"/>
        <v>#VALUE!</v>
      </c>
      <c r="R719" s="434">
        <v>1</v>
      </c>
      <c r="S719" s="434" t="str">
        <f t="shared" si="62"/>
        <v>Unclassified? Y/N Out of Order?</v>
      </c>
    </row>
    <row r="720" spans="6:19" x14ac:dyDescent="0.2">
      <c r="F720" s="434" t="b">
        <v>0</v>
      </c>
      <c r="G720" s="440" t="b">
        <f t="shared" si="63"/>
        <v>1</v>
      </c>
      <c r="H720" s="434" t="b">
        <v>0</v>
      </c>
      <c r="I720" s="434" t="b">
        <v>0</v>
      </c>
      <c r="K720" s="434" t="b">
        <v>0</v>
      </c>
      <c r="L720" s="434">
        <v>0</v>
      </c>
      <c r="M720" s="434" t="b">
        <v>0</v>
      </c>
      <c r="N720" s="434">
        <v>0</v>
      </c>
      <c r="O720" s="497" t="e">
        <f t="shared" si="60"/>
        <v>#DIV/0!</v>
      </c>
      <c r="P720" s="434">
        <f t="shared" si="64"/>
        <v>0</v>
      </c>
      <c r="Q720" s="434" t="e">
        <f t="shared" si="61"/>
        <v>#VALUE!</v>
      </c>
      <c r="R720" s="434">
        <v>1</v>
      </c>
      <c r="S720" s="434" t="str">
        <f t="shared" si="62"/>
        <v>Unclassified? Y/N Out of Order?</v>
      </c>
    </row>
    <row r="721" spans="6:19" x14ac:dyDescent="0.2">
      <c r="F721" s="434" t="b">
        <v>0</v>
      </c>
      <c r="G721" s="440" t="b">
        <f t="shared" si="63"/>
        <v>1</v>
      </c>
      <c r="H721" s="434" t="b">
        <v>0</v>
      </c>
      <c r="I721" s="434" t="b">
        <v>0</v>
      </c>
      <c r="K721" s="434" t="b">
        <v>0</v>
      </c>
      <c r="L721" s="434">
        <v>0</v>
      </c>
      <c r="M721" s="434" t="b">
        <v>0</v>
      </c>
      <c r="N721" s="434">
        <v>0</v>
      </c>
      <c r="O721" s="497" t="e">
        <f t="shared" si="60"/>
        <v>#DIV/0!</v>
      </c>
      <c r="P721" s="434">
        <f t="shared" si="64"/>
        <v>0</v>
      </c>
      <c r="Q721" s="434" t="e">
        <f t="shared" si="61"/>
        <v>#VALUE!</v>
      </c>
      <c r="R721" s="434">
        <v>1</v>
      </c>
      <c r="S721" s="434" t="str">
        <f t="shared" si="62"/>
        <v>Unclassified? Y/N Out of Order?</v>
      </c>
    </row>
    <row r="722" spans="6:19" x14ac:dyDescent="0.2">
      <c r="F722" s="434" t="b">
        <v>0</v>
      </c>
      <c r="G722" s="440" t="b">
        <f t="shared" si="63"/>
        <v>1</v>
      </c>
      <c r="H722" s="434" t="b">
        <v>0</v>
      </c>
      <c r="I722" s="434" t="b">
        <v>0</v>
      </c>
      <c r="K722" s="434" t="b">
        <v>0</v>
      </c>
      <c r="L722" s="434">
        <v>0</v>
      </c>
      <c r="M722" s="434" t="b">
        <v>0</v>
      </c>
      <c r="N722" s="434">
        <v>0</v>
      </c>
      <c r="O722" s="497" t="e">
        <f t="shared" si="60"/>
        <v>#DIV/0!</v>
      </c>
      <c r="P722" s="434">
        <f t="shared" si="64"/>
        <v>0</v>
      </c>
      <c r="Q722" s="434" t="e">
        <f t="shared" si="61"/>
        <v>#VALUE!</v>
      </c>
      <c r="R722" s="434">
        <v>1</v>
      </c>
      <c r="S722" s="434" t="str">
        <f t="shared" si="62"/>
        <v>Unclassified? Y/N Out of Order?</v>
      </c>
    </row>
    <row r="723" spans="6:19" x14ac:dyDescent="0.2">
      <c r="F723" s="434" t="b">
        <v>0</v>
      </c>
      <c r="G723" s="440" t="b">
        <f t="shared" si="63"/>
        <v>1</v>
      </c>
      <c r="H723" s="434" t="b">
        <v>0</v>
      </c>
      <c r="I723" s="434" t="b">
        <v>0</v>
      </c>
      <c r="K723" s="434" t="b">
        <v>0</v>
      </c>
      <c r="L723" s="434">
        <v>0</v>
      </c>
      <c r="M723" s="434" t="b">
        <v>0</v>
      </c>
      <c r="N723" s="434">
        <v>0</v>
      </c>
      <c r="O723" s="497" t="e">
        <f t="shared" si="60"/>
        <v>#DIV/0!</v>
      </c>
      <c r="P723" s="434">
        <f t="shared" si="64"/>
        <v>0</v>
      </c>
      <c r="Q723" s="434" t="e">
        <f t="shared" si="61"/>
        <v>#VALUE!</v>
      </c>
      <c r="R723" s="434">
        <v>1</v>
      </c>
      <c r="S723" s="434" t="str">
        <f t="shared" si="62"/>
        <v>Unclassified? Y/N Out of Order?</v>
      </c>
    </row>
    <row r="724" spans="6:19" x14ac:dyDescent="0.2">
      <c r="F724" s="434" t="b">
        <v>0</v>
      </c>
      <c r="G724" s="440" t="b">
        <f t="shared" si="63"/>
        <v>1</v>
      </c>
      <c r="H724" s="434" t="b">
        <v>0</v>
      </c>
      <c r="I724" s="434" t="b">
        <v>0</v>
      </c>
      <c r="K724" s="434" t="b">
        <v>0</v>
      </c>
      <c r="L724" s="434">
        <v>0</v>
      </c>
      <c r="M724" s="434" t="b">
        <v>0</v>
      </c>
      <c r="N724" s="434">
        <v>0</v>
      </c>
      <c r="O724" s="497" t="e">
        <f t="shared" si="60"/>
        <v>#DIV/0!</v>
      </c>
      <c r="P724" s="434">
        <f t="shared" si="64"/>
        <v>0</v>
      </c>
      <c r="Q724" s="434" t="e">
        <f t="shared" si="61"/>
        <v>#VALUE!</v>
      </c>
      <c r="R724" s="434">
        <v>1</v>
      </c>
      <c r="S724" s="434" t="str">
        <f t="shared" si="62"/>
        <v>Unclassified? Y/N Out of Order?</v>
      </c>
    </row>
    <row r="725" spans="6:19" x14ac:dyDescent="0.2">
      <c r="F725" s="434" t="b">
        <v>0</v>
      </c>
      <c r="G725" s="440" t="b">
        <f t="shared" si="63"/>
        <v>1</v>
      </c>
      <c r="H725" s="434" t="b">
        <v>0</v>
      </c>
      <c r="I725" s="434" t="b">
        <v>0</v>
      </c>
      <c r="K725" s="434" t="b">
        <v>0</v>
      </c>
      <c r="L725" s="434">
        <v>0</v>
      </c>
      <c r="M725" s="434" t="b">
        <v>0</v>
      </c>
      <c r="N725" s="434">
        <v>0</v>
      </c>
      <c r="O725" s="497" t="e">
        <f t="shared" si="60"/>
        <v>#DIV/0!</v>
      </c>
      <c r="P725" s="434">
        <f t="shared" si="64"/>
        <v>0</v>
      </c>
      <c r="Q725" s="434" t="e">
        <f t="shared" si="61"/>
        <v>#VALUE!</v>
      </c>
      <c r="R725" s="434">
        <v>1</v>
      </c>
      <c r="S725" s="434" t="str">
        <f t="shared" si="62"/>
        <v>Unclassified? Y/N Out of Order?</v>
      </c>
    </row>
    <row r="726" spans="6:19" x14ac:dyDescent="0.2">
      <c r="F726" s="434" t="b">
        <v>0</v>
      </c>
      <c r="G726" s="440" t="b">
        <f t="shared" si="63"/>
        <v>1</v>
      </c>
      <c r="H726" s="434" t="b">
        <v>0</v>
      </c>
      <c r="I726" s="434" t="b">
        <v>0</v>
      </c>
      <c r="K726" s="434" t="b">
        <v>0</v>
      </c>
      <c r="L726" s="434">
        <v>0</v>
      </c>
      <c r="M726" s="434" t="b">
        <v>0</v>
      </c>
      <c r="N726" s="434">
        <v>0</v>
      </c>
      <c r="O726" s="497" t="e">
        <f t="shared" si="60"/>
        <v>#DIV/0!</v>
      </c>
      <c r="P726" s="434">
        <f t="shared" si="64"/>
        <v>0</v>
      </c>
      <c r="Q726" s="434" t="e">
        <f t="shared" si="61"/>
        <v>#VALUE!</v>
      </c>
      <c r="R726" s="434">
        <v>1</v>
      </c>
      <c r="S726" s="434" t="str">
        <f t="shared" si="62"/>
        <v>Unclassified? Y/N Out of Order?</v>
      </c>
    </row>
    <row r="727" spans="6:19" x14ac:dyDescent="0.2">
      <c r="F727" s="434" t="b">
        <v>0</v>
      </c>
      <c r="G727" s="440" t="b">
        <f t="shared" si="63"/>
        <v>1</v>
      </c>
      <c r="H727" s="434" t="b">
        <v>0</v>
      </c>
      <c r="I727" s="434" t="b">
        <v>0</v>
      </c>
      <c r="K727" s="434" t="b">
        <v>0</v>
      </c>
      <c r="L727" s="434">
        <v>0</v>
      </c>
      <c r="M727" s="434" t="b">
        <v>0</v>
      </c>
      <c r="N727" s="434">
        <v>0</v>
      </c>
      <c r="O727" s="497" t="e">
        <f t="shared" si="60"/>
        <v>#DIV/0!</v>
      </c>
      <c r="P727" s="434">
        <f t="shared" si="64"/>
        <v>0</v>
      </c>
      <c r="Q727" s="434" t="e">
        <f t="shared" si="61"/>
        <v>#VALUE!</v>
      </c>
      <c r="R727" s="434">
        <v>1</v>
      </c>
      <c r="S727" s="434" t="str">
        <f t="shared" si="62"/>
        <v>Unclassified? Y/N Out of Order?</v>
      </c>
    </row>
    <row r="728" spans="6:19" x14ac:dyDescent="0.2">
      <c r="F728" s="434" t="b">
        <v>0</v>
      </c>
      <c r="G728" s="440" t="b">
        <f t="shared" si="63"/>
        <v>1</v>
      </c>
      <c r="H728" s="434" t="b">
        <v>0</v>
      </c>
      <c r="I728" s="434" t="b">
        <v>0</v>
      </c>
      <c r="K728" s="434" t="b">
        <v>0</v>
      </c>
      <c r="L728" s="434">
        <v>0</v>
      </c>
      <c r="M728" s="434" t="b">
        <v>0</v>
      </c>
      <c r="N728" s="434">
        <v>0</v>
      </c>
      <c r="O728" s="497" t="e">
        <f t="shared" si="60"/>
        <v>#DIV/0!</v>
      </c>
      <c r="P728" s="434">
        <f t="shared" si="64"/>
        <v>0</v>
      </c>
      <c r="Q728" s="434" t="e">
        <f t="shared" si="61"/>
        <v>#VALUE!</v>
      </c>
      <c r="R728" s="434">
        <v>1</v>
      </c>
      <c r="S728" s="434" t="str">
        <f t="shared" si="62"/>
        <v>Unclassified? Y/N Out of Order?</v>
      </c>
    </row>
    <row r="729" spans="6:19" x14ac:dyDescent="0.2">
      <c r="F729" s="434" t="b">
        <v>0</v>
      </c>
      <c r="G729" s="440" t="b">
        <f t="shared" si="63"/>
        <v>1</v>
      </c>
      <c r="H729" s="434" t="b">
        <v>0</v>
      </c>
      <c r="I729" s="434" t="b">
        <v>0</v>
      </c>
      <c r="K729" s="434" t="b">
        <v>0</v>
      </c>
      <c r="L729" s="434">
        <v>0</v>
      </c>
      <c r="M729" s="434" t="b">
        <v>0</v>
      </c>
      <c r="N729" s="434">
        <v>0</v>
      </c>
      <c r="O729" s="497" t="e">
        <f t="shared" si="60"/>
        <v>#DIV/0!</v>
      </c>
      <c r="P729" s="434">
        <f t="shared" si="64"/>
        <v>0</v>
      </c>
      <c r="Q729" s="434" t="e">
        <f t="shared" si="61"/>
        <v>#VALUE!</v>
      </c>
      <c r="R729" s="434">
        <v>1</v>
      </c>
      <c r="S729" s="434" t="str">
        <f t="shared" si="62"/>
        <v>Unclassified? Y/N Out of Order?</v>
      </c>
    </row>
    <row r="730" spans="6:19" x14ac:dyDescent="0.2">
      <c r="F730" s="434" t="b">
        <v>0</v>
      </c>
      <c r="G730" s="440" t="b">
        <f t="shared" si="63"/>
        <v>1</v>
      </c>
      <c r="H730" s="434" t="b">
        <v>0</v>
      </c>
      <c r="I730" s="434" t="b">
        <v>0</v>
      </c>
      <c r="K730" s="434" t="b">
        <v>0</v>
      </c>
      <c r="L730" s="434">
        <v>0</v>
      </c>
      <c r="M730" s="434" t="b">
        <v>0</v>
      </c>
      <c r="N730" s="434">
        <v>0</v>
      </c>
      <c r="O730" s="497" t="e">
        <f t="shared" si="60"/>
        <v>#DIV/0!</v>
      </c>
      <c r="P730" s="434">
        <f t="shared" si="64"/>
        <v>0</v>
      </c>
      <c r="Q730" s="434" t="e">
        <f t="shared" si="61"/>
        <v>#VALUE!</v>
      </c>
      <c r="R730" s="434">
        <v>1</v>
      </c>
      <c r="S730" s="434" t="str">
        <f t="shared" si="62"/>
        <v>Unclassified? Y/N Out of Order?</v>
      </c>
    </row>
    <row r="731" spans="6:19" x14ac:dyDescent="0.2">
      <c r="F731" s="434" t="b">
        <v>0</v>
      </c>
      <c r="G731" s="440" t="b">
        <f t="shared" si="63"/>
        <v>1</v>
      </c>
      <c r="H731" s="434" t="b">
        <v>0</v>
      </c>
      <c r="I731" s="434" t="b">
        <v>0</v>
      </c>
      <c r="K731" s="434" t="b">
        <v>0</v>
      </c>
      <c r="L731" s="434">
        <v>0</v>
      </c>
      <c r="M731" s="434" t="b">
        <v>0</v>
      </c>
      <c r="N731" s="434">
        <v>0</v>
      </c>
      <c r="O731" s="497" t="e">
        <f t="shared" si="60"/>
        <v>#DIV/0!</v>
      </c>
      <c r="P731" s="434">
        <f t="shared" si="64"/>
        <v>0</v>
      </c>
      <c r="Q731" s="434" t="e">
        <f t="shared" si="61"/>
        <v>#VALUE!</v>
      </c>
      <c r="R731" s="434">
        <v>1</v>
      </c>
      <c r="S731" s="434" t="str">
        <f t="shared" si="62"/>
        <v>Unclassified? Y/N Out of Order?</v>
      </c>
    </row>
    <row r="732" spans="6:19" x14ac:dyDescent="0.2">
      <c r="F732" s="434" t="b">
        <v>0</v>
      </c>
      <c r="G732" s="440" t="b">
        <f t="shared" si="63"/>
        <v>1</v>
      </c>
      <c r="H732" s="434" t="b">
        <v>0</v>
      </c>
      <c r="I732" s="434" t="b">
        <v>0</v>
      </c>
      <c r="K732" s="434" t="b">
        <v>0</v>
      </c>
      <c r="L732" s="434">
        <v>0</v>
      </c>
      <c r="M732" s="434" t="b">
        <v>0</v>
      </c>
      <c r="N732" s="434">
        <v>0</v>
      </c>
      <c r="O732" s="497" t="e">
        <f t="shared" si="60"/>
        <v>#DIV/0!</v>
      </c>
      <c r="P732" s="434">
        <f t="shared" si="64"/>
        <v>0</v>
      </c>
      <c r="Q732" s="434" t="e">
        <f t="shared" si="61"/>
        <v>#VALUE!</v>
      </c>
      <c r="R732" s="434">
        <v>1</v>
      </c>
      <c r="S732" s="434" t="str">
        <f t="shared" si="62"/>
        <v>Unclassified? Y/N Out of Order?</v>
      </c>
    </row>
    <row r="733" spans="6:19" x14ac:dyDescent="0.2">
      <c r="F733" s="434" t="b">
        <v>0</v>
      </c>
      <c r="G733" s="440" t="b">
        <f t="shared" si="63"/>
        <v>1</v>
      </c>
      <c r="H733" s="434" t="b">
        <v>0</v>
      </c>
      <c r="I733" s="434" t="b">
        <v>0</v>
      </c>
      <c r="K733" s="434" t="b">
        <v>0</v>
      </c>
      <c r="L733" s="434">
        <v>0</v>
      </c>
      <c r="M733" s="434" t="b">
        <v>0</v>
      </c>
      <c r="N733" s="434">
        <v>0</v>
      </c>
      <c r="O733" s="497" t="e">
        <f t="shared" si="60"/>
        <v>#DIV/0!</v>
      </c>
      <c r="P733" s="434">
        <f t="shared" si="64"/>
        <v>0</v>
      </c>
      <c r="Q733" s="434" t="e">
        <f t="shared" si="61"/>
        <v>#VALUE!</v>
      </c>
      <c r="R733" s="434">
        <v>1</v>
      </c>
      <c r="S733" s="434" t="str">
        <f t="shared" si="62"/>
        <v>Unclassified? Y/N Out of Order?</v>
      </c>
    </row>
    <row r="734" spans="6:19" x14ac:dyDescent="0.2">
      <c r="F734" s="434" t="b">
        <v>0</v>
      </c>
      <c r="G734" s="440" t="b">
        <f t="shared" si="63"/>
        <v>1</v>
      </c>
      <c r="H734" s="434" t="b">
        <v>0</v>
      </c>
      <c r="I734" s="434" t="b">
        <v>0</v>
      </c>
      <c r="K734" s="434" t="b">
        <v>0</v>
      </c>
      <c r="L734" s="434">
        <v>0</v>
      </c>
      <c r="M734" s="434" t="b">
        <v>0</v>
      </c>
      <c r="N734" s="434">
        <v>0</v>
      </c>
      <c r="O734" s="497" t="e">
        <f t="shared" si="60"/>
        <v>#DIV/0!</v>
      </c>
      <c r="P734" s="434">
        <f t="shared" si="64"/>
        <v>0</v>
      </c>
      <c r="Q734" s="434" t="e">
        <f t="shared" si="61"/>
        <v>#VALUE!</v>
      </c>
      <c r="R734" s="434">
        <v>1</v>
      </c>
      <c r="S734" s="434" t="str">
        <f t="shared" si="62"/>
        <v>Unclassified? Y/N Out of Order?</v>
      </c>
    </row>
    <row r="735" spans="6:19" x14ac:dyDescent="0.2">
      <c r="F735" s="434" t="b">
        <v>0</v>
      </c>
      <c r="G735" s="440" t="b">
        <f t="shared" si="63"/>
        <v>1</v>
      </c>
      <c r="H735" s="434" t="b">
        <v>0</v>
      </c>
      <c r="I735" s="434" t="b">
        <v>0</v>
      </c>
      <c r="K735" s="434" t="b">
        <v>0</v>
      </c>
      <c r="L735" s="434">
        <v>0</v>
      </c>
      <c r="M735" s="434" t="b">
        <v>0</v>
      </c>
      <c r="N735" s="434">
        <v>0</v>
      </c>
      <c r="O735" s="497" t="e">
        <f t="shared" si="60"/>
        <v>#DIV/0!</v>
      </c>
      <c r="P735" s="434">
        <f t="shared" si="64"/>
        <v>0</v>
      </c>
      <c r="Q735" s="434" t="e">
        <f t="shared" si="61"/>
        <v>#VALUE!</v>
      </c>
      <c r="R735" s="434">
        <v>1</v>
      </c>
      <c r="S735" s="434" t="str">
        <f t="shared" si="62"/>
        <v>Unclassified? Y/N Out of Order?</v>
      </c>
    </row>
    <row r="736" spans="6:19" x14ac:dyDescent="0.2">
      <c r="F736" s="434" t="b">
        <v>0</v>
      </c>
      <c r="G736" s="440" t="b">
        <f t="shared" si="63"/>
        <v>1</v>
      </c>
      <c r="H736" s="434" t="b">
        <v>0</v>
      </c>
      <c r="I736" s="434" t="b">
        <v>0</v>
      </c>
      <c r="K736" s="434" t="b">
        <v>0</v>
      </c>
      <c r="L736" s="434">
        <v>0</v>
      </c>
      <c r="M736" s="434" t="b">
        <v>0</v>
      </c>
      <c r="N736" s="434">
        <v>0</v>
      </c>
      <c r="O736" s="497" t="e">
        <f t="shared" si="60"/>
        <v>#DIV/0!</v>
      </c>
      <c r="P736" s="434">
        <f t="shared" si="64"/>
        <v>0</v>
      </c>
      <c r="Q736" s="434" t="e">
        <f t="shared" si="61"/>
        <v>#VALUE!</v>
      </c>
      <c r="R736" s="434">
        <v>1</v>
      </c>
      <c r="S736" s="434" t="str">
        <f t="shared" si="62"/>
        <v>Unclassified? Y/N Out of Order?</v>
      </c>
    </row>
    <row r="737" spans="6:19" x14ac:dyDescent="0.2">
      <c r="F737" s="434" t="b">
        <v>0</v>
      </c>
      <c r="G737" s="440" t="b">
        <f t="shared" si="63"/>
        <v>1</v>
      </c>
      <c r="H737" s="434" t="b">
        <v>0</v>
      </c>
      <c r="I737" s="434" t="b">
        <v>0</v>
      </c>
      <c r="K737" s="434" t="b">
        <v>0</v>
      </c>
      <c r="L737" s="434">
        <v>0</v>
      </c>
      <c r="M737" s="434" t="b">
        <v>0</v>
      </c>
      <c r="N737" s="434">
        <v>0</v>
      </c>
      <c r="O737" s="497" t="e">
        <f t="shared" si="60"/>
        <v>#DIV/0!</v>
      </c>
      <c r="P737" s="434">
        <f t="shared" si="64"/>
        <v>0</v>
      </c>
      <c r="Q737" s="434" t="e">
        <f t="shared" si="61"/>
        <v>#VALUE!</v>
      </c>
      <c r="R737" s="434">
        <v>1</v>
      </c>
      <c r="S737" s="434" t="str">
        <f t="shared" si="62"/>
        <v>Unclassified? Y/N Out of Order?</v>
      </c>
    </row>
    <row r="738" spans="6:19" x14ac:dyDescent="0.2">
      <c r="F738" s="434" t="b">
        <v>0</v>
      </c>
      <c r="G738" s="440" t="b">
        <f t="shared" si="63"/>
        <v>1</v>
      </c>
      <c r="H738" s="434" t="b">
        <v>0</v>
      </c>
      <c r="I738" s="434" t="b">
        <v>0</v>
      </c>
      <c r="K738" s="434" t="b">
        <v>0</v>
      </c>
      <c r="L738" s="434">
        <v>0</v>
      </c>
      <c r="M738" s="434" t="b">
        <v>0</v>
      </c>
      <c r="N738" s="434">
        <v>0</v>
      </c>
      <c r="O738" s="497" t="e">
        <f t="shared" si="60"/>
        <v>#DIV/0!</v>
      </c>
      <c r="P738" s="434">
        <f t="shared" si="64"/>
        <v>0</v>
      </c>
      <c r="Q738" s="434" t="e">
        <f t="shared" si="61"/>
        <v>#VALUE!</v>
      </c>
      <c r="R738" s="434">
        <v>1</v>
      </c>
      <c r="S738" s="434" t="str">
        <f t="shared" si="62"/>
        <v>Unclassified? Y/N Out of Order?</v>
      </c>
    </row>
    <row r="739" spans="6:19" x14ac:dyDescent="0.2">
      <c r="F739" s="434" t="b">
        <v>0</v>
      </c>
      <c r="G739" s="440" t="b">
        <f t="shared" si="63"/>
        <v>1</v>
      </c>
      <c r="H739" s="434" t="b">
        <v>0</v>
      </c>
      <c r="I739" s="434" t="b">
        <v>0</v>
      </c>
      <c r="K739" s="434" t="b">
        <v>0</v>
      </c>
      <c r="L739" s="434">
        <v>0</v>
      </c>
      <c r="M739" s="434" t="b">
        <v>0</v>
      </c>
      <c r="N739" s="434">
        <v>0</v>
      </c>
      <c r="O739" s="497" t="e">
        <f t="shared" si="60"/>
        <v>#DIV/0!</v>
      </c>
      <c r="P739" s="434">
        <f t="shared" si="64"/>
        <v>0</v>
      </c>
      <c r="Q739" s="434" t="e">
        <f t="shared" si="61"/>
        <v>#VALUE!</v>
      </c>
      <c r="R739" s="434">
        <v>1</v>
      </c>
      <c r="S739" s="434" t="str">
        <f t="shared" si="62"/>
        <v>Unclassified? Y/N Out of Order?</v>
      </c>
    </row>
    <row r="740" spans="6:19" x14ac:dyDescent="0.2">
      <c r="F740" s="434" t="b">
        <v>0</v>
      </c>
      <c r="G740" s="440" t="b">
        <f t="shared" si="63"/>
        <v>1</v>
      </c>
      <c r="H740" s="434" t="b">
        <v>0</v>
      </c>
      <c r="I740" s="434" t="b">
        <v>0</v>
      </c>
      <c r="K740" s="434" t="b">
        <v>0</v>
      </c>
      <c r="L740" s="434">
        <v>0</v>
      </c>
      <c r="M740" s="434" t="b">
        <v>0</v>
      </c>
      <c r="N740" s="434">
        <v>0</v>
      </c>
      <c r="O740" s="497" t="e">
        <f t="shared" si="60"/>
        <v>#DIV/0!</v>
      </c>
      <c r="P740" s="434">
        <f t="shared" si="64"/>
        <v>0</v>
      </c>
      <c r="Q740" s="434" t="e">
        <f t="shared" si="61"/>
        <v>#VALUE!</v>
      </c>
      <c r="R740" s="434">
        <v>1</v>
      </c>
      <c r="S740" s="434" t="str">
        <f t="shared" si="62"/>
        <v>Unclassified? Y/N Out of Order?</v>
      </c>
    </row>
    <row r="741" spans="6:19" x14ac:dyDescent="0.2">
      <c r="F741" s="434" t="b">
        <v>0</v>
      </c>
      <c r="G741" s="440" t="b">
        <f t="shared" si="63"/>
        <v>1</v>
      </c>
      <c r="H741" s="434" t="b">
        <v>0</v>
      </c>
      <c r="I741" s="434" t="b">
        <v>0</v>
      </c>
      <c r="K741" s="434" t="b">
        <v>0</v>
      </c>
      <c r="L741" s="434">
        <v>0</v>
      </c>
      <c r="M741" s="434" t="b">
        <v>0</v>
      </c>
      <c r="N741" s="434">
        <v>0</v>
      </c>
      <c r="O741" s="497" t="e">
        <f t="shared" si="60"/>
        <v>#DIV/0!</v>
      </c>
      <c r="P741" s="434">
        <f t="shared" si="64"/>
        <v>0</v>
      </c>
      <c r="Q741" s="434" t="e">
        <f t="shared" si="61"/>
        <v>#VALUE!</v>
      </c>
      <c r="R741" s="434">
        <v>1</v>
      </c>
      <c r="S741" s="434" t="str">
        <f t="shared" si="62"/>
        <v>Unclassified? Y/N Out of Order?</v>
      </c>
    </row>
    <row r="742" spans="6:19" x14ac:dyDescent="0.2">
      <c r="F742" s="434" t="b">
        <v>0</v>
      </c>
      <c r="G742" s="440" t="b">
        <f t="shared" si="63"/>
        <v>1</v>
      </c>
      <c r="H742" s="434" t="b">
        <v>0</v>
      </c>
      <c r="I742" s="434" t="b">
        <v>0</v>
      </c>
      <c r="K742" s="434" t="b">
        <v>0</v>
      </c>
      <c r="L742" s="434">
        <v>0</v>
      </c>
      <c r="M742" s="434" t="b">
        <v>0</v>
      </c>
      <c r="N742" s="434">
        <v>0</v>
      </c>
      <c r="O742" s="497" t="e">
        <f t="shared" si="60"/>
        <v>#DIV/0!</v>
      </c>
      <c r="P742" s="434">
        <f t="shared" si="64"/>
        <v>0</v>
      </c>
      <c r="Q742" s="434" t="e">
        <f t="shared" si="61"/>
        <v>#VALUE!</v>
      </c>
      <c r="R742" s="434">
        <v>1</v>
      </c>
      <c r="S742" s="434" t="str">
        <f t="shared" si="62"/>
        <v>Unclassified? Y/N Out of Order?</v>
      </c>
    </row>
    <row r="743" spans="6:19" x14ac:dyDescent="0.2">
      <c r="F743" s="434" t="b">
        <v>0</v>
      </c>
      <c r="G743" s="440" t="b">
        <f t="shared" si="63"/>
        <v>1</v>
      </c>
      <c r="H743" s="434" t="b">
        <v>0</v>
      </c>
      <c r="I743" s="434" t="b">
        <v>0</v>
      </c>
      <c r="K743" s="434" t="b">
        <v>0</v>
      </c>
      <c r="L743" s="434">
        <v>0</v>
      </c>
      <c r="M743" s="434" t="b">
        <v>0</v>
      </c>
      <c r="N743" s="434">
        <v>0</v>
      </c>
      <c r="O743" s="497" t="e">
        <f t="shared" si="60"/>
        <v>#DIV/0!</v>
      </c>
      <c r="P743" s="434">
        <f t="shared" si="64"/>
        <v>0</v>
      </c>
      <c r="Q743" s="434" t="e">
        <f t="shared" si="61"/>
        <v>#VALUE!</v>
      </c>
      <c r="R743" s="434">
        <v>1</v>
      </c>
      <c r="S743" s="434" t="str">
        <f t="shared" si="62"/>
        <v>Unclassified? Y/N Out of Order?</v>
      </c>
    </row>
    <row r="744" spans="6:19" x14ac:dyDescent="0.2">
      <c r="F744" s="434" t="b">
        <v>0</v>
      </c>
      <c r="G744" s="440" t="b">
        <f t="shared" si="63"/>
        <v>1</v>
      </c>
      <c r="H744" s="434" t="b">
        <v>0</v>
      </c>
      <c r="I744" s="434" t="b">
        <v>0</v>
      </c>
      <c r="K744" s="434" t="b">
        <v>0</v>
      </c>
      <c r="L744" s="434">
        <v>0</v>
      </c>
      <c r="M744" s="434" t="b">
        <v>0</v>
      </c>
      <c r="N744" s="434">
        <v>0</v>
      </c>
      <c r="O744" s="497" t="e">
        <f t="shared" si="60"/>
        <v>#DIV/0!</v>
      </c>
      <c r="P744" s="434">
        <f t="shared" si="64"/>
        <v>0</v>
      </c>
      <c r="Q744" s="434" t="e">
        <f t="shared" si="61"/>
        <v>#VALUE!</v>
      </c>
      <c r="R744" s="434">
        <v>1</v>
      </c>
      <c r="S744" s="434" t="str">
        <f t="shared" si="62"/>
        <v>Unclassified? Y/N Out of Order?</v>
      </c>
    </row>
    <row r="745" spans="6:19" x14ac:dyDescent="0.2">
      <c r="F745" s="434" t="b">
        <v>0</v>
      </c>
      <c r="G745" s="440" t="b">
        <f t="shared" si="63"/>
        <v>1</v>
      </c>
      <c r="H745" s="434" t="b">
        <v>0</v>
      </c>
      <c r="I745" s="434" t="b">
        <v>0</v>
      </c>
      <c r="K745" s="434" t="b">
        <v>0</v>
      </c>
      <c r="L745" s="434">
        <v>0</v>
      </c>
      <c r="M745" s="434" t="b">
        <v>0</v>
      </c>
      <c r="N745" s="434">
        <v>0</v>
      </c>
      <c r="O745" s="497" t="e">
        <f t="shared" si="60"/>
        <v>#DIV/0!</v>
      </c>
      <c r="P745" s="434">
        <f t="shared" si="64"/>
        <v>0</v>
      </c>
      <c r="Q745" s="434" t="e">
        <f t="shared" si="61"/>
        <v>#VALUE!</v>
      </c>
      <c r="R745" s="434">
        <v>1</v>
      </c>
      <c r="S745" s="434" t="str">
        <f t="shared" si="62"/>
        <v>Unclassified? Y/N Out of Order?</v>
      </c>
    </row>
    <row r="746" spans="6:19" x14ac:dyDescent="0.2">
      <c r="F746" s="434" t="b">
        <v>0</v>
      </c>
      <c r="G746" s="440" t="b">
        <f t="shared" si="63"/>
        <v>1</v>
      </c>
      <c r="H746" s="434" t="b">
        <v>0</v>
      </c>
      <c r="I746" s="434" t="b">
        <v>0</v>
      </c>
      <c r="K746" s="434" t="b">
        <v>0</v>
      </c>
      <c r="L746" s="434">
        <v>0</v>
      </c>
      <c r="M746" s="434" t="b">
        <v>0</v>
      </c>
      <c r="N746" s="434">
        <v>0</v>
      </c>
      <c r="O746" s="497" t="e">
        <f t="shared" si="60"/>
        <v>#DIV/0!</v>
      </c>
      <c r="P746" s="434">
        <f t="shared" si="64"/>
        <v>0</v>
      </c>
      <c r="Q746" s="434" t="e">
        <f t="shared" si="61"/>
        <v>#VALUE!</v>
      </c>
      <c r="R746" s="434">
        <v>1</v>
      </c>
      <c r="S746" s="434" t="str">
        <f t="shared" si="62"/>
        <v>Unclassified? Y/N Out of Order?</v>
      </c>
    </row>
    <row r="747" spans="6:19" x14ac:dyDescent="0.2">
      <c r="F747" s="434" t="b">
        <v>0</v>
      </c>
      <c r="G747" s="440" t="b">
        <f t="shared" si="63"/>
        <v>1</v>
      </c>
      <c r="H747" s="434" t="b">
        <v>0</v>
      </c>
      <c r="I747" s="434" t="b">
        <v>0</v>
      </c>
      <c r="K747" s="434" t="b">
        <v>0</v>
      </c>
      <c r="L747" s="434">
        <v>0</v>
      </c>
      <c r="M747" s="434" t="b">
        <v>0</v>
      </c>
      <c r="N747" s="434">
        <v>0</v>
      </c>
      <c r="O747" s="497" t="e">
        <f t="shared" si="60"/>
        <v>#DIV/0!</v>
      </c>
      <c r="P747" s="434">
        <f t="shared" si="64"/>
        <v>0</v>
      </c>
      <c r="Q747" s="434" t="e">
        <f t="shared" si="61"/>
        <v>#VALUE!</v>
      </c>
      <c r="R747" s="434">
        <v>1</v>
      </c>
      <c r="S747" s="434" t="str">
        <f t="shared" si="62"/>
        <v>Unclassified? Y/N Out of Order?</v>
      </c>
    </row>
    <row r="748" spans="6:19" x14ac:dyDescent="0.2">
      <c r="F748" s="434" t="b">
        <v>0</v>
      </c>
      <c r="G748" s="440" t="b">
        <f t="shared" si="63"/>
        <v>1</v>
      </c>
      <c r="H748" s="434" t="b">
        <v>0</v>
      </c>
      <c r="I748" s="434" t="b">
        <v>0</v>
      </c>
      <c r="K748" s="434" t="b">
        <v>0</v>
      </c>
      <c r="L748" s="434">
        <v>0</v>
      </c>
      <c r="M748" s="434" t="b">
        <v>0</v>
      </c>
      <c r="N748" s="434">
        <v>0</v>
      </c>
      <c r="O748" s="497" t="e">
        <f t="shared" si="60"/>
        <v>#DIV/0!</v>
      </c>
      <c r="P748" s="434">
        <f t="shared" si="64"/>
        <v>0</v>
      </c>
      <c r="Q748" s="434" t="e">
        <f t="shared" si="61"/>
        <v>#VALUE!</v>
      </c>
      <c r="R748" s="434">
        <v>1</v>
      </c>
      <c r="S748" s="434" t="str">
        <f t="shared" si="62"/>
        <v>Unclassified? Y/N Out of Order?</v>
      </c>
    </row>
    <row r="749" spans="6:19" x14ac:dyDescent="0.2">
      <c r="F749" s="434" t="b">
        <v>0</v>
      </c>
      <c r="G749" s="440" t="b">
        <f t="shared" si="63"/>
        <v>1</v>
      </c>
      <c r="H749" s="434" t="b">
        <v>0</v>
      </c>
      <c r="I749" s="434" t="b">
        <v>0</v>
      </c>
      <c r="K749" s="434" t="b">
        <v>0</v>
      </c>
      <c r="L749" s="434">
        <v>0</v>
      </c>
      <c r="M749" s="434" t="b">
        <v>0</v>
      </c>
      <c r="N749" s="434">
        <v>0</v>
      </c>
      <c r="O749" s="497" t="e">
        <f t="shared" si="60"/>
        <v>#DIV/0!</v>
      </c>
      <c r="P749" s="434">
        <f t="shared" si="64"/>
        <v>0</v>
      </c>
      <c r="Q749" s="434" t="e">
        <f t="shared" si="61"/>
        <v>#VALUE!</v>
      </c>
      <c r="R749" s="434">
        <v>1</v>
      </c>
      <c r="S749" s="434" t="str">
        <f t="shared" si="62"/>
        <v>Unclassified? Y/N Out of Order?</v>
      </c>
    </row>
    <row r="750" spans="6:19" x14ac:dyDescent="0.2">
      <c r="F750" s="434" t="b">
        <v>0</v>
      </c>
      <c r="G750" s="440" t="b">
        <f t="shared" si="63"/>
        <v>1</v>
      </c>
      <c r="H750" s="434" t="b">
        <v>0</v>
      </c>
      <c r="I750" s="434" t="b">
        <v>0</v>
      </c>
      <c r="K750" s="434" t="b">
        <v>0</v>
      </c>
      <c r="L750" s="434">
        <v>0</v>
      </c>
      <c r="M750" s="434" t="b">
        <v>0</v>
      </c>
      <c r="N750" s="434">
        <v>0</v>
      </c>
      <c r="O750" s="497" t="e">
        <f t="shared" si="60"/>
        <v>#DIV/0!</v>
      </c>
      <c r="P750" s="434">
        <f t="shared" si="64"/>
        <v>0</v>
      </c>
      <c r="Q750" s="434" t="e">
        <f t="shared" si="61"/>
        <v>#VALUE!</v>
      </c>
      <c r="R750" s="434">
        <v>1</v>
      </c>
      <c r="S750" s="434" t="str">
        <f t="shared" si="62"/>
        <v>Unclassified? Y/N Out of Order?</v>
      </c>
    </row>
    <row r="751" spans="6:19" x14ac:dyDescent="0.2">
      <c r="F751" s="434" t="b">
        <v>0</v>
      </c>
      <c r="G751" s="440" t="b">
        <f t="shared" si="63"/>
        <v>1</v>
      </c>
      <c r="H751" s="434" t="b">
        <v>0</v>
      </c>
      <c r="I751" s="434" t="b">
        <v>0</v>
      </c>
      <c r="K751" s="434" t="b">
        <v>0</v>
      </c>
      <c r="L751" s="434">
        <v>0</v>
      </c>
      <c r="M751" s="434" t="b">
        <v>0</v>
      </c>
      <c r="N751" s="434">
        <v>0</v>
      </c>
      <c r="O751" s="497" t="e">
        <f t="shared" si="60"/>
        <v>#DIV/0!</v>
      </c>
      <c r="P751" s="434">
        <f t="shared" si="64"/>
        <v>0</v>
      </c>
      <c r="Q751" s="434" t="e">
        <f t="shared" si="61"/>
        <v>#VALUE!</v>
      </c>
      <c r="R751" s="434">
        <v>1</v>
      </c>
      <c r="S751" s="434" t="str">
        <f t="shared" si="62"/>
        <v>Unclassified? Y/N Out of Order?</v>
      </c>
    </row>
    <row r="752" spans="6:19" x14ac:dyDescent="0.2">
      <c r="F752" s="434" t="b">
        <v>0</v>
      </c>
      <c r="G752" s="440" t="b">
        <f t="shared" si="63"/>
        <v>1</v>
      </c>
      <c r="H752" s="434" t="b">
        <v>0</v>
      </c>
      <c r="I752" s="434" t="b">
        <v>0</v>
      </c>
      <c r="K752" s="434" t="b">
        <v>0</v>
      </c>
      <c r="L752" s="434">
        <v>0</v>
      </c>
      <c r="M752" s="434" t="b">
        <v>0</v>
      </c>
      <c r="N752" s="434">
        <v>0</v>
      </c>
      <c r="O752" s="497" t="e">
        <f t="shared" si="60"/>
        <v>#DIV/0!</v>
      </c>
      <c r="P752" s="434">
        <f t="shared" si="64"/>
        <v>0</v>
      </c>
      <c r="Q752" s="434" t="e">
        <f t="shared" si="61"/>
        <v>#VALUE!</v>
      </c>
      <c r="R752" s="434">
        <v>1</v>
      </c>
      <c r="S752" s="434" t="str">
        <f t="shared" si="62"/>
        <v>Unclassified? Y/N Out of Order?</v>
      </c>
    </row>
    <row r="753" spans="6:19" x14ac:dyDescent="0.2">
      <c r="F753" s="434" t="b">
        <v>0</v>
      </c>
      <c r="G753" s="440" t="b">
        <f t="shared" si="63"/>
        <v>1</v>
      </c>
      <c r="H753" s="434" t="b">
        <v>0</v>
      </c>
      <c r="I753" s="434" t="b">
        <v>0</v>
      </c>
      <c r="K753" s="434" t="b">
        <v>0</v>
      </c>
      <c r="L753" s="434">
        <v>0</v>
      </c>
      <c r="M753" s="434" t="b">
        <v>0</v>
      </c>
      <c r="N753" s="434">
        <v>0</v>
      </c>
      <c r="O753" s="497" t="e">
        <f t="shared" si="60"/>
        <v>#DIV/0!</v>
      </c>
      <c r="P753" s="434">
        <f t="shared" si="64"/>
        <v>0</v>
      </c>
      <c r="Q753" s="434" t="e">
        <f t="shared" si="61"/>
        <v>#VALUE!</v>
      </c>
      <c r="R753" s="434">
        <v>1</v>
      </c>
      <c r="S753" s="434" t="str">
        <f t="shared" si="62"/>
        <v>Unclassified? Y/N Out of Order?</v>
      </c>
    </row>
    <row r="754" spans="6:19" x14ac:dyDescent="0.2">
      <c r="F754" s="434" t="b">
        <v>0</v>
      </c>
      <c r="G754" s="440" t="b">
        <f t="shared" si="63"/>
        <v>1</v>
      </c>
      <c r="H754" s="434" t="b">
        <v>0</v>
      </c>
      <c r="I754" s="434" t="b">
        <v>0</v>
      </c>
      <c r="K754" s="434" t="b">
        <v>0</v>
      </c>
      <c r="L754" s="434">
        <v>0</v>
      </c>
      <c r="M754" s="434" t="b">
        <v>0</v>
      </c>
      <c r="N754" s="434">
        <v>0</v>
      </c>
      <c r="O754" s="497" t="e">
        <f t="shared" si="60"/>
        <v>#DIV/0!</v>
      </c>
      <c r="P754" s="434">
        <f t="shared" si="64"/>
        <v>0</v>
      </c>
      <c r="Q754" s="434" t="e">
        <f t="shared" si="61"/>
        <v>#VALUE!</v>
      </c>
      <c r="R754" s="434">
        <v>1</v>
      </c>
      <c r="S754" s="434" t="str">
        <f t="shared" si="62"/>
        <v>Unclassified? Y/N Out of Order?</v>
      </c>
    </row>
    <row r="755" spans="6:19" x14ac:dyDescent="0.2">
      <c r="F755" s="434" t="b">
        <v>0</v>
      </c>
      <c r="G755" s="440" t="b">
        <f t="shared" si="63"/>
        <v>1</v>
      </c>
      <c r="H755" s="434" t="b">
        <v>0</v>
      </c>
      <c r="I755" s="434" t="b">
        <v>0</v>
      </c>
      <c r="K755" s="434" t="b">
        <v>0</v>
      </c>
      <c r="L755" s="434">
        <v>0</v>
      </c>
      <c r="M755" s="434" t="b">
        <v>0</v>
      </c>
      <c r="N755" s="434">
        <v>0</v>
      </c>
      <c r="O755" s="497" t="e">
        <f t="shared" si="60"/>
        <v>#DIV/0!</v>
      </c>
      <c r="P755" s="434">
        <f t="shared" si="64"/>
        <v>0</v>
      </c>
      <c r="Q755" s="434" t="e">
        <f t="shared" si="61"/>
        <v>#VALUE!</v>
      </c>
      <c r="R755" s="434">
        <v>1</v>
      </c>
      <c r="S755" s="434" t="str">
        <f t="shared" si="62"/>
        <v>Unclassified? Y/N Out of Order?</v>
      </c>
    </row>
    <row r="756" spans="6:19" x14ac:dyDescent="0.2">
      <c r="F756" s="434" t="b">
        <v>0</v>
      </c>
      <c r="G756" s="440" t="b">
        <f t="shared" si="63"/>
        <v>1</v>
      </c>
      <c r="H756" s="434" t="b">
        <v>0</v>
      </c>
      <c r="I756" s="434" t="b">
        <v>0</v>
      </c>
      <c r="K756" s="434" t="b">
        <v>0</v>
      </c>
      <c r="L756" s="434">
        <v>0</v>
      </c>
      <c r="M756" s="434" t="b">
        <v>0</v>
      </c>
      <c r="N756" s="434">
        <v>0</v>
      </c>
      <c r="O756" s="497" t="e">
        <f t="shared" si="60"/>
        <v>#DIV/0!</v>
      </c>
      <c r="P756" s="434">
        <f t="shared" si="64"/>
        <v>0</v>
      </c>
      <c r="Q756" s="434" t="e">
        <f t="shared" si="61"/>
        <v>#VALUE!</v>
      </c>
      <c r="R756" s="434">
        <v>1</v>
      </c>
      <c r="S756" s="434" t="str">
        <f t="shared" si="62"/>
        <v>Unclassified? Y/N Out of Order?</v>
      </c>
    </row>
    <row r="757" spans="6:19" x14ac:dyDescent="0.2">
      <c r="F757" s="434" t="b">
        <v>0</v>
      </c>
      <c r="G757" s="440" t="b">
        <f t="shared" si="63"/>
        <v>1</v>
      </c>
      <c r="H757" s="434" t="b">
        <v>0</v>
      </c>
      <c r="I757" s="434" t="b">
        <v>0</v>
      </c>
      <c r="K757" s="434" t="b">
        <v>0</v>
      </c>
      <c r="L757" s="434">
        <v>0</v>
      </c>
      <c r="M757" s="434" t="b">
        <v>0</v>
      </c>
      <c r="N757" s="434">
        <v>0</v>
      </c>
      <c r="O757" s="497" t="e">
        <f t="shared" si="60"/>
        <v>#DIV/0!</v>
      </c>
      <c r="P757" s="434">
        <f t="shared" si="64"/>
        <v>0</v>
      </c>
      <c r="Q757" s="434" t="e">
        <f t="shared" si="61"/>
        <v>#VALUE!</v>
      </c>
      <c r="R757" s="434">
        <v>1</v>
      </c>
      <c r="S757" s="434" t="str">
        <f t="shared" si="62"/>
        <v>Unclassified? Y/N Out of Order?</v>
      </c>
    </row>
    <row r="758" spans="6:19" x14ac:dyDescent="0.2">
      <c r="F758" s="434" t="b">
        <v>0</v>
      </c>
      <c r="G758" s="440" t="b">
        <f t="shared" si="63"/>
        <v>1</v>
      </c>
      <c r="H758" s="434" t="b">
        <v>0</v>
      </c>
      <c r="I758" s="434" t="b">
        <v>0</v>
      </c>
      <c r="K758" s="434" t="b">
        <v>0</v>
      </c>
      <c r="L758" s="434">
        <v>0</v>
      </c>
      <c r="M758" s="434" t="b">
        <v>0</v>
      </c>
      <c r="N758" s="434">
        <v>0</v>
      </c>
      <c r="O758" s="497" t="e">
        <f t="shared" si="60"/>
        <v>#DIV/0!</v>
      </c>
      <c r="P758" s="434">
        <f t="shared" si="64"/>
        <v>0</v>
      </c>
      <c r="Q758" s="434" t="e">
        <f t="shared" si="61"/>
        <v>#VALUE!</v>
      </c>
      <c r="R758" s="434">
        <v>1</v>
      </c>
      <c r="S758" s="434" t="str">
        <f t="shared" si="62"/>
        <v>Unclassified? Y/N Out of Order?</v>
      </c>
    </row>
    <row r="759" spans="6:19" x14ac:dyDescent="0.2">
      <c r="F759" s="434" t="b">
        <v>0</v>
      </c>
      <c r="G759" s="440" t="b">
        <f t="shared" si="63"/>
        <v>1</v>
      </c>
      <c r="H759" s="434" t="b">
        <v>0</v>
      </c>
      <c r="I759" s="434" t="b">
        <v>0</v>
      </c>
      <c r="K759" s="434" t="b">
        <v>0</v>
      </c>
      <c r="L759" s="434">
        <v>0</v>
      </c>
      <c r="M759" s="434" t="b">
        <v>0</v>
      </c>
      <c r="N759" s="434">
        <v>0</v>
      </c>
      <c r="O759" s="497" t="e">
        <f t="shared" si="60"/>
        <v>#DIV/0!</v>
      </c>
      <c r="P759" s="434">
        <f t="shared" si="64"/>
        <v>0</v>
      </c>
      <c r="Q759" s="434" t="e">
        <f t="shared" si="61"/>
        <v>#VALUE!</v>
      </c>
      <c r="R759" s="434">
        <v>1</v>
      </c>
      <c r="S759" s="434" t="str">
        <f t="shared" si="62"/>
        <v>Unclassified? Y/N Out of Order?</v>
      </c>
    </row>
    <row r="760" spans="6:19" x14ac:dyDescent="0.2">
      <c r="F760" s="434" t="b">
        <v>0</v>
      </c>
      <c r="G760" s="440" t="b">
        <f t="shared" si="63"/>
        <v>1</v>
      </c>
      <c r="H760" s="434" t="b">
        <v>0</v>
      </c>
      <c r="I760" s="434" t="b">
        <v>0</v>
      </c>
      <c r="K760" s="434" t="b">
        <v>0</v>
      </c>
      <c r="L760" s="434">
        <v>0</v>
      </c>
      <c r="M760" s="434" t="b">
        <v>0</v>
      </c>
      <c r="N760" s="434">
        <v>0</v>
      </c>
      <c r="O760" s="497" t="e">
        <f t="shared" si="60"/>
        <v>#DIV/0!</v>
      </c>
      <c r="P760" s="434">
        <f t="shared" si="64"/>
        <v>0</v>
      </c>
      <c r="Q760" s="434" t="e">
        <f t="shared" si="61"/>
        <v>#VALUE!</v>
      </c>
      <c r="R760" s="434">
        <v>1</v>
      </c>
      <c r="S760" s="434" t="str">
        <f t="shared" si="62"/>
        <v>Unclassified? Y/N Out of Order?</v>
      </c>
    </row>
    <row r="761" spans="6:19" x14ac:dyDescent="0.2">
      <c r="F761" s="434" t="b">
        <v>0</v>
      </c>
      <c r="G761" s="440" t="b">
        <f t="shared" si="63"/>
        <v>1</v>
      </c>
      <c r="H761" s="434" t="b">
        <v>0</v>
      </c>
      <c r="I761" s="434" t="b">
        <v>0</v>
      </c>
      <c r="K761" s="434" t="b">
        <v>0</v>
      </c>
      <c r="L761" s="434">
        <v>0</v>
      </c>
      <c r="M761" s="434" t="b">
        <v>0</v>
      </c>
      <c r="N761" s="434">
        <v>0</v>
      </c>
      <c r="O761" s="497" t="e">
        <f t="shared" si="60"/>
        <v>#DIV/0!</v>
      </c>
      <c r="P761" s="434">
        <f t="shared" si="64"/>
        <v>0</v>
      </c>
      <c r="Q761" s="434" t="e">
        <f t="shared" si="61"/>
        <v>#VALUE!</v>
      </c>
      <c r="R761" s="434">
        <v>1</v>
      </c>
      <c r="S761" s="434" t="str">
        <f t="shared" si="62"/>
        <v>Unclassified? Y/N Out of Order?</v>
      </c>
    </row>
    <row r="762" spans="6:19" x14ac:dyDescent="0.2">
      <c r="F762" s="434" t="b">
        <v>0</v>
      </c>
      <c r="G762" s="440" t="b">
        <f t="shared" si="63"/>
        <v>1</v>
      </c>
      <c r="H762" s="434" t="b">
        <v>0</v>
      </c>
      <c r="I762" s="434" t="b">
        <v>0</v>
      </c>
      <c r="K762" s="434" t="b">
        <v>0</v>
      </c>
      <c r="L762" s="434">
        <v>0</v>
      </c>
      <c r="M762" s="434" t="b">
        <v>0</v>
      </c>
      <c r="N762" s="434">
        <v>0</v>
      </c>
      <c r="O762" s="497" t="e">
        <f t="shared" si="60"/>
        <v>#DIV/0!</v>
      </c>
      <c r="P762" s="434">
        <f t="shared" si="64"/>
        <v>0</v>
      </c>
      <c r="Q762" s="434" t="e">
        <f t="shared" si="61"/>
        <v>#VALUE!</v>
      </c>
      <c r="R762" s="434">
        <v>1</v>
      </c>
      <c r="S762" s="434" t="str">
        <f t="shared" si="62"/>
        <v>Unclassified? Y/N Out of Order?</v>
      </c>
    </row>
    <row r="763" spans="6:19" x14ac:dyDescent="0.2">
      <c r="F763" s="434" t="b">
        <v>0</v>
      </c>
      <c r="G763" s="440" t="b">
        <f t="shared" si="63"/>
        <v>1</v>
      </c>
      <c r="H763" s="434" t="b">
        <v>0</v>
      </c>
      <c r="I763" s="434" t="b">
        <v>0</v>
      </c>
      <c r="K763" s="434" t="b">
        <v>0</v>
      </c>
      <c r="L763" s="434">
        <v>0</v>
      </c>
      <c r="M763" s="434" t="b">
        <v>0</v>
      </c>
      <c r="N763" s="434">
        <v>0</v>
      </c>
      <c r="O763" s="497" t="e">
        <f t="shared" si="60"/>
        <v>#DIV/0!</v>
      </c>
      <c r="P763" s="434">
        <f t="shared" si="64"/>
        <v>0</v>
      </c>
      <c r="Q763" s="434" t="e">
        <f t="shared" si="61"/>
        <v>#VALUE!</v>
      </c>
      <c r="R763" s="434">
        <v>1</v>
      </c>
      <c r="S763" s="434" t="str">
        <f t="shared" si="62"/>
        <v>Unclassified? Y/N Out of Order?</v>
      </c>
    </row>
    <row r="764" spans="6:19" x14ac:dyDescent="0.2">
      <c r="F764" s="434" t="b">
        <v>0</v>
      </c>
      <c r="G764" s="440" t="b">
        <f t="shared" si="63"/>
        <v>1</v>
      </c>
      <c r="H764" s="434" t="b">
        <v>0</v>
      </c>
      <c r="I764" s="434" t="b">
        <v>0</v>
      </c>
      <c r="K764" s="434" t="b">
        <v>0</v>
      </c>
      <c r="L764" s="434">
        <v>0</v>
      </c>
      <c r="M764" s="434" t="b">
        <v>0</v>
      </c>
      <c r="N764" s="434">
        <v>0</v>
      </c>
      <c r="O764" s="497" t="e">
        <f t="shared" si="60"/>
        <v>#DIV/0!</v>
      </c>
      <c r="P764" s="434">
        <f t="shared" si="64"/>
        <v>0</v>
      </c>
      <c r="Q764" s="434" t="e">
        <f t="shared" si="61"/>
        <v>#VALUE!</v>
      </c>
      <c r="R764" s="434">
        <v>1</v>
      </c>
      <c r="S764" s="434" t="str">
        <f t="shared" si="62"/>
        <v>Unclassified? Y/N Out of Order?</v>
      </c>
    </row>
    <row r="765" spans="6:19" x14ac:dyDescent="0.2">
      <c r="F765" s="434" t="b">
        <v>0</v>
      </c>
      <c r="G765" s="440" t="b">
        <f t="shared" si="63"/>
        <v>1</v>
      </c>
      <c r="H765" s="434" t="b">
        <v>0</v>
      </c>
      <c r="I765" s="434" t="b">
        <v>0</v>
      </c>
      <c r="K765" s="434" t="b">
        <v>0</v>
      </c>
      <c r="L765" s="434">
        <v>0</v>
      </c>
      <c r="M765" s="434" t="b">
        <v>0</v>
      </c>
      <c r="N765" s="434">
        <v>0</v>
      </c>
      <c r="O765" s="497" t="e">
        <f t="shared" si="60"/>
        <v>#DIV/0!</v>
      </c>
      <c r="P765" s="434">
        <f t="shared" si="64"/>
        <v>0</v>
      </c>
      <c r="Q765" s="434" t="e">
        <f t="shared" si="61"/>
        <v>#VALUE!</v>
      </c>
      <c r="R765" s="434">
        <v>1</v>
      </c>
      <c r="S765" s="434" t="str">
        <f t="shared" si="62"/>
        <v>Unclassified? Y/N Out of Order?</v>
      </c>
    </row>
    <row r="766" spans="6:19" x14ac:dyDescent="0.2">
      <c r="F766" s="434" t="b">
        <v>0</v>
      </c>
      <c r="G766" s="440" t="b">
        <f t="shared" si="63"/>
        <v>1</v>
      </c>
      <c r="H766" s="434" t="b">
        <v>0</v>
      </c>
      <c r="I766" s="434" t="b">
        <v>0</v>
      </c>
      <c r="K766" s="434" t="b">
        <v>0</v>
      </c>
      <c r="L766" s="434">
        <v>0</v>
      </c>
      <c r="M766" s="434" t="b">
        <v>0</v>
      </c>
      <c r="N766" s="434">
        <v>0</v>
      </c>
      <c r="O766" s="497" t="e">
        <f t="shared" si="60"/>
        <v>#DIV/0!</v>
      </c>
      <c r="P766" s="434">
        <f t="shared" si="64"/>
        <v>0</v>
      </c>
      <c r="Q766" s="434" t="e">
        <f t="shared" si="61"/>
        <v>#VALUE!</v>
      </c>
      <c r="R766" s="434">
        <v>1</v>
      </c>
      <c r="S766" s="434" t="str">
        <f t="shared" si="62"/>
        <v>Unclassified? Y/N Out of Order?</v>
      </c>
    </row>
    <row r="767" spans="6:19" x14ac:dyDescent="0.2">
      <c r="F767" s="434" t="b">
        <v>0</v>
      </c>
      <c r="G767" s="440" t="b">
        <f t="shared" si="63"/>
        <v>1</v>
      </c>
      <c r="H767" s="434" t="b">
        <v>0</v>
      </c>
      <c r="I767" s="434" t="b">
        <v>0</v>
      </c>
      <c r="K767" s="434" t="b">
        <v>0</v>
      </c>
      <c r="L767" s="434">
        <v>0</v>
      </c>
      <c r="M767" s="434" t="b">
        <v>0</v>
      </c>
      <c r="N767" s="434">
        <v>0</v>
      </c>
      <c r="O767" s="497" t="e">
        <f t="shared" si="60"/>
        <v>#DIV/0!</v>
      </c>
      <c r="P767" s="434">
        <f t="shared" si="64"/>
        <v>0</v>
      </c>
      <c r="Q767" s="434" t="e">
        <f t="shared" si="61"/>
        <v>#VALUE!</v>
      </c>
      <c r="R767" s="434">
        <v>1</v>
      </c>
      <c r="S767" s="434" t="str">
        <f t="shared" si="62"/>
        <v>Unclassified? Y/N Out of Order?</v>
      </c>
    </row>
    <row r="768" spans="6:19" x14ac:dyDescent="0.2">
      <c r="F768" s="434" t="b">
        <v>0</v>
      </c>
      <c r="G768" s="440" t="b">
        <f t="shared" si="63"/>
        <v>1</v>
      </c>
      <c r="H768" s="434" t="b">
        <v>0</v>
      </c>
      <c r="I768" s="434" t="b">
        <v>0</v>
      </c>
      <c r="K768" s="434" t="b">
        <v>0</v>
      </c>
      <c r="L768" s="434">
        <v>0</v>
      </c>
      <c r="M768" s="434" t="b">
        <v>0</v>
      </c>
      <c r="N768" s="434">
        <v>0</v>
      </c>
      <c r="O768" s="497" t="e">
        <f t="shared" si="60"/>
        <v>#DIV/0!</v>
      </c>
      <c r="P768" s="434">
        <f t="shared" si="64"/>
        <v>0</v>
      </c>
      <c r="Q768" s="434" t="e">
        <f t="shared" si="61"/>
        <v>#VALUE!</v>
      </c>
      <c r="R768" s="434">
        <v>1</v>
      </c>
      <c r="S768" s="434" t="str">
        <f t="shared" si="62"/>
        <v>Unclassified? Y/N Out of Order?</v>
      </c>
    </row>
    <row r="769" spans="6:19" x14ac:dyDescent="0.2">
      <c r="F769" s="434" t="b">
        <v>0</v>
      </c>
      <c r="G769" s="440" t="b">
        <f t="shared" si="63"/>
        <v>1</v>
      </c>
      <c r="H769" s="434" t="b">
        <v>0</v>
      </c>
      <c r="I769" s="434" t="b">
        <v>0</v>
      </c>
      <c r="K769" s="434" t="b">
        <v>0</v>
      </c>
      <c r="L769" s="434">
        <v>0</v>
      </c>
      <c r="M769" s="434" t="b">
        <v>0</v>
      </c>
      <c r="N769" s="434">
        <v>0</v>
      </c>
      <c r="O769" s="497" t="e">
        <f t="shared" si="60"/>
        <v>#DIV/0!</v>
      </c>
      <c r="P769" s="434">
        <f t="shared" si="64"/>
        <v>0</v>
      </c>
      <c r="Q769" s="434" t="e">
        <f t="shared" si="61"/>
        <v>#VALUE!</v>
      </c>
      <c r="R769" s="434">
        <v>1</v>
      </c>
      <c r="S769" s="434" t="str">
        <f t="shared" si="62"/>
        <v>Unclassified? Y/N Out of Order?</v>
      </c>
    </row>
    <row r="770" spans="6:19" x14ac:dyDescent="0.2">
      <c r="F770" s="434" t="b">
        <v>0</v>
      </c>
      <c r="G770" s="440" t="b">
        <f t="shared" si="63"/>
        <v>1</v>
      </c>
      <c r="H770" s="434" t="b">
        <v>0</v>
      </c>
      <c r="I770" s="434" t="b">
        <v>0</v>
      </c>
      <c r="K770" s="434" t="b">
        <v>0</v>
      </c>
      <c r="L770" s="434">
        <v>0</v>
      </c>
      <c r="M770" s="434" t="b">
        <v>0</v>
      </c>
      <c r="N770" s="434">
        <v>0</v>
      </c>
      <c r="O770" s="497" t="e">
        <f t="shared" si="60"/>
        <v>#DIV/0!</v>
      </c>
      <c r="P770" s="434">
        <f t="shared" si="64"/>
        <v>0</v>
      </c>
      <c r="Q770" s="434" t="e">
        <f t="shared" si="61"/>
        <v>#VALUE!</v>
      </c>
      <c r="R770" s="434">
        <v>1</v>
      </c>
      <c r="S770" s="434" t="str">
        <f t="shared" si="62"/>
        <v>Unclassified? Y/N Out of Order?</v>
      </c>
    </row>
    <row r="771" spans="6:19" x14ac:dyDescent="0.2">
      <c r="F771" s="434" t="b">
        <v>0</v>
      </c>
      <c r="G771" s="440" t="b">
        <f t="shared" si="63"/>
        <v>1</v>
      </c>
      <c r="H771" s="434" t="b">
        <v>0</v>
      </c>
      <c r="I771" s="434" t="b">
        <v>0</v>
      </c>
      <c r="K771" s="434" t="b">
        <v>0</v>
      </c>
      <c r="L771" s="434">
        <v>0</v>
      </c>
      <c r="M771" s="434" t="b">
        <v>0</v>
      </c>
      <c r="N771" s="434">
        <v>0</v>
      </c>
      <c r="O771" s="497" t="e">
        <f t="shared" si="60"/>
        <v>#DIV/0!</v>
      </c>
      <c r="P771" s="434">
        <f t="shared" si="64"/>
        <v>0</v>
      </c>
      <c r="Q771" s="434" t="e">
        <f t="shared" si="61"/>
        <v>#VALUE!</v>
      </c>
      <c r="R771" s="434">
        <v>1</v>
      </c>
      <c r="S771" s="434" t="str">
        <f t="shared" si="62"/>
        <v>Unclassified? Y/N Out of Order?</v>
      </c>
    </row>
    <row r="772" spans="6:19" x14ac:dyDescent="0.2">
      <c r="F772" s="434" t="b">
        <v>0</v>
      </c>
      <c r="G772" s="440" t="b">
        <f t="shared" si="63"/>
        <v>1</v>
      </c>
      <c r="H772" s="434" t="b">
        <v>0</v>
      </c>
      <c r="I772" s="434" t="b">
        <v>0</v>
      </c>
      <c r="K772" s="434" t="b">
        <v>0</v>
      </c>
      <c r="L772" s="434">
        <v>0</v>
      </c>
      <c r="M772" s="434" t="b">
        <v>0</v>
      </c>
      <c r="N772" s="434">
        <v>0</v>
      </c>
      <c r="O772" s="497" t="e">
        <f t="shared" si="60"/>
        <v>#DIV/0!</v>
      </c>
      <c r="P772" s="434">
        <f t="shared" si="64"/>
        <v>0</v>
      </c>
      <c r="Q772" s="434" t="e">
        <f t="shared" si="61"/>
        <v>#VALUE!</v>
      </c>
      <c r="R772" s="434">
        <v>1</v>
      </c>
      <c r="S772" s="434" t="str">
        <f t="shared" si="62"/>
        <v>Unclassified? Y/N Out of Order?</v>
      </c>
    </row>
    <row r="773" spans="6:19" x14ac:dyDescent="0.2">
      <c r="F773" s="434" t="b">
        <v>0</v>
      </c>
      <c r="G773" s="440" t="b">
        <f t="shared" si="63"/>
        <v>1</v>
      </c>
      <c r="H773" s="434" t="b">
        <v>0</v>
      </c>
      <c r="I773" s="434" t="b">
        <v>0</v>
      </c>
      <c r="K773" s="434" t="b">
        <v>0</v>
      </c>
      <c r="L773" s="434">
        <v>0</v>
      </c>
      <c r="M773" s="434" t="b">
        <v>0</v>
      </c>
      <c r="N773" s="434">
        <v>0</v>
      </c>
      <c r="O773" s="497" t="e">
        <f t="shared" si="60"/>
        <v>#DIV/0!</v>
      </c>
      <c r="P773" s="434">
        <f t="shared" si="64"/>
        <v>0</v>
      </c>
      <c r="Q773" s="434" t="e">
        <f t="shared" si="61"/>
        <v>#VALUE!</v>
      </c>
      <c r="R773" s="434">
        <v>1</v>
      </c>
      <c r="S773" s="434" t="str">
        <f t="shared" si="62"/>
        <v>Unclassified? Y/N Out of Order?</v>
      </c>
    </row>
    <row r="774" spans="6:19" x14ac:dyDescent="0.2">
      <c r="F774" s="434" t="b">
        <v>0</v>
      </c>
      <c r="G774" s="440" t="b">
        <f t="shared" si="63"/>
        <v>1</v>
      </c>
      <c r="H774" s="434" t="b">
        <v>0</v>
      </c>
      <c r="I774" s="434" t="b">
        <v>0</v>
      </c>
      <c r="K774" s="434" t="b">
        <v>0</v>
      </c>
      <c r="L774" s="434">
        <v>0</v>
      </c>
      <c r="M774" s="434" t="b">
        <v>0</v>
      </c>
      <c r="N774" s="434">
        <v>0</v>
      </c>
      <c r="O774" s="497" t="e">
        <f t="shared" si="60"/>
        <v>#DIV/0!</v>
      </c>
      <c r="P774" s="434">
        <f t="shared" si="64"/>
        <v>0</v>
      </c>
      <c r="Q774" s="434" t="e">
        <f t="shared" si="61"/>
        <v>#VALUE!</v>
      </c>
      <c r="R774" s="434">
        <v>1</v>
      </c>
      <c r="S774" s="434" t="str">
        <f t="shared" si="62"/>
        <v>Unclassified? Y/N Out of Order?</v>
      </c>
    </row>
    <row r="775" spans="6:19" x14ac:dyDescent="0.2">
      <c r="F775" s="434" t="b">
        <v>0</v>
      </c>
      <c r="G775" s="440" t="b">
        <f t="shared" si="63"/>
        <v>1</v>
      </c>
      <c r="H775" s="434" t="b">
        <v>0</v>
      </c>
      <c r="I775" s="434" t="b">
        <v>0</v>
      </c>
      <c r="K775" s="434" t="b">
        <v>0</v>
      </c>
      <c r="L775" s="434">
        <v>0</v>
      </c>
      <c r="M775" s="434" t="b">
        <v>0</v>
      </c>
      <c r="N775" s="434">
        <v>0</v>
      </c>
      <c r="O775" s="497" t="e">
        <f t="shared" si="60"/>
        <v>#DIV/0!</v>
      </c>
      <c r="P775" s="434">
        <f t="shared" si="64"/>
        <v>0</v>
      </c>
      <c r="Q775" s="434" t="e">
        <f t="shared" si="61"/>
        <v>#VALUE!</v>
      </c>
      <c r="R775" s="434">
        <v>1</v>
      </c>
      <c r="S775" s="434" t="str">
        <f t="shared" si="62"/>
        <v>Unclassified? Y/N Out of Order?</v>
      </c>
    </row>
    <row r="776" spans="6:19" x14ac:dyDescent="0.2">
      <c r="F776" s="434" t="b">
        <v>0</v>
      </c>
      <c r="G776" s="440" t="b">
        <f t="shared" si="63"/>
        <v>1</v>
      </c>
      <c r="H776" s="434" t="b">
        <v>0</v>
      </c>
      <c r="I776" s="434" t="b">
        <v>0</v>
      </c>
      <c r="K776" s="434" t="b">
        <v>0</v>
      </c>
      <c r="L776" s="434">
        <v>0</v>
      </c>
      <c r="M776" s="434" t="b">
        <v>0</v>
      </c>
      <c r="N776" s="434">
        <v>0</v>
      </c>
      <c r="O776" s="497" t="e">
        <f t="shared" si="60"/>
        <v>#DIV/0!</v>
      </c>
      <c r="P776" s="434">
        <f t="shared" si="64"/>
        <v>0</v>
      </c>
      <c r="Q776" s="434" t="e">
        <f t="shared" si="61"/>
        <v>#VALUE!</v>
      </c>
      <c r="R776" s="434">
        <v>1</v>
      </c>
      <c r="S776" s="434" t="str">
        <f t="shared" si="62"/>
        <v>Unclassified? Y/N Out of Order?</v>
      </c>
    </row>
    <row r="777" spans="6:19" x14ac:dyDescent="0.2">
      <c r="F777" s="434" t="b">
        <v>0</v>
      </c>
      <c r="G777" s="440" t="b">
        <f t="shared" si="63"/>
        <v>1</v>
      </c>
      <c r="H777" s="434" t="b">
        <v>0</v>
      </c>
      <c r="I777" s="434" t="b">
        <v>0</v>
      </c>
      <c r="K777" s="434" t="b">
        <v>0</v>
      </c>
      <c r="L777" s="434">
        <v>0</v>
      </c>
      <c r="M777" s="434" t="b">
        <v>0</v>
      </c>
      <c r="N777" s="434">
        <v>0</v>
      </c>
      <c r="O777" s="497" t="e">
        <f t="shared" si="60"/>
        <v>#DIV/0!</v>
      </c>
      <c r="P777" s="434">
        <f t="shared" si="64"/>
        <v>0</v>
      </c>
      <c r="Q777" s="434" t="e">
        <f t="shared" si="61"/>
        <v>#VALUE!</v>
      </c>
      <c r="R777" s="434">
        <v>1</v>
      </c>
      <c r="S777" s="434" t="str">
        <f t="shared" si="62"/>
        <v>Unclassified? Y/N Out of Order?</v>
      </c>
    </row>
    <row r="778" spans="6:19" x14ac:dyDescent="0.2">
      <c r="F778" s="434" t="b">
        <v>0</v>
      </c>
      <c r="G778" s="440" t="b">
        <f t="shared" si="63"/>
        <v>1</v>
      </c>
      <c r="H778" s="434" t="b">
        <v>0</v>
      </c>
      <c r="I778" s="434" t="b">
        <v>0</v>
      </c>
      <c r="K778" s="434" t="b">
        <v>0</v>
      </c>
      <c r="L778" s="434">
        <v>0</v>
      </c>
      <c r="M778" s="434" t="b">
        <v>0</v>
      </c>
      <c r="N778" s="434">
        <v>0</v>
      </c>
      <c r="O778" s="497" t="e">
        <f t="shared" ref="O778:O841" si="65">SUM(IF(I778 = 1, 1, 0) * J778, IF(K778 = 1, 1, 0) * L778, IF(M778 = 1, 1, 0) * N778) / P778</f>
        <v>#DIV/0!</v>
      </c>
      <c r="P778" s="434">
        <f t="shared" si="64"/>
        <v>0</v>
      </c>
      <c r="Q778" s="434" t="e">
        <f t="shared" ref="Q778:Q841" si="66">SUM(IF(I778 = 1, 1, 0) * J778, IF(K778 = 1, 1, 0) * L778, IF(M778 = 1, 1, 0) * N778) + " / " + P778</f>
        <v>#VALUE!</v>
      </c>
      <c r="R778" s="434">
        <v>1</v>
      </c>
      <c r="S778" s="434"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34" t="b">
        <v>0</v>
      </c>
      <c r="G779" s="440" t="b">
        <f t="shared" ref="G779:G842" si="68">NOT(H779)</f>
        <v>1</v>
      </c>
      <c r="H779" s="434" t="b">
        <v>0</v>
      </c>
      <c r="I779" s="434" t="b">
        <v>0</v>
      </c>
      <c r="K779" s="434" t="b">
        <v>0</v>
      </c>
      <c r="L779" s="434">
        <v>0</v>
      </c>
      <c r="M779" s="434" t="b">
        <v>0</v>
      </c>
      <c r="N779" s="434">
        <v>0</v>
      </c>
      <c r="O779" s="497" t="e">
        <f t="shared" si="65"/>
        <v>#DIV/0!</v>
      </c>
      <c r="P779" s="434">
        <f t="shared" si="64"/>
        <v>0</v>
      </c>
      <c r="Q779" s="434" t="e">
        <f t="shared" si="66"/>
        <v>#VALUE!</v>
      </c>
      <c r="R779" s="434">
        <v>1</v>
      </c>
      <c r="S779" s="434" t="str">
        <f t="shared" si="67"/>
        <v>Unclassified? Y/N Out of Order?</v>
      </c>
    </row>
    <row r="780" spans="6:19" x14ac:dyDescent="0.2">
      <c r="F780" s="434" t="b">
        <v>0</v>
      </c>
      <c r="G780" s="440" t="b">
        <f t="shared" si="68"/>
        <v>1</v>
      </c>
      <c r="H780" s="434" t="b">
        <v>0</v>
      </c>
      <c r="I780" s="434" t="b">
        <v>0</v>
      </c>
      <c r="K780" s="434" t="b">
        <v>0</v>
      </c>
      <c r="L780" s="434">
        <v>0</v>
      </c>
      <c r="M780" s="434" t="b">
        <v>0</v>
      </c>
      <c r="N780" s="434">
        <v>0</v>
      </c>
      <c r="O780" s="497" t="e">
        <f t="shared" si="65"/>
        <v>#DIV/0!</v>
      </c>
      <c r="P780" s="434">
        <f t="shared" si="64"/>
        <v>0</v>
      </c>
      <c r="Q780" s="434" t="e">
        <f t="shared" si="66"/>
        <v>#VALUE!</v>
      </c>
      <c r="R780" s="434">
        <v>1</v>
      </c>
      <c r="S780" s="434" t="str">
        <f t="shared" si="67"/>
        <v>Unclassified? Y/N Out of Order?</v>
      </c>
    </row>
    <row r="781" spans="6:19" x14ac:dyDescent="0.2">
      <c r="F781" s="434" t="b">
        <v>0</v>
      </c>
      <c r="G781" s="440" t="b">
        <f t="shared" si="68"/>
        <v>1</v>
      </c>
      <c r="H781" s="434" t="b">
        <v>0</v>
      </c>
      <c r="I781" s="434" t="b">
        <v>0</v>
      </c>
      <c r="K781" s="434" t="b">
        <v>0</v>
      </c>
      <c r="L781" s="434">
        <v>0</v>
      </c>
      <c r="M781" s="434" t="b">
        <v>0</v>
      </c>
      <c r="N781" s="434">
        <v>0</v>
      </c>
      <c r="O781" s="497" t="e">
        <f t="shared" si="65"/>
        <v>#DIV/0!</v>
      </c>
      <c r="P781" s="434">
        <f t="shared" ref="P781:P844" si="69">SUM(J781, L781, N781)</f>
        <v>0</v>
      </c>
      <c r="Q781" s="434" t="e">
        <f t="shared" si="66"/>
        <v>#VALUE!</v>
      </c>
      <c r="R781" s="434">
        <v>1</v>
      </c>
      <c r="S781" s="434" t="str">
        <f t="shared" si="67"/>
        <v>Unclassified? Y/N Out of Order?</v>
      </c>
    </row>
    <row r="782" spans="6:19" x14ac:dyDescent="0.2">
      <c r="F782" s="434" t="b">
        <v>0</v>
      </c>
      <c r="G782" s="440" t="b">
        <f t="shared" si="68"/>
        <v>1</v>
      </c>
      <c r="H782" s="434" t="b">
        <v>0</v>
      </c>
      <c r="I782" s="434" t="b">
        <v>0</v>
      </c>
      <c r="K782" s="434" t="b">
        <v>0</v>
      </c>
      <c r="L782" s="434">
        <v>0</v>
      </c>
      <c r="M782" s="434" t="b">
        <v>0</v>
      </c>
      <c r="N782" s="434">
        <v>0</v>
      </c>
      <c r="O782" s="497" t="e">
        <f t="shared" si="65"/>
        <v>#DIV/0!</v>
      </c>
      <c r="P782" s="434">
        <f t="shared" si="69"/>
        <v>0</v>
      </c>
      <c r="Q782" s="434" t="e">
        <f t="shared" si="66"/>
        <v>#VALUE!</v>
      </c>
      <c r="R782" s="434">
        <v>1</v>
      </c>
      <c r="S782" s="434" t="str">
        <f t="shared" si="67"/>
        <v>Unclassified? Y/N Out of Order?</v>
      </c>
    </row>
    <row r="783" spans="6:19" x14ac:dyDescent="0.2">
      <c r="F783" s="434" t="b">
        <v>0</v>
      </c>
      <c r="G783" s="440" t="b">
        <f t="shared" si="68"/>
        <v>1</v>
      </c>
      <c r="H783" s="434" t="b">
        <v>0</v>
      </c>
      <c r="I783" s="434" t="b">
        <v>0</v>
      </c>
      <c r="K783" s="434" t="b">
        <v>0</v>
      </c>
      <c r="L783" s="434">
        <v>0</v>
      </c>
      <c r="M783" s="434" t="b">
        <v>0</v>
      </c>
      <c r="N783" s="434">
        <v>0</v>
      </c>
      <c r="O783" s="497" t="e">
        <f t="shared" si="65"/>
        <v>#DIV/0!</v>
      </c>
      <c r="P783" s="434">
        <f t="shared" si="69"/>
        <v>0</v>
      </c>
      <c r="Q783" s="434" t="e">
        <f t="shared" si="66"/>
        <v>#VALUE!</v>
      </c>
      <c r="R783" s="434">
        <v>1</v>
      </c>
      <c r="S783" s="434" t="str">
        <f t="shared" si="67"/>
        <v>Unclassified? Y/N Out of Order?</v>
      </c>
    </row>
    <row r="784" spans="6:19" x14ac:dyDescent="0.2">
      <c r="F784" s="434" t="b">
        <v>0</v>
      </c>
      <c r="G784" s="440" t="b">
        <f t="shared" si="68"/>
        <v>1</v>
      </c>
      <c r="H784" s="434" t="b">
        <v>0</v>
      </c>
      <c r="I784" s="434" t="b">
        <v>0</v>
      </c>
      <c r="K784" s="434" t="b">
        <v>0</v>
      </c>
      <c r="L784" s="434">
        <v>0</v>
      </c>
      <c r="M784" s="434" t="b">
        <v>0</v>
      </c>
      <c r="N784" s="434">
        <v>0</v>
      </c>
      <c r="O784" s="497" t="e">
        <f t="shared" si="65"/>
        <v>#DIV/0!</v>
      </c>
      <c r="P784" s="434">
        <f t="shared" si="69"/>
        <v>0</v>
      </c>
      <c r="Q784" s="434" t="e">
        <f t="shared" si="66"/>
        <v>#VALUE!</v>
      </c>
      <c r="R784" s="434">
        <v>1</v>
      </c>
      <c r="S784" s="434" t="str">
        <f t="shared" si="67"/>
        <v>Unclassified? Y/N Out of Order?</v>
      </c>
    </row>
    <row r="785" spans="6:19" x14ac:dyDescent="0.2">
      <c r="F785" s="434" t="b">
        <v>0</v>
      </c>
      <c r="G785" s="440" t="b">
        <f t="shared" si="68"/>
        <v>1</v>
      </c>
      <c r="H785" s="434" t="b">
        <v>0</v>
      </c>
      <c r="I785" s="434" t="b">
        <v>0</v>
      </c>
      <c r="K785" s="434" t="b">
        <v>0</v>
      </c>
      <c r="L785" s="434">
        <v>0</v>
      </c>
      <c r="M785" s="434" t="b">
        <v>0</v>
      </c>
      <c r="N785" s="434">
        <v>0</v>
      </c>
      <c r="O785" s="497" t="e">
        <f t="shared" si="65"/>
        <v>#DIV/0!</v>
      </c>
      <c r="P785" s="434">
        <f t="shared" si="69"/>
        <v>0</v>
      </c>
      <c r="Q785" s="434" t="e">
        <f t="shared" si="66"/>
        <v>#VALUE!</v>
      </c>
      <c r="R785" s="434">
        <v>1</v>
      </c>
      <c r="S785" s="434" t="str">
        <f t="shared" si="67"/>
        <v>Unclassified? Y/N Out of Order?</v>
      </c>
    </row>
    <row r="786" spans="6:19" x14ac:dyDescent="0.2">
      <c r="F786" s="434" t="b">
        <v>0</v>
      </c>
      <c r="G786" s="440" t="b">
        <f t="shared" si="68"/>
        <v>1</v>
      </c>
      <c r="H786" s="434" t="b">
        <v>0</v>
      </c>
      <c r="I786" s="434" t="b">
        <v>0</v>
      </c>
      <c r="K786" s="434" t="b">
        <v>0</v>
      </c>
      <c r="L786" s="434">
        <v>0</v>
      </c>
      <c r="M786" s="434" t="b">
        <v>0</v>
      </c>
      <c r="N786" s="434">
        <v>0</v>
      </c>
      <c r="O786" s="497" t="e">
        <f t="shared" si="65"/>
        <v>#DIV/0!</v>
      </c>
      <c r="P786" s="434">
        <f t="shared" si="69"/>
        <v>0</v>
      </c>
      <c r="Q786" s="434" t="e">
        <f t="shared" si="66"/>
        <v>#VALUE!</v>
      </c>
      <c r="R786" s="434">
        <v>1</v>
      </c>
      <c r="S786" s="434" t="str">
        <f t="shared" si="67"/>
        <v>Unclassified? Y/N Out of Order?</v>
      </c>
    </row>
    <row r="787" spans="6:19" x14ac:dyDescent="0.2">
      <c r="F787" s="434" t="b">
        <v>0</v>
      </c>
      <c r="G787" s="440" t="b">
        <f t="shared" si="68"/>
        <v>1</v>
      </c>
      <c r="H787" s="434" t="b">
        <v>0</v>
      </c>
      <c r="I787" s="434" t="b">
        <v>0</v>
      </c>
      <c r="K787" s="434" t="b">
        <v>0</v>
      </c>
      <c r="L787" s="434">
        <v>0</v>
      </c>
      <c r="M787" s="434" t="b">
        <v>0</v>
      </c>
      <c r="N787" s="434">
        <v>0</v>
      </c>
      <c r="O787" s="497" t="e">
        <f t="shared" si="65"/>
        <v>#DIV/0!</v>
      </c>
      <c r="P787" s="434">
        <f t="shared" si="69"/>
        <v>0</v>
      </c>
      <c r="Q787" s="434" t="e">
        <f t="shared" si="66"/>
        <v>#VALUE!</v>
      </c>
      <c r="R787" s="434">
        <v>1</v>
      </c>
      <c r="S787" s="434" t="str">
        <f t="shared" si="67"/>
        <v>Unclassified? Y/N Out of Order?</v>
      </c>
    </row>
    <row r="788" spans="6:19" x14ac:dyDescent="0.2">
      <c r="F788" s="434" t="b">
        <v>0</v>
      </c>
      <c r="G788" s="440" t="b">
        <f t="shared" si="68"/>
        <v>1</v>
      </c>
      <c r="H788" s="434" t="b">
        <v>0</v>
      </c>
      <c r="I788" s="434" t="b">
        <v>0</v>
      </c>
      <c r="K788" s="434" t="b">
        <v>0</v>
      </c>
      <c r="L788" s="434">
        <v>0</v>
      </c>
      <c r="M788" s="434" t="b">
        <v>0</v>
      </c>
      <c r="N788" s="434">
        <v>0</v>
      </c>
      <c r="O788" s="497" t="e">
        <f t="shared" si="65"/>
        <v>#DIV/0!</v>
      </c>
      <c r="P788" s="434">
        <f t="shared" si="69"/>
        <v>0</v>
      </c>
      <c r="Q788" s="434" t="e">
        <f t="shared" si="66"/>
        <v>#VALUE!</v>
      </c>
      <c r="R788" s="434">
        <v>1</v>
      </c>
      <c r="S788" s="434" t="str">
        <f t="shared" si="67"/>
        <v>Unclassified? Y/N Out of Order?</v>
      </c>
    </row>
    <row r="789" spans="6:19" x14ac:dyDescent="0.2">
      <c r="F789" s="434" t="b">
        <v>0</v>
      </c>
      <c r="G789" s="440" t="b">
        <f t="shared" si="68"/>
        <v>1</v>
      </c>
      <c r="H789" s="434" t="b">
        <v>0</v>
      </c>
      <c r="I789" s="434" t="b">
        <v>0</v>
      </c>
      <c r="K789" s="434" t="b">
        <v>0</v>
      </c>
      <c r="L789" s="434">
        <v>0</v>
      </c>
      <c r="M789" s="434" t="b">
        <v>0</v>
      </c>
      <c r="N789" s="434">
        <v>0</v>
      </c>
      <c r="O789" s="497" t="e">
        <f t="shared" si="65"/>
        <v>#DIV/0!</v>
      </c>
      <c r="P789" s="434">
        <f t="shared" si="69"/>
        <v>0</v>
      </c>
      <c r="Q789" s="434" t="e">
        <f t="shared" si="66"/>
        <v>#VALUE!</v>
      </c>
      <c r="R789" s="434">
        <v>1</v>
      </c>
      <c r="S789" s="434" t="str">
        <f t="shared" si="67"/>
        <v>Unclassified? Y/N Out of Order?</v>
      </c>
    </row>
    <row r="790" spans="6:19" x14ac:dyDescent="0.2">
      <c r="F790" s="434" t="b">
        <v>0</v>
      </c>
      <c r="G790" s="440" t="b">
        <f t="shared" si="68"/>
        <v>1</v>
      </c>
      <c r="H790" s="434" t="b">
        <v>0</v>
      </c>
      <c r="I790" s="434" t="b">
        <v>0</v>
      </c>
      <c r="K790" s="434" t="b">
        <v>0</v>
      </c>
      <c r="L790" s="434">
        <v>0</v>
      </c>
      <c r="M790" s="434" t="b">
        <v>0</v>
      </c>
      <c r="N790" s="434">
        <v>0</v>
      </c>
      <c r="O790" s="497" t="e">
        <f t="shared" si="65"/>
        <v>#DIV/0!</v>
      </c>
      <c r="P790" s="434">
        <f t="shared" si="69"/>
        <v>0</v>
      </c>
      <c r="Q790" s="434" t="e">
        <f t="shared" si="66"/>
        <v>#VALUE!</v>
      </c>
      <c r="R790" s="434">
        <v>1</v>
      </c>
      <c r="S790" s="434" t="str">
        <f t="shared" si="67"/>
        <v>Unclassified? Y/N Out of Order?</v>
      </c>
    </row>
    <row r="791" spans="6:19" x14ac:dyDescent="0.2">
      <c r="F791" s="434" t="b">
        <v>0</v>
      </c>
      <c r="G791" s="440" t="b">
        <f t="shared" si="68"/>
        <v>1</v>
      </c>
      <c r="H791" s="434" t="b">
        <v>0</v>
      </c>
      <c r="I791" s="434" t="b">
        <v>0</v>
      </c>
      <c r="K791" s="434" t="b">
        <v>0</v>
      </c>
      <c r="L791" s="434">
        <v>0</v>
      </c>
      <c r="M791" s="434" t="b">
        <v>0</v>
      </c>
      <c r="N791" s="434">
        <v>0</v>
      </c>
      <c r="O791" s="497" t="e">
        <f t="shared" si="65"/>
        <v>#DIV/0!</v>
      </c>
      <c r="P791" s="434">
        <f t="shared" si="69"/>
        <v>0</v>
      </c>
      <c r="Q791" s="434" t="e">
        <f t="shared" si="66"/>
        <v>#VALUE!</v>
      </c>
      <c r="R791" s="434">
        <v>1</v>
      </c>
      <c r="S791" s="434" t="str">
        <f t="shared" si="67"/>
        <v>Unclassified? Y/N Out of Order?</v>
      </c>
    </row>
    <row r="792" spans="6:19" x14ac:dyDescent="0.2">
      <c r="F792" s="434" t="b">
        <v>0</v>
      </c>
      <c r="G792" s="440" t="b">
        <f t="shared" si="68"/>
        <v>1</v>
      </c>
      <c r="H792" s="434" t="b">
        <v>0</v>
      </c>
      <c r="I792" s="434" t="b">
        <v>0</v>
      </c>
      <c r="K792" s="434" t="b">
        <v>0</v>
      </c>
      <c r="L792" s="434">
        <v>0</v>
      </c>
      <c r="M792" s="434" t="b">
        <v>0</v>
      </c>
      <c r="N792" s="434">
        <v>0</v>
      </c>
      <c r="O792" s="497" t="e">
        <f t="shared" si="65"/>
        <v>#DIV/0!</v>
      </c>
      <c r="P792" s="434">
        <f t="shared" si="69"/>
        <v>0</v>
      </c>
      <c r="Q792" s="434" t="e">
        <f t="shared" si="66"/>
        <v>#VALUE!</v>
      </c>
      <c r="R792" s="434">
        <v>1</v>
      </c>
      <c r="S792" s="434" t="str">
        <f t="shared" si="67"/>
        <v>Unclassified? Y/N Out of Order?</v>
      </c>
    </row>
    <row r="793" spans="6:19" x14ac:dyDescent="0.2">
      <c r="F793" s="434" t="b">
        <v>0</v>
      </c>
      <c r="G793" s="440" t="b">
        <f t="shared" si="68"/>
        <v>1</v>
      </c>
      <c r="H793" s="434" t="b">
        <v>0</v>
      </c>
      <c r="I793" s="434" t="b">
        <v>0</v>
      </c>
      <c r="K793" s="434" t="b">
        <v>0</v>
      </c>
      <c r="L793" s="434">
        <v>0</v>
      </c>
      <c r="M793" s="434" t="b">
        <v>0</v>
      </c>
      <c r="N793" s="434">
        <v>0</v>
      </c>
      <c r="O793" s="497" t="e">
        <f t="shared" si="65"/>
        <v>#DIV/0!</v>
      </c>
      <c r="P793" s="434">
        <f t="shared" si="69"/>
        <v>0</v>
      </c>
      <c r="Q793" s="434" t="e">
        <f t="shared" si="66"/>
        <v>#VALUE!</v>
      </c>
      <c r="R793" s="434">
        <v>1</v>
      </c>
      <c r="S793" s="434" t="str">
        <f t="shared" si="67"/>
        <v>Unclassified? Y/N Out of Order?</v>
      </c>
    </row>
    <row r="794" spans="6:19" x14ac:dyDescent="0.2">
      <c r="F794" s="434" t="b">
        <v>0</v>
      </c>
      <c r="G794" s="440" t="b">
        <f t="shared" si="68"/>
        <v>1</v>
      </c>
      <c r="H794" s="434" t="b">
        <v>0</v>
      </c>
      <c r="I794" s="434" t="b">
        <v>0</v>
      </c>
      <c r="K794" s="434" t="b">
        <v>0</v>
      </c>
      <c r="L794" s="434">
        <v>0</v>
      </c>
      <c r="M794" s="434" t="b">
        <v>0</v>
      </c>
      <c r="N794" s="434">
        <v>0</v>
      </c>
      <c r="O794" s="497" t="e">
        <f t="shared" si="65"/>
        <v>#DIV/0!</v>
      </c>
      <c r="P794" s="434">
        <f t="shared" si="69"/>
        <v>0</v>
      </c>
      <c r="Q794" s="434" t="e">
        <f t="shared" si="66"/>
        <v>#VALUE!</v>
      </c>
      <c r="R794" s="434">
        <v>1</v>
      </c>
      <c r="S794" s="434" t="str">
        <f t="shared" si="67"/>
        <v>Unclassified? Y/N Out of Order?</v>
      </c>
    </row>
    <row r="795" spans="6:19" x14ac:dyDescent="0.2">
      <c r="F795" s="434" t="b">
        <v>0</v>
      </c>
      <c r="G795" s="440" t="b">
        <f t="shared" si="68"/>
        <v>1</v>
      </c>
      <c r="H795" s="434" t="b">
        <v>0</v>
      </c>
      <c r="I795" s="434" t="b">
        <v>0</v>
      </c>
      <c r="K795" s="434" t="b">
        <v>0</v>
      </c>
      <c r="L795" s="434">
        <v>0</v>
      </c>
      <c r="M795" s="434" t="b">
        <v>0</v>
      </c>
      <c r="N795" s="434">
        <v>0</v>
      </c>
      <c r="O795" s="497" t="e">
        <f t="shared" si="65"/>
        <v>#DIV/0!</v>
      </c>
      <c r="P795" s="434">
        <f t="shared" si="69"/>
        <v>0</v>
      </c>
      <c r="Q795" s="434" t="e">
        <f t="shared" si="66"/>
        <v>#VALUE!</v>
      </c>
      <c r="R795" s="434">
        <v>1</v>
      </c>
      <c r="S795" s="434" t="str">
        <f t="shared" si="67"/>
        <v>Unclassified? Y/N Out of Order?</v>
      </c>
    </row>
    <row r="796" spans="6:19" x14ac:dyDescent="0.2">
      <c r="F796" s="434" t="b">
        <v>0</v>
      </c>
      <c r="G796" s="440" t="b">
        <f t="shared" si="68"/>
        <v>1</v>
      </c>
      <c r="H796" s="434" t="b">
        <v>0</v>
      </c>
      <c r="I796" s="434" t="b">
        <v>0</v>
      </c>
      <c r="K796" s="434" t="b">
        <v>0</v>
      </c>
      <c r="L796" s="434">
        <v>0</v>
      </c>
      <c r="M796" s="434" t="b">
        <v>0</v>
      </c>
      <c r="N796" s="434">
        <v>0</v>
      </c>
      <c r="O796" s="497" t="e">
        <f t="shared" si="65"/>
        <v>#DIV/0!</v>
      </c>
      <c r="P796" s="434">
        <f t="shared" si="69"/>
        <v>0</v>
      </c>
      <c r="Q796" s="434" t="e">
        <f t="shared" si="66"/>
        <v>#VALUE!</v>
      </c>
      <c r="R796" s="434">
        <v>1</v>
      </c>
      <c r="S796" s="434" t="str">
        <f t="shared" si="67"/>
        <v>Unclassified? Y/N Out of Order?</v>
      </c>
    </row>
    <row r="797" spans="6:19" x14ac:dyDescent="0.2">
      <c r="F797" s="434" t="b">
        <v>0</v>
      </c>
      <c r="G797" s="440" t="b">
        <f t="shared" si="68"/>
        <v>1</v>
      </c>
      <c r="H797" s="434" t="b">
        <v>0</v>
      </c>
      <c r="I797" s="434" t="b">
        <v>0</v>
      </c>
      <c r="K797" s="434" t="b">
        <v>0</v>
      </c>
      <c r="L797" s="434">
        <v>0</v>
      </c>
      <c r="M797" s="434" t="b">
        <v>0</v>
      </c>
      <c r="N797" s="434">
        <v>0</v>
      </c>
      <c r="O797" s="497" t="e">
        <f t="shared" si="65"/>
        <v>#DIV/0!</v>
      </c>
      <c r="P797" s="434">
        <f t="shared" si="69"/>
        <v>0</v>
      </c>
      <c r="Q797" s="434" t="e">
        <f t="shared" si="66"/>
        <v>#VALUE!</v>
      </c>
      <c r="R797" s="434">
        <v>1</v>
      </c>
      <c r="S797" s="434" t="str">
        <f t="shared" si="67"/>
        <v>Unclassified? Y/N Out of Order?</v>
      </c>
    </row>
    <row r="798" spans="6:19" x14ac:dyDescent="0.2">
      <c r="F798" s="434" t="b">
        <v>0</v>
      </c>
      <c r="G798" s="440" t="b">
        <f t="shared" si="68"/>
        <v>1</v>
      </c>
      <c r="H798" s="434" t="b">
        <v>0</v>
      </c>
      <c r="I798" s="434" t="b">
        <v>0</v>
      </c>
      <c r="K798" s="434" t="b">
        <v>0</v>
      </c>
      <c r="L798" s="434">
        <v>0</v>
      </c>
      <c r="M798" s="434" t="b">
        <v>0</v>
      </c>
      <c r="N798" s="434">
        <v>0</v>
      </c>
      <c r="O798" s="497" t="e">
        <f t="shared" si="65"/>
        <v>#DIV/0!</v>
      </c>
      <c r="P798" s="434">
        <f t="shared" si="69"/>
        <v>0</v>
      </c>
      <c r="Q798" s="434" t="e">
        <f t="shared" si="66"/>
        <v>#VALUE!</v>
      </c>
      <c r="R798" s="434">
        <v>1</v>
      </c>
      <c r="S798" s="434" t="str">
        <f t="shared" si="67"/>
        <v>Unclassified? Y/N Out of Order?</v>
      </c>
    </row>
    <row r="799" spans="6:19" x14ac:dyDescent="0.2">
      <c r="F799" s="434" t="b">
        <v>0</v>
      </c>
      <c r="G799" s="440" t="b">
        <f t="shared" si="68"/>
        <v>1</v>
      </c>
      <c r="H799" s="434" t="b">
        <v>0</v>
      </c>
      <c r="I799" s="434" t="b">
        <v>0</v>
      </c>
      <c r="K799" s="434" t="b">
        <v>0</v>
      </c>
      <c r="L799" s="434">
        <v>0</v>
      </c>
      <c r="M799" s="434" t="b">
        <v>0</v>
      </c>
      <c r="N799" s="434">
        <v>0</v>
      </c>
      <c r="O799" s="497" t="e">
        <f t="shared" si="65"/>
        <v>#DIV/0!</v>
      </c>
      <c r="P799" s="434">
        <f t="shared" si="69"/>
        <v>0</v>
      </c>
      <c r="Q799" s="434" t="e">
        <f t="shared" si="66"/>
        <v>#VALUE!</v>
      </c>
      <c r="R799" s="434">
        <v>1</v>
      </c>
      <c r="S799" s="434" t="str">
        <f t="shared" si="67"/>
        <v>Unclassified? Y/N Out of Order?</v>
      </c>
    </row>
    <row r="800" spans="6:19" x14ac:dyDescent="0.2">
      <c r="F800" s="434" t="b">
        <v>0</v>
      </c>
      <c r="G800" s="440" t="b">
        <f t="shared" si="68"/>
        <v>1</v>
      </c>
      <c r="H800" s="434" t="b">
        <v>0</v>
      </c>
      <c r="I800" s="434" t="b">
        <v>0</v>
      </c>
      <c r="K800" s="434" t="b">
        <v>0</v>
      </c>
      <c r="L800" s="434">
        <v>0</v>
      </c>
      <c r="M800" s="434" t="b">
        <v>0</v>
      </c>
      <c r="N800" s="434">
        <v>0</v>
      </c>
      <c r="O800" s="497" t="e">
        <f t="shared" si="65"/>
        <v>#DIV/0!</v>
      </c>
      <c r="P800" s="434">
        <f t="shared" si="69"/>
        <v>0</v>
      </c>
      <c r="Q800" s="434" t="e">
        <f t="shared" si="66"/>
        <v>#VALUE!</v>
      </c>
      <c r="R800" s="434">
        <v>1</v>
      </c>
      <c r="S800" s="434" t="str">
        <f t="shared" si="67"/>
        <v>Unclassified? Y/N Out of Order?</v>
      </c>
    </row>
    <row r="801" spans="6:19" x14ac:dyDescent="0.2">
      <c r="F801" s="434" t="b">
        <v>0</v>
      </c>
      <c r="G801" s="440" t="b">
        <f t="shared" si="68"/>
        <v>1</v>
      </c>
      <c r="H801" s="434" t="b">
        <v>0</v>
      </c>
      <c r="I801" s="434" t="b">
        <v>0</v>
      </c>
      <c r="K801" s="434" t="b">
        <v>0</v>
      </c>
      <c r="L801" s="434">
        <v>0</v>
      </c>
      <c r="M801" s="434" t="b">
        <v>0</v>
      </c>
      <c r="N801" s="434">
        <v>0</v>
      </c>
      <c r="O801" s="497" t="e">
        <f t="shared" si="65"/>
        <v>#DIV/0!</v>
      </c>
      <c r="P801" s="434">
        <f t="shared" si="69"/>
        <v>0</v>
      </c>
      <c r="Q801" s="434" t="e">
        <f t="shared" si="66"/>
        <v>#VALUE!</v>
      </c>
      <c r="R801" s="434">
        <v>1</v>
      </c>
      <c r="S801" s="434" t="str">
        <f t="shared" si="67"/>
        <v>Unclassified? Y/N Out of Order?</v>
      </c>
    </row>
    <row r="802" spans="6:19" x14ac:dyDescent="0.2">
      <c r="F802" s="434" t="b">
        <v>0</v>
      </c>
      <c r="G802" s="440" t="b">
        <f t="shared" si="68"/>
        <v>1</v>
      </c>
      <c r="H802" s="434" t="b">
        <v>0</v>
      </c>
      <c r="I802" s="434" t="b">
        <v>0</v>
      </c>
      <c r="K802" s="434" t="b">
        <v>0</v>
      </c>
      <c r="L802" s="434">
        <v>0</v>
      </c>
      <c r="M802" s="434" t="b">
        <v>0</v>
      </c>
      <c r="N802" s="434">
        <v>0</v>
      </c>
      <c r="O802" s="497" t="e">
        <f t="shared" si="65"/>
        <v>#DIV/0!</v>
      </c>
      <c r="P802" s="434">
        <f t="shared" si="69"/>
        <v>0</v>
      </c>
      <c r="Q802" s="434" t="e">
        <f t="shared" si="66"/>
        <v>#VALUE!</v>
      </c>
      <c r="R802" s="434">
        <v>1</v>
      </c>
      <c r="S802" s="434" t="str">
        <f t="shared" si="67"/>
        <v>Unclassified? Y/N Out of Order?</v>
      </c>
    </row>
    <row r="803" spans="6:19" x14ac:dyDescent="0.2">
      <c r="F803" s="434" t="b">
        <v>0</v>
      </c>
      <c r="G803" s="440" t="b">
        <f t="shared" si="68"/>
        <v>1</v>
      </c>
      <c r="H803" s="434" t="b">
        <v>0</v>
      </c>
      <c r="I803" s="434" t="b">
        <v>0</v>
      </c>
      <c r="K803" s="434" t="b">
        <v>0</v>
      </c>
      <c r="L803" s="434">
        <v>0</v>
      </c>
      <c r="M803" s="434" t="b">
        <v>0</v>
      </c>
      <c r="N803" s="434">
        <v>0</v>
      </c>
      <c r="O803" s="497" t="e">
        <f t="shared" si="65"/>
        <v>#DIV/0!</v>
      </c>
      <c r="P803" s="434">
        <f t="shared" si="69"/>
        <v>0</v>
      </c>
      <c r="Q803" s="434" t="e">
        <f t="shared" si="66"/>
        <v>#VALUE!</v>
      </c>
      <c r="R803" s="434">
        <v>1</v>
      </c>
      <c r="S803" s="434" t="str">
        <f t="shared" si="67"/>
        <v>Unclassified? Y/N Out of Order?</v>
      </c>
    </row>
    <row r="804" spans="6:19" x14ac:dyDescent="0.2">
      <c r="F804" s="434" t="b">
        <v>0</v>
      </c>
      <c r="G804" s="440" t="b">
        <f t="shared" si="68"/>
        <v>1</v>
      </c>
      <c r="H804" s="434" t="b">
        <v>0</v>
      </c>
      <c r="I804" s="434" t="b">
        <v>0</v>
      </c>
      <c r="K804" s="434" t="b">
        <v>0</v>
      </c>
      <c r="L804" s="434">
        <v>0</v>
      </c>
      <c r="M804" s="434" t="b">
        <v>0</v>
      </c>
      <c r="N804" s="434">
        <v>0</v>
      </c>
      <c r="O804" s="497" t="e">
        <f t="shared" si="65"/>
        <v>#DIV/0!</v>
      </c>
      <c r="P804" s="434">
        <f t="shared" si="69"/>
        <v>0</v>
      </c>
      <c r="Q804" s="434" t="e">
        <f t="shared" si="66"/>
        <v>#VALUE!</v>
      </c>
      <c r="R804" s="434">
        <v>1</v>
      </c>
      <c r="S804" s="434" t="str">
        <f t="shared" si="67"/>
        <v>Unclassified? Y/N Out of Order?</v>
      </c>
    </row>
    <row r="805" spans="6:19" x14ac:dyDescent="0.2">
      <c r="F805" s="434" t="b">
        <v>0</v>
      </c>
      <c r="G805" s="440" t="b">
        <f t="shared" si="68"/>
        <v>1</v>
      </c>
      <c r="H805" s="434" t="b">
        <v>0</v>
      </c>
      <c r="I805" s="434" t="b">
        <v>0</v>
      </c>
      <c r="K805" s="434" t="b">
        <v>0</v>
      </c>
      <c r="L805" s="434">
        <v>0</v>
      </c>
      <c r="M805" s="434" t="b">
        <v>0</v>
      </c>
      <c r="N805" s="434">
        <v>0</v>
      </c>
      <c r="O805" s="497" t="e">
        <f t="shared" si="65"/>
        <v>#DIV/0!</v>
      </c>
      <c r="P805" s="434">
        <f t="shared" si="69"/>
        <v>0</v>
      </c>
      <c r="Q805" s="434" t="e">
        <f t="shared" si="66"/>
        <v>#VALUE!</v>
      </c>
      <c r="R805" s="434">
        <v>1</v>
      </c>
      <c r="S805" s="434" t="str">
        <f t="shared" si="67"/>
        <v>Unclassified? Y/N Out of Order?</v>
      </c>
    </row>
    <row r="806" spans="6:19" x14ac:dyDescent="0.2">
      <c r="F806" s="434" t="b">
        <v>0</v>
      </c>
      <c r="G806" s="440" t="b">
        <f t="shared" si="68"/>
        <v>1</v>
      </c>
      <c r="H806" s="434" t="b">
        <v>0</v>
      </c>
      <c r="I806" s="434" t="b">
        <v>0</v>
      </c>
      <c r="K806" s="434" t="b">
        <v>0</v>
      </c>
      <c r="L806" s="434">
        <v>0</v>
      </c>
      <c r="M806" s="434" t="b">
        <v>0</v>
      </c>
      <c r="N806" s="434">
        <v>0</v>
      </c>
      <c r="O806" s="497" t="e">
        <f t="shared" si="65"/>
        <v>#DIV/0!</v>
      </c>
      <c r="P806" s="434">
        <f t="shared" si="69"/>
        <v>0</v>
      </c>
      <c r="Q806" s="434" t="e">
        <f t="shared" si="66"/>
        <v>#VALUE!</v>
      </c>
      <c r="R806" s="434">
        <v>1</v>
      </c>
      <c r="S806" s="434" t="str">
        <f t="shared" si="67"/>
        <v>Unclassified? Y/N Out of Order?</v>
      </c>
    </row>
    <row r="807" spans="6:19" x14ac:dyDescent="0.2">
      <c r="F807" s="434" t="b">
        <v>0</v>
      </c>
      <c r="G807" s="440" t="b">
        <f t="shared" si="68"/>
        <v>1</v>
      </c>
      <c r="H807" s="434" t="b">
        <v>0</v>
      </c>
      <c r="I807" s="434" t="b">
        <v>0</v>
      </c>
      <c r="K807" s="434" t="b">
        <v>0</v>
      </c>
      <c r="L807" s="434">
        <v>0</v>
      </c>
      <c r="M807" s="434" t="b">
        <v>0</v>
      </c>
      <c r="N807" s="434">
        <v>0</v>
      </c>
      <c r="O807" s="497" t="e">
        <f t="shared" si="65"/>
        <v>#DIV/0!</v>
      </c>
      <c r="P807" s="434">
        <f t="shared" si="69"/>
        <v>0</v>
      </c>
      <c r="Q807" s="434" t="e">
        <f t="shared" si="66"/>
        <v>#VALUE!</v>
      </c>
      <c r="R807" s="434">
        <v>1</v>
      </c>
      <c r="S807" s="434" t="str">
        <f t="shared" si="67"/>
        <v>Unclassified? Y/N Out of Order?</v>
      </c>
    </row>
    <row r="808" spans="6:19" x14ac:dyDescent="0.2">
      <c r="F808" s="434" t="b">
        <v>0</v>
      </c>
      <c r="G808" s="440" t="b">
        <f t="shared" si="68"/>
        <v>1</v>
      </c>
      <c r="H808" s="434" t="b">
        <v>0</v>
      </c>
      <c r="I808" s="434" t="b">
        <v>0</v>
      </c>
      <c r="K808" s="434" t="b">
        <v>0</v>
      </c>
      <c r="L808" s="434">
        <v>0</v>
      </c>
      <c r="M808" s="434" t="b">
        <v>0</v>
      </c>
      <c r="N808" s="434">
        <v>0</v>
      </c>
      <c r="O808" s="497" t="e">
        <f t="shared" si="65"/>
        <v>#DIV/0!</v>
      </c>
      <c r="P808" s="434">
        <f t="shared" si="69"/>
        <v>0</v>
      </c>
      <c r="Q808" s="434" t="e">
        <f t="shared" si="66"/>
        <v>#VALUE!</v>
      </c>
      <c r="R808" s="434">
        <v>1</v>
      </c>
      <c r="S808" s="434" t="str">
        <f t="shared" si="67"/>
        <v>Unclassified? Y/N Out of Order?</v>
      </c>
    </row>
    <row r="809" spans="6:19" x14ac:dyDescent="0.2">
      <c r="F809" s="434" t="b">
        <v>0</v>
      </c>
      <c r="G809" s="440" t="b">
        <f t="shared" si="68"/>
        <v>1</v>
      </c>
      <c r="H809" s="434" t="b">
        <v>0</v>
      </c>
      <c r="I809" s="434" t="b">
        <v>0</v>
      </c>
      <c r="K809" s="434" t="b">
        <v>0</v>
      </c>
      <c r="L809" s="434">
        <v>0</v>
      </c>
      <c r="M809" s="434" t="b">
        <v>0</v>
      </c>
      <c r="N809" s="434">
        <v>0</v>
      </c>
      <c r="O809" s="497" t="e">
        <f t="shared" si="65"/>
        <v>#DIV/0!</v>
      </c>
      <c r="P809" s="434">
        <f t="shared" si="69"/>
        <v>0</v>
      </c>
      <c r="Q809" s="434" t="e">
        <f t="shared" si="66"/>
        <v>#VALUE!</v>
      </c>
      <c r="R809" s="434">
        <v>1</v>
      </c>
      <c r="S809" s="434" t="str">
        <f t="shared" si="67"/>
        <v>Unclassified? Y/N Out of Order?</v>
      </c>
    </row>
    <row r="810" spans="6:19" x14ac:dyDescent="0.2">
      <c r="F810" s="434" t="b">
        <v>0</v>
      </c>
      <c r="G810" s="440" t="b">
        <f t="shared" si="68"/>
        <v>1</v>
      </c>
      <c r="H810" s="434" t="b">
        <v>0</v>
      </c>
      <c r="I810" s="434" t="b">
        <v>0</v>
      </c>
      <c r="K810" s="434" t="b">
        <v>0</v>
      </c>
      <c r="L810" s="434">
        <v>0</v>
      </c>
      <c r="M810" s="434" t="b">
        <v>0</v>
      </c>
      <c r="N810" s="434">
        <v>0</v>
      </c>
      <c r="O810" s="497" t="e">
        <f t="shared" si="65"/>
        <v>#DIV/0!</v>
      </c>
      <c r="P810" s="434">
        <f t="shared" si="69"/>
        <v>0</v>
      </c>
      <c r="Q810" s="434" t="e">
        <f t="shared" si="66"/>
        <v>#VALUE!</v>
      </c>
      <c r="R810" s="434">
        <v>1</v>
      </c>
      <c r="S810" s="434" t="str">
        <f t="shared" si="67"/>
        <v>Unclassified? Y/N Out of Order?</v>
      </c>
    </row>
    <row r="811" spans="6:19" x14ac:dyDescent="0.2">
      <c r="F811" s="434" t="b">
        <v>0</v>
      </c>
      <c r="G811" s="440" t="b">
        <f t="shared" si="68"/>
        <v>1</v>
      </c>
      <c r="H811" s="434" t="b">
        <v>0</v>
      </c>
      <c r="I811" s="434" t="b">
        <v>0</v>
      </c>
      <c r="K811" s="434" t="b">
        <v>0</v>
      </c>
      <c r="L811" s="434">
        <v>0</v>
      </c>
      <c r="M811" s="434" t="b">
        <v>0</v>
      </c>
      <c r="N811" s="434">
        <v>0</v>
      </c>
      <c r="O811" s="497" t="e">
        <f t="shared" si="65"/>
        <v>#DIV/0!</v>
      </c>
      <c r="P811" s="434">
        <f t="shared" si="69"/>
        <v>0</v>
      </c>
      <c r="Q811" s="434" t="e">
        <f t="shared" si="66"/>
        <v>#VALUE!</v>
      </c>
      <c r="R811" s="434">
        <v>1</v>
      </c>
      <c r="S811" s="434" t="str">
        <f t="shared" si="67"/>
        <v>Unclassified? Y/N Out of Order?</v>
      </c>
    </row>
    <row r="812" spans="6:19" x14ac:dyDescent="0.2">
      <c r="F812" s="434" t="b">
        <v>0</v>
      </c>
      <c r="G812" s="440" t="b">
        <f t="shared" si="68"/>
        <v>1</v>
      </c>
      <c r="H812" s="434" t="b">
        <v>0</v>
      </c>
      <c r="I812" s="434" t="b">
        <v>0</v>
      </c>
      <c r="K812" s="434" t="b">
        <v>0</v>
      </c>
      <c r="L812" s="434">
        <v>0</v>
      </c>
      <c r="M812" s="434" t="b">
        <v>0</v>
      </c>
      <c r="N812" s="434">
        <v>0</v>
      </c>
      <c r="O812" s="497" t="e">
        <f t="shared" si="65"/>
        <v>#DIV/0!</v>
      </c>
      <c r="P812" s="434">
        <f t="shared" si="69"/>
        <v>0</v>
      </c>
      <c r="Q812" s="434" t="e">
        <f t="shared" si="66"/>
        <v>#VALUE!</v>
      </c>
      <c r="R812" s="434">
        <v>1</v>
      </c>
      <c r="S812" s="434" t="str">
        <f t="shared" si="67"/>
        <v>Unclassified? Y/N Out of Order?</v>
      </c>
    </row>
    <row r="813" spans="6:19" x14ac:dyDescent="0.2">
      <c r="F813" s="434" t="b">
        <v>0</v>
      </c>
      <c r="G813" s="440" t="b">
        <f t="shared" si="68"/>
        <v>1</v>
      </c>
      <c r="H813" s="434" t="b">
        <v>0</v>
      </c>
      <c r="I813" s="434" t="b">
        <v>0</v>
      </c>
      <c r="K813" s="434" t="b">
        <v>0</v>
      </c>
      <c r="L813" s="434">
        <v>0</v>
      </c>
      <c r="M813" s="434" t="b">
        <v>0</v>
      </c>
      <c r="N813" s="434">
        <v>0</v>
      </c>
      <c r="O813" s="497" t="e">
        <f t="shared" si="65"/>
        <v>#DIV/0!</v>
      </c>
      <c r="P813" s="434">
        <f t="shared" si="69"/>
        <v>0</v>
      </c>
      <c r="Q813" s="434" t="e">
        <f t="shared" si="66"/>
        <v>#VALUE!</v>
      </c>
      <c r="R813" s="434">
        <v>1</v>
      </c>
      <c r="S813" s="434" t="str">
        <f t="shared" si="67"/>
        <v>Unclassified? Y/N Out of Order?</v>
      </c>
    </row>
    <row r="814" spans="6:19" x14ac:dyDescent="0.2">
      <c r="F814" s="434" t="b">
        <v>0</v>
      </c>
      <c r="G814" s="440" t="b">
        <f t="shared" si="68"/>
        <v>1</v>
      </c>
      <c r="H814" s="434" t="b">
        <v>0</v>
      </c>
      <c r="I814" s="434" t="b">
        <v>0</v>
      </c>
      <c r="K814" s="434" t="b">
        <v>0</v>
      </c>
      <c r="L814" s="434">
        <v>0</v>
      </c>
      <c r="M814" s="434" t="b">
        <v>0</v>
      </c>
      <c r="N814" s="434">
        <v>0</v>
      </c>
      <c r="O814" s="497" t="e">
        <f t="shared" si="65"/>
        <v>#DIV/0!</v>
      </c>
      <c r="P814" s="434">
        <f t="shared" si="69"/>
        <v>0</v>
      </c>
      <c r="Q814" s="434" t="e">
        <f t="shared" si="66"/>
        <v>#VALUE!</v>
      </c>
      <c r="R814" s="434">
        <v>1</v>
      </c>
      <c r="S814" s="434" t="str">
        <f t="shared" si="67"/>
        <v>Unclassified? Y/N Out of Order?</v>
      </c>
    </row>
    <row r="815" spans="6:19" x14ac:dyDescent="0.2">
      <c r="F815" s="434" t="b">
        <v>0</v>
      </c>
      <c r="G815" s="440" t="b">
        <f t="shared" si="68"/>
        <v>1</v>
      </c>
      <c r="H815" s="434" t="b">
        <v>0</v>
      </c>
      <c r="I815" s="434" t="b">
        <v>0</v>
      </c>
      <c r="K815" s="434" t="b">
        <v>0</v>
      </c>
      <c r="L815" s="434">
        <v>0</v>
      </c>
      <c r="M815" s="434" t="b">
        <v>0</v>
      </c>
      <c r="N815" s="434">
        <v>0</v>
      </c>
      <c r="O815" s="497" t="e">
        <f t="shared" si="65"/>
        <v>#DIV/0!</v>
      </c>
      <c r="P815" s="434">
        <f t="shared" si="69"/>
        <v>0</v>
      </c>
      <c r="Q815" s="434" t="e">
        <f t="shared" si="66"/>
        <v>#VALUE!</v>
      </c>
      <c r="R815" s="434">
        <v>1</v>
      </c>
      <c r="S815" s="434" t="str">
        <f t="shared" si="67"/>
        <v>Unclassified? Y/N Out of Order?</v>
      </c>
    </row>
    <row r="816" spans="6:19" x14ac:dyDescent="0.2">
      <c r="F816" s="434" t="b">
        <v>0</v>
      </c>
      <c r="G816" s="440" t="b">
        <f t="shared" si="68"/>
        <v>1</v>
      </c>
      <c r="H816" s="434" t="b">
        <v>0</v>
      </c>
      <c r="I816" s="434" t="b">
        <v>0</v>
      </c>
      <c r="K816" s="434" t="b">
        <v>0</v>
      </c>
      <c r="L816" s="434">
        <v>0</v>
      </c>
      <c r="M816" s="434" t="b">
        <v>0</v>
      </c>
      <c r="N816" s="434">
        <v>0</v>
      </c>
      <c r="O816" s="497" t="e">
        <f t="shared" si="65"/>
        <v>#DIV/0!</v>
      </c>
      <c r="P816" s="434">
        <f t="shared" si="69"/>
        <v>0</v>
      </c>
      <c r="Q816" s="434" t="e">
        <f t="shared" si="66"/>
        <v>#VALUE!</v>
      </c>
      <c r="R816" s="434">
        <v>1</v>
      </c>
      <c r="S816" s="434" t="str">
        <f t="shared" si="67"/>
        <v>Unclassified? Y/N Out of Order?</v>
      </c>
    </row>
    <row r="817" spans="6:19" x14ac:dyDescent="0.2">
      <c r="F817" s="434" t="b">
        <v>0</v>
      </c>
      <c r="G817" s="440" t="b">
        <f t="shared" si="68"/>
        <v>1</v>
      </c>
      <c r="H817" s="434" t="b">
        <v>0</v>
      </c>
      <c r="I817" s="434" t="b">
        <v>0</v>
      </c>
      <c r="K817" s="434" t="b">
        <v>0</v>
      </c>
      <c r="L817" s="434">
        <v>0</v>
      </c>
      <c r="M817" s="434" t="b">
        <v>0</v>
      </c>
      <c r="N817" s="434">
        <v>0</v>
      </c>
      <c r="O817" s="497" t="e">
        <f t="shared" si="65"/>
        <v>#DIV/0!</v>
      </c>
      <c r="P817" s="434">
        <f t="shared" si="69"/>
        <v>0</v>
      </c>
      <c r="Q817" s="434" t="e">
        <f t="shared" si="66"/>
        <v>#VALUE!</v>
      </c>
      <c r="R817" s="434">
        <v>1</v>
      </c>
      <c r="S817" s="434" t="str">
        <f t="shared" si="67"/>
        <v>Unclassified? Y/N Out of Order?</v>
      </c>
    </row>
    <row r="818" spans="6:19" x14ac:dyDescent="0.2">
      <c r="F818" s="434" t="b">
        <v>0</v>
      </c>
      <c r="G818" s="440" t="b">
        <f t="shared" si="68"/>
        <v>1</v>
      </c>
      <c r="H818" s="434" t="b">
        <v>0</v>
      </c>
      <c r="I818" s="434" t="b">
        <v>0</v>
      </c>
      <c r="K818" s="434" t="b">
        <v>0</v>
      </c>
      <c r="L818" s="434">
        <v>0</v>
      </c>
      <c r="M818" s="434" t="b">
        <v>0</v>
      </c>
      <c r="N818" s="434">
        <v>0</v>
      </c>
      <c r="O818" s="497" t="e">
        <f t="shared" si="65"/>
        <v>#DIV/0!</v>
      </c>
      <c r="P818" s="434">
        <f t="shared" si="69"/>
        <v>0</v>
      </c>
      <c r="Q818" s="434" t="e">
        <f t="shared" si="66"/>
        <v>#VALUE!</v>
      </c>
      <c r="R818" s="434">
        <v>1</v>
      </c>
      <c r="S818" s="434" t="str">
        <f t="shared" si="67"/>
        <v>Unclassified? Y/N Out of Order?</v>
      </c>
    </row>
    <row r="819" spans="6:19" x14ac:dyDescent="0.2">
      <c r="F819" s="434" t="b">
        <v>0</v>
      </c>
      <c r="G819" s="440" t="b">
        <f t="shared" si="68"/>
        <v>1</v>
      </c>
      <c r="H819" s="434" t="b">
        <v>0</v>
      </c>
      <c r="I819" s="434" t="b">
        <v>0</v>
      </c>
      <c r="K819" s="434" t="b">
        <v>0</v>
      </c>
      <c r="L819" s="434">
        <v>0</v>
      </c>
      <c r="M819" s="434" t="b">
        <v>0</v>
      </c>
      <c r="N819" s="434">
        <v>0</v>
      </c>
      <c r="O819" s="497" t="e">
        <f t="shared" si="65"/>
        <v>#DIV/0!</v>
      </c>
      <c r="P819" s="434">
        <f t="shared" si="69"/>
        <v>0</v>
      </c>
      <c r="Q819" s="434" t="e">
        <f t="shared" si="66"/>
        <v>#VALUE!</v>
      </c>
      <c r="R819" s="434">
        <v>1</v>
      </c>
      <c r="S819" s="434" t="str">
        <f t="shared" si="67"/>
        <v>Unclassified? Y/N Out of Order?</v>
      </c>
    </row>
    <row r="820" spans="6:19" x14ac:dyDescent="0.2">
      <c r="F820" s="434" t="b">
        <v>0</v>
      </c>
      <c r="G820" s="440" t="b">
        <f t="shared" si="68"/>
        <v>1</v>
      </c>
      <c r="H820" s="434" t="b">
        <v>0</v>
      </c>
      <c r="I820" s="434" t="b">
        <v>0</v>
      </c>
      <c r="K820" s="434" t="b">
        <v>0</v>
      </c>
      <c r="L820" s="434">
        <v>0</v>
      </c>
      <c r="M820" s="434" t="b">
        <v>0</v>
      </c>
      <c r="N820" s="434">
        <v>0</v>
      </c>
      <c r="O820" s="497" t="e">
        <f t="shared" si="65"/>
        <v>#DIV/0!</v>
      </c>
      <c r="P820" s="434">
        <f t="shared" si="69"/>
        <v>0</v>
      </c>
      <c r="Q820" s="434" t="e">
        <f t="shared" si="66"/>
        <v>#VALUE!</v>
      </c>
      <c r="R820" s="434">
        <v>1</v>
      </c>
      <c r="S820" s="434" t="str">
        <f t="shared" si="67"/>
        <v>Unclassified? Y/N Out of Order?</v>
      </c>
    </row>
    <row r="821" spans="6:19" x14ac:dyDescent="0.2">
      <c r="F821" s="434" t="b">
        <v>0</v>
      </c>
      <c r="G821" s="440" t="b">
        <f t="shared" si="68"/>
        <v>1</v>
      </c>
      <c r="H821" s="434" t="b">
        <v>0</v>
      </c>
      <c r="I821" s="434" t="b">
        <v>0</v>
      </c>
      <c r="K821" s="434" t="b">
        <v>0</v>
      </c>
      <c r="L821" s="434">
        <v>0</v>
      </c>
      <c r="M821" s="434" t="b">
        <v>0</v>
      </c>
      <c r="N821" s="434">
        <v>0</v>
      </c>
      <c r="O821" s="497" t="e">
        <f t="shared" si="65"/>
        <v>#DIV/0!</v>
      </c>
      <c r="P821" s="434">
        <f t="shared" si="69"/>
        <v>0</v>
      </c>
      <c r="Q821" s="434" t="e">
        <f t="shared" si="66"/>
        <v>#VALUE!</v>
      </c>
      <c r="R821" s="434">
        <v>1</v>
      </c>
      <c r="S821" s="434" t="str">
        <f t="shared" si="67"/>
        <v>Unclassified? Y/N Out of Order?</v>
      </c>
    </row>
    <row r="822" spans="6:19" x14ac:dyDescent="0.2">
      <c r="F822" s="434" t="b">
        <v>0</v>
      </c>
      <c r="G822" s="440" t="b">
        <f t="shared" si="68"/>
        <v>1</v>
      </c>
      <c r="H822" s="434" t="b">
        <v>0</v>
      </c>
      <c r="I822" s="434" t="b">
        <v>0</v>
      </c>
      <c r="K822" s="434" t="b">
        <v>0</v>
      </c>
      <c r="L822" s="434">
        <v>0</v>
      </c>
      <c r="M822" s="434" t="b">
        <v>0</v>
      </c>
      <c r="N822" s="434">
        <v>0</v>
      </c>
      <c r="O822" s="497" t="e">
        <f t="shared" si="65"/>
        <v>#DIV/0!</v>
      </c>
      <c r="P822" s="434">
        <f t="shared" si="69"/>
        <v>0</v>
      </c>
      <c r="Q822" s="434" t="e">
        <f t="shared" si="66"/>
        <v>#VALUE!</v>
      </c>
      <c r="R822" s="434">
        <v>1</v>
      </c>
      <c r="S822" s="434" t="str">
        <f t="shared" si="67"/>
        <v>Unclassified? Y/N Out of Order?</v>
      </c>
    </row>
    <row r="823" spans="6:19" x14ac:dyDescent="0.2">
      <c r="F823" s="434" t="b">
        <v>0</v>
      </c>
      <c r="G823" s="440" t="b">
        <f t="shared" si="68"/>
        <v>1</v>
      </c>
      <c r="H823" s="434" t="b">
        <v>0</v>
      </c>
      <c r="I823" s="434" t="b">
        <v>0</v>
      </c>
      <c r="K823" s="434" t="b">
        <v>0</v>
      </c>
      <c r="L823" s="434">
        <v>0</v>
      </c>
      <c r="M823" s="434" t="b">
        <v>0</v>
      </c>
      <c r="N823" s="434">
        <v>0</v>
      </c>
      <c r="O823" s="497" t="e">
        <f t="shared" si="65"/>
        <v>#DIV/0!</v>
      </c>
      <c r="P823" s="434">
        <f t="shared" si="69"/>
        <v>0</v>
      </c>
      <c r="Q823" s="434" t="e">
        <f t="shared" si="66"/>
        <v>#VALUE!</v>
      </c>
      <c r="R823" s="434">
        <v>1</v>
      </c>
      <c r="S823" s="434" t="str">
        <f t="shared" si="67"/>
        <v>Unclassified? Y/N Out of Order?</v>
      </c>
    </row>
    <row r="824" spans="6:19" x14ac:dyDescent="0.2">
      <c r="F824" s="434" t="b">
        <v>0</v>
      </c>
      <c r="G824" s="440" t="b">
        <f t="shared" si="68"/>
        <v>1</v>
      </c>
      <c r="H824" s="434" t="b">
        <v>0</v>
      </c>
      <c r="I824" s="434" t="b">
        <v>0</v>
      </c>
      <c r="K824" s="434" t="b">
        <v>0</v>
      </c>
      <c r="L824" s="434">
        <v>0</v>
      </c>
      <c r="M824" s="434" t="b">
        <v>0</v>
      </c>
      <c r="N824" s="434">
        <v>0</v>
      </c>
      <c r="O824" s="497" t="e">
        <f t="shared" si="65"/>
        <v>#DIV/0!</v>
      </c>
      <c r="P824" s="434">
        <f t="shared" si="69"/>
        <v>0</v>
      </c>
      <c r="Q824" s="434" t="e">
        <f t="shared" si="66"/>
        <v>#VALUE!</v>
      </c>
      <c r="R824" s="434">
        <v>1</v>
      </c>
      <c r="S824" s="434" t="str">
        <f t="shared" si="67"/>
        <v>Unclassified? Y/N Out of Order?</v>
      </c>
    </row>
    <row r="825" spans="6:19" x14ac:dyDescent="0.2">
      <c r="F825" s="434" t="b">
        <v>0</v>
      </c>
      <c r="G825" s="440" t="b">
        <f t="shared" si="68"/>
        <v>1</v>
      </c>
      <c r="H825" s="434" t="b">
        <v>0</v>
      </c>
      <c r="I825" s="434" t="b">
        <v>0</v>
      </c>
      <c r="K825" s="434" t="b">
        <v>0</v>
      </c>
      <c r="L825" s="434">
        <v>0</v>
      </c>
      <c r="M825" s="434" t="b">
        <v>0</v>
      </c>
      <c r="N825" s="434">
        <v>0</v>
      </c>
      <c r="O825" s="497" t="e">
        <f t="shared" si="65"/>
        <v>#DIV/0!</v>
      </c>
      <c r="P825" s="434">
        <f t="shared" si="69"/>
        <v>0</v>
      </c>
      <c r="Q825" s="434" t="e">
        <f t="shared" si="66"/>
        <v>#VALUE!</v>
      </c>
      <c r="R825" s="434">
        <v>1</v>
      </c>
      <c r="S825" s="434" t="str">
        <f t="shared" si="67"/>
        <v>Unclassified? Y/N Out of Order?</v>
      </c>
    </row>
    <row r="826" spans="6:19" x14ac:dyDescent="0.2">
      <c r="F826" s="434" t="b">
        <v>0</v>
      </c>
      <c r="G826" s="440" t="b">
        <f t="shared" si="68"/>
        <v>1</v>
      </c>
      <c r="H826" s="434" t="b">
        <v>0</v>
      </c>
      <c r="I826" s="434" t="b">
        <v>0</v>
      </c>
      <c r="K826" s="434" t="b">
        <v>0</v>
      </c>
      <c r="L826" s="434">
        <v>0</v>
      </c>
      <c r="M826" s="434" t="b">
        <v>0</v>
      </c>
      <c r="N826" s="434">
        <v>0</v>
      </c>
      <c r="O826" s="497" t="e">
        <f t="shared" si="65"/>
        <v>#DIV/0!</v>
      </c>
      <c r="P826" s="434">
        <f t="shared" si="69"/>
        <v>0</v>
      </c>
      <c r="Q826" s="434" t="e">
        <f t="shared" si="66"/>
        <v>#VALUE!</v>
      </c>
      <c r="R826" s="434">
        <v>1</v>
      </c>
      <c r="S826" s="434" t="str">
        <f t="shared" si="67"/>
        <v>Unclassified? Y/N Out of Order?</v>
      </c>
    </row>
    <row r="827" spans="6:19" x14ac:dyDescent="0.2">
      <c r="F827" s="434" t="b">
        <v>0</v>
      </c>
      <c r="G827" s="440" t="b">
        <f t="shared" si="68"/>
        <v>1</v>
      </c>
      <c r="H827" s="434" t="b">
        <v>0</v>
      </c>
      <c r="I827" s="434" t="b">
        <v>0</v>
      </c>
      <c r="K827" s="434" t="b">
        <v>0</v>
      </c>
      <c r="L827" s="434">
        <v>0</v>
      </c>
      <c r="M827" s="434" t="b">
        <v>0</v>
      </c>
      <c r="N827" s="434">
        <v>0</v>
      </c>
      <c r="O827" s="497" t="e">
        <f t="shared" si="65"/>
        <v>#DIV/0!</v>
      </c>
      <c r="P827" s="434">
        <f t="shared" si="69"/>
        <v>0</v>
      </c>
      <c r="Q827" s="434" t="e">
        <f t="shared" si="66"/>
        <v>#VALUE!</v>
      </c>
      <c r="R827" s="434">
        <v>1</v>
      </c>
      <c r="S827" s="434" t="str">
        <f t="shared" si="67"/>
        <v>Unclassified? Y/N Out of Order?</v>
      </c>
    </row>
    <row r="828" spans="6:19" x14ac:dyDescent="0.2">
      <c r="F828" s="434" t="b">
        <v>0</v>
      </c>
      <c r="G828" s="440" t="b">
        <f t="shared" si="68"/>
        <v>1</v>
      </c>
      <c r="H828" s="434" t="b">
        <v>0</v>
      </c>
      <c r="I828" s="434" t="b">
        <v>0</v>
      </c>
      <c r="K828" s="434" t="b">
        <v>0</v>
      </c>
      <c r="L828" s="434">
        <v>0</v>
      </c>
      <c r="M828" s="434" t="b">
        <v>0</v>
      </c>
      <c r="N828" s="434">
        <v>0</v>
      </c>
      <c r="O828" s="497" t="e">
        <f t="shared" si="65"/>
        <v>#DIV/0!</v>
      </c>
      <c r="P828" s="434">
        <f t="shared" si="69"/>
        <v>0</v>
      </c>
      <c r="Q828" s="434" t="e">
        <f t="shared" si="66"/>
        <v>#VALUE!</v>
      </c>
      <c r="R828" s="434">
        <v>1</v>
      </c>
      <c r="S828" s="434" t="str">
        <f t="shared" si="67"/>
        <v>Unclassified? Y/N Out of Order?</v>
      </c>
    </row>
    <row r="829" spans="6:19" x14ac:dyDescent="0.2">
      <c r="F829" s="434" t="b">
        <v>0</v>
      </c>
      <c r="G829" s="440" t="b">
        <f t="shared" si="68"/>
        <v>1</v>
      </c>
      <c r="H829" s="434" t="b">
        <v>0</v>
      </c>
      <c r="I829" s="434" t="b">
        <v>0</v>
      </c>
      <c r="K829" s="434" t="b">
        <v>0</v>
      </c>
      <c r="L829" s="434">
        <v>0</v>
      </c>
      <c r="M829" s="434" t="b">
        <v>0</v>
      </c>
      <c r="N829" s="434">
        <v>0</v>
      </c>
      <c r="O829" s="497" t="e">
        <f t="shared" si="65"/>
        <v>#DIV/0!</v>
      </c>
      <c r="P829" s="434">
        <f t="shared" si="69"/>
        <v>0</v>
      </c>
      <c r="Q829" s="434" t="e">
        <f t="shared" si="66"/>
        <v>#VALUE!</v>
      </c>
      <c r="R829" s="434">
        <v>1</v>
      </c>
      <c r="S829" s="434" t="str">
        <f t="shared" si="67"/>
        <v>Unclassified? Y/N Out of Order?</v>
      </c>
    </row>
    <row r="830" spans="6:19" x14ac:dyDescent="0.2">
      <c r="F830" s="434" t="b">
        <v>0</v>
      </c>
      <c r="G830" s="440" t="b">
        <f t="shared" si="68"/>
        <v>1</v>
      </c>
      <c r="H830" s="434" t="b">
        <v>0</v>
      </c>
      <c r="I830" s="434" t="b">
        <v>0</v>
      </c>
      <c r="K830" s="434" t="b">
        <v>0</v>
      </c>
      <c r="L830" s="434">
        <v>0</v>
      </c>
      <c r="M830" s="434" t="b">
        <v>0</v>
      </c>
      <c r="N830" s="434">
        <v>0</v>
      </c>
      <c r="O830" s="497" t="e">
        <f t="shared" si="65"/>
        <v>#DIV/0!</v>
      </c>
      <c r="P830" s="434">
        <f t="shared" si="69"/>
        <v>0</v>
      </c>
      <c r="Q830" s="434" t="e">
        <f t="shared" si="66"/>
        <v>#VALUE!</v>
      </c>
      <c r="R830" s="434">
        <v>1</v>
      </c>
      <c r="S830" s="434" t="str">
        <f t="shared" si="67"/>
        <v>Unclassified? Y/N Out of Order?</v>
      </c>
    </row>
    <row r="831" spans="6:19" x14ac:dyDescent="0.2">
      <c r="F831" s="434" t="b">
        <v>0</v>
      </c>
      <c r="G831" s="440" t="b">
        <f t="shared" si="68"/>
        <v>1</v>
      </c>
      <c r="H831" s="434" t="b">
        <v>0</v>
      </c>
      <c r="I831" s="434" t="b">
        <v>0</v>
      </c>
      <c r="K831" s="434" t="b">
        <v>0</v>
      </c>
      <c r="L831" s="434">
        <v>0</v>
      </c>
      <c r="M831" s="434" t="b">
        <v>0</v>
      </c>
      <c r="N831" s="434">
        <v>0</v>
      </c>
      <c r="O831" s="497" t="e">
        <f t="shared" si="65"/>
        <v>#DIV/0!</v>
      </c>
      <c r="P831" s="434">
        <f t="shared" si="69"/>
        <v>0</v>
      </c>
      <c r="Q831" s="434" t="e">
        <f t="shared" si="66"/>
        <v>#VALUE!</v>
      </c>
      <c r="R831" s="434">
        <v>1</v>
      </c>
      <c r="S831" s="434" t="str">
        <f t="shared" si="67"/>
        <v>Unclassified? Y/N Out of Order?</v>
      </c>
    </row>
    <row r="832" spans="6:19" x14ac:dyDescent="0.2">
      <c r="F832" s="434" t="b">
        <v>0</v>
      </c>
      <c r="G832" s="440" t="b">
        <f t="shared" si="68"/>
        <v>1</v>
      </c>
      <c r="H832" s="434" t="b">
        <v>0</v>
      </c>
      <c r="I832" s="434" t="b">
        <v>0</v>
      </c>
      <c r="K832" s="434" t="b">
        <v>0</v>
      </c>
      <c r="L832" s="434">
        <v>0</v>
      </c>
      <c r="M832" s="434" t="b">
        <v>0</v>
      </c>
      <c r="N832" s="434">
        <v>0</v>
      </c>
      <c r="O832" s="497" t="e">
        <f t="shared" si="65"/>
        <v>#DIV/0!</v>
      </c>
      <c r="P832" s="434">
        <f t="shared" si="69"/>
        <v>0</v>
      </c>
      <c r="Q832" s="434" t="e">
        <f t="shared" si="66"/>
        <v>#VALUE!</v>
      </c>
      <c r="R832" s="434">
        <v>1</v>
      </c>
      <c r="S832" s="434" t="str">
        <f t="shared" si="67"/>
        <v>Unclassified? Y/N Out of Order?</v>
      </c>
    </row>
    <row r="833" spans="6:19" x14ac:dyDescent="0.2">
      <c r="F833" s="434" t="b">
        <v>0</v>
      </c>
      <c r="G833" s="440" t="b">
        <f t="shared" si="68"/>
        <v>1</v>
      </c>
      <c r="H833" s="434" t="b">
        <v>0</v>
      </c>
      <c r="I833" s="434" t="b">
        <v>0</v>
      </c>
      <c r="K833" s="434" t="b">
        <v>0</v>
      </c>
      <c r="L833" s="434">
        <v>0</v>
      </c>
      <c r="M833" s="434" t="b">
        <v>0</v>
      </c>
      <c r="N833" s="434">
        <v>0</v>
      </c>
      <c r="O833" s="497" t="e">
        <f t="shared" si="65"/>
        <v>#DIV/0!</v>
      </c>
      <c r="P833" s="434">
        <f t="shared" si="69"/>
        <v>0</v>
      </c>
      <c r="Q833" s="434" t="e">
        <f t="shared" si="66"/>
        <v>#VALUE!</v>
      </c>
      <c r="R833" s="434">
        <v>1</v>
      </c>
      <c r="S833" s="434" t="str">
        <f t="shared" si="67"/>
        <v>Unclassified? Y/N Out of Order?</v>
      </c>
    </row>
    <row r="834" spans="6:19" x14ac:dyDescent="0.2">
      <c r="F834" s="434" t="b">
        <v>0</v>
      </c>
      <c r="G834" s="440" t="b">
        <f t="shared" si="68"/>
        <v>1</v>
      </c>
      <c r="H834" s="434" t="b">
        <v>0</v>
      </c>
      <c r="I834" s="434" t="b">
        <v>0</v>
      </c>
      <c r="K834" s="434" t="b">
        <v>0</v>
      </c>
      <c r="L834" s="434">
        <v>0</v>
      </c>
      <c r="M834" s="434" t="b">
        <v>0</v>
      </c>
      <c r="N834" s="434">
        <v>0</v>
      </c>
      <c r="O834" s="497" t="e">
        <f t="shared" si="65"/>
        <v>#DIV/0!</v>
      </c>
      <c r="P834" s="434">
        <f t="shared" si="69"/>
        <v>0</v>
      </c>
      <c r="Q834" s="434" t="e">
        <f t="shared" si="66"/>
        <v>#VALUE!</v>
      </c>
      <c r="R834" s="434">
        <v>1</v>
      </c>
      <c r="S834" s="434" t="str">
        <f t="shared" si="67"/>
        <v>Unclassified? Y/N Out of Order?</v>
      </c>
    </row>
    <row r="835" spans="6:19" x14ac:dyDescent="0.2">
      <c r="F835" s="434" t="b">
        <v>0</v>
      </c>
      <c r="G835" s="440" t="b">
        <f t="shared" si="68"/>
        <v>1</v>
      </c>
      <c r="H835" s="434" t="b">
        <v>0</v>
      </c>
      <c r="I835" s="434" t="b">
        <v>0</v>
      </c>
      <c r="K835" s="434" t="b">
        <v>0</v>
      </c>
      <c r="L835" s="434">
        <v>0</v>
      </c>
      <c r="M835" s="434" t="b">
        <v>0</v>
      </c>
      <c r="N835" s="434">
        <v>0</v>
      </c>
      <c r="O835" s="497" t="e">
        <f t="shared" si="65"/>
        <v>#DIV/0!</v>
      </c>
      <c r="P835" s="434">
        <f t="shared" si="69"/>
        <v>0</v>
      </c>
      <c r="Q835" s="434" t="e">
        <f t="shared" si="66"/>
        <v>#VALUE!</v>
      </c>
      <c r="R835" s="434">
        <v>1</v>
      </c>
      <c r="S835" s="434" t="str">
        <f t="shared" si="67"/>
        <v>Unclassified? Y/N Out of Order?</v>
      </c>
    </row>
    <row r="836" spans="6:19" x14ac:dyDescent="0.2">
      <c r="F836" s="434" t="b">
        <v>0</v>
      </c>
      <c r="G836" s="440" t="b">
        <f t="shared" si="68"/>
        <v>1</v>
      </c>
      <c r="H836" s="434" t="b">
        <v>0</v>
      </c>
      <c r="I836" s="434" t="b">
        <v>0</v>
      </c>
      <c r="K836" s="434" t="b">
        <v>0</v>
      </c>
      <c r="L836" s="434">
        <v>0</v>
      </c>
      <c r="M836" s="434" t="b">
        <v>0</v>
      </c>
      <c r="N836" s="434">
        <v>0</v>
      </c>
      <c r="O836" s="497" t="e">
        <f t="shared" si="65"/>
        <v>#DIV/0!</v>
      </c>
      <c r="P836" s="434">
        <f t="shared" si="69"/>
        <v>0</v>
      </c>
      <c r="Q836" s="434" t="e">
        <f t="shared" si="66"/>
        <v>#VALUE!</v>
      </c>
      <c r="R836" s="434">
        <v>1</v>
      </c>
      <c r="S836" s="434" t="str">
        <f t="shared" si="67"/>
        <v>Unclassified? Y/N Out of Order?</v>
      </c>
    </row>
    <row r="837" spans="6:19" x14ac:dyDescent="0.2">
      <c r="F837" s="434" t="b">
        <v>0</v>
      </c>
      <c r="G837" s="440" t="b">
        <f t="shared" si="68"/>
        <v>1</v>
      </c>
      <c r="H837" s="434" t="b">
        <v>0</v>
      </c>
      <c r="I837" s="434" t="b">
        <v>0</v>
      </c>
      <c r="K837" s="434" t="b">
        <v>0</v>
      </c>
      <c r="L837" s="434">
        <v>0</v>
      </c>
      <c r="M837" s="434" t="b">
        <v>0</v>
      </c>
      <c r="N837" s="434">
        <v>0</v>
      </c>
      <c r="O837" s="497" t="e">
        <f t="shared" si="65"/>
        <v>#DIV/0!</v>
      </c>
      <c r="P837" s="434">
        <f t="shared" si="69"/>
        <v>0</v>
      </c>
      <c r="Q837" s="434" t="e">
        <f t="shared" si="66"/>
        <v>#VALUE!</v>
      </c>
      <c r="R837" s="434">
        <v>1</v>
      </c>
      <c r="S837" s="434" t="str">
        <f t="shared" si="67"/>
        <v>Unclassified? Y/N Out of Order?</v>
      </c>
    </row>
    <row r="838" spans="6:19" x14ac:dyDescent="0.2">
      <c r="F838" s="434" t="b">
        <v>0</v>
      </c>
      <c r="G838" s="440" t="b">
        <f t="shared" si="68"/>
        <v>1</v>
      </c>
      <c r="H838" s="434" t="b">
        <v>0</v>
      </c>
      <c r="I838" s="434" t="b">
        <v>0</v>
      </c>
      <c r="K838" s="434" t="b">
        <v>0</v>
      </c>
      <c r="L838" s="434">
        <v>0</v>
      </c>
      <c r="M838" s="434" t="b">
        <v>0</v>
      </c>
      <c r="N838" s="434">
        <v>0</v>
      </c>
      <c r="O838" s="497" t="e">
        <f t="shared" si="65"/>
        <v>#DIV/0!</v>
      </c>
      <c r="P838" s="434">
        <f t="shared" si="69"/>
        <v>0</v>
      </c>
      <c r="Q838" s="434" t="e">
        <f t="shared" si="66"/>
        <v>#VALUE!</v>
      </c>
      <c r="R838" s="434">
        <v>1</v>
      </c>
      <c r="S838" s="434" t="str">
        <f t="shared" si="67"/>
        <v>Unclassified? Y/N Out of Order?</v>
      </c>
    </row>
    <row r="839" spans="6:19" x14ac:dyDescent="0.2">
      <c r="F839" s="434" t="b">
        <v>0</v>
      </c>
      <c r="G839" s="440" t="b">
        <f t="shared" si="68"/>
        <v>1</v>
      </c>
      <c r="H839" s="434" t="b">
        <v>0</v>
      </c>
      <c r="I839" s="434" t="b">
        <v>0</v>
      </c>
      <c r="K839" s="434" t="b">
        <v>0</v>
      </c>
      <c r="L839" s="434">
        <v>0</v>
      </c>
      <c r="M839" s="434" t="b">
        <v>0</v>
      </c>
      <c r="N839" s="434">
        <v>0</v>
      </c>
      <c r="O839" s="497" t="e">
        <f t="shared" si="65"/>
        <v>#DIV/0!</v>
      </c>
      <c r="P839" s="434">
        <f t="shared" si="69"/>
        <v>0</v>
      </c>
      <c r="Q839" s="434" t="e">
        <f t="shared" si="66"/>
        <v>#VALUE!</v>
      </c>
      <c r="R839" s="434">
        <v>1</v>
      </c>
      <c r="S839" s="434" t="str">
        <f t="shared" si="67"/>
        <v>Unclassified? Y/N Out of Order?</v>
      </c>
    </row>
    <row r="840" spans="6:19" x14ac:dyDescent="0.2">
      <c r="F840" s="434" t="b">
        <v>0</v>
      </c>
      <c r="G840" s="440" t="b">
        <f t="shared" si="68"/>
        <v>1</v>
      </c>
      <c r="H840" s="434" t="b">
        <v>0</v>
      </c>
      <c r="I840" s="434" t="b">
        <v>0</v>
      </c>
      <c r="K840" s="434" t="b">
        <v>0</v>
      </c>
      <c r="L840" s="434">
        <v>0</v>
      </c>
      <c r="M840" s="434" t="b">
        <v>0</v>
      </c>
      <c r="N840" s="434">
        <v>0</v>
      </c>
      <c r="O840" s="497" t="e">
        <f t="shared" si="65"/>
        <v>#DIV/0!</v>
      </c>
      <c r="P840" s="434">
        <f t="shared" si="69"/>
        <v>0</v>
      </c>
      <c r="Q840" s="434" t="e">
        <f t="shared" si="66"/>
        <v>#VALUE!</v>
      </c>
      <c r="R840" s="434">
        <v>1</v>
      </c>
      <c r="S840" s="434" t="str">
        <f t="shared" si="67"/>
        <v>Unclassified? Y/N Out of Order?</v>
      </c>
    </row>
    <row r="841" spans="6:19" x14ac:dyDescent="0.2">
      <c r="F841" s="434" t="b">
        <v>0</v>
      </c>
      <c r="G841" s="440" t="b">
        <f t="shared" si="68"/>
        <v>1</v>
      </c>
      <c r="H841" s="434" t="b">
        <v>0</v>
      </c>
      <c r="I841" s="434" t="b">
        <v>0</v>
      </c>
      <c r="K841" s="434" t="b">
        <v>0</v>
      </c>
      <c r="L841" s="434">
        <v>0</v>
      </c>
      <c r="M841" s="434" t="b">
        <v>0</v>
      </c>
      <c r="N841" s="434">
        <v>0</v>
      </c>
      <c r="O841" s="497" t="e">
        <f t="shared" si="65"/>
        <v>#DIV/0!</v>
      </c>
      <c r="P841" s="434">
        <f t="shared" si="69"/>
        <v>0</v>
      </c>
      <c r="Q841" s="434" t="e">
        <f t="shared" si="66"/>
        <v>#VALUE!</v>
      </c>
      <c r="R841" s="434">
        <v>1</v>
      </c>
      <c r="S841" s="434" t="str">
        <f t="shared" si="67"/>
        <v>Unclassified? Y/N Out of Order?</v>
      </c>
    </row>
    <row r="842" spans="6:19" x14ac:dyDescent="0.2">
      <c r="F842" s="434" t="b">
        <v>0</v>
      </c>
      <c r="G842" s="440" t="b">
        <f t="shared" si="68"/>
        <v>1</v>
      </c>
      <c r="H842" s="434" t="b">
        <v>0</v>
      </c>
      <c r="I842" s="434" t="b">
        <v>0</v>
      </c>
      <c r="K842" s="434" t="b">
        <v>0</v>
      </c>
      <c r="L842" s="434">
        <v>0</v>
      </c>
      <c r="M842" s="434" t="b">
        <v>0</v>
      </c>
      <c r="N842" s="434">
        <v>0</v>
      </c>
      <c r="O842" s="497" t="e">
        <f t="shared" ref="O842:O905" si="70">SUM(IF(I842 = 1, 1, 0) * J842, IF(K842 = 1, 1, 0) * L842, IF(M842 = 1, 1, 0) * N842) / P842</f>
        <v>#DIV/0!</v>
      </c>
      <c r="P842" s="434">
        <f t="shared" si="69"/>
        <v>0</v>
      </c>
      <c r="Q842" s="434" t="e">
        <f t="shared" ref="Q842:Q905" si="71">SUM(IF(I842 = 1, 1, 0) * J842, IF(K842 = 1, 1, 0) * L842, IF(M842 = 1, 1, 0) * N842) + " / " + P842</f>
        <v>#VALUE!</v>
      </c>
      <c r="R842" s="434">
        <v>1</v>
      </c>
      <c r="S842" s="434"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34" t="b">
        <v>0</v>
      </c>
      <c r="G843" s="440" t="b">
        <f t="shared" ref="G843:G906" si="73">NOT(H843)</f>
        <v>1</v>
      </c>
      <c r="H843" s="434" t="b">
        <v>0</v>
      </c>
      <c r="I843" s="434" t="b">
        <v>0</v>
      </c>
      <c r="K843" s="434" t="b">
        <v>0</v>
      </c>
      <c r="L843" s="434">
        <v>0</v>
      </c>
      <c r="M843" s="434" t="b">
        <v>0</v>
      </c>
      <c r="N843" s="434">
        <v>0</v>
      </c>
      <c r="O843" s="497" t="e">
        <f t="shared" si="70"/>
        <v>#DIV/0!</v>
      </c>
      <c r="P843" s="434">
        <f t="shared" si="69"/>
        <v>0</v>
      </c>
      <c r="Q843" s="434" t="e">
        <f t="shared" si="71"/>
        <v>#VALUE!</v>
      </c>
      <c r="R843" s="434">
        <v>1</v>
      </c>
      <c r="S843" s="434" t="str">
        <f t="shared" si="72"/>
        <v>Unclassified? Y/N Out of Order?</v>
      </c>
    </row>
    <row r="844" spans="6:19" x14ac:dyDescent="0.2">
      <c r="F844" s="434" t="b">
        <v>0</v>
      </c>
      <c r="G844" s="440" t="b">
        <f t="shared" si="73"/>
        <v>1</v>
      </c>
      <c r="H844" s="434" t="b">
        <v>0</v>
      </c>
      <c r="I844" s="434" t="b">
        <v>0</v>
      </c>
      <c r="K844" s="434" t="b">
        <v>0</v>
      </c>
      <c r="L844" s="434">
        <v>0</v>
      </c>
      <c r="M844" s="434" t="b">
        <v>0</v>
      </c>
      <c r="N844" s="434">
        <v>0</v>
      </c>
      <c r="O844" s="497" t="e">
        <f t="shared" si="70"/>
        <v>#DIV/0!</v>
      </c>
      <c r="P844" s="434">
        <f t="shared" si="69"/>
        <v>0</v>
      </c>
      <c r="Q844" s="434" t="e">
        <f t="shared" si="71"/>
        <v>#VALUE!</v>
      </c>
      <c r="R844" s="434">
        <v>1</v>
      </c>
      <c r="S844" s="434" t="str">
        <f t="shared" si="72"/>
        <v>Unclassified? Y/N Out of Order?</v>
      </c>
    </row>
    <row r="845" spans="6:19" x14ac:dyDescent="0.2">
      <c r="F845" s="434" t="b">
        <v>0</v>
      </c>
      <c r="G845" s="440" t="b">
        <f t="shared" si="73"/>
        <v>1</v>
      </c>
      <c r="H845" s="434" t="b">
        <v>0</v>
      </c>
      <c r="I845" s="434" t="b">
        <v>0</v>
      </c>
      <c r="K845" s="434" t="b">
        <v>0</v>
      </c>
      <c r="L845" s="434">
        <v>0</v>
      </c>
      <c r="M845" s="434" t="b">
        <v>0</v>
      </c>
      <c r="N845" s="434">
        <v>0</v>
      </c>
      <c r="O845" s="497" t="e">
        <f t="shared" si="70"/>
        <v>#DIV/0!</v>
      </c>
      <c r="P845" s="434">
        <f t="shared" ref="P845:P908" si="74">SUM(J845, L845, N845)</f>
        <v>0</v>
      </c>
      <c r="Q845" s="434" t="e">
        <f t="shared" si="71"/>
        <v>#VALUE!</v>
      </c>
      <c r="R845" s="434">
        <v>1</v>
      </c>
      <c r="S845" s="434" t="str">
        <f t="shared" si="72"/>
        <v>Unclassified? Y/N Out of Order?</v>
      </c>
    </row>
    <row r="846" spans="6:19" x14ac:dyDescent="0.2">
      <c r="F846" s="434" t="b">
        <v>0</v>
      </c>
      <c r="G846" s="440" t="b">
        <f t="shared" si="73"/>
        <v>1</v>
      </c>
      <c r="H846" s="434" t="b">
        <v>0</v>
      </c>
      <c r="I846" s="434" t="b">
        <v>0</v>
      </c>
      <c r="K846" s="434" t="b">
        <v>0</v>
      </c>
      <c r="L846" s="434">
        <v>0</v>
      </c>
      <c r="M846" s="434" t="b">
        <v>0</v>
      </c>
      <c r="N846" s="434">
        <v>0</v>
      </c>
      <c r="O846" s="497" t="e">
        <f t="shared" si="70"/>
        <v>#DIV/0!</v>
      </c>
      <c r="P846" s="434">
        <f t="shared" si="74"/>
        <v>0</v>
      </c>
      <c r="Q846" s="434" t="e">
        <f t="shared" si="71"/>
        <v>#VALUE!</v>
      </c>
      <c r="R846" s="434">
        <v>1</v>
      </c>
      <c r="S846" s="434" t="str">
        <f t="shared" si="72"/>
        <v>Unclassified? Y/N Out of Order?</v>
      </c>
    </row>
    <row r="847" spans="6:19" x14ac:dyDescent="0.2">
      <c r="F847" s="434" t="b">
        <v>0</v>
      </c>
      <c r="G847" s="440" t="b">
        <f t="shared" si="73"/>
        <v>1</v>
      </c>
      <c r="H847" s="434" t="b">
        <v>0</v>
      </c>
      <c r="I847" s="434" t="b">
        <v>0</v>
      </c>
      <c r="K847" s="434" t="b">
        <v>0</v>
      </c>
      <c r="L847" s="434">
        <v>0</v>
      </c>
      <c r="M847" s="434" t="b">
        <v>0</v>
      </c>
      <c r="N847" s="434">
        <v>0</v>
      </c>
      <c r="O847" s="497" t="e">
        <f t="shared" si="70"/>
        <v>#DIV/0!</v>
      </c>
      <c r="P847" s="434">
        <f t="shared" si="74"/>
        <v>0</v>
      </c>
      <c r="Q847" s="434" t="e">
        <f t="shared" si="71"/>
        <v>#VALUE!</v>
      </c>
      <c r="R847" s="434">
        <v>1</v>
      </c>
      <c r="S847" s="434" t="str">
        <f t="shared" si="72"/>
        <v>Unclassified? Y/N Out of Order?</v>
      </c>
    </row>
    <row r="848" spans="6:19" x14ac:dyDescent="0.2">
      <c r="F848" s="434" t="b">
        <v>0</v>
      </c>
      <c r="G848" s="440" t="b">
        <f t="shared" si="73"/>
        <v>1</v>
      </c>
      <c r="H848" s="434" t="b">
        <v>0</v>
      </c>
      <c r="I848" s="434" t="b">
        <v>0</v>
      </c>
      <c r="K848" s="434" t="b">
        <v>0</v>
      </c>
      <c r="L848" s="434">
        <v>0</v>
      </c>
      <c r="M848" s="434" t="b">
        <v>0</v>
      </c>
      <c r="N848" s="434">
        <v>0</v>
      </c>
      <c r="O848" s="497" t="e">
        <f t="shared" si="70"/>
        <v>#DIV/0!</v>
      </c>
      <c r="P848" s="434">
        <f t="shared" si="74"/>
        <v>0</v>
      </c>
      <c r="Q848" s="434" t="e">
        <f t="shared" si="71"/>
        <v>#VALUE!</v>
      </c>
      <c r="R848" s="434">
        <v>1</v>
      </c>
      <c r="S848" s="434" t="str">
        <f t="shared" si="72"/>
        <v>Unclassified? Y/N Out of Order?</v>
      </c>
    </row>
    <row r="849" spans="6:19" x14ac:dyDescent="0.2">
      <c r="F849" s="434" t="b">
        <v>0</v>
      </c>
      <c r="G849" s="440" t="b">
        <f t="shared" si="73"/>
        <v>1</v>
      </c>
      <c r="H849" s="434" t="b">
        <v>0</v>
      </c>
      <c r="I849" s="434" t="b">
        <v>0</v>
      </c>
      <c r="K849" s="434" t="b">
        <v>0</v>
      </c>
      <c r="L849" s="434">
        <v>0</v>
      </c>
      <c r="M849" s="434" t="b">
        <v>0</v>
      </c>
      <c r="N849" s="434">
        <v>0</v>
      </c>
      <c r="O849" s="497" t="e">
        <f t="shared" si="70"/>
        <v>#DIV/0!</v>
      </c>
      <c r="P849" s="434">
        <f t="shared" si="74"/>
        <v>0</v>
      </c>
      <c r="Q849" s="434" t="e">
        <f t="shared" si="71"/>
        <v>#VALUE!</v>
      </c>
      <c r="R849" s="434">
        <v>1</v>
      </c>
      <c r="S849" s="434" t="str">
        <f t="shared" si="72"/>
        <v>Unclassified? Y/N Out of Order?</v>
      </c>
    </row>
    <row r="850" spans="6:19" x14ac:dyDescent="0.2">
      <c r="F850" s="434" t="b">
        <v>0</v>
      </c>
      <c r="G850" s="440" t="b">
        <f t="shared" si="73"/>
        <v>1</v>
      </c>
      <c r="H850" s="434" t="b">
        <v>0</v>
      </c>
      <c r="I850" s="434" t="b">
        <v>0</v>
      </c>
      <c r="K850" s="434" t="b">
        <v>0</v>
      </c>
      <c r="L850" s="434">
        <v>0</v>
      </c>
      <c r="M850" s="434" t="b">
        <v>0</v>
      </c>
      <c r="N850" s="434">
        <v>0</v>
      </c>
      <c r="O850" s="497" t="e">
        <f t="shared" si="70"/>
        <v>#DIV/0!</v>
      </c>
      <c r="P850" s="434">
        <f t="shared" si="74"/>
        <v>0</v>
      </c>
      <c r="Q850" s="434" t="e">
        <f t="shared" si="71"/>
        <v>#VALUE!</v>
      </c>
      <c r="R850" s="434">
        <v>1</v>
      </c>
      <c r="S850" s="434" t="str">
        <f t="shared" si="72"/>
        <v>Unclassified? Y/N Out of Order?</v>
      </c>
    </row>
    <row r="851" spans="6:19" x14ac:dyDescent="0.2">
      <c r="F851" s="434" t="b">
        <v>0</v>
      </c>
      <c r="G851" s="440" t="b">
        <f t="shared" si="73"/>
        <v>1</v>
      </c>
      <c r="H851" s="434" t="b">
        <v>0</v>
      </c>
      <c r="I851" s="434" t="b">
        <v>0</v>
      </c>
      <c r="K851" s="434" t="b">
        <v>0</v>
      </c>
      <c r="L851" s="434">
        <v>0</v>
      </c>
      <c r="M851" s="434" t="b">
        <v>0</v>
      </c>
      <c r="N851" s="434">
        <v>0</v>
      </c>
      <c r="O851" s="497" t="e">
        <f t="shared" si="70"/>
        <v>#DIV/0!</v>
      </c>
      <c r="P851" s="434">
        <f t="shared" si="74"/>
        <v>0</v>
      </c>
      <c r="Q851" s="434" t="e">
        <f t="shared" si="71"/>
        <v>#VALUE!</v>
      </c>
      <c r="R851" s="434">
        <v>1</v>
      </c>
      <c r="S851" s="434" t="str">
        <f t="shared" si="72"/>
        <v>Unclassified? Y/N Out of Order?</v>
      </c>
    </row>
    <row r="852" spans="6:19" x14ac:dyDescent="0.2">
      <c r="F852" s="434" t="b">
        <v>0</v>
      </c>
      <c r="G852" s="440" t="b">
        <f t="shared" si="73"/>
        <v>1</v>
      </c>
      <c r="H852" s="434" t="b">
        <v>0</v>
      </c>
      <c r="I852" s="434" t="b">
        <v>0</v>
      </c>
      <c r="K852" s="434" t="b">
        <v>0</v>
      </c>
      <c r="L852" s="434">
        <v>0</v>
      </c>
      <c r="M852" s="434" t="b">
        <v>0</v>
      </c>
      <c r="N852" s="434">
        <v>0</v>
      </c>
      <c r="O852" s="497" t="e">
        <f t="shared" si="70"/>
        <v>#DIV/0!</v>
      </c>
      <c r="P852" s="434">
        <f t="shared" si="74"/>
        <v>0</v>
      </c>
      <c r="Q852" s="434" t="e">
        <f t="shared" si="71"/>
        <v>#VALUE!</v>
      </c>
      <c r="R852" s="434">
        <v>1</v>
      </c>
      <c r="S852" s="434" t="str">
        <f t="shared" si="72"/>
        <v>Unclassified? Y/N Out of Order?</v>
      </c>
    </row>
    <row r="853" spans="6:19" x14ac:dyDescent="0.2">
      <c r="F853" s="434" t="b">
        <v>0</v>
      </c>
      <c r="G853" s="440" t="b">
        <f t="shared" si="73"/>
        <v>1</v>
      </c>
      <c r="H853" s="434" t="b">
        <v>0</v>
      </c>
      <c r="I853" s="434" t="b">
        <v>0</v>
      </c>
      <c r="K853" s="434" t="b">
        <v>0</v>
      </c>
      <c r="L853" s="434">
        <v>0</v>
      </c>
      <c r="M853" s="434" t="b">
        <v>0</v>
      </c>
      <c r="N853" s="434">
        <v>0</v>
      </c>
      <c r="O853" s="497" t="e">
        <f t="shared" si="70"/>
        <v>#DIV/0!</v>
      </c>
      <c r="P853" s="434">
        <f t="shared" si="74"/>
        <v>0</v>
      </c>
      <c r="Q853" s="434" t="e">
        <f t="shared" si="71"/>
        <v>#VALUE!</v>
      </c>
      <c r="R853" s="434">
        <v>1</v>
      </c>
      <c r="S853" s="434" t="str">
        <f t="shared" si="72"/>
        <v>Unclassified? Y/N Out of Order?</v>
      </c>
    </row>
    <row r="854" spans="6:19" x14ac:dyDescent="0.2">
      <c r="F854" s="434" t="b">
        <v>0</v>
      </c>
      <c r="G854" s="440" t="b">
        <f t="shared" si="73"/>
        <v>1</v>
      </c>
      <c r="H854" s="434" t="b">
        <v>0</v>
      </c>
      <c r="I854" s="434" t="b">
        <v>0</v>
      </c>
      <c r="K854" s="434" t="b">
        <v>0</v>
      </c>
      <c r="L854" s="434">
        <v>0</v>
      </c>
      <c r="M854" s="434" t="b">
        <v>0</v>
      </c>
      <c r="N854" s="434">
        <v>0</v>
      </c>
      <c r="O854" s="497" t="e">
        <f t="shared" si="70"/>
        <v>#DIV/0!</v>
      </c>
      <c r="P854" s="434">
        <f t="shared" si="74"/>
        <v>0</v>
      </c>
      <c r="Q854" s="434" t="e">
        <f t="shared" si="71"/>
        <v>#VALUE!</v>
      </c>
      <c r="R854" s="434">
        <v>1</v>
      </c>
      <c r="S854" s="434" t="str">
        <f t="shared" si="72"/>
        <v>Unclassified? Y/N Out of Order?</v>
      </c>
    </row>
    <row r="855" spans="6:19" x14ac:dyDescent="0.2">
      <c r="F855" s="434" t="b">
        <v>0</v>
      </c>
      <c r="G855" s="440" t="b">
        <f t="shared" si="73"/>
        <v>1</v>
      </c>
      <c r="H855" s="434" t="b">
        <v>0</v>
      </c>
      <c r="I855" s="434" t="b">
        <v>0</v>
      </c>
      <c r="K855" s="434" t="b">
        <v>0</v>
      </c>
      <c r="L855" s="434">
        <v>0</v>
      </c>
      <c r="M855" s="434" t="b">
        <v>0</v>
      </c>
      <c r="N855" s="434">
        <v>0</v>
      </c>
      <c r="O855" s="497" t="e">
        <f t="shared" si="70"/>
        <v>#DIV/0!</v>
      </c>
      <c r="P855" s="434">
        <f t="shared" si="74"/>
        <v>0</v>
      </c>
      <c r="Q855" s="434" t="e">
        <f t="shared" si="71"/>
        <v>#VALUE!</v>
      </c>
      <c r="R855" s="434">
        <v>1</v>
      </c>
      <c r="S855" s="434" t="str">
        <f t="shared" si="72"/>
        <v>Unclassified? Y/N Out of Order?</v>
      </c>
    </row>
    <row r="856" spans="6:19" x14ac:dyDescent="0.2">
      <c r="F856" s="434" t="b">
        <v>0</v>
      </c>
      <c r="G856" s="440" t="b">
        <f t="shared" si="73"/>
        <v>1</v>
      </c>
      <c r="H856" s="434" t="b">
        <v>0</v>
      </c>
      <c r="I856" s="434" t="b">
        <v>0</v>
      </c>
      <c r="K856" s="434" t="b">
        <v>0</v>
      </c>
      <c r="L856" s="434">
        <v>0</v>
      </c>
      <c r="M856" s="434" t="b">
        <v>0</v>
      </c>
      <c r="N856" s="434">
        <v>0</v>
      </c>
      <c r="O856" s="497" t="e">
        <f t="shared" si="70"/>
        <v>#DIV/0!</v>
      </c>
      <c r="P856" s="434">
        <f t="shared" si="74"/>
        <v>0</v>
      </c>
      <c r="Q856" s="434" t="e">
        <f t="shared" si="71"/>
        <v>#VALUE!</v>
      </c>
      <c r="R856" s="434">
        <v>1</v>
      </c>
      <c r="S856" s="434" t="str">
        <f t="shared" si="72"/>
        <v>Unclassified? Y/N Out of Order?</v>
      </c>
    </row>
    <row r="857" spans="6:19" x14ac:dyDescent="0.2">
      <c r="F857" s="434" t="b">
        <v>0</v>
      </c>
      <c r="G857" s="440" t="b">
        <f t="shared" si="73"/>
        <v>1</v>
      </c>
      <c r="H857" s="434" t="b">
        <v>0</v>
      </c>
      <c r="I857" s="434" t="b">
        <v>0</v>
      </c>
      <c r="K857" s="434" t="b">
        <v>0</v>
      </c>
      <c r="L857" s="434">
        <v>0</v>
      </c>
      <c r="M857" s="434" t="b">
        <v>0</v>
      </c>
      <c r="N857" s="434">
        <v>0</v>
      </c>
      <c r="O857" s="497" t="e">
        <f t="shared" si="70"/>
        <v>#DIV/0!</v>
      </c>
      <c r="P857" s="434">
        <f t="shared" si="74"/>
        <v>0</v>
      </c>
      <c r="Q857" s="434" t="e">
        <f t="shared" si="71"/>
        <v>#VALUE!</v>
      </c>
      <c r="R857" s="434">
        <v>1</v>
      </c>
      <c r="S857" s="434" t="str">
        <f t="shared" si="72"/>
        <v>Unclassified? Y/N Out of Order?</v>
      </c>
    </row>
    <row r="858" spans="6:19" x14ac:dyDescent="0.2">
      <c r="F858" s="434" t="b">
        <v>0</v>
      </c>
      <c r="G858" s="440" t="b">
        <f t="shared" si="73"/>
        <v>1</v>
      </c>
      <c r="H858" s="434" t="b">
        <v>0</v>
      </c>
      <c r="I858" s="434" t="b">
        <v>0</v>
      </c>
      <c r="K858" s="434" t="b">
        <v>0</v>
      </c>
      <c r="L858" s="434">
        <v>0</v>
      </c>
      <c r="M858" s="434" t="b">
        <v>0</v>
      </c>
      <c r="N858" s="434">
        <v>0</v>
      </c>
      <c r="O858" s="497" t="e">
        <f t="shared" si="70"/>
        <v>#DIV/0!</v>
      </c>
      <c r="P858" s="434">
        <f t="shared" si="74"/>
        <v>0</v>
      </c>
      <c r="Q858" s="434" t="e">
        <f t="shared" si="71"/>
        <v>#VALUE!</v>
      </c>
      <c r="R858" s="434">
        <v>1</v>
      </c>
      <c r="S858" s="434" t="str">
        <f t="shared" si="72"/>
        <v>Unclassified? Y/N Out of Order?</v>
      </c>
    </row>
    <row r="859" spans="6:19" x14ac:dyDescent="0.2">
      <c r="F859" s="434" t="b">
        <v>0</v>
      </c>
      <c r="G859" s="440" t="b">
        <f t="shared" si="73"/>
        <v>1</v>
      </c>
      <c r="H859" s="434" t="b">
        <v>0</v>
      </c>
      <c r="I859" s="434" t="b">
        <v>0</v>
      </c>
      <c r="K859" s="434" t="b">
        <v>0</v>
      </c>
      <c r="L859" s="434">
        <v>0</v>
      </c>
      <c r="M859" s="434" t="b">
        <v>0</v>
      </c>
      <c r="N859" s="434">
        <v>0</v>
      </c>
      <c r="O859" s="497" t="e">
        <f t="shared" si="70"/>
        <v>#DIV/0!</v>
      </c>
      <c r="P859" s="434">
        <f t="shared" si="74"/>
        <v>0</v>
      </c>
      <c r="Q859" s="434" t="e">
        <f t="shared" si="71"/>
        <v>#VALUE!</v>
      </c>
      <c r="R859" s="434">
        <v>1</v>
      </c>
      <c r="S859" s="434" t="str">
        <f t="shared" si="72"/>
        <v>Unclassified? Y/N Out of Order?</v>
      </c>
    </row>
    <row r="860" spans="6:19" x14ac:dyDescent="0.2">
      <c r="F860" s="434" t="b">
        <v>0</v>
      </c>
      <c r="G860" s="440" t="b">
        <f t="shared" si="73"/>
        <v>1</v>
      </c>
      <c r="H860" s="434" t="b">
        <v>0</v>
      </c>
      <c r="I860" s="434" t="b">
        <v>0</v>
      </c>
      <c r="K860" s="434" t="b">
        <v>0</v>
      </c>
      <c r="L860" s="434">
        <v>0</v>
      </c>
      <c r="M860" s="434" t="b">
        <v>0</v>
      </c>
      <c r="N860" s="434">
        <v>0</v>
      </c>
      <c r="O860" s="497" t="e">
        <f t="shared" si="70"/>
        <v>#DIV/0!</v>
      </c>
      <c r="P860" s="434">
        <f t="shared" si="74"/>
        <v>0</v>
      </c>
      <c r="Q860" s="434" t="e">
        <f t="shared" si="71"/>
        <v>#VALUE!</v>
      </c>
      <c r="R860" s="434">
        <v>1</v>
      </c>
      <c r="S860" s="434" t="str">
        <f t="shared" si="72"/>
        <v>Unclassified? Y/N Out of Order?</v>
      </c>
    </row>
    <row r="861" spans="6:19" x14ac:dyDescent="0.2">
      <c r="F861" s="434" t="b">
        <v>0</v>
      </c>
      <c r="G861" s="440" t="b">
        <f t="shared" si="73"/>
        <v>1</v>
      </c>
      <c r="H861" s="434" t="b">
        <v>0</v>
      </c>
      <c r="I861" s="434" t="b">
        <v>0</v>
      </c>
      <c r="K861" s="434" t="b">
        <v>0</v>
      </c>
      <c r="L861" s="434">
        <v>0</v>
      </c>
      <c r="M861" s="434" t="b">
        <v>0</v>
      </c>
      <c r="N861" s="434">
        <v>0</v>
      </c>
      <c r="O861" s="497" t="e">
        <f t="shared" si="70"/>
        <v>#DIV/0!</v>
      </c>
      <c r="P861" s="434">
        <f t="shared" si="74"/>
        <v>0</v>
      </c>
      <c r="Q861" s="434" t="e">
        <f t="shared" si="71"/>
        <v>#VALUE!</v>
      </c>
      <c r="R861" s="434">
        <v>1</v>
      </c>
      <c r="S861" s="434" t="str">
        <f t="shared" si="72"/>
        <v>Unclassified? Y/N Out of Order?</v>
      </c>
    </row>
    <row r="862" spans="6:19" x14ac:dyDescent="0.2">
      <c r="F862" s="434" t="b">
        <v>0</v>
      </c>
      <c r="G862" s="440" t="b">
        <f t="shared" si="73"/>
        <v>1</v>
      </c>
      <c r="H862" s="434" t="b">
        <v>0</v>
      </c>
      <c r="I862" s="434" t="b">
        <v>0</v>
      </c>
      <c r="K862" s="434" t="b">
        <v>0</v>
      </c>
      <c r="L862" s="434">
        <v>0</v>
      </c>
      <c r="M862" s="434" t="b">
        <v>0</v>
      </c>
      <c r="N862" s="434">
        <v>0</v>
      </c>
      <c r="O862" s="497" t="e">
        <f t="shared" si="70"/>
        <v>#DIV/0!</v>
      </c>
      <c r="P862" s="434">
        <f t="shared" si="74"/>
        <v>0</v>
      </c>
      <c r="Q862" s="434" t="e">
        <f t="shared" si="71"/>
        <v>#VALUE!</v>
      </c>
      <c r="R862" s="434">
        <v>1</v>
      </c>
      <c r="S862" s="434" t="str">
        <f t="shared" si="72"/>
        <v>Unclassified? Y/N Out of Order?</v>
      </c>
    </row>
    <row r="863" spans="6:19" x14ac:dyDescent="0.2">
      <c r="F863" s="434" t="b">
        <v>0</v>
      </c>
      <c r="G863" s="440" t="b">
        <f t="shared" si="73"/>
        <v>1</v>
      </c>
      <c r="H863" s="434" t="b">
        <v>0</v>
      </c>
      <c r="I863" s="434" t="b">
        <v>0</v>
      </c>
      <c r="K863" s="434" t="b">
        <v>0</v>
      </c>
      <c r="L863" s="434">
        <v>0</v>
      </c>
      <c r="M863" s="434" t="b">
        <v>0</v>
      </c>
      <c r="N863" s="434">
        <v>0</v>
      </c>
      <c r="O863" s="497" t="e">
        <f t="shared" si="70"/>
        <v>#DIV/0!</v>
      </c>
      <c r="P863" s="434">
        <f t="shared" si="74"/>
        <v>0</v>
      </c>
      <c r="Q863" s="434" t="e">
        <f t="shared" si="71"/>
        <v>#VALUE!</v>
      </c>
      <c r="R863" s="434">
        <v>1</v>
      </c>
      <c r="S863" s="434" t="str">
        <f t="shared" si="72"/>
        <v>Unclassified? Y/N Out of Order?</v>
      </c>
    </row>
    <row r="864" spans="6:19" x14ac:dyDescent="0.2">
      <c r="F864" s="434" t="b">
        <v>0</v>
      </c>
      <c r="G864" s="440" t="b">
        <f t="shared" si="73"/>
        <v>1</v>
      </c>
      <c r="H864" s="434" t="b">
        <v>0</v>
      </c>
      <c r="I864" s="434" t="b">
        <v>0</v>
      </c>
      <c r="K864" s="434" t="b">
        <v>0</v>
      </c>
      <c r="L864" s="434">
        <v>0</v>
      </c>
      <c r="M864" s="434" t="b">
        <v>0</v>
      </c>
      <c r="N864" s="434">
        <v>0</v>
      </c>
      <c r="O864" s="497" t="e">
        <f t="shared" si="70"/>
        <v>#DIV/0!</v>
      </c>
      <c r="P864" s="434">
        <f t="shared" si="74"/>
        <v>0</v>
      </c>
      <c r="Q864" s="434" t="e">
        <f t="shared" si="71"/>
        <v>#VALUE!</v>
      </c>
      <c r="R864" s="434">
        <v>1</v>
      </c>
      <c r="S864" s="434" t="str">
        <f t="shared" si="72"/>
        <v>Unclassified? Y/N Out of Order?</v>
      </c>
    </row>
    <row r="865" spans="6:19" x14ac:dyDescent="0.2">
      <c r="F865" s="434" t="b">
        <v>0</v>
      </c>
      <c r="G865" s="440" t="b">
        <f t="shared" si="73"/>
        <v>1</v>
      </c>
      <c r="H865" s="434" t="b">
        <v>0</v>
      </c>
      <c r="I865" s="434" t="b">
        <v>0</v>
      </c>
      <c r="K865" s="434" t="b">
        <v>0</v>
      </c>
      <c r="L865" s="434">
        <v>0</v>
      </c>
      <c r="M865" s="434" t="b">
        <v>0</v>
      </c>
      <c r="N865" s="434">
        <v>0</v>
      </c>
      <c r="O865" s="497" t="e">
        <f t="shared" si="70"/>
        <v>#DIV/0!</v>
      </c>
      <c r="P865" s="434">
        <f t="shared" si="74"/>
        <v>0</v>
      </c>
      <c r="Q865" s="434" t="e">
        <f t="shared" si="71"/>
        <v>#VALUE!</v>
      </c>
      <c r="R865" s="434">
        <v>1</v>
      </c>
      <c r="S865" s="434" t="str">
        <f t="shared" si="72"/>
        <v>Unclassified? Y/N Out of Order?</v>
      </c>
    </row>
    <row r="866" spans="6:19" x14ac:dyDescent="0.2">
      <c r="F866" s="434" t="b">
        <v>0</v>
      </c>
      <c r="G866" s="440" t="b">
        <f t="shared" si="73"/>
        <v>1</v>
      </c>
      <c r="H866" s="434" t="b">
        <v>0</v>
      </c>
      <c r="I866" s="434" t="b">
        <v>0</v>
      </c>
      <c r="K866" s="434" t="b">
        <v>0</v>
      </c>
      <c r="L866" s="434">
        <v>0</v>
      </c>
      <c r="M866" s="434" t="b">
        <v>0</v>
      </c>
      <c r="N866" s="434">
        <v>0</v>
      </c>
      <c r="O866" s="497" t="e">
        <f t="shared" si="70"/>
        <v>#DIV/0!</v>
      </c>
      <c r="P866" s="434">
        <f t="shared" si="74"/>
        <v>0</v>
      </c>
      <c r="Q866" s="434" t="e">
        <f t="shared" si="71"/>
        <v>#VALUE!</v>
      </c>
      <c r="R866" s="434">
        <v>1</v>
      </c>
      <c r="S866" s="434" t="str">
        <f t="shared" si="72"/>
        <v>Unclassified? Y/N Out of Order?</v>
      </c>
    </row>
    <row r="867" spans="6:19" x14ac:dyDescent="0.2">
      <c r="F867" s="434" t="b">
        <v>0</v>
      </c>
      <c r="G867" s="440" t="b">
        <f t="shared" si="73"/>
        <v>1</v>
      </c>
      <c r="H867" s="434" t="b">
        <v>0</v>
      </c>
      <c r="I867" s="434" t="b">
        <v>0</v>
      </c>
      <c r="K867" s="434" t="b">
        <v>0</v>
      </c>
      <c r="L867" s="434">
        <v>0</v>
      </c>
      <c r="M867" s="434" t="b">
        <v>0</v>
      </c>
      <c r="N867" s="434">
        <v>0</v>
      </c>
      <c r="O867" s="497" t="e">
        <f t="shared" si="70"/>
        <v>#DIV/0!</v>
      </c>
      <c r="P867" s="434">
        <f t="shared" si="74"/>
        <v>0</v>
      </c>
      <c r="Q867" s="434" t="e">
        <f t="shared" si="71"/>
        <v>#VALUE!</v>
      </c>
      <c r="R867" s="434">
        <v>1</v>
      </c>
      <c r="S867" s="434" t="str">
        <f t="shared" si="72"/>
        <v>Unclassified? Y/N Out of Order?</v>
      </c>
    </row>
    <row r="868" spans="6:19" x14ac:dyDescent="0.2">
      <c r="F868" s="434" t="b">
        <v>0</v>
      </c>
      <c r="G868" s="440" t="b">
        <f t="shared" si="73"/>
        <v>1</v>
      </c>
      <c r="H868" s="434" t="b">
        <v>0</v>
      </c>
      <c r="I868" s="434" t="b">
        <v>0</v>
      </c>
      <c r="K868" s="434" t="b">
        <v>0</v>
      </c>
      <c r="L868" s="434">
        <v>0</v>
      </c>
      <c r="M868" s="434" t="b">
        <v>0</v>
      </c>
      <c r="N868" s="434">
        <v>0</v>
      </c>
      <c r="O868" s="497" t="e">
        <f t="shared" si="70"/>
        <v>#DIV/0!</v>
      </c>
      <c r="P868" s="434">
        <f t="shared" si="74"/>
        <v>0</v>
      </c>
      <c r="Q868" s="434" t="e">
        <f t="shared" si="71"/>
        <v>#VALUE!</v>
      </c>
      <c r="R868" s="434">
        <v>1</v>
      </c>
      <c r="S868" s="434" t="str">
        <f t="shared" si="72"/>
        <v>Unclassified? Y/N Out of Order?</v>
      </c>
    </row>
    <row r="869" spans="6:19" x14ac:dyDescent="0.2">
      <c r="F869" s="434" t="b">
        <v>0</v>
      </c>
      <c r="G869" s="440" t="b">
        <f t="shared" si="73"/>
        <v>1</v>
      </c>
      <c r="H869" s="434" t="b">
        <v>0</v>
      </c>
      <c r="I869" s="434" t="b">
        <v>0</v>
      </c>
      <c r="K869" s="434" t="b">
        <v>0</v>
      </c>
      <c r="L869" s="434">
        <v>0</v>
      </c>
      <c r="M869" s="434" t="b">
        <v>0</v>
      </c>
      <c r="N869" s="434">
        <v>0</v>
      </c>
      <c r="O869" s="497" t="e">
        <f t="shared" si="70"/>
        <v>#DIV/0!</v>
      </c>
      <c r="P869" s="434">
        <f t="shared" si="74"/>
        <v>0</v>
      </c>
      <c r="Q869" s="434" t="e">
        <f t="shared" si="71"/>
        <v>#VALUE!</v>
      </c>
      <c r="R869" s="434">
        <v>1</v>
      </c>
      <c r="S869" s="434" t="str">
        <f t="shared" si="72"/>
        <v>Unclassified? Y/N Out of Order?</v>
      </c>
    </row>
    <row r="870" spans="6:19" x14ac:dyDescent="0.2">
      <c r="F870" s="434" t="b">
        <v>0</v>
      </c>
      <c r="G870" s="440" t="b">
        <f t="shared" si="73"/>
        <v>1</v>
      </c>
      <c r="H870" s="434" t="b">
        <v>0</v>
      </c>
      <c r="I870" s="434" t="b">
        <v>0</v>
      </c>
      <c r="K870" s="434" t="b">
        <v>0</v>
      </c>
      <c r="L870" s="434">
        <v>0</v>
      </c>
      <c r="M870" s="434" t="b">
        <v>0</v>
      </c>
      <c r="N870" s="434">
        <v>0</v>
      </c>
      <c r="O870" s="497" t="e">
        <f t="shared" si="70"/>
        <v>#DIV/0!</v>
      </c>
      <c r="P870" s="434">
        <f t="shared" si="74"/>
        <v>0</v>
      </c>
      <c r="Q870" s="434" t="e">
        <f t="shared" si="71"/>
        <v>#VALUE!</v>
      </c>
      <c r="R870" s="434">
        <v>1</v>
      </c>
      <c r="S870" s="434" t="str">
        <f t="shared" si="72"/>
        <v>Unclassified? Y/N Out of Order?</v>
      </c>
    </row>
    <row r="871" spans="6:19" x14ac:dyDescent="0.2">
      <c r="F871" s="434" t="b">
        <v>0</v>
      </c>
      <c r="G871" s="440" t="b">
        <f t="shared" si="73"/>
        <v>1</v>
      </c>
      <c r="H871" s="434" t="b">
        <v>0</v>
      </c>
      <c r="I871" s="434" t="b">
        <v>0</v>
      </c>
      <c r="K871" s="434" t="b">
        <v>0</v>
      </c>
      <c r="L871" s="434">
        <v>0</v>
      </c>
      <c r="M871" s="434" t="b">
        <v>0</v>
      </c>
      <c r="N871" s="434">
        <v>0</v>
      </c>
      <c r="O871" s="497" t="e">
        <f t="shared" si="70"/>
        <v>#DIV/0!</v>
      </c>
      <c r="P871" s="434">
        <f t="shared" si="74"/>
        <v>0</v>
      </c>
      <c r="Q871" s="434" t="e">
        <f t="shared" si="71"/>
        <v>#VALUE!</v>
      </c>
      <c r="R871" s="434">
        <v>1</v>
      </c>
      <c r="S871" s="434" t="str">
        <f t="shared" si="72"/>
        <v>Unclassified? Y/N Out of Order?</v>
      </c>
    </row>
    <row r="872" spans="6:19" x14ac:dyDescent="0.2">
      <c r="F872" s="434" t="b">
        <v>0</v>
      </c>
      <c r="G872" s="440" t="b">
        <f t="shared" si="73"/>
        <v>1</v>
      </c>
      <c r="H872" s="434" t="b">
        <v>0</v>
      </c>
      <c r="I872" s="434" t="b">
        <v>0</v>
      </c>
      <c r="K872" s="434" t="b">
        <v>0</v>
      </c>
      <c r="L872" s="434">
        <v>0</v>
      </c>
      <c r="M872" s="434" t="b">
        <v>0</v>
      </c>
      <c r="N872" s="434">
        <v>0</v>
      </c>
      <c r="O872" s="497" t="e">
        <f t="shared" si="70"/>
        <v>#DIV/0!</v>
      </c>
      <c r="P872" s="434">
        <f t="shared" si="74"/>
        <v>0</v>
      </c>
      <c r="Q872" s="434" t="e">
        <f t="shared" si="71"/>
        <v>#VALUE!</v>
      </c>
      <c r="R872" s="434">
        <v>1</v>
      </c>
      <c r="S872" s="434" t="str">
        <f t="shared" si="72"/>
        <v>Unclassified? Y/N Out of Order?</v>
      </c>
    </row>
    <row r="873" spans="6:19" x14ac:dyDescent="0.2">
      <c r="F873" s="434" t="b">
        <v>0</v>
      </c>
      <c r="G873" s="440" t="b">
        <f t="shared" si="73"/>
        <v>1</v>
      </c>
      <c r="H873" s="434" t="b">
        <v>0</v>
      </c>
      <c r="I873" s="434" t="b">
        <v>0</v>
      </c>
      <c r="K873" s="434" t="b">
        <v>0</v>
      </c>
      <c r="L873" s="434">
        <v>0</v>
      </c>
      <c r="M873" s="434" t="b">
        <v>0</v>
      </c>
      <c r="N873" s="434">
        <v>0</v>
      </c>
      <c r="O873" s="497" t="e">
        <f t="shared" si="70"/>
        <v>#DIV/0!</v>
      </c>
      <c r="P873" s="434">
        <f t="shared" si="74"/>
        <v>0</v>
      </c>
      <c r="Q873" s="434" t="e">
        <f t="shared" si="71"/>
        <v>#VALUE!</v>
      </c>
      <c r="R873" s="434">
        <v>1</v>
      </c>
      <c r="S873" s="434" t="str">
        <f t="shared" si="72"/>
        <v>Unclassified? Y/N Out of Order?</v>
      </c>
    </row>
    <row r="874" spans="6:19" x14ac:dyDescent="0.2">
      <c r="F874" s="434" t="b">
        <v>0</v>
      </c>
      <c r="G874" s="440" t="b">
        <f t="shared" si="73"/>
        <v>1</v>
      </c>
      <c r="H874" s="434" t="b">
        <v>0</v>
      </c>
      <c r="I874" s="434" t="b">
        <v>0</v>
      </c>
      <c r="K874" s="434" t="b">
        <v>0</v>
      </c>
      <c r="L874" s="434">
        <v>0</v>
      </c>
      <c r="M874" s="434" t="b">
        <v>0</v>
      </c>
      <c r="N874" s="434">
        <v>0</v>
      </c>
      <c r="O874" s="497" t="e">
        <f t="shared" si="70"/>
        <v>#DIV/0!</v>
      </c>
      <c r="P874" s="434">
        <f t="shared" si="74"/>
        <v>0</v>
      </c>
      <c r="Q874" s="434" t="e">
        <f t="shared" si="71"/>
        <v>#VALUE!</v>
      </c>
      <c r="R874" s="434">
        <v>1</v>
      </c>
      <c r="S874" s="434" t="str">
        <f t="shared" si="72"/>
        <v>Unclassified? Y/N Out of Order?</v>
      </c>
    </row>
    <row r="875" spans="6:19" x14ac:dyDescent="0.2">
      <c r="F875" s="434" t="b">
        <v>0</v>
      </c>
      <c r="G875" s="440" t="b">
        <f t="shared" si="73"/>
        <v>1</v>
      </c>
      <c r="H875" s="434" t="b">
        <v>0</v>
      </c>
      <c r="I875" s="434" t="b">
        <v>0</v>
      </c>
      <c r="K875" s="434" t="b">
        <v>0</v>
      </c>
      <c r="L875" s="434">
        <v>0</v>
      </c>
      <c r="M875" s="434" t="b">
        <v>0</v>
      </c>
      <c r="N875" s="434">
        <v>0</v>
      </c>
      <c r="O875" s="497" t="e">
        <f t="shared" si="70"/>
        <v>#DIV/0!</v>
      </c>
      <c r="P875" s="434">
        <f t="shared" si="74"/>
        <v>0</v>
      </c>
      <c r="Q875" s="434" t="e">
        <f t="shared" si="71"/>
        <v>#VALUE!</v>
      </c>
      <c r="R875" s="434">
        <v>1</v>
      </c>
      <c r="S875" s="434" t="str">
        <f t="shared" si="72"/>
        <v>Unclassified? Y/N Out of Order?</v>
      </c>
    </row>
    <row r="876" spans="6:19" x14ac:dyDescent="0.2">
      <c r="F876" s="434" t="b">
        <v>0</v>
      </c>
      <c r="G876" s="440" t="b">
        <f t="shared" si="73"/>
        <v>1</v>
      </c>
      <c r="H876" s="434" t="b">
        <v>0</v>
      </c>
      <c r="I876" s="434" t="b">
        <v>0</v>
      </c>
      <c r="K876" s="434" t="b">
        <v>0</v>
      </c>
      <c r="L876" s="434">
        <v>0</v>
      </c>
      <c r="M876" s="434" t="b">
        <v>0</v>
      </c>
      <c r="N876" s="434">
        <v>0</v>
      </c>
      <c r="O876" s="497" t="e">
        <f t="shared" si="70"/>
        <v>#DIV/0!</v>
      </c>
      <c r="P876" s="434">
        <f t="shared" si="74"/>
        <v>0</v>
      </c>
      <c r="Q876" s="434" t="e">
        <f t="shared" si="71"/>
        <v>#VALUE!</v>
      </c>
      <c r="R876" s="434">
        <v>1</v>
      </c>
      <c r="S876" s="434" t="str">
        <f t="shared" si="72"/>
        <v>Unclassified? Y/N Out of Order?</v>
      </c>
    </row>
    <row r="877" spans="6:19" x14ac:dyDescent="0.2">
      <c r="F877" s="434" t="b">
        <v>0</v>
      </c>
      <c r="G877" s="440" t="b">
        <f t="shared" si="73"/>
        <v>1</v>
      </c>
      <c r="H877" s="434" t="b">
        <v>0</v>
      </c>
      <c r="I877" s="434" t="b">
        <v>0</v>
      </c>
      <c r="K877" s="434" t="b">
        <v>0</v>
      </c>
      <c r="L877" s="434">
        <v>0</v>
      </c>
      <c r="M877" s="434" t="b">
        <v>0</v>
      </c>
      <c r="N877" s="434">
        <v>0</v>
      </c>
      <c r="O877" s="497" t="e">
        <f t="shared" si="70"/>
        <v>#DIV/0!</v>
      </c>
      <c r="P877" s="434">
        <f t="shared" si="74"/>
        <v>0</v>
      </c>
      <c r="Q877" s="434" t="e">
        <f t="shared" si="71"/>
        <v>#VALUE!</v>
      </c>
      <c r="R877" s="434">
        <v>1</v>
      </c>
      <c r="S877" s="434" t="str">
        <f t="shared" si="72"/>
        <v>Unclassified? Y/N Out of Order?</v>
      </c>
    </row>
    <row r="878" spans="6:19" x14ac:dyDescent="0.2">
      <c r="F878" s="434" t="b">
        <v>0</v>
      </c>
      <c r="G878" s="440" t="b">
        <f t="shared" si="73"/>
        <v>1</v>
      </c>
      <c r="H878" s="434" t="b">
        <v>0</v>
      </c>
      <c r="I878" s="434" t="b">
        <v>0</v>
      </c>
      <c r="K878" s="434" t="b">
        <v>0</v>
      </c>
      <c r="L878" s="434">
        <v>0</v>
      </c>
      <c r="M878" s="434" t="b">
        <v>0</v>
      </c>
      <c r="N878" s="434">
        <v>0</v>
      </c>
      <c r="O878" s="497" t="e">
        <f t="shared" si="70"/>
        <v>#DIV/0!</v>
      </c>
      <c r="P878" s="434">
        <f t="shared" si="74"/>
        <v>0</v>
      </c>
      <c r="Q878" s="434" t="e">
        <f t="shared" si="71"/>
        <v>#VALUE!</v>
      </c>
      <c r="R878" s="434">
        <v>1</v>
      </c>
      <c r="S878" s="434" t="str">
        <f t="shared" si="72"/>
        <v>Unclassified? Y/N Out of Order?</v>
      </c>
    </row>
    <row r="879" spans="6:19" x14ac:dyDescent="0.2">
      <c r="F879" s="434" t="b">
        <v>0</v>
      </c>
      <c r="G879" s="440" t="b">
        <f t="shared" si="73"/>
        <v>1</v>
      </c>
      <c r="H879" s="434" t="b">
        <v>0</v>
      </c>
      <c r="I879" s="434" t="b">
        <v>0</v>
      </c>
      <c r="K879" s="434" t="b">
        <v>0</v>
      </c>
      <c r="L879" s="434">
        <v>0</v>
      </c>
      <c r="M879" s="434" t="b">
        <v>0</v>
      </c>
      <c r="N879" s="434">
        <v>0</v>
      </c>
      <c r="O879" s="497" t="e">
        <f t="shared" si="70"/>
        <v>#DIV/0!</v>
      </c>
      <c r="P879" s="434">
        <f t="shared" si="74"/>
        <v>0</v>
      </c>
      <c r="Q879" s="434" t="e">
        <f t="shared" si="71"/>
        <v>#VALUE!</v>
      </c>
      <c r="R879" s="434">
        <v>1</v>
      </c>
      <c r="S879" s="434" t="str">
        <f t="shared" si="72"/>
        <v>Unclassified? Y/N Out of Order?</v>
      </c>
    </row>
    <row r="880" spans="6:19" x14ac:dyDescent="0.2">
      <c r="F880" s="434" t="b">
        <v>0</v>
      </c>
      <c r="G880" s="440" t="b">
        <f t="shared" si="73"/>
        <v>1</v>
      </c>
      <c r="H880" s="434" t="b">
        <v>0</v>
      </c>
      <c r="I880" s="434" t="b">
        <v>0</v>
      </c>
      <c r="K880" s="434" t="b">
        <v>0</v>
      </c>
      <c r="L880" s="434">
        <v>0</v>
      </c>
      <c r="M880" s="434" t="b">
        <v>0</v>
      </c>
      <c r="N880" s="434">
        <v>0</v>
      </c>
      <c r="O880" s="497" t="e">
        <f t="shared" si="70"/>
        <v>#DIV/0!</v>
      </c>
      <c r="P880" s="434">
        <f t="shared" si="74"/>
        <v>0</v>
      </c>
      <c r="Q880" s="434" t="e">
        <f t="shared" si="71"/>
        <v>#VALUE!</v>
      </c>
      <c r="R880" s="434">
        <v>1</v>
      </c>
      <c r="S880" s="434" t="str">
        <f t="shared" si="72"/>
        <v>Unclassified? Y/N Out of Order?</v>
      </c>
    </row>
    <row r="881" spans="6:19" x14ac:dyDescent="0.2">
      <c r="F881" s="434" t="b">
        <v>0</v>
      </c>
      <c r="G881" s="440" t="b">
        <f t="shared" si="73"/>
        <v>1</v>
      </c>
      <c r="H881" s="434" t="b">
        <v>0</v>
      </c>
      <c r="I881" s="434" t="b">
        <v>0</v>
      </c>
      <c r="K881" s="434" t="b">
        <v>0</v>
      </c>
      <c r="L881" s="434">
        <v>0</v>
      </c>
      <c r="M881" s="434" t="b">
        <v>0</v>
      </c>
      <c r="N881" s="434">
        <v>0</v>
      </c>
      <c r="O881" s="497" t="e">
        <f t="shared" si="70"/>
        <v>#DIV/0!</v>
      </c>
      <c r="P881" s="434">
        <f t="shared" si="74"/>
        <v>0</v>
      </c>
      <c r="Q881" s="434" t="e">
        <f t="shared" si="71"/>
        <v>#VALUE!</v>
      </c>
      <c r="R881" s="434">
        <v>1</v>
      </c>
      <c r="S881" s="434" t="str">
        <f t="shared" si="72"/>
        <v>Unclassified? Y/N Out of Order?</v>
      </c>
    </row>
    <row r="882" spans="6:19" x14ac:dyDescent="0.2">
      <c r="F882" s="434" t="b">
        <v>0</v>
      </c>
      <c r="G882" s="440" t="b">
        <f t="shared" si="73"/>
        <v>1</v>
      </c>
      <c r="H882" s="434" t="b">
        <v>0</v>
      </c>
      <c r="I882" s="434" t="b">
        <v>0</v>
      </c>
      <c r="K882" s="434" t="b">
        <v>0</v>
      </c>
      <c r="L882" s="434">
        <v>0</v>
      </c>
      <c r="M882" s="434" t="b">
        <v>0</v>
      </c>
      <c r="N882" s="434">
        <v>0</v>
      </c>
      <c r="O882" s="497" t="e">
        <f t="shared" si="70"/>
        <v>#DIV/0!</v>
      </c>
      <c r="P882" s="434">
        <f t="shared" si="74"/>
        <v>0</v>
      </c>
      <c r="Q882" s="434" t="e">
        <f t="shared" si="71"/>
        <v>#VALUE!</v>
      </c>
      <c r="R882" s="434">
        <v>1</v>
      </c>
      <c r="S882" s="434" t="str">
        <f t="shared" si="72"/>
        <v>Unclassified? Y/N Out of Order?</v>
      </c>
    </row>
    <row r="883" spans="6:19" x14ac:dyDescent="0.2">
      <c r="F883" s="434" t="b">
        <v>0</v>
      </c>
      <c r="G883" s="440" t="b">
        <f t="shared" si="73"/>
        <v>1</v>
      </c>
      <c r="H883" s="434" t="b">
        <v>0</v>
      </c>
      <c r="I883" s="434" t="b">
        <v>0</v>
      </c>
      <c r="K883" s="434" t="b">
        <v>0</v>
      </c>
      <c r="L883" s="434">
        <v>0</v>
      </c>
      <c r="M883" s="434" t="b">
        <v>0</v>
      </c>
      <c r="N883" s="434">
        <v>0</v>
      </c>
      <c r="O883" s="497" t="e">
        <f t="shared" si="70"/>
        <v>#DIV/0!</v>
      </c>
      <c r="P883" s="434">
        <f t="shared" si="74"/>
        <v>0</v>
      </c>
      <c r="Q883" s="434" t="e">
        <f t="shared" si="71"/>
        <v>#VALUE!</v>
      </c>
      <c r="R883" s="434">
        <v>1</v>
      </c>
      <c r="S883" s="434" t="str">
        <f t="shared" si="72"/>
        <v>Unclassified? Y/N Out of Order?</v>
      </c>
    </row>
    <row r="884" spans="6:19" x14ac:dyDescent="0.2">
      <c r="F884" s="434" t="b">
        <v>0</v>
      </c>
      <c r="G884" s="440" t="b">
        <f t="shared" si="73"/>
        <v>1</v>
      </c>
      <c r="H884" s="434" t="b">
        <v>0</v>
      </c>
      <c r="I884" s="434" t="b">
        <v>0</v>
      </c>
      <c r="K884" s="434" t="b">
        <v>0</v>
      </c>
      <c r="L884" s="434">
        <v>0</v>
      </c>
      <c r="M884" s="434" t="b">
        <v>0</v>
      </c>
      <c r="N884" s="434">
        <v>0</v>
      </c>
      <c r="O884" s="497" t="e">
        <f t="shared" si="70"/>
        <v>#DIV/0!</v>
      </c>
      <c r="P884" s="434">
        <f t="shared" si="74"/>
        <v>0</v>
      </c>
      <c r="Q884" s="434" t="e">
        <f t="shared" si="71"/>
        <v>#VALUE!</v>
      </c>
      <c r="R884" s="434">
        <v>1</v>
      </c>
      <c r="S884" s="434" t="str">
        <f t="shared" si="72"/>
        <v>Unclassified? Y/N Out of Order?</v>
      </c>
    </row>
    <row r="885" spans="6:19" x14ac:dyDescent="0.2">
      <c r="F885" s="434" t="b">
        <v>0</v>
      </c>
      <c r="G885" s="440" t="b">
        <f t="shared" si="73"/>
        <v>1</v>
      </c>
      <c r="H885" s="434" t="b">
        <v>0</v>
      </c>
      <c r="I885" s="434" t="b">
        <v>0</v>
      </c>
      <c r="K885" s="434" t="b">
        <v>0</v>
      </c>
      <c r="L885" s="434">
        <v>0</v>
      </c>
      <c r="M885" s="434" t="b">
        <v>0</v>
      </c>
      <c r="N885" s="434">
        <v>0</v>
      </c>
      <c r="O885" s="497" t="e">
        <f t="shared" si="70"/>
        <v>#DIV/0!</v>
      </c>
      <c r="P885" s="434">
        <f t="shared" si="74"/>
        <v>0</v>
      </c>
      <c r="Q885" s="434" t="e">
        <f t="shared" si="71"/>
        <v>#VALUE!</v>
      </c>
      <c r="R885" s="434">
        <v>1</v>
      </c>
      <c r="S885" s="434" t="str">
        <f t="shared" si="72"/>
        <v>Unclassified? Y/N Out of Order?</v>
      </c>
    </row>
    <row r="886" spans="6:19" x14ac:dyDescent="0.2">
      <c r="F886" s="434" t="b">
        <v>0</v>
      </c>
      <c r="G886" s="440" t="b">
        <f t="shared" si="73"/>
        <v>1</v>
      </c>
      <c r="H886" s="434" t="b">
        <v>0</v>
      </c>
      <c r="I886" s="434" t="b">
        <v>0</v>
      </c>
      <c r="K886" s="434" t="b">
        <v>0</v>
      </c>
      <c r="L886" s="434">
        <v>0</v>
      </c>
      <c r="M886" s="434" t="b">
        <v>0</v>
      </c>
      <c r="N886" s="434">
        <v>0</v>
      </c>
      <c r="O886" s="497" t="e">
        <f t="shared" si="70"/>
        <v>#DIV/0!</v>
      </c>
      <c r="P886" s="434">
        <f t="shared" si="74"/>
        <v>0</v>
      </c>
      <c r="Q886" s="434" t="e">
        <f t="shared" si="71"/>
        <v>#VALUE!</v>
      </c>
      <c r="R886" s="434">
        <v>1</v>
      </c>
      <c r="S886" s="434" t="str">
        <f t="shared" si="72"/>
        <v>Unclassified? Y/N Out of Order?</v>
      </c>
    </row>
    <row r="887" spans="6:19" x14ac:dyDescent="0.2">
      <c r="F887" s="434" t="b">
        <v>0</v>
      </c>
      <c r="G887" s="440" t="b">
        <f t="shared" si="73"/>
        <v>1</v>
      </c>
      <c r="H887" s="434" t="b">
        <v>0</v>
      </c>
      <c r="I887" s="434" t="b">
        <v>0</v>
      </c>
      <c r="K887" s="434" t="b">
        <v>0</v>
      </c>
      <c r="L887" s="434">
        <v>0</v>
      </c>
      <c r="M887" s="434" t="b">
        <v>0</v>
      </c>
      <c r="N887" s="434">
        <v>0</v>
      </c>
      <c r="O887" s="497" t="e">
        <f t="shared" si="70"/>
        <v>#DIV/0!</v>
      </c>
      <c r="P887" s="434">
        <f t="shared" si="74"/>
        <v>0</v>
      </c>
      <c r="Q887" s="434" t="e">
        <f t="shared" si="71"/>
        <v>#VALUE!</v>
      </c>
      <c r="R887" s="434">
        <v>1</v>
      </c>
      <c r="S887" s="434" t="str">
        <f t="shared" si="72"/>
        <v>Unclassified? Y/N Out of Order?</v>
      </c>
    </row>
    <row r="888" spans="6:19" x14ac:dyDescent="0.2">
      <c r="F888" s="434" t="b">
        <v>0</v>
      </c>
      <c r="G888" s="440" t="b">
        <f t="shared" si="73"/>
        <v>1</v>
      </c>
      <c r="H888" s="434" t="b">
        <v>0</v>
      </c>
      <c r="I888" s="434" t="b">
        <v>0</v>
      </c>
      <c r="K888" s="434" t="b">
        <v>0</v>
      </c>
      <c r="L888" s="434">
        <v>0</v>
      </c>
      <c r="M888" s="434" t="b">
        <v>0</v>
      </c>
      <c r="N888" s="434">
        <v>0</v>
      </c>
      <c r="O888" s="497" t="e">
        <f t="shared" si="70"/>
        <v>#DIV/0!</v>
      </c>
      <c r="P888" s="434">
        <f t="shared" si="74"/>
        <v>0</v>
      </c>
      <c r="Q888" s="434" t="e">
        <f t="shared" si="71"/>
        <v>#VALUE!</v>
      </c>
      <c r="R888" s="434">
        <v>1</v>
      </c>
      <c r="S888" s="434" t="str">
        <f t="shared" si="72"/>
        <v>Unclassified? Y/N Out of Order?</v>
      </c>
    </row>
    <row r="889" spans="6:19" x14ac:dyDescent="0.2">
      <c r="F889" s="434" t="b">
        <v>0</v>
      </c>
      <c r="G889" s="440" t="b">
        <f t="shared" si="73"/>
        <v>1</v>
      </c>
      <c r="H889" s="434" t="b">
        <v>0</v>
      </c>
      <c r="I889" s="434" t="b">
        <v>0</v>
      </c>
      <c r="K889" s="434" t="b">
        <v>0</v>
      </c>
      <c r="L889" s="434">
        <v>0</v>
      </c>
      <c r="M889" s="434" t="b">
        <v>0</v>
      </c>
      <c r="N889" s="434">
        <v>0</v>
      </c>
      <c r="O889" s="497" t="e">
        <f t="shared" si="70"/>
        <v>#DIV/0!</v>
      </c>
      <c r="P889" s="434">
        <f t="shared" si="74"/>
        <v>0</v>
      </c>
      <c r="Q889" s="434" t="e">
        <f t="shared" si="71"/>
        <v>#VALUE!</v>
      </c>
      <c r="R889" s="434">
        <v>1</v>
      </c>
      <c r="S889" s="434" t="str">
        <f t="shared" si="72"/>
        <v>Unclassified? Y/N Out of Order?</v>
      </c>
    </row>
    <row r="890" spans="6:19" x14ac:dyDescent="0.2">
      <c r="F890" s="434" t="b">
        <v>0</v>
      </c>
      <c r="G890" s="440" t="b">
        <f t="shared" si="73"/>
        <v>1</v>
      </c>
      <c r="H890" s="434" t="b">
        <v>0</v>
      </c>
      <c r="I890" s="434" t="b">
        <v>0</v>
      </c>
      <c r="K890" s="434" t="b">
        <v>0</v>
      </c>
      <c r="L890" s="434">
        <v>0</v>
      </c>
      <c r="M890" s="434" t="b">
        <v>0</v>
      </c>
      <c r="N890" s="434">
        <v>0</v>
      </c>
      <c r="O890" s="497" t="e">
        <f t="shared" si="70"/>
        <v>#DIV/0!</v>
      </c>
      <c r="P890" s="434">
        <f t="shared" si="74"/>
        <v>0</v>
      </c>
      <c r="Q890" s="434" t="e">
        <f t="shared" si="71"/>
        <v>#VALUE!</v>
      </c>
      <c r="R890" s="434">
        <v>1</v>
      </c>
      <c r="S890" s="434" t="str">
        <f t="shared" si="72"/>
        <v>Unclassified? Y/N Out of Order?</v>
      </c>
    </row>
    <row r="891" spans="6:19" x14ac:dyDescent="0.2">
      <c r="F891" s="434" t="b">
        <v>0</v>
      </c>
      <c r="G891" s="440" t="b">
        <f t="shared" si="73"/>
        <v>1</v>
      </c>
      <c r="H891" s="434" t="b">
        <v>0</v>
      </c>
      <c r="I891" s="434" t="b">
        <v>0</v>
      </c>
      <c r="K891" s="434" t="b">
        <v>0</v>
      </c>
      <c r="L891" s="434">
        <v>0</v>
      </c>
      <c r="M891" s="434" t="b">
        <v>0</v>
      </c>
      <c r="N891" s="434">
        <v>0</v>
      </c>
      <c r="O891" s="497" t="e">
        <f t="shared" si="70"/>
        <v>#DIV/0!</v>
      </c>
      <c r="P891" s="434">
        <f t="shared" si="74"/>
        <v>0</v>
      </c>
      <c r="Q891" s="434" t="e">
        <f t="shared" si="71"/>
        <v>#VALUE!</v>
      </c>
      <c r="R891" s="434">
        <v>1</v>
      </c>
      <c r="S891" s="434" t="str">
        <f t="shared" si="72"/>
        <v>Unclassified? Y/N Out of Order?</v>
      </c>
    </row>
    <row r="892" spans="6:19" x14ac:dyDescent="0.2">
      <c r="F892" s="434" t="b">
        <v>0</v>
      </c>
      <c r="G892" s="440" t="b">
        <f t="shared" si="73"/>
        <v>1</v>
      </c>
      <c r="H892" s="434" t="b">
        <v>0</v>
      </c>
      <c r="I892" s="434" t="b">
        <v>0</v>
      </c>
      <c r="K892" s="434" t="b">
        <v>0</v>
      </c>
      <c r="L892" s="434">
        <v>0</v>
      </c>
      <c r="M892" s="434" t="b">
        <v>0</v>
      </c>
      <c r="N892" s="434">
        <v>0</v>
      </c>
      <c r="O892" s="497" t="e">
        <f t="shared" si="70"/>
        <v>#DIV/0!</v>
      </c>
      <c r="P892" s="434">
        <f t="shared" si="74"/>
        <v>0</v>
      </c>
      <c r="Q892" s="434" t="e">
        <f t="shared" si="71"/>
        <v>#VALUE!</v>
      </c>
      <c r="R892" s="434">
        <v>1</v>
      </c>
      <c r="S892" s="434" t="str">
        <f t="shared" si="72"/>
        <v>Unclassified? Y/N Out of Order?</v>
      </c>
    </row>
    <row r="893" spans="6:19" x14ac:dyDescent="0.2">
      <c r="F893" s="434" t="b">
        <v>0</v>
      </c>
      <c r="G893" s="440" t="b">
        <f t="shared" si="73"/>
        <v>1</v>
      </c>
      <c r="H893" s="434" t="b">
        <v>0</v>
      </c>
      <c r="I893" s="434" t="b">
        <v>0</v>
      </c>
      <c r="K893" s="434" t="b">
        <v>0</v>
      </c>
      <c r="L893" s="434">
        <v>0</v>
      </c>
      <c r="M893" s="434" t="b">
        <v>0</v>
      </c>
      <c r="N893" s="434">
        <v>0</v>
      </c>
      <c r="O893" s="497" t="e">
        <f t="shared" si="70"/>
        <v>#DIV/0!</v>
      </c>
      <c r="P893" s="434">
        <f t="shared" si="74"/>
        <v>0</v>
      </c>
      <c r="Q893" s="434" t="e">
        <f t="shared" si="71"/>
        <v>#VALUE!</v>
      </c>
      <c r="R893" s="434">
        <v>1</v>
      </c>
      <c r="S893" s="434" t="str">
        <f t="shared" si="72"/>
        <v>Unclassified? Y/N Out of Order?</v>
      </c>
    </row>
    <row r="894" spans="6:19" x14ac:dyDescent="0.2">
      <c r="F894" s="434" t="b">
        <v>0</v>
      </c>
      <c r="G894" s="440" t="b">
        <f t="shared" si="73"/>
        <v>1</v>
      </c>
      <c r="H894" s="434" t="b">
        <v>0</v>
      </c>
      <c r="I894" s="434" t="b">
        <v>0</v>
      </c>
      <c r="K894" s="434" t="b">
        <v>0</v>
      </c>
      <c r="L894" s="434">
        <v>0</v>
      </c>
      <c r="M894" s="434" t="b">
        <v>0</v>
      </c>
      <c r="N894" s="434">
        <v>0</v>
      </c>
      <c r="O894" s="497" t="e">
        <f t="shared" si="70"/>
        <v>#DIV/0!</v>
      </c>
      <c r="P894" s="434">
        <f t="shared" si="74"/>
        <v>0</v>
      </c>
      <c r="Q894" s="434" t="e">
        <f t="shared" si="71"/>
        <v>#VALUE!</v>
      </c>
      <c r="R894" s="434">
        <v>1</v>
      </c>
      <c r="S894" s="434" t="str">
        <f t="shared" si="72"/>
        <v>Unclassified? Y/N Out of Order?</v>
      </c>
    </row>
    <row r="895" spans="6:19" x14ac:dyDescent="0.2">
      <c r="F895" s="434" t="b">
        <v>0</v>
      </c>
      <c r="G895" s="440" t="b">
        <f t="shared" si="73"/>
        <v>1</v>
      </c>
      <c r="H895" s="434" t="b">
        <v>0</v>
      </c>
      <c r="I895" s="434" t="b">
        <v>0</v>
      </c>
      <c r="K895" s="434" t="b">
        <v>0</v>
      </c>
      <c r="L895" s="434">
        <v>0</v>
      </c>
      <c r="M895" s="434" t="b">
        <v>0</v>
      </c>
      <c r="N895" s="434">
        <v>0</v>
      </c>
      <c r="O895" s="497" t="e">
        <f t="shared" si="70"/>
        <v>#DIV/0!</v>
      </c>
      <c r="P895" s="434">
        <f t="shared" si="74"/>
        <v>0</v>
      </c>
      <c r="Q895" s="434" t="e">
        <f t="shared" si="71"/>
        <v>#VALUE!</v>
      </c>
      <c r="R895" s="434">
        <v>1</v>
      </c>
      <c r="S895" s="434" t="str">
        <f t="shared" si="72"/>
        <v>Unclassified? Y/N Out of Order?</v>
      </c>
    </row>
    <row r="896" spans="6:19" x14ac:dyDescent="0.2">
      <c r="F896" s="434" t="b">
        <v>0</v>
      </c>
      <c r="G896" s="440" t="b">
        <f t="shared" si="73"/>
        <v>1</v>
      </c>
      <c r="H896" s="434" t="b">
        <v>0</v>
      </c>
      <c r="I896" s="434" t="b">
        <v>0</v>
      </c>
      <c r="K896" s="434" t="b">
        <v>0</v>
      </c>
      <c r="L896" s="434">
        <v>0</v>
      </c>
      <c r="M896" s="434" t="b">
        <v>0</v>
      </c>
      <c r="N896" s="434">
        <v>0</v>
      </c>
      <c r="O896" s="497" t="e">
        <f t="shared" si="70"/>
        <v>#DIV/0!</v>
      </c>
      <c r="P896" s="434">
        <f t="shared" si="74"/>
        <v>0</v>
      </c>
      <c r="Q896" s="434" t="e">
        <f t="shared" si="71"/>
        <v>#VALUE!</v>
      </c>
      <c r="R896" s="434">
        <v>1</v>
      </c>
      <c r="S896" s="434" t="str">
        <f t="shared" si="72"/>
        <v>Unclassified? Y/N Out of Order?</v>
      </c>
    </row>
    <row r="897" spans="6:19" x14ac:dyDescent="0.2">
      <c r="F897" s="434" t="b">
        <v>0</v>
      </c>
      <c r="G897" s="440" t="b">
        <f t="shared" si="73"/>
        <v>1</v>
      </c>
      <c r="H897" s="434" t="b">
        <v>0</v>
      </c>
      <c r="I897" s="434" t="b">
        <v>0</v>
      </c>
      <c r="K897" s="434" t="b">
        <v>0</v>
      </c>
      <c r="L897" s="434">
        <v>0</v>
      </c>
      <c r="M897" s="434" t="b">
        <v>0</v>
      </c>
      <c r="N897" s="434">
        <v>0</v>
      </c>
      <c r="O897" s="497" t="e">
        <f t="shared" si="70"/>
        <v>#DIV/0!</v>
      </c>
      <c r="P897" s="434">
        <f t="shared" si="74"/>
        <v>0</v>
      </c>
      <c r="Q897" s="434" t="e">
        <f t="shared" si="71"/>
        <v>#VALUE!</v>
      </c>
      <c r="R897" s="434">
        <v>1</v>
      </c>
      <c r="S897" s="434" t="str">
        <f t="shared" si="72"/>
        <v>Unclassified? Y/N Out of Order?</v>
      </c>
    </row>
    <row r="898" spans="6:19" x14ac:dyDescent="0.2">
      <c r="F898" s="434" t="b">
        <v>0</v>
      </c>
      <c r="G898" s="440" t="b">
        <f t="shared" si="73"/>
        <v>1</v>
      </c>
      <c r="H898" s="434" t="b">
        <v>0</v>
      </c>
      <c r="I898" s="434" t="b">
        <v>0</v>
      </c>
      <c r="K898" s="434" t="b">
        <v>0</v>
      </c>
      <c r="L898" s="434">
        <v>0</v>
      </c>
      <c r="M898" s="434" t="b">
        <v>0</v>
      </c>
      <c r="N898" s="434">
        <v>0</v>
      </c>
      <c r="O898" s="497" t="e">
        <f t="shared" si="70"/>
        <v>#DIV/0!</v>
      </c>
      <c r="P898" s="434">
        <f t="shared" si="74"/>
        <v>0</v>
      </c>
      <c r="Q898" s="434" t="e">
        <f t="shared" si="71"/>
        <v>#VALUE!</v>
      </c>
      <c r="R898" s="434">
        <v>1</v>
      </c>
      <c r="S898" s="434" t="str">
        <f t="shared" si="72"/>
        <v>Unclassified? Y/N Out of Order?</v>
      </c>
    </row>
    <row r="899" spans="6:19" x14ac:dyDescent="0.2">
      <c r="F899" s="434" t="b">
        <v>0</v>
      </c>
      <c r="G899" s="440" t="b">
        <f t="shared" si="73"/>
        <v>1</v>
      </c>
      <c r="H899" s="434" t="b">
        <v>0</v>
      </c>
      <c r="I899" s="434" t="b">
        <v>0</v>
      </c>
      <c r="K899" s="434" t="b">
        <v>0</v>
      </c>
      <c r="L899" s="434">
        <v>0</v>
      </c>
      <c r="M899" s="434" t="b">
        <v>0</v>
      </c>
      <c r="N899" s="434">
        <v>0</v>
      </c>
      <c r="O899" s="497" t="e">
        <f t="shared" si="70"/>
        <v>#DIV/0!</v>
      </c>
      <c r="P899" s="434">
        <f t="shared" si="74"/>
        <v>0</v>
      </c>
      <c r="Q899" s="434" t="e">
        <f t="shared" si="71"/>
        <v>#VALUE!</v>
      </c>
      <c r="R899" s="434">
        <v>1</v>
      </c>
      <c r="S899" s="434" t="str">
        <f t="shared" si="72"/>
        <v>Unclassified? Y/N Out of Order?</v>
      </c>
    </row>
    <row r="900" spans="6:19" x14ac:dyDescent="0.2">
      <c r="F900" s="434" t="b">
        <v>0</v>
      </c>
      <c r="G900" s="440" t="b">
        <f t="shared" si="73"/>
        <v>1</v>
      </c>
      <c r="H900" s="434" t="b">
        <v>0</v>
      </c>
      <c r="I900" s="434" t="b">
        <v>0</v>
      </c>
      <c r="K900" s="434" t="b">
        <v>0</v>
      </c>
      <c r="L900" s="434">
        <v>0</v>
      </c>
      <c r="M900" s="434" t="b">
        <v>0</v>
      </c>
      <c r="N900" s="434">
        <v>0</v>
      </c>
      <c r="O900" s="497" t="e">
        <f t="shared" si="70"/>
        <v>#DIV/0!</v>
      </c>
      <c r="P900" s="434">
        <f t="shared" si="74"/>
        <v>0</v>
      </c>
      <c r="Q900" s="434" t="e">
        <f t="shared" si="71"/>
        <v>#VALUE!</v>
      </c>
      <c r="R900" s="434">
        <v>1</v>
      </c>
      <c r="S900" s="434" t="str">
        <f t="shared" si="72"/>
        <v>Unclassified? Y/N Out of Order?</v>
      </c>
    </row>
    <row r="901" spans="6:19" x14ac:dyDescent="0.2">
      <c r="F901" s="434" t="b">
        <v>0</v>
      </c>
      <c r="G901" s="440" t="b">
        <f t="shared" si="73"/>
        <v>1</v>
      </c>
      <c r="H901" s="434" t="b">
        <v>0</v>
      </c>
      <c r="I901" s="434" t="b">
        <v>0</v>
      </c>
      <c r="K901" s="434" t="b">
        <v>0</v>
      </c>
      <c r="L901" s="434">
        <v>0</v>
      </c>
      <c r="M901" s="434" t="b">
        <v>0</v>
      </c>
      <c r="N901" s="434">
        <v>0</v>
      </c>
      <c r="O901" s="497" t="e">
        <f t="shared" si="70"/>
        <v>#DIV/0!</v>
      </c>
      <c r="P901" s="434">
        <f t="shared" si="74"/>
        <v>0</v>
      </c>
      <c r="Q901" s="434" t="e">
        <f t="shared" si="71"/>
        <v>#VALUE!</v>
      </c>
      <c r="R901" s="434">
        <v>1</v>
      </c>
      <c r="S901" s="434" t="str">
        <f t="shared" si="72"/>
        <v>Unclassified? Y/N Out of Order?</v>
      </c>
    </row>
    <row r="902" spans="6:19" x14ac:dyDescent="0.2">
      <c r="F902" s="434" t="b">
        <v>0</v>
      </c>
      <c r="G902" s="440" t="b">
        <f t="shared" si="73"/>
        <v>1</v>
      </c>
      <c r="H902" s="434" t="b">
        <v>0</v>
      </c>
      <c r="I902" s="434" t="b">
        <v>0</v>
      </c>
      <c r="K902" s="434" t="b">
        <v>0</v>
      </c>
      <c r="L902" s="434">
        <v>0</v>
      </c>
      <c r="M902" s="434" t="b">
        <v>0</v>
      </c>
      <c r="N902" s="434">
        <v>0</v>
      </c>
      <c r="O902" s="497" t="e">
        <f t="shared" si="70"/>
        <v>#DIV/0!</v>
      </c>
      <c r="P902" s="434">
        <f t="shared" si="74"/>
        <v>0</v>
      </c>
      <c r="Q902" s="434" t="e">
        <f t="shared" si="71"/>
        <v>#VALUE!</v>
      </c>
      <c r="R902" s="434">
        <v>1</v>
      </c>
      <c r="S902" s="434" t="str">
        <f t="shared" si="72"/>
        <v>Unclassified? Y/N Out of Order?</v>
      </c>
    </row>
    <row r="903" spans="6:19" x14ac:dyDescent="0.2">
      <c r="F903" s="434" t="b">
        <v>0</v>
      </c>
      <c r="G903" s="440" t="b">
        <f t="shared" si="73"/>
        <v>1</v>
      </c>
      <c r="H903" s="434" t="b">
        <v>0</v>
      </c>
      <c r="I903" s="434" t="b">
        <v>0</v>
      </c>
      <c r="K903" s="434" t="b">
        <v>0</v>
      </c>
      <c r="L903" s="434">
        <v>0</v>
      </c>
      <c r="M903" s="434" t="b">
        <v>0</v>
      </c>
      <c r="N903" s="434">
        <v>0</v>
      </c>
      <c r="O903" s="497" t="e">
        <f t="shared" si="70"/>
        <v>#DIV/0!</v>
      </c>
      <c r="P903" s="434">
        <f t="shared" si="74"/>
        <v>0</v>
      </c>
      <c r="Q903" s="434" t="e">
        <f t="shared" si="71"/>
        <v>#VALUE!</v>
      </c>
      <c r="R903" s="434">
        <v>1</v>
      </c>
      <c r="S903" s="434" t="str">
        <f t="shared" si="72"/>
        <v>Unclassified? Y/N Out of Order?</v>
      </c>
    </row>
    <row r="904" spans="6:19" x14ac:dyDescent="0.2">
      <c r="F904" s="434" t="b">
        <v>0</v>
      </c>
      <c r="G904" s="440" t="b">
        <f t="shared" si="73"/>
        <v>1</v>
      </c>
      <c r="H904" s="434" t="b">
        <v>0</v>
      </c>
      <c r="I904" s="434" t="b">
        <v>0</v>
      </c>
      <c r="K904" s="434" t="b">
        <v>0</v>
      </c>
      <c r="L904" s="434">
        <v>0</v>
      </c>
      <c r="M904" s="434" t="b">
        <v>0</v>
      </c>
      <c r="N904" s="434">
        <v>0</v>
      </c>
      <c r="O904" s="497" t="e">
        <f t="shared" si="70"/>
        <v>#DIV/0!</v>
      </c>
      <c r="P904" s="434">
        <f t="shared" si="74"/>
        <v>0</v>
      </c>
      <c r="Q904" s="434" t="e">
        <f t="shared" si="71"/>
        <v>#VALUE!</v>
      </c>
      <c r="R904" s="434">
        <v>1</v>
      </c>
      <c r="S904" s="434" t="str">
        <f t="shared" si="72"/>
        <v>Unclassified? Y/N Out of Order?</v>
      </c>
    </row>
    <row r="905" spans="6:19" x14ac:dyDescent="0.2">
      <c r="F905" s="434" t="b">
        <v>0</v>
      </c>
      <c r="G905" s="440" t="b">
        <f t="shared" si="73"/>
        <v>1</v>
      </c>
      <c r="H905" s="434" t="b">
        <v>0</v>
      </c>
      <c r="I905" s="434" t="b">
        <v>0</v>
      </c>
      <c r="K905" s="434" t="b">
        <v>0</v>
      </c>
      <c r="L905" s="434">
        <v>0</v>
      </c>
      <c r="M905" s="434" t="b">
        <v>0</v>
      </c>
      <c r="N905" s="434">
        <v>0</v>
      </c>
      <c r="O905" s="497" t="e">
        <f t="shared" si="70"/>
        <v>#DIV/0!</v>
      </c>
      <c r="P905" s="434">
        <f t="shared" si="74"/>
        <v>0</v>
      </c>
      <c r="Q905" s="434" t="e">
        <f t="shared" si="71"/>
        <v>#VALUE!</v>
      </c>
      <c r="R905" s="434">
        <v>1</v>
      </c>
      <c r="S905" s="434" t="str">
        <f t="shared" si="72"/>
        <v>Unclassified? Y/N Out of Order?</v>
      </c>
    </row>
    <row r="906" spans="6:19" x14ac:dyDescent="0.2">
      <c r="F906" s="434" t="b">
        <v>0</v>
      </c>
      <c r="G906" s="440" t="b">
        <f t="shared" si="73"/>
        <v>1</v>
      </c>
      <c r="H906" s="434" t="b">
        <v>0</v>
      </c>
      <c r="I906" s="434" t="b">
        <v>0</v>
      </c>
      <c r="K906" s="434" t="b">
        <v>0</v>
      </c>
      <c r="L906" s="434">
        <v>0</v>
      </c>
      <c r="M906" s="434" t="b">
        <v>0</v>
      </c>
      <c r="N906" s="434">
        <v>0</v>
      </c>
      <c r="O906" s="497" t="e">
        <f t="shared" ref="O906:O969" si="75">SUM(IF(I906 = 1, 1, 0) * J906, IF(K906 = 1, 1, 0) * L906, IF(M906 = 1, 1, 0) * N906) / P906</f>
        <v>#DIV/0!</v>
      </c>
      <c r="P906" s="434">
        <f t="shared" si="74"/>
        <v>0</v>
      </c>
      <c r="Q906" s="434" t="e">
        <f t="shared" ref="Q906:Q969" si="76">SUM(IF(I906 = 1, 1, 0) * J906, IF(K906 = 1, 1, 0) * L906, IF(M906 = 1, 1, 0) * N906) + " / " + P906</f>
        <v>#VALUE!</v>
      </c>
      <c r="R906" s="434">
        <v>1</v>
      </c>
      <c r="S906" s="434"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34" t="b">
        <v>0</v>
      </c>
      <c r="G907" s="440" t="b">
        <f t="shared" ref="G907:G970" si="78">NOT(H907)</f>
        <v>1</v>
      </c>
      <c r="H907" s="434" t="b">
        <v>0</v>
      </c>
      <c r="I907" s="434" t="b">
        <v>0</v>
      </c>
      <c r="K907" s="434" t="b">
        <v>0</v>
      </c>
      <c r="L907" s="434">
        <v>0</v>
      </c>
      <c r="M907" s="434" t="b">
        <v>0</v>
      </c>
      <c r="N907" s="434">
        <v>0</v>
      </c>
      <c r="O907" s="497" t="e">
        <f t="shared" si="75"/>
        <v>#DIV/0!</v>
      </c>
      <c r="P907" s="434">
        <f t="shared" si="74"/>
        <v>0</v>
      </c>
      <c r="Q907" s="434" t="e">
        <f t="shared" si="76"/>
        <v>#VALUE!</v>
      </c>
      <c r="R907" s="434">
        <v>1</v>
      </c>
      <c r="S907" s="434" t="str">
        <f t="shared" si="77"/>
        <v>Unclassified? Y/N Out of Order?</v>
      </c>
    </row>
    <row r="908" spans="6:19" x14ac:dyDescent="0.2">
      <c r="F908" s="434" t="b">
        <v>0</v>
      </c>
      <c r="G908" s="440" t="b">
        <f t="shared" si="78"/>
        <v>1</v>
      </c>
      <c r="H908" s="434" t="b">
        <v>0</v>
      </c>
      <c r="I908" s="434" t="b">
        <v>0</v>
      </c>
      <c r="K908" s="434" t="b">
        <v>0</v>
      </c>
      <c r="L908" s="434">
        <v>0</v>
      </c>
      <c r="M908" s="434" t="b">
        <v>0</v>
      </c>
      <c r="N908" s="434">
        <v>0</v>
      </c>
      <c r="O908" s="497" t="e">
        <f t="shared" si="75"/>
        <v>#DIV/0!</v>
      </c>
      <c r="P908" s="434">
        <f t="shared" si="74"/>
        <v>0</v>
      </c>
      <c r="Q908" s="434" t="e">
        <f t="shared" si="76"/>
        <v>#VALUE!</v>
      </c>
      <c r="R908" s="434">
        <v>1</v>
      </c>
      <c r="S908" s="434" t="str">
        <f t="shared" si="77"/>
        <v>Unclassified? Y/N Out of Order?</v>
      </c>
    </row>
    <row r="909" spans="6:19" x14ac:dyDescent="0.2">
      <c r="F909" s="434" t="b">
        <v>0</v>
      </c>
      <c r="G909" s="440" t="b">
        <f t="shared" si="78"/>
        <v>1</v>
      </c>
      <c r="H909" s="434" t="b">
        <v>0</v>
      </c>
      <c r="I909" s="434" t="b">
        <v>0</v>
      </c>
      <c r="K909" s="434" t="b">
        <v>0</v>
      </c>
      <c r="L909" s="434">
        <v>0</v>
      </c>
      <c r="M909" s="434" t="b">
        <v>0</v>
      </c>
      <c r="N909" s="434">
        <v>0</v>
      </c>
      <c r="O909" s="497" t="e">
        <f t="shared" si="75"/>
        <v>#DIV/0!</v>
      </c>
      <c r="P909" s="434">
        <f t="shared" ref="P909:P972" si="79">SUM(J909, L909, N909)</f>
        <v>0</v>
      </c>
      <c r="Q909" s="434" t="e">
        <f t="shared" si="76"/>
        <v>#VALUE!</v>
      </c>
      <c r="R909" s="434">
        <v>1</v>
      </c>
      <c r="S909" s="434" t="str">
        <f t="shared" si="77"/>
        <v>Unclassified? Y/N Out of Order?</v>
      </c>
    </row>
    <row r="910" spans="6:19" x14ac:dyDescent="0.2">
      <c r="F910" s="434" t="b">
        <v>0</v>
      </c>
      <c r="G910" s="440" t="b">
        <f t="shared" si="78"/>
        <v>1</v>
      </c>
      <c r="H910" s="434" t="b">
        <v>0</v>
      </c>
      <c r="I910" s="434" t="b">
        <v>0</v>
      </c>
      <c r="K910" s="434" t="b">
        <v>0</v>
      </c>
      <c r="L910" s="434">
        <v>0</v>
      </c>
      <c r="M910" s="434" t="b">
        <v>0</v>
      </c>
      <c r="N910" s="434">
        <v>0</v>
      </c>
      <c r="O910" s="497" t="e">
        <f t="shared" si="75"/>
        <v>#DIV/0!</v>
      </c>
      <c r="P910" s="434">
        <f t="shared" si="79"/>
        <v>0</v>
      </c>
      <c r="Q910" s="434" t="e">
        <f t="shared" si="76"/>
        <v>#VALUE!</v>
      </c>
      <c r="R910" s="434">
        <v>1</v>
      </c>
      <c r="S910" s="434" t="str">
        <f t="shared" si="77"/>
        <v>Unclassified? Y/N Out of Order?</v>
      </c>
    </row>
    <row r="911" spans="6:19" x14ac:dyDescent="0.2">
      <c r="F911" s="434" t="b">
        <v>0</v>
      </c>
      <c r="G911" s="440" t="b">
        <f t="shared" si="78"/>
        <v>1</v>
      </c>
      <c r="H911" s="434" t="b">
        <v>0</v>
      </c>
      <c r="I911" s="434" t="b">
        <v>0</v>
      </c>
      <c r="K911" s="434" t="b">
        <v>0</v>
      </c>
      <c r="L911" s="434">
        <v>0</v>
      </c>
      <c r="M911" s="434" t="b">
        <v>0</v>
      </c>
      <c r="N911" s="434">
        <v>0</v>
      </c>
      <c r="O911" s="497" t="e">
        <f t="shared" si="75"/>
        <v>#DIV/0!</v>
      </c>
      <c r="P911" s="434">
        <f t="shared" si="79"/>
        <v>0</v>
      </c>
      <c r="Q911" s="434" t="e">
        <f t="shared" si="76"/>
        <v>#VALUE!</v>
      </c>
      <c r="R911" s="434">
        <v>1</v>
      </c>
      <c r="S911" s="434" t="str">
        <f t="shared" si="77"/>
        <v>Unclassified? Y/N Out of Order?</v>
      </c>
    </row>
    <row r="912" spans="6:19" x14ac:dyDescent="0.2">
      <c r="F912" s="434" t="b">
        <v>0</v>
      </c>
      <c r="G912" s="440" t="b">
        <f t="shared" si="78"/>
        <v>1</v>
      </c>
      <c r="H912" s="434" t="b">
        <v>0</v>
      </c>
      <c r="I912" s="434" t="b">
        <v>0</v>
      </c>
      <c r="K912" s="434" t="b">
        <v>0</v>
      </c>
      <c r="L912" s="434">
        <v>0</v>
      </c>
      <c r="M912" s="434" t="b">
        <v>0</v>
      </c>
      <c r="N912" s="434">
        <v>0</v>
      </c>
      <c r="O912" s="497" t="e">
        <f t="shared" si="75"/>
        <v>#DIV/0!</v>
      </c>
      <c r="P912" s="434">
        <f t="shared" si="79"/>
        <v>0</v>
      </c>
      <c r="Q912" s="434" t="e">
        <f t="shared" si="76"/>
        <v>#VALUE!</v>
      </c>
      <c r="R912" s="434">
        <v>1</v>
      </c>
      <c r="S912" s="434" t="str">
        <f t="shared" si="77"/>
        <v>Unclassified? Y/N Out of Order?</v>
      </c>
    </row>
    <row r="913" spans="6:19" x14ac:dyDescent="0.2">
      <c r="F913" s="434" t="b">
        <v>0</v>
      </c>
      <c r="G913" s="440" t="b">
        <f t="shared" si="78"/>
        <v>1</v>
      </c>
      <c r="H913" s="434" t="b">
        <v>0</v>
      </c>
      <c r="I913" s="434" t="b">
        <v>0</v>
      </c>
      <c r="K913" s="434" t="b">
        <v>0</v>
      </c>
      <c r="L913" s="434">
        <v>0</v>
      </c>
      <c r="M913" s="434" t="b">
        <v>0</v>
      </c>
      <c r="N913" s="434">
        <v>0</v>
      </c>
      <c r="O913" s="497" t="e">
        <f t="shared" si="75"/>
        <v>#DIV/0!</v>
      </c>
      <c r="P913" s="434">
        <f t="shared" si="79"/>
        <v>0</v>
      </c>
      <c r="Q913" s="434" t="e">
        <f t="shared" si="76"/>
        <v>#VALUE!</v>
      </c>
      <c r="R913" s="434">
        <v>1</v>
      </c>
      <c r="S913" s="434" t="str">
        <f t="shared" si="77"/>
        <v>Unclassified? Y/N Out of Order?</v>
      </c>
    </row>
    <row r="914" spans="6:19" x14ac:dyDescent="0.2">
      <c r="F914" s="434" t="b">
        <v>0</v>
      </c>
      <c r="G914" s="440" t="b">
        <f t="shared" si="78"/>
        <v>1</v>
      </c>
      <c r="H914" s="434" t="b">
        <v>0</v>
      </c>
      <c r="I914" s="434" t="b">
        <v>0</v>
      </c>
      <c r="K914" s="434" t="b">
        <v>0</v>
      </c>
      <c r="L914" s="434">
        <v>0</v>
      </c>
      <c r="M914" s="434" t="b">
        <v>0</v>
      </c>
      <c r="N914" s="434">
        <v>0</v>
      </c>
      <c r="O914" s="497" t="e">
        <f t="shared" si="75"/>
        <v>#DIV/0!</v>
      </c>
      <c r="P914" s="434">
        <f t="shared" si="79"/>
        <v>0</v>
      </c>
      <c r="Q914" s="434" t="e">
        <f t="shared" si="76"/>
        <v>#VALUE!</v>
      </c>
      <c r="R914" s="434">
        <v>1</v>
      </c>
      <c r="S914" s="434" t="str">
        <f t="shared" si="77"/>
        <v>Unclassified? Y/N Out of Order?</v>
      </c>
    </row>
    <row r="915" spans="6:19" x14ac:dyDescent="0.2">
      <c r="F915" s="434" t="b">
        <v>0</v>
      </c>
      <c r="G915" s="440" t="b">
        <f t="shared" si="78"/>
        <v>1</v>
      </c>
      <c r="H915" s="434" t="b">
        <v>0</v>
      </c>
      <c r="I915" s="434" t="b">
        <v>0</v>
      </c>
      <c r="K915" s="434" t="b">
        <v>0</v>
      </c>
      <c r="L915" s="434">
        <v>0</v>
      </c>
      <c r="M915" s="434" t="b">
        <v>0</v>
      </c>
      <c r="N915" s="434">
        <v>0</v>
      </c>
      <c r="O915" s="497" t="e">
        <f t="shared" si="75"/>
        <v>#DIV/0!</v>
      </c>
      <c r="P915" s="434">
        <f t="shared" si="79"/>
        <v>0</v>
      </c>
      <c r="Q915" s="434" t="e">
        <f t="shared" si="76"/>
        <v>#VALUE!</v>
      </c>
      <c r="R915" s="434">
        <v>1</v>
      </c>
      <c r="S915" s="434" t="str">
        <f t="shared" si="77"/>
        <v>Unclassified? Y/N Out of Order?</v>
      </c>
    </row>
    <row r="916" spans="6:19" x14ac:dyDescent="0.2">
      <c r="F916" s="434" t="b">
        <v>0</v>
      </c>
      <c r="G916" s="440" t="b">
        <f t="shared" si="78"/>
        <v>1</v>
      </c>
      <c r="H916" s="434" t="b">
        <v>0</v>
      </c>
      <c r="I916" s="434" t="b">
        <v>0</v>
      </c>
      <c r="K916" s="434" t="b">
        <v>0</v>
      </c>
      <c r="L916" s="434">
        <v>0</v>
      </c>
      <c r="M916" s="434" t="b">
        <v>0</v>
      </c>
      <c r="N916" s="434">
        <v>0</v>
      </c>
      <c r="O916" s="497" t="e">
        <f t="shared" si="75"/>
        <v>#DIV/0!</v>
      </c>
      <c r="P916" s="434">
        <f t="shared" si="79"/>
        <v>0</v>
      </c>
      <c r="Q916" s="434" t="e">
        <f t="shared" si="76"/>
        <v>#VALUE!</v>
      </c>
      <c r="R916" s="434">
        <v>1</v>
      </c>
      <c r="S916" s="434" t="str">
        <f t="shared" si="77"/>
        <v>Unclassified? Y/N Out of Order?</v>
      </c>
    </row>
    <row r="917" spans="6:19" x14ac:dyDescent="0.2">
      <c r="F917" s="434" t="b">
        <v>0</v>
      </c>
      <c r="G917" s="440" t="b">
        <f t="shared" si="78"/>
        <v>1</v>
      </c>
      <c r="H917" s="434" t="b">
        <v>0</v>
      </c>
      <c r="I917" s="434" t="b">
        <v>0</v>
      </c>
      <c r="K917" s="434" t="b">
        <v>0</v>
      </c>
      <c r="L917" s="434">
        <v>0</v>
      </c>
      <c r="M917" s="434" t="b">
        <v>0</v>
      </c>
      <c r="N917" s="434">
        <v>0</v>
      </c>
      <c r="O917" s="497" t="e">
        <f t="shared" si="75"/>
        <v>#DIV/0!</v>
      </c>
      <c r="P917" s="434">
        <f t="shared" si="79"/>
        <v>0</v>
      </c>
      <c r="Q917" s="434" t="e">
        <f t="shared" si="76"/>
        <v>#VALUE!</v>
      </c>
      <c r="R917" s="434">
        <v>1</v>
      </c>
      <c r="S917" s="434" t="str">
        <f t="shared" si="77"/>
        <v>Unclassified? Y/N Out of Order?</v>
      </c>
    </row>
    <row r="918" spans="6:19" x14ac:dyDescent="0.2">
      <c r="F918" s="434" t="b">
        <v>0</v>
      </c>
      <c r="G918" s="440" t="b">
        <f t="shared" si="78"/>
        <v>1</v>
      </c>
      <c r="H918" s="434" t="b">
        <v>0</v>
      </c>
      <c r="I918" s="434" t="b">
        <v>0</v>
      </c>
      <c r="K918" s="434" t="b">
        <v>0</v>
      </c>
      <c r="L918" s="434">
        <v>0</v>
      </c>
      <c r="M918" s="434" t="b">
        <v>0</v>
      </c>
      <c r="N918" s="434">
        <v>0</v>
      </c>
      <c r="O918" s="497" t="e">
        <f t="shared" si="75"/>
        <v>#DIV/0!</v>
      </c>
      <c r="P918" s="434">
        <f t="shared" si="79"/>
        <v>0</v>
      </c>
      <c r="Q918" s="434" t="e">
        <f t="shared" si="76"/>
        <v>#VALUE!</v>
      </c>
      <c r="R918" s="434">
        <v>1</v>
      </c>
      <c r="S918" s="434" t="str">
        <f t="shared" si="77"/>
        <v>Unclassified? Y/N Out of Order?</v>
      </c>
    </row>
    <row r="919" spans="6:19" x14ac:dyDescent="0.2">
      <c r="F919" s="434" t="b">
        <v>0</v>
      </c>
      <c r="G919" s="440" t="b">
        <f t="shared" si="78"/>
        <v>1</v>
      </c>
      <c r="H919" s="434" t="b">
        <v>0</v>
      </c>
      <c r="I919" s="434" t="b">
        <v>0</v>
      </c>
      <c r="K919" s="434" t="b">
        <v>0</v>
      </c>
      <c r="L919" s="434">
        <v>0</v>
      </c>
      <c r="M919" s="434" t="b">
        <v>0</v>
      </c>
      <c r="N919" s="434">
        <v>0</v>
      </c>
      <c r="O919" s="497" t="e">
        <f t="shared" si="75"/>
        <v>#DIV/0!</v>
      </c>
      <c r="P919" s="434">
        <f t="shared" si="79"/>
        <v>0</v>
      </c>
      <c r="Q919" s="434" t="e">
        <f t="shared" si="76"/>
        <v>#VALUE!</v>
      </c>
      <c r="R919" s="434">
        <v>1</v>
      </c>
      <c r="S919" s="434" t="str">
        <f t="shared" si="77"/>
        <v>Unclassified? Y/N Out of Order?</v>
      </c>
    </row>
    <row r="920" spans="6:19" x14ac:dyDescent="0.2">
      <c r="F920" s="434" t="b">
        <v>0</v>
      </c>
      <c r="G920" s="440" t="b">
        <f t="shared" si="78"/>
        <v>1</v>
      </c>
      <c r="H920" s="434" t="b">
        <v>0</v>
      </c>
      <c r="I920" s="434" t="b">
        <v>0</v>
      </c>
      <c r="K920" s="434" t="b">
        <v>0</v>
      </c>
      <c r="L920" s="434">
        <v>0</v>
      </c>
      <c r="M920" s="434" t="b">
        <v>0</v>
      </c>
      <c r="N920" s="434">
        <v>0</v>
      </c>
      <c r="O920" s="497" t="e">
        <f t="shared" si="75"/>
        <v>#DIV/0!</v>
      </c>
      <c r="P920" s="434">
        <f t="shared" si="79"/>
        <v>0</v>
      </c>
      <c r="Q920" s="434" t="e">
        <f t="shared" si="76"/>
        <v>#VALUE!</v>
      </c>
      <c r="R920" s="434">
        <v>1</v>
      </c>
      <c r="S920" s="434" t="str">
        <f t="shared" si="77"/>
        <v>Unclassified? Y/N Out of Order?</v>
      </c>
    </row>
    <row r="921" spans="6:19" x14ac:dyDescent="0.2">
      <c r="F921" s="434" t="b">
        <v>0</v>
      </c>
      <c r="G921" s="440" t="b">
        <f t="shared" si="78"/>
        <v>1</v>
      </c>
      <c r="H921" s="434" t="b">
        <v>0</v>
      </c>
      <c r="I921" s="434" t="b">
        <v>0</v>
      </c>
      <c r="K921" s="434" t="b">
        <v>0</v>
      </c>
      <c r="L921" s="434">
        <v>0</v>
      </c>
      <c r="M921" s="434" t="b">
        <v>0</v>
      </c>
      <c r="N921" s="434">
        <v>0</v>
      </c>
      <c r="O921" s="497" t="e">
        <f t="shared" si="75"/>
        <v>#DIV/0!</v>
      </c>
      <c r="P921" s="434">
        <f t="shared" si="79"/>
        <v>0</v>
      </c>
      <c r="Q921" s="434" t="e">
        <f t="shared" si="76"/>
        <v>#VALUE!</v>
      </c>
      <c r="R921" s="434">
        <v>1</v>
      </c>
      <c r="S921" s="434" t="str">
        <f t="shared" si="77"/>
        <v>Unclassified? Y/N Out of Order?</v>
      </c>
    </row>
    <row r="922" spans="6:19" x14ac:dyDescent="0.2">
      <c r="F922" s="434" t="b">
        <v>0</v>
      </c>
      <c r="G922" s="440" t="b">
        <f t="shared" si="78"/>
        <v>1</v>
      </c>
      <c r="H922" s="434" t="b">
        <v>0</v>
      </c>
      <c r="I922" s="434" t="b">
        <v>0</v>
      </c>
      <c r="K922" s="434" t="b">
        <v>0</v>
      </c>
      <c r="L922" s="434">
        <v>0</v>
      </c>
      <c r="M922" s="434" t="b">
        <v>0</v>
      </c>
      <c r="N922" s="434">
        <v>0</v>
      </c>
      <c r="O922" s="497" t="e">
        <f t="shared" si="75"/>
        <v>#DIV/0!</v>
      </c>
      <c r="P922" s="434">
        <f t="shared" si="79"/>
        <v>0</v>
      </c>
      <c r="Q922" s="434" t="e">
        <f t="shared" si="76"/>
        <v>#VALUE!</v>
      </c>
      <c r="R922" s="434">
        <v>1</v>
      </c>
      <c r="S922" s="434" t="str">
        <f t="shared" si="77"/>
        <v>Unclassified? Y/N Out of Order?</v>
      </c>
    </row>
    <row r="923" spans="6:19" x14ac:dyDescent="0.2">
      <c r="F923" s="434" t="b">
        <v>0</v>
      </c>
      <c r="G923" s="440" t="b">
        <f t="shared" si="78"/>
        <v>1</v>
      </c>
      <c r="H923" s="434" t="b">
        <v>0</v>
      </c>
      <c r="I923" s="434" t="b">
        <v>0</v>
      </c>
      <c r="K923" s="434" t="b">
        <v>0</v>
      </c>
      <c r="L923" s="434">
        <v>0</v>
      </c>
      <c r="M923" s="434" t="b">
        <v>0</v>
      </c>
      <c r="N923" s="434">
        <v>0</v>
      </c>
      <c r="O923" s="497" t="e">
        <f t="shared" si="75"/>
        <v>#DIV/0!</v>
      </c>
      <c r="P923" s="434">
        <f t="shared" si="79"/>
        <v>0</v>
      </c>
      <c r="Q923" s="434" t="e">
        <f t="shared" si="76"/>
        <v>#VALUE!</v>
      </c>
      <c r="R923" s="434">
        <v>1</v>
      </c>
      <c r="S923" s="434" t="str">
        <f t="shared" si="77"/>
        <v>Unclassified? Y/N Out of Order?</v>
      </c>
    </row>
    <row r="924" spans="6:19" x14ac:dyDescent="0.2">
      <c r="F924" s="434" t="b">
        <v>0</v>
      </c>
      <c r="G924" s="440" t="b">
        <f t="shared" si="78"/>
        <v>1</v>
      </c>
      <c r="H924" s="434" t="b">
        <v>0</v>
      </c>
      <c r="I924" s="434" t="b">
        <v>0</v>
      </c>
      <c r="K924" s="434" t="b">
        <v>0</v>
      </c>
      <c r="L924" s="434">
        <v>0</v>
      </c>
      <c r="M924" s="434" t="b">
        <v>0</v>
      </c>
      <c r="N924" s="434">
        <v>0</v>
      </c>
      <c r="O924" s="497" t="e">
        <f t="shared" si="75"/>
        <v>#DIV/0!</v>
      </c>
      <c r="P924" s="434">
        <f t="shared" si="79"/>
        <v>0</v>
      </c>
      <c r="Q924" s="434" t="e">
        <f t="shared" si="76"/>
        <v>#VALUE!</v>
      </c>
      <c r="R924" s="434">
        <v>1</v>
      </c>
      <c r="S924" s="434" t="str">
        <f t="shared" si="77"/>
        <v>Unclassified? Y/N Out of Order?</v>
      </c>
    </row>
    <row r="925" spans="6:19" x14ac:dyDescent="0.2">
      <c r="F925" s="434" t="b">
        <v>0</v>
      </c>
      <c r="G925" s="440" t="b">
        <f t="shared" si="78"/>
        <v>1</v>
      </c>
      <c r="H925" s="434" t="b">
        <v>0</v>
      </c>
      <c r="I925" s="434" t="b">
        <v>0</v>
      </c>
      <c r="K925" s="434" t="b">
        <v>0</v>
      </c>
      <c r="L925" s="434">
        <v>0</v>
      </c>
      <c r="M925" s="434" t="b">
        <v>0</v>
      </c>
      <c r="N925" s="434">
        <v>0</v>
      </c>
      <c r="O925" s="497" t="e">
        <f t="shared" si="75"/>
        <v>#DIV/0!</v>
      </c>
      <c r="P925" s="434">
        <f t="shared" si="79"/>
        <v>0</v>
      </c>
      <c r="Q925" s="434" t="e">
        <f t="shared" si="76"/>
        <v>#VALUE!</v>
      </c>
      <c r="R925" s="434">
        <v>1</v>
      </c>
      <c r="S925" s="434" t="str">
        <f t="shared" si="77"/>
        <v>Unclassified? Y/N Out of Order?</v>
      </c>
    </row>
    <row r="926" spans="6:19" x14ac:dyDescent="0.2">
      <c r="F926" s="434" t="b">
        <v>0</v>
      </c>
      <c r="G926" s="440" t="b">
        <f t="shared" si="78"/>
        <v>1</v>
      </c>
      <c r="H926" s="434" t="b">
        <v>0</v>
      </c>
      <c r="I926" s="434" t="b">
        <v>0</v>
      </c>
      <c r="K926" s="434" t="b">
        <v>0</v>
      </c>
      <c r="L926" s="434">
        <v>0</v>
      </c>
      <c r="M926" s="434" t="b">
        <v>0</v>
      </c>
      <c r="N926" s="434">
        <v>0</v>
      </c>
      <c r="O926" s="497" t="e">
        <f t="shared" si="75"/>
        <v>#DIV/0!</v>
      </c>
      <c r="P926" s="434">
        <f t="shared" si="79"/>
        <v>0</v>
      </c>
      <c r="Q926" s="434" t="e">
        <f t="shared" si="76"/>
        <v>#VALUE!</v>
      </c>
      <c r="R926" s="434">
        <v>1</v>
      </c>
      <c r="S926" s="434" t="str">
        <f t="shared" si="77"/>
        <v>Unclassified? Y/N Out of Order?</v>
      </c>
    </row>
    <row r="927" spans="6:19" x14ac:dyDescent="0.2">
      <c r="F927" s="434" t="b">
        <v>0</v>
      </c>
      <c r="G927" s="440" t="b">
        <f t="shared" si="78"/>
        <v>1</v>
      </c>
      <c r="H927" s="434" t="b">
        <v>0</v>
      </c>
      <c r="I927" s="434" t="b">
        <v>0</v>
      </c>
      <c r="K927" s="434" t="b">
        <v>0</v>
      </c>
      <c r="L927" s="434">
        <v>0</v>
      </c>
      <c r="M927" s="434" t="b">
        <v>0</v>
      </c>
      <c r="N927" s="434">
        <v>0</v>
      </c>
      <c r="O927" s="497" t="e">
        <f t="shared" si="75"/>
        <v>#DIV/0!</v>
      </c>
      <c r="P927" s="434">
        <f t="shared" si="79"/>
        <v>0</v>
      </c>
      <c r="Q927" s="434" t="e">
        <f t="shared" si="76"/>
        <v>#VALUE!</v>
      </c>
      <c r="R927" s="434">
        <v>1</v>
      </c>
      <c r="S927" s="434" t="str">
        <f t="shared" si="77"/>
        <v>Unclassified? Y/N Out of Order?</v>
      </c>
    </row>
    <row r="928" spans="6:19" x14ac:dyDescent="0.2">
      <c r="F928" s="434" t="b">
        <v>0</v>
      </c>
      <c r="G928" s="440" t="b">
        <f t="shared" si="78"/>
        <v>1</v>
      </c>
      <c r="H928" s="434" t="b">
        <v>0</v>
      </c>
      <c r="I928" s="434" t="b">
        <v>0</v>
      </c>
      <c r="K928" s="434" t="b">
        <v>0</v>
      </c>
      <c r="L928" s="434">
        <v>0</v>
      </c>
      <c r="M928" s="434" t="b">
        <v>0</v>
      </c>
      <c r="N928" s="434">
        <v>0</v>
      </c>
      <c r="O928" s="497" t="e">
        <f t="shared" si="75"/>
        <v>#DIV/0!</v>
      </c>
      <c r="P928" s="434">
        <f t="shared" si="79"/>
        <v>0</v>
      </c>
      <c r="Q928" s="434" t="e">
        <f t="shared" si="76"/>
        <v>#VALUE!</v>
      </c>
      <c r="R928" s="434">
        <v>1</v>
      </c>
      <c r="S928" s="434" t="str">
        <f t="shared" si="77"/>
        <v>Unclassified? Y/N Out of Order?</v>
      </c>
    </row>
    <row r="929" spans="6:19" x14ac:dyDescent="0.2">
      <c r="F929" s="434" t="b">
        <v>0</v>
      </c>
      <c r="G929" s="440" t="b">
        <f t="shared" si="78"/>
        <v>1</v>
      </c>
      <c r="H929" s="434" t="b">
        <v>0</v>
      </c>
      <c r="I929" s="434" t="b">
        <v>0</v>
      </c>
      <c r="K929" s="434" t="b">
        <v>0</v>
      </c>
      <c r="L929" s="434">
        <v>0</v>
      </c>
      <c r="M929" s="434" t="b">
        <v>0</v>
      </c>
      <c r="N929" s="434">
        <v>0</v>
      </c>
      <c r="O929" s="497" t="e">
        <f t="shared" si="75"/>
        <v>#DIV/0!</v>
      </c>
      <c r="P929" s="434">
        <f t="shared" si="79"/>
        <v>0</v>
      </c>
      <c r="Q929" s="434" t="e">
        <f t="shared" si="76"/>
        <v>#VALUE!</v>
      </c>
      <c r="R929" s="434">
        <v>1</v>
      </c>
      <c r="S929" s="434" t="str">
        <f t="shared" si="77"/>
        <v>Unclassified? Y/N Out of Order?</v>
      </c>
    </row>
    <row r="930" spans="6:19" x14ac:dyDescent="0.2">
      <c r="F930" s="434" t="b">
        <v>0</v>
      </c>
      <c r="G930" s="440" t="b">
        <f t="shared" si="78"/>
        <v>1</v>
      </c>
      <c r="H930" s="434" t="b">
        <v>0</v>
      </c>
      <c r="I930" s="434" t="b">
        <v>0</v>
      </c>
      <c r="K930" s="434" t="b">
        <v>0</v>
      </c>
      <c r="L930" s="434">
        <v>0</v>
      </c>
      <c r="M930" s="434" t="b">
        <v>0</v>
      </c>
      <c r="N930" s="434">
        <v>0</v>
      </c>
      <c r="O930" s="497" t="e">
        <f t="shared" si="75"/>
        <v>#DIV/0!</v>
      </c>
      <c r="P930" s="434">
        <f t="shared" si="79"/>
        <v>0</v>
      </c>
      <c r="Q930" s="434" t="e">
        <f t="shared" si="76"/>
        <v>#VALUE!</v>
      </c>
      <c r="R930" s="434">
        <v>1</v>
      </c>
      <c r="S930" s="434" t="str">
        <f t="shared" si="77"/>
        <v>Unclassified? Y/N Out of Order?</v>
      </c>
    </row>
    <row r="931" spans="6:19" x14ac:dyDescent="0.2">
      <c r="F931" s="434" t="b">
        <v>0</v>
      </c>
      <c r="G931" s="440" t="b">
        <f t="shared" si="78"/>
        <v>1</v>
      </c>
      <c r="H931" s="434" t="b">
        <v>0</v>
      </c>
      <c r="I931" s="434" t="b">
        <v>0</v>
      </c>
      <c r="K931" s="434" t="b">
        <v>0</v>
      </c>
      <c r="L931" s="434">
        <v>0</v>
      </c>
      <c r="M931" s="434" t="b">
        <v>0</v>
      </c>
      <c r="N931" s="434">
        <v>0</v>
      </c>
      <c r="O931" s="497" t="e">
        <f t="shared" si="75"/>
        <v>#DIV/0!</v>
      </c>
      <c r="P931" s="434">
        <f t="shared" si="79"/>
        <v>0</v>
      </c>
      <c r="Q931" s="434" t="e">
        <f t="shared" si="76"/>
        <v>#VALUE!</v>
      </c>
      <c r="R931" s="434">
        <v>1</v>
      </c>
      <c r="S931" s="434" t="str">
        <f t="shared" si="77"/>
        <v>Unclassified? Y/N Out of Order?</v>
      </c>
    </row>
    <row r="932" spans="6:19" x14ac:dyDescent="0.2">
      <c r="F932" s="434" t="b">
        <v>0</v>
      </c>
      <c r="G932" s="440" t="b">
        <f t="shared" si="78"/>
        <v>1</v>
      </c>
      <c r="H932" s="434" t="b">
        <v>0</v>
      </c>
      <c r="I932" s="434" t="b">
        <v>0</v>
      </c>
      <c r="K932" s="434" t="b">
        <v>0</v>
      </c>
      <c r="L932" s="434">
        <v>0</v>
      </c>
      <c r="M932" s="434" t="b">
        <v>0</v>
      </c>
      <c r="N932" s="434">
        <v>0</v>
      </c>
      <c r="O932" s="497" t="e">
        <f t="shared" si="75"/>
        <v>#DIV/0!</v>
      </c>
      <c r="P932" s="434">
        <f t="shared" si="79"/>
        <v>0</v>
      </c>
      <c r="Q932" s="434" t="e">
        <f t="shared" si="76"/>
        <v>#VALUE!</v>
      </c>
      <c r="R932" s="434">
        <v>1</v>
      </c>
      <c r="S932" s="434" t="str">
        <f t="shared" si="77"/>
        <v>Unclassified? Y/N Out of Order?</v>
      </c>
    </row>
    <row r="933" spans="6:19" x14ac:dyDescent="0.2">
      <c r="F933" s="434" t="b">
        <v>0</v>
      </c>
      <c r="G933" s="440" t="b">
        <f t="shared" si="78"/>
        <v>1</v>
      </c>
      <c r="H933" s="434" t="b">
        <v>0</v>
      </c>
      <c r="I933" s="434" t="b">
        <v>0</v>
      </c>
      <c r="K933" s="434" t="b">
        <v>0</v>
      </c>
      <c r="L933" s="434">
        <v>0</v>
      </c>
      <c r="M933" s="434" t="b">
        <v>0</v>
      </c>
      <c r="N933" s="434">
        <v>0</v>
      </c>
      <c r="O933" s="497" t="e">
        <f t="shared" si="75"/>
        <v>#DIV/0!</v>
      </c>
      <c r="P933" s="434">
        <f t="shared" si="79"/>
        <v>0</v>
      </c>
      <c r="Q933" s="434" t="e">
        <f t="shared" si="76"/>
        <v>#VALUE!</v>
      </c>
      <c r="R933" s="434">
        <v>1</v>
      </c>
      <c r="S933" s="434" t="str">
        <f t="shared" si="77"/>
        <v>Unclassified? Y/N Out of Order?</v>
      </c>
    </row>
    <row r="934" spans="6:19" x14ac:dyDescent="0.2">
      <c r="F934" s="434" t="b">
        <v>0</v>
      </c>
      <c r="G934" s="440" t="b">
        <f t="shared" si="78"/>
        <v>1</v>
      </c>
      <c r="H934" s="434" t="b">
        <v>0</v>
      </c>
      <c r="I934" s="434" t="b">
        <v>0</v>
      </c>
      <c r="K934" s="434" t="b">
        <v>0</v>
      </c>
      <c r="L934" s="434">
        <v>0</v>
      </c>
      <c r="M934" s="434" t="b">
        <v>0</v>
      </c>
      <c r="N934" s="434">
        <v>0</v>
      </c>
      <c r="O934" s="497" t="e">
        <f t="shared" si="75"/>
        <v>#DIV/0!</v>
      </c>
      <c r="P934" s="434">
        <f t="shared" si="79"/>
        <v>0</v>
      </c>
      <c r="Q934" s="434" t="e">
        <f t="shared" si="76"/>
        <v>#VALUE!</v>
      </c>
      <c r="R934" s="434">
        <v>1</v>
      </c>
      <c r="S934" s="434" t="str">
        <f t="shared" si="77"/>
        <v>Unclassified? Y/N Out of Order?</v>
      </c>
    </row>
    <row r="935" spans="6:19" x14ac:dyDescent="0.2">
      <c r="F935" s="434" t="b">
        <v>0</v>
      </c>
      <c r="G935" s="440" t="b">
        <f t="shared" si="78"/>
        <v>1</v>
      </c>
      <c r="H935" s="434" t="b">
        <v>0</v>
      </c>
      <c r="I935" s="434" t="b">
        <v>0</v>
      </c>
      <c r="K935" s="434" t="b">
        <v>0</v>
      </c>
      <c r="L935" s="434">
        <v>0</v>
      </c>
      <c r="M935" s="434" t="b">
        <v>0</v>
      </c>
      <c r="N935" s="434">
        <v>0</v>
      </c>
      <c r="O935" s="497" t="e">
        <f t="shared" si="75"/>
        <v>#DIV/0!</v>
      </c>
      <c r="P935" s="434">
        <f t="shared" si="79"/>
        <v>0</v>
      </c>
      <c r="Q935" s="434" t="e">
        <f t="shared" si="76"/>
        <v>#VALUE!</v>
      </c>
      <c r="R935" s="434">
        <v>1</v>
      </c>
      <c r="S935" s="434" t="str">
        <f t="shared" si="77"/>
        <v>Unclassified? Y/N Out of Order?</v>
      </c>
    </row>
    <row r="936" spans="6:19" x14ac:dyDescent="0.2">
      <c r="F936" s="434" t="b">
        <v>0</v>
      </c>
      <c r="G936" s="440" t="b">
        <f t="shared" si="78"/>
        <v>1</v>
      </c>
      <c r="H936" s="434" t="b">
        <v>0</v>
      </c>
      <c r="I936" s="434" t="b">
        <v>0</v>
      </c>
      <c r="K936" s="434" t="b">
        <v>0</v>
      </c>
      <c r="L936" s="434">
        <v>0</v>
      </c>
      <c r="M936" s="434" t="b">
        <v>0</v>
      </c>
      <c r="N936" s="434">
        <v>0</v>
      </c>
      <c r="O936" s="497" t="e">
        <f t="shared" si="75"/>
        <v>#DIV/0!</v>
      </c>
      <c r="P936" s="434">
        <f t="shared" si="79"/>
        <v>0</v>
      </c>
      <c r="Q936" s="434" t="e">
        <f t="shared" si="76"/>
        <v>#VALUE!</v>
      </c>
      <c r="R936" s="434">
        <v>1</v>
      </c>
      <c r="S936" s="434" t="str">
        <f t="shared" si="77"/>
        <v>Unclassified? Y/N Out of Order?</v>
      </c>
    </row>
    <row r="937" spans="6:19" x14ac:dyDescent="0.2">
      <c r="F937" s="434" t="b">
        <v>0</v>
      </c>
      <c r="G937" s="440" t="b">
        <f t="shared" si="78"/>
        <v>1</v>
      </c>
      <c r="H937" s="434" t="b">
        <v>0</v>
      </c>
      <c r="I937" s="434" t="b">
        <v>0</v>
      </c>
      <c r="K937" s="434" t="b">
        <v>0</v>
      </c>
      <c r="L937" s="434">
        <v>0</v>
      </c>
      <c r="M937" s="434" t="b">
        <v>0</v>
      </c>
      <c r="N937" s="434">
        <v>0</v>
      </c>
      <c r="O937" s="497" t="e">
        <f t="shared" si="75"/>
        <v>#DIV/0!</v>
      </c>
      <c r="P937" s="434">
        <f t="shared" si="79"/>
        <v>0</v>
      </c>
      <c r="Q937" s="434" t="e">
        <f t="shared" si="76"/>
        <v>#VALUE!</v>
      </c>
      <c r="R937" s="434">
        <v>1</v>
      </c>
      <c r="S937" s="434" t="str">
        <f t="shared" si="77"/>
        <v>Unclassified? Y/N Out of Order?</v>
      </c>
    </row>
    <row r="938" spans="6:19" x14ac:dyDescent="0.2">
      <c r="F938" s="434" t="b">
        <v>0</v>
      </c>
      <c r="G938" s="440" t="b">
        <f t="shared" si="78"/>
        <v>1</v>
      </c>
      <c r="H938" s="434" t="b">
        <v>0</v>
      </c>
      <c r="I938" s="434" t="b">
        <v>0</v>
      </c>
      <c r="K938" s="434" t="b">
        <v>0</v>
      </c>
      <c r="L938" s="434">
        <v>0</v>
      </c>
      <c r="M938" s="434" t="b">
        <v>0</v>
      </c>
      <c r="N938" s="434">
        <v>0</v>
      </c>
      <c r="O938" s="497" t="e">
        <f t="shared" si="75"/>
        <v>#DIV/0!</v>
      </c>
      <c r="P938" s="434">
        <f t="shared" si="79"/>
        <v>0</v>
      </c>
      <c r="Q938" s="434" t="e">
        <f t="shared" si="76"/>
        <v>#VALUE!</v>
      </c>
      <c r="R938" s="434">
        <v>1</v>
      </c>
      <c r="S938" s="434" t="str">
        <f t="shared" si="77"/>
        <v>Unclassified? Y/N Out of Order?</v>
      </c>
    </row>
    <row r="939" spans="6:19" x14ac:dyDescent="0.2">
      <c r="F939" s="434" t="b">
        <v>0</v>
      </c>
      <c r="G939" s="440" t="b">
        <f t="shared" si="78"/>
        <v>1</v>
      </c>
      <c r="H939" s="434" t="b">
        <v>0</v>
      </c>
      <c r="I939" s="434" t="b">
        <v>0</v>
      </c>
      <c r="K939" s="434" t="b">
        <v>0</v>
      </c>
      <c r="L939" s="434">
        <v>0</v>
      </c>
      <c r="M939" s="434" t="b">
        <v>0</v>
      </c>
      <c r="N939" s="434">
        <v>0</v>
      </c>
      <c r="O939" s="497" t="e">
        <f t="shared" si="75"/>
        <v>#DIV/0!</v>
      </c>
      <c r="P939" s="434">
        <f t="shared" si="79"/>
        <v>0</v>
      </c>
      <c r="Q939" s="434" t="e">
        <f t="shared" si="76"/>
        <v>#VALUE!</v>
      </c>
      <c r="R939" s="434">
        <v>1</v>
      </c>
      <c r="S939" s="434" t="str">
        <f t="shared" si="77"/>
        <v>Unclassified? Y/N Out of Order?</v>
      </c>
    </row>
    <row r="940" spans="6:19" x14ac:dyDescent="0.2">
      <c r="F940" s="434" t="b">
        <v>0</v>
      </c>
      <c r="G940" s="440" t="b">
        <f t="shared" si="78"/>
        <v>1</v>
      </c>
      <c r="H940" s="434" t="b">
        <v>0</v>
      </c>
      <c r="I940" s="434" t="b">
        <v>0</v>
      </c>
      <c r="K940" s="434" t="b">
        <v>0</v>
      </c>
      <c r="L940" s="434">
        <v>0</v>
      </c>
      <c r="M940" s="434" t="b">
        <v>0</v>
      </c>
      <c r="N940" s="434">
        <v>0</v>
      </c>
      <c r="O940" s="497" t="e">
        <f t="shared" si="75"/>
        <v>#DIV/0!</v>
      </c>
      <c r="P940" s="434">
        <f t="shared" si="79"/>
        <v>0</v>
      </c>
      <c r="Q940" s="434" t="e">
        <f t="shared" si="76"/>
        <v>#VALUE!</v>
      </c>
      <c r="R940" s="434">
        <v>1</v>
      </c>
      <c r="S940" s="434" t="str">
        <f t="shared" si="77"/>
        <v>Unclassified? Y/N Out of Order?</v>
      </c>
    </row>
    <row r="941" spans="6:19" x14ac:dyDescent="0.2">
      <c r="F941" s="434" t="b">
        <v>0</v>
      </c>
      <c r="G941" s="440" t="b">
        <f t="shared" si="78"/>
        <v>1</v>
      </c>
      <c r="H941" s="434" t="b">
        <v>0</v>
      </c>
      <c r="I941" s="434" t="b">
        <v>0</v>
      </c>
      <c r="K941" s="434" t="b">
        <v>0</v>
      </c>
      <c r="L941" s="434">
        <v>0</v>
      </c>
      <c r="M941" s="434" t="b">
        <v>0</v>
      </c>
      <c r="N941" s="434">
        <v>0</v>
      </c>
      <c r="O941" s="497" t="e">
        <f t="shared" si="75"/>
        <v>#DIV/0!</v>
      </c>
      <c r="P941" s="434">
        <f t="shared" si="79"/>
        <v>0</v>
      </c>
      <c r="Q941" s="434" t="e">
        <f t="shared" si="76"/>
        <v>#VALUE!</v>
      </c>
      <c r="R941" s="434">
        <v>1</v>
      </c>
      <c r="S941" s="434" t="str">
        <f t="shared" si="77"/>
        <v>Unclassified? Y/N Out of Order?</v>
      </c>
    </row>
    <row r="942" spans="6:19" x14ac:dyDescent="0.2">
      <c r="F942" s="434" t="b">
        <v>0</v>
      </c>
      <c r="G942" s="440" t="b">
        <f t="shared" si="78"/>
        <v>1</v>
      </c>
      <c r="H942" s="434" t="b">
        <v>0</v>
      </c>
      <c r="I942" s="434" t="b">
        <v>0</v>
      </c>
      <c r="K942" s="434" t="b">
        <v>0</v>
      </c>
      <c r="L942" s="434">
        <v>0</v>
      </c>
      <c r="M942" s="434" t="b">
        <v>0</v>
      </c>
      <c r="N942" s="434">
        <v>0</v>
      </c>
      <c r="O942" s="497" t="e">
        <f t="shared" si="75"/>
        <v>#DIV/0!</v>
      </c>
      <c r="P942" s="434">
        <f t="shared" si="79"/>
        <v>0</v>
      </c>
      <c r="Q942" s="434" t="e">
        <f t="shared" si="76"/>
        <v>#VALUE!</v>
      </c>
      <c r="R942" s="434">
        <v>1</v>
      </c>
      <c r="S942" s="434" t="str">
        <f t="shared" si="77"/>
        <v>Unclassified? Y/N Out of Order?</v>
      </c>
    </row>
    <row r="943" spans="6:19" x14ac:dyDescent="0.2">
      <c r="F943" s="434" t="b">
        <v>0</v>
      </c>
      <c r="G943" s="440" t="b">
        <f t="shared" si="78"/>
        <v>1</v>
      </c>
      <c r="H943" s="434" t="b">
        <v>0</v>
      </c>
      <c r="I943" s="434" t="b">
        <v>0</v>
      </c>
      <c r="K943" s="434" t="b">
        <v>0</v>
      </c>
      <c r="L943" s="434">
        <v>0</v>
      </c>
      <c r="M943" s="434" t="b">
        <v>0</v>
      </c>
      <c r="N943" s="434">
        <v>0</v>
      </c>
      <c r="O943" s="497" t="e">
        <f t="shared" si="75"/>
        <v>#DIV/0!</v>
      </c>
      <c r="P943" s="434">
        <f t="shared" si="79"/>
        <v>0</v>
      </c>
      <c r="Q943" s="434" t="e">
        <f t="shared" si="76"/>
        <v>#VALUE!</v>
      </c>
      <c r="R943" s="434">
        <v>1</v>
      </c>
      <c r="S943" s="434" t="str">
        <f t="shared" si="77"/>
        <v>Unclassified? Y/N Out of Order?</v>
      </c>
    </row>
    <row r="944" spans="6:19" x14ac:dyDescent="0.2">
      <c r="F944" s="434" t="b">
        <v>0</v>
      </c>
      <c r="G944" s="440" t="b">
        <f t="shared" si="78"/>
        <v>1</v>
      </c>
      <c r="H944" s="434" t="b">
        <v>0</v>
      </c>
      <c r="I944" s="434" t="b">
        <v>0</v>
      </c>
      <c r="K944" s="434" t="b">
        <v>0</v>
      </c>
      <c r="L944" s="434">
        <v>0</v>
      </c>
      <c r="M944" s="434" t="b">
        <v>0</v>
      </c>
      <c r="N944" s="434">
        <v>0</v>
      </c>
      <c r="O944" s="497" t="e">
        <f t="shared" si="75"/>
        <v>#DIV/0!</v>
      </c>
      <c r="P944" s="434">
        <f t="shared" si="79"/>
        <v>0</v>
      </c>
      <c r="Q944" s="434" t="e">
        <f t="shared" si="76"/>
        <v>#VALUE!</v>
      </c>
      <c r="R944" s="434">
        <v>1</v>
      </c>
      <c r="S944" s="434" t="str">
        <f t="shared" si="77"/>
        <v>Unclassified? Y/N Out of Order?</v>
      </c>
    </row>
    <row r="945" spans="6:19" x14ac:dyDescent="0.2">
      <c r="F945" s="434" t="b">
        <v>0</v>
      </c>
      <c r="G945" s="440" t="b">
        <f t="shared" si="78"/>
        <v>1</v>
      </c>
      <c r="H945" s="434" t="b">
        <v>0</v>
      </c>
      <c r="I945" s="434" t="b">
        <v>0</v>
      </c>
      <c r="K945" s="434" t="b">
        <v>0</v>
      </c>
      <c r="L945" s="434">
        <v>0</v>
      </c>
      <c r="M945" s="434" t="b">
        <v>0</v>
      </c>
      <c r="N945" s="434">
        <v>0</v>
      </c>
      <c r="O945" s="497" t="e">
        <f t="shared" si="75"/>
        <v>#DIV/0!</v>
      </c>
      <c r="P945" s="434">
        <f t="shared" si="79"/>
        <v>0</v>
      </c>
      <c r="Q945" s="434" t="e">
        <f t="shared" si="76"/>
        <v>#VALUE!</v>
      </c>
      <c r="R945" s="434">
        <v>1</v>
      </c>
      <c r="S945" s="434" t="str">
        <f t="shared" si="77"/>
        <v>Unclassified? Y/N Out of Order?</v>
      </c>
    </row>
    <row r="946" spans="6:19" x14ac:dyDescent="0.2">
      <c r="F946" s="434" t="b">
        <v>0</v>
      </c>
      <c r="G946" s="440" t="b">
        <f t="shared" si="78"/>
        <v>1</v>
      </c>
      <c r="H946" s="434" t="b">
        <v>0</v>
      </c>
      <c r="I946" s="434" t="b">
        <v>0</v>
      </c>
      <c r="K946" s="434" t="b">
        <v>0</v>
      </c>
      <c r="L946" s="434">
        <v>0</v>
      </c>
      <c r="M946" s="434" t="b">
        <v>0</v>
      </c>
      <c r="N946" s="434">
        <v>0</v>
      </c>
      <c r="O946" s="497" t="e">
        <f t="shared" si="75"/>
        <v>#DIV/0!</v>
      </c>
      <c r="P946" s="434">
        <f t="shared" si="79"/>
        <v>0</v>
      </c>
      <c r="Q946" s="434" t="e">
        <f t="shared" si="76"/>
        <v>#VALUE!</v>
      </c>
      <c r="R946" s="434">
        <v>1</v>
      </c>
      <c r="S946" s="434" t="str">
        <f t="shared" si="77"/>
        <v>Unclassified? Y/N Out of Order?</v>
      </c>
    </row>
    <row r="947" spans="6:19" x14ac:dyDescent="0.2">
      <c r="F947" s="434" t="b">
        <v>0</v>
      </c>
      <c r="G947" s="440" t="b">
        <f t="shared" si="78"/>
        <v>1</v>
      </c>
      <c r="H947" s="434" t="b">
        <v>0</v>
      </c>
      <c r="I947" s="434" t="b">
        <v>0</v>
      </c>
      <c r="K947" s="434" t="b">
        <v>0</v>
      </c>
      <c r="L947" s="434">
        <v>0</v>
      </c>
      <c r="M947" s="434" t="b">
        <v>0</v>
      </c>
      <c r="N947" s="434">
        <v>0</v>
      </c>
      <c r="O947" s="497" t="e">
        <f t="shared" si="75"/>
        <v>#DIV/0!</v>
      </c>
      <c r="P947" s="434">
        <f t="shared" si="79"/>
        <v>0</v>
      </c>
      <c r="Q947" s="434" t="e">
        <f t="shared" si="76"/>
        <v>#VALUE!</v>
      </c>
      <c r="R947" s="434">
        <v>1</v>
      </c>
      <c r="S947" s="434" t="str">
        <f t="shared" si="77"/>
        <v>Unclassified? Y/N Out of Order?</v>
      </c>
    </row>
    <row r="948" spans="6:19" x14ac:dyDescent="0.2">
      <c r="F948" s="434" t="b">
        <v>0</v>
      </c>
      <c r="G948" s="440" t="b">
        <f t="shared" si="78"/>
        <v>1</v>
      </c>
      <c r="H948" s="434" t="b">
        <v>0</v>
      </c>
      <c r="I948" s="434" t="b">
        <v>0</v>
      </c>
      <c r="K948" s="434" t="b">
        <v>0</v>
      </c>
      <c r="L948" s="434">
        <v>0</v>
      </c>
      <c r="M948" s="434" t="b">
        <v>0</v>
      </c>
      <c r="N948" s="434">
        <v>0</v>
      </c>
      <c r="O948" s="497" t="e">
        <f t="shared" si="75"/>
        <v>#DIV/0!</v>
      </c>
      <c r="P948" s="434">
        <f t="shared" si="79"/>
        <v>0</v>
      </c>
      <c r="Q948" s="434" t="e">
        <f t="shared" si="76"/>
        <v>#VALUE!</v>
      </c>
      <c r="R948" s="434">
        <v>1</v>
      </c>
      <c r="S948" s="434" t="str">
        <f t="shared" si="77"/>
        <v>Unclassified? Y/N Out of Order?</v>
      </c>
    </row>
    <row r="949" spans="6:19" x14ac:dyDescent="0.2">
      <c r="F949" s="434" t="b">
        <v>0</v>
      </c>
      <c r="G949" s="440" t="b">
        <f t="shared" si="78"/>
        <v>1</v>
      </c>
      <c r="H949" s="434" t="b">
        <v>0</v>
      </c>
      <c r="I949" s="434" t="b">
        <v>0</v>
      </c>
      <c r="K949" s="434" t="b">
        <v>0</v>
      </c>
      <c r="L949" s="434">
        <v>0</v>
      </c>
      <c r="M949" s="434" t="b">
        <v>0</v>
      </c>
      <c r="N949" s="434">
        <v>0</v>
      </c>
      <c r="O949" s="497" t="e">
        <f t="shared" si="75"/>
        <v>#DIV/0!</v>
      </c>
      <c r="P949" s="434">
        <f t="shared" si="79"/>
        <v>0</v>
      </c>
      <c r="Q949" s="434" t="e">
        <f t="shared" si="76"/>
        <v>#VALUE!</v>
      </c>
      <c r="R949" s="434">
        <v>1</v>
      </c>
      <c r="S949" s="434" t="str">
        <f t="shared" si="77"/>
        <v>Unclassified? Y/N Out of Order?</v>
      </c>
    </row>
    <row r="950" spans="6:19" x14ac:dyDescent="0.2">
      <c r="F950" s="434" t="b">
        <v>0</v>
      </c>
      <c r="G950" s="440" t="b">
        <f t="shared" si="78"/>
        <v>1</v>
      </c>
      <c r="H950" s="434" t="b">
        <v>0</v>
      </c>
      <c r="I950" s="434" t="b">
        <v>0</v>
      </c>
      <c r="K950" s="434" t="b">
        <v>0</v>
      </c>
      <c r="L950" s="434">
        <v>0</v>
      </c>
      <c r="M950" s="434" t="b">
        <v>0</v>
      </c>
      <c r="N950" s="434">
        <v>0</v>
      </c>
      <c r="O950" s="497" t="e">
        <f t="shared" si="75"/>
        <v>#DIV/0!</v>
      </c>
      <c r="P950" s="434">
        <f t="shared" si="79"/>
        <v>0</v>
      </c>
      <c r="Q950" s="434" t="e">
        <f t="shared" si="76"/>
        <v>#VALUE!</v>
      </c>
      <c r="R950" s="434">
        <v>1</v>
      </c>
      <c r="S950" s="434" t="str">
        <f t="shared" si="77"/>
        <v>Unclassified? Y/N Out of Order?</v>
      </c>
    </row>
    <row r="951" spans="6:19" x14ac:dyDescent="0.2">
      <c r="F951" s="434" t="b">
        <v>0</v>
      </c>
      <c r="G951" s="440" t="b">
        <f t="shared" si="78"/>
        <v>1</v>
      </c>
      <c r="H951" s="434" t="b">
        <v>0</v>
      </c>
      <c r="I951" s="434" t="b">
        <v>0</v>
      </c>
      <c r="K951" s="434" t="b">
        <v>0</v>
      </c>
      <c r="L951" s="434">
        <v>0</v>
      </c>
      <c r="M951" s="434" t="b">
        <v>0</v>
      </c>
      <c r="N951" s="434">
        <v>0</v>
      </c>
      <c r="O951" s="497" t="e">
        <f t="shared" si="75"/>
        <v>#DIV/0!</v>
      </c>
      <c r="P951" s="434">
        <f t="shared" si="79"/>
        <v>0</v>
      </c>
      <c r="Q951" s="434" t="e">
        <f t="shared" si="76"/>
        <v>#VALUE!</v>
      </c>
      <c r="R951" s="434">
        <v>1</v>
      </c>
      <c r="S951" s="434" t="str">
        <f t="shared" si="77"/>
        <v>Unclassified? Y/N Out of Order?</v>
      </c>
    </row>
    <row r="952" spans="6:19" x14ac:dyDescent="0.2">
      <c r="F952" s="434" t="b">
        <v>0</v>
      </c>
      <c r="G952" s="440" t="b">
        <f t="shared" si="78"/>
        <v>1</v>
      </c>
      <c r="H952" s="434" t="b">
        <v>0</v>
      </c>
      <c r="I952" s="434" t="b">
        <v>0</v>
      </c>
      <c r="K952" s="434" t="b">
        <v>0</v>
      </c>
      <c r="L952" s="434">
        <v>0</v>
      </c>
      <c r="M952" s="434" t="b">
        <v>0</v>
      </c>
      <c r="N952" s="434">
        <v>0</v>
      </c>
      <c r="O952" s="497" t="e">
        <f t="shared" si="75"/>
        <v>#DIV/0!</v>
      </c>
      <c r="P952" s="434">
        <f t="shared" si="79"/>
        <v>0</v>
      </c>
      <c r="Q952" s="434" t="e">
        <f t="shared" si="76"/>
        <v>#VALUE!</v>
      </c>
      <c r="R952" s="434">
        <v>1</v>
      </c>
      <c r="S952" s="434" t="str">
        <f t="shared" si="77"/>
        <v>Unclassified? Y/N Out of Order?</v>
      </c>
    </row>
    <row r="953" spans="6:19" x14ac:dyDescent="0.2">
      <c r="F953" s="434" t="b">
        <v>0</v>
      </c>
      <c r="G953" s="440" t="b">
        <f t="shared" si="78"/>
        <v>1</v>
      </c>
      <c r="H953" s="434" t="b">
        <v>0</v>
      </c>
      <c r="I953" s="434" t="b">
        <v>0</v>
      </c>
      <c r="K953" s="434" t="b">
        <v>0</v>
      </c>
      <c r="L953" s="434">
        <v>0</v>
      </c>
      <c r="M953" s="434" t="b">
        <v>0</v>
      </c>
      <c r="N953" s="434">
        <v>0</v>
      </c>
      <c r="O953" s="497" t="e">
        <f t="shared" si="75"/>
        <v>#DIV/0!</v>
      </c>
      <c r="P953" s="434">
        <f t="shared" si="79"/>
        <v>0</v>
      </c>
      <c r="Q953" s="434" t="e">
        <f t="shared" si="76"/>
        <v>#VALUE!</v>
      </c>
      <c r="R953" s="434">
        <v>1</v>
      </c>
      <c r="S953" s="434" t="str">
        <f t="shared" si="77"/>
        <v>Unclassified? Y/N Out of Order?</v>
      </c>
    </row>
    <row r="954" spans="6:19" x14ac:dyDescent="0.2">
      <c r="F954" s="434" t="b">
        <v>0</v>
      </c>
      <c r="G954" s="440" t="b">
        <f t="shared" si="78"/>
        <v>1</v>
      </c>
      <c r="H954" s="434" t="b">
        <v>0</v>
      </c>
      <c r="I954" s="434" t="b">
        <v>0</v>
      </c>
      <c r="K954" s="434" t="b">
        <v>0</v>
      </c>
      <c r="L954" s="434">
        <v>0</v>
      </c>
      <c r="M954" s="434" t="b">
        <v>0</v>
      </c>
      <c r="N954" s="434">
        <v>0</v>
      </c>
      <c r="O954" s="497" t="e">
        <f t="shared" si="75"/>
        <v>#DIV/0!</v>
      </c>
      <c r="P954" s="434">
        <f t="shared" si="79"/>
        <v>0</v>
      </c>
      <c r="Q954" s="434" t="e">
        <f t="shared" si="76"/>
        <v>#VALUE!</v>
      </c>
      <c r="R954" s="434">
        <v>1</v>
      </c>
      <c r="S954" s="434" t="str">
        <f t="shared" si="77"/>
        <v>Unclassified? Y/N Out of Order?</v>
      </c>
    </row>
    <row r="955" spans="6:19" x14ac:dyDescent="0.2">
      <c r="F955" s="434" t="b">
        <v>0</v>
      </c>
      <c r="G955" s="440" t="b">
        <f t="shared" si="78"/>
        <v>1</v>
      </c>
      <c r="H955" s="434" t="b">
        <v>0</v>
      </c>
      <c r="I955" s="434" t="b">
        <v>0</v>
      </c>
      <c r="K955" s="434" t="b">
        <v>0</v>
      </c>
      <c r="L955" s="434">
        <v>0</v>
      </c>
      <c r="M955" s="434" t="b">
        <v>0</v>
      </c>
      <c r="N955" s="434">
        <v>0</v>
      </c>
      <c r="O955" s="497" t="e">
        <f t="shared" si="75"/>
        <v>#DIV/0!</v>
      </c>
      <c r="P955" s="434">
        <f t="shared" si="79"/>
        <v>0</v>
      </c>
      <c r="Q955" s="434" t="e">
        <f t="shared" si="76"/>
        <v>#VALUE!</v>
      </c>
      <c r="R955" s="434">
        <v>1</v>
      </c>
      <c r="S955" s="434" t="str">
        <f t="shared" si="77"/>
        <v>Unclassified? Y/N Out of Order?</v>
      </c>
    </row>
    <row r="956" spans="6:19" x14ac:dyDescent="0.2">
      <c r="F956" s="434" t="b">
        <v>0</v>
      </c>
      <c r="G956" s="440" t="b">
        <f t="shared" si="78"/>
        <v>1</v>
      </c>
      <c r="H956" s="434" t="b">
        <v>0</v>
      </c>
      <c r="I956" s="434" t="b">
        <v>0</v>
      </c>
      <c r="K956" s="434" t="b">
        <v>0</v>
      </c>
      <c r="L956" s="434">
        <v>0</v>
      </c>
      <c r="M956" s="434" t="b">
        <v>0</v>
      </c>
      <c r="N956" s="434">
        <v>0</v>
      </c>
      <c r="O956" s="497" t="e">
        <f t="shared" si="75"/>
        <v>#DIV/0!</v>
      </c>
      <c r="P956" s="434">
        <f t="shared" si="79"/>
        <v>0</v>
      </c>
      <c r="Q956" s="434" t="e">
        <f t="shared" si="76"/>
        <v>#VALUE!</v>
      </c>
      <c r="R956" s="434">
        <v>1</v>
      </c>
      <c r="S956" s="434" t="str">
        <f t="shared" si="77"/>
        <v>Unclassified? Y/N Out of Order?</v>
      </c>
    </row>
    <row r="957" spans="6:19" x14ac:dyDescent="0.2">
      <c r="F957" s="434" t="b">
        <v>0</v>
      </c>
      <c r="G957" s="440" t="b">
        <f t="shared" si="78"/>
        <v>1</v>
      </c>
      <c r="H957" s="434" t="b">
        <v>0</v>
      </c>
      <c r="I957" s="434" t="b">
        <v>0</v>
      </c>
      <c r="K957" s="434" t="b">
        <v>0</v>
      </c>
      <c r="L957" s="434">
        <v>0</v>
      </c>
      <c r="M957" s="434" t="b">
        <v>0</v>
      </c>
      <c r="N957" s="434">
        <v>0</v>
      </c>
      <c r="O957" s="497" t="e">
        <f t="shared" si="75"/>
        <v>#DIV/0!</v>
      </c>
      <c r="P957" s="434">
        <f t="shared" si="79"/>
        <v>0</v>
      </c>
      <c r="Q957" s="434" t="e">
        <f t="shared" si="76"/>
        <v>#VALUE!</v>
      </c>
      <c r="R957" s="434">
        <v>1</v>
      </c>
      <c r="S957" s="434" t="str">
        <f t="shared" si="77"/>
        <v>Unclassified? Y/N Out of Order?</v>
      </c>
    </row>
    <row r="958" spans="6:19" x14ac:dyDescent="0.2">
      <c r="F958" s="434" t="b">
        <v>0</v>
      </c>
      <c r="G958" s="440" t="b">
        <f t="shared" si="78"/>
        <v>1</v>
      </c>
      <c r="H958" s="434" t="b">
        <v>0</v>
      </c>
      <c r="I958" s="434" t="b">
        <v>0</v>
      </c>
      <c r="K958" s="434" t="b">
        <v>0</v>
      </c>
      <c r="L958" s="434">
        <v>0</v>
      </c>
      <c r="M958" s="434" t="b">
        <v>0</v>
      </c>
      <c r="N958" s="434">
        <v>0</v>
      </c>
      <c r="O958" s="497" t="e">
        <f t="shared" si="75"/>
        <v>#DIV/0!</v>
      </c>
      <c r="P958" s="434">
        <f t="shared" si="79"/>
        <v>0</v>
      </c>
      <c r="Q958" s="434" t="e">
        <f t="shared" si="76"/>
        <v>#VALUE!</v>
      </c>
      <c r="R958" s="434">
        <v>1</v>
      </c>
      <c r="S958" s="434" t="str">
        <f t="shared" si="77"/>
        <v>Unclassified? Y/N Out of Order?</v>
      </c>
    </row>
    <row r="959" spans="6:19" x14ac:dyDescent="0.2">
      <c r="F959" s="434" t="b">
        <v>0</v>
      </c>
      <c r="G959" s="440" t="b">
        <f t="shared" si="78"/>
        <v>1</v>
      </c>
      <c r="H959" s="434" t="b">
        <v>0</v>
      </c>
      <c r="I959" s="434" t="b">
        <v>0</v>
      </c>
      <c r="K959" s="434" t="b">
        <v>0</v>
      </c>
      <c r="L959" s="434">
        <v>0</v>
      </c>
      <c r="M959" s="434" t="b">
        <v>0</v>
      </c>
      <c r="N959" s="434">
        <v>0</v>
      </c>
      <c r="O959" s="497" t="e">
        <f t="shared" si="75"/>
        <v>#DIV/0!</v>
      </c>
      <c r="P959" s="434">
        <f t="shared" si="79"/>
        <v>0</v>
      </c>
      <c r="Q959" s="434" t="e">
        <f t="shared" si="76"/>
        <v>#VALUE!</v>
      </c>
      <c r="R959" s="434">
        <v>1</v>
      </c>
      <c r="S959" s="434" t="str">
        <f t="shared" si="77"/>
        <v>Unclassified? Y/N Out of Order?</v>
      </c>
    </row>
    <row r="960" spans="6:19" x14ac:dyDescent="0.2">
      <c r="F960" s="434" t="b">
        <v>0</v>
      </c>
      <c r="G960" s="440" t="b">
        <f t="shared" si="78"/>
        <v>1</v>
      </c>
      <c r="H960" s="434" t="b">
        <v>0</v>
      </c>
      <c r="I960" s="434" t="b">
        <v>0</v>
      </c>
      <c r="K960" s="434" t="b">
        <v>0</v>
      </c>
      <c r="L960" s="434">
        <v>0</v>
      </c>
      <c r="M960" s="434" t="b">
        <v>0</v>
      </c>
      <c r="N960" s="434">
        <v>0</v>
      </c>
      <c r="O960" s="497" t="e">
        <f t="shared" si="75"/>
        <v>#DIV/0!</v>
      </c>
      <c r="P960" s="434">
        <f t="shared" si="79"/>
        <v>0</v>
      </c>
      <c r="Q960" s="434" t="e">
        <f t="shared" si="76"/>
        <v>#VALUE!</v>
      </c>
      <c r="R960" s="434">
        <v>1</v>
      </c>
      <c r="S960" s="434" t="str">
        <f t="shared" si="77"/>
        <v>Unclassified? Y/N Out of Order?</v>
      </c>
    </row>
    <row r="961" spans="6:19" x14ac:dyDescent="0.2">
      <c r="F961" s="434" t="b">
        <v>0</v>
      </c>
      <c r="G961" s="440" t="b">
        <f t="shared" si="78"/>
        <v>1</v>
      </c>
      <c r="H961" s="434" t="b">
        <v>0</v>
      </c>
      <c r="I961" s="434" t="b">
        <v>0</v>
      </c>
      <c r="K961" s="434" t="b">
        <v>0</v>
      </c>
      <c r="L961" s="434">
        <v>0</v>
      </c>
      <c r="M961" s="434" t="b">
        <v>0</v>
      </c>
      <c r="N961" s="434">
        <v>0</v>
      </c>
      <c r="O961" s="497" t="e">
        <f t="shared" si="75"/>
        <v>#DIV/0!</v>
      </c>
      <c r="P961" s="434">
        <f t="shared" si="79"/>
        <v>0</v>
      </c>
      <c r="Q961" s="434" t="e">
        <f t="shared" si="76"/>
        <v>#VALUE!</v>
      </c>
      <c r="R961" s="434">
        <v>1</v>
      </c>
      <c r="S961" s="434" t="str">
        <f t="shared" si="77"/>
        <v>Unclassified? Y/N Out of Order?</v>
      </c>
    </row>
    <row r="962" spans="6:19" x14ac:dyDescent="0.2">
      <c r="F962" s="434" t="b">
        <v>0</v>
      </c>
      <c r="G962" s="440" t="b">
        <f t="shared" si="78"/>
        <v>1</v>
      </c>
      <c r="H962" s="434" t="b">
        <v>0</v>
      </c>
      <c r="I962" s="434" t="b">
        <v>0</v>
      </c>
      <c r="K962" s="434" t="b">
        <v>0</v>
      </c>
      <c r="L962" s="434">
        <v>0</v>
      </c>
      <c r="M962" s="434" t="b">
        <v>0</v>
      </c>
      <c r="N962" s="434">
        <v>0</v>
      </c>
      <c r="O962" s="497" t="e">
        <f t="shared" si="75"/>
        <v>#DIV/0!</v>
      </c>
      <c r="P962" s="434">
        <f t="shared" si="79"/>
        <v>0</v>
      </c>
      <c r="Q962" s="434" t="e">
        <f t="shared" si="76"/>
        <v>#VALUE!</v>
      </c>
      <c r="R962" s="434">
        <v>1</v>
      </c>
      <c r="S962" s="434" t="str">
        <f t="shared" si="77"/>
        <v>Unclassified? Y/N Out of Order?</v>
      </c>
    </row>
    <row r="963" spans="6:19" x14ac:dyDescent="0.2">
      <c r="F963" s="434" t="b">
        <v>0</v>
      </c>
      <c r="G963" s="440" t="b">
        <f t="shared" si="78"/>
        <v>1</v>
      </c>
      <c r="H963" s="434" t="b">
        <v>0</v>
      </c>
      <c r="I963" s="434" t="b">
        <v>0</v>
      </c>
      <c r="K963" s="434" t="b">
        <v>0</v>
      </c>
      <c r="L963" s="434">
        <v>0</v>
      </c>
      <c r="M963" s="434" t="b">
        <v>0</v>
      </c>
      <c r="N963" s="434">
        <v>0</v>
      </c>
      <c r="O963" s="497" t="e">
        <f t="shared" si="75"/>
        <v>#DIV/0!</v>
      </c>
      <c r="P963" s="434">
        <f t="shared" si="79"/>
        <v>0</v>
      </c>
      <c r="Q963" s="434" t="e">
        <f t="shared" si="76"/>
        <v>#VALUE!</v>
      </c>
      <c r="R963" s="434">
        <v>1</v>
      </c>
      <c r="S963" s="434" t="str">
        <f t="shared" si="77"/>
        <v>Unclassified? Y/N Out of Order?</v>
      </c>
    </row>
    <row r="964" spans="6:19" x14ac:dyDescent="0.2">
      <c r="F964" s="434" t="b">
        <v>0</v>
      </c>
      <c r="G964" s="440" t="b">
        <f t="shared" si="78"/>
        <v>1</v>
      </c>
      <c r="H964" s="434" t="b">
        <v>0</v>
      </c>
      <c r="I964" s="434" t="b">
        <v>0</v>
      </c>
      <c r="K964" s="434" t="b">
        <v>0</v>
      </c>
      <c r="L964" s="434">
        <v>0</v>
      </c>
      <c r="M964" s="434" t="b">
        <v>0</v>
      </c>
      <c r="N964" s="434">
        <v>0</v>
      </c>
      <c r="O964" s="497" t="e">
        <f t="shared" si="75"/>
        <v>#DIV/0!</v>
      </c>
      <c r="P964" s="434">
        <f t="shared" si="79"/>
        <v>0</v>
      </c>
      <c r="Q964" s="434" t="e">
        <f t="shared" si="76"/>
        <v>#VALUE!</v>
      </c>
      <c r="R964" s="434">
        <v>1</v>
      </c>
      <c r="S964" s="434" t="str">
        <f t="shared" si="77"/>
        <v>Unclassified? Y/N Out of Order?</v>
      </c>
    </row>
    <row r="965" spans="6:19" x14ac:dyDescent="0.2">
      <c r="F965" s="434" t="b">
        <v>0</v>
      </c>
      <c r="G965" s="440" t="b">
        <f t="shared" si="78"/>
        <v>1</v>
      </c>
      <c r="H965" s="434" t="b">
        <v>0</v>
      </c>
      <c r="I965" s="434" t="b">
        <v>0</v>
      </c>
      <c r="K965" s="434" t="b">
        <v>0</v>
      </c>
      <c r="L965" s="434">
        <v>0</v>
      </c>
      <c r="M965" s="434" t="b">
        <v>0</v>
      </c>
      <c r="N965" s="434">
        <v>0</v>
      </c>
      <c r="O965" s="497" t="e">
        <f t="shared" si="75"/>
        <v>#DIV/0!</v>
      </c>
      <c r="P965" s="434">
        <f t="shared" si="79"/>
        <v>0</v>
      </c>
      <c r="Q965" s="434" t="e">
        <f t="shared" si="76"/>
        <v>#VALUE!</v>
      </c>
      <c r="R965" s="434">
        <v>1</v>
      </c>
      <c r="S965" s="434" t="str">
        <f t="shared" si="77"/>
        <v>Unclassified? Y/N Out of Order?</v>
      </c>
    </row>
    <row r="966" spans="6:19" x14ac:dyDescent="0.2">
      <c r="F966" s="434" t="b">
        <v>0</v>
      </c>
      <c r="G966" s="440" t="b">
        <f t="shared" si="78"/>
        <v>1</v>
      </c>
      <c r="H966" s="434" t="b">
        <v>0</v>
      </c>
      <c r="I966" s="434" t="b">
        <v>0</v>
      </c>
      <c r="K966" s="434" t="b">
        <v>0</v>
      </c>
      <c r="L966" s="434">
        <v>0</v>
      </c>
      <c r="M966" s="434" t="b">
        <v>0</v>
      </c>
      <c r="N966" s="434">
        <v>0</v>
      </c>
      <c r="O966" s="497" t="e">
        <f t="shared" si="75"/>
        <v>#DIV/0!</v>
      </c>
      <c r="P966" s="434">
        <f t="shared" si="79"/>
        <v>0</v>
      </c>
      <c r="Q966" s="434" t="e">
        <f t="shared" si="76"/>
        <v>#VALUE!</v>
      </c>
      <c r="R966" s="434">
        <v>1</v>
      </c>
      <c r="S966" s="434" t="str">
        <f t="shared" si="77"/>
        <v>Unclassified? Y/N Out of Order?</v>
      </c>
    </row>
    <row r="967" spans="6:19" x14ac:dyDescent="0.2">
      <c r="F967" s="434" t="b">
        <v>0</v>
      </c>
      <c r="G967" s="440" t="b">
        <f t="shared" si="78"/>
        <v>1</v>
      </c>
      <c r="H967" s="434" t="b">
        <v>0</v>
      </c>
      <c r="I967" s="434" t="b">
        <v>0</v>
      </c>
      <c r="K967" s="434" t="b">
        <v>0</v>
      </c>
      <c r="L967" s="434">
        <v>0</v>
      </c>
      <c r="M967" s="434" t="b">
        <v>0</v>
      </c>
      <c r="N967" s="434">
        <v>0</v>
      </c>
      <c r="O967" s="497" t="e">
        <f t="shared" si="75"/>
        <v>#DIV/0!</v>
      </c>
      <c r="P967" s="434">
        <f t="shared" si="79"/>
        <v>0</v>
      </c>
      <c r="Q967" s="434" t="e">
        <f t="shared" si="76"/>
        <v>#VALUE!</v>
      </c>
      <c r="R967" s="434">
        <v>1</v>
      </c>
      <c r="S967" s="434" t="str">
        <f t="shared" si="77"/>
        <v>Unclassified? Y/N Out of Order?</v>
      </c>
    </row>
    <row r="968" spans="6:19" x14ac:dyDescent="0.2">
      <c r="F968" s="434" t="b">
        <v>0</v>
      </c>
      <c r="G968" s="440" t="b">
        <f t="shared" si="78"/>
        <v>1</v>
      </c>
      <c r="H968" s="434" t="b">
        <v>0</v>
      </c>
      <c r="I968" s="434" t="b">
        <v>0</v>
      </c>
      <c r="K968" s="434" t="b">
        <v>0</v>
      </c>
      <c r="L968" s="434">
        <v>0</v>
      </c>
      <c r="M968" s="434" t="b">
        <v>0</v>
      </c>
      <c r="N968" s="434">
        <v>0</v>
      </c>
      <c r="O968" s="497" t="e">
        <f t="shared" si="75"/>
        <v>#DIV/0!</v>
      </c>
      <c r="P968" s="434">
        <f t="shared" si="79"/>
        <v>0</v>
      </c>
      <c r="Q968" s="434" t="e">
        <f t="shared" si="76"/>
        <v>#VALUE!</v>
      </c>
      <c r="R968" s="434">
        <v>1</v>
      </c>
      <c r="S968" s="434" t="str">
        <f t="shared" si="77"/>
        <v>Unclassified? Y/N Out of Order?</v>
      </c>
    </row>
    <row r="969" spans="6:19" x14ac:dyDescent="0.2">
      <c r="F969" s="434" t="b">
        <v>0</v>
      </c>
      <c r="G969" s="440" t="b">
        <f t="shared" si="78"/>
        <v>1</v>
      </c>
      <c r="H969" s="434" t="b">
        <v>0</v>
      </c>
      <c r="I969" s="434" t="b">
        <v>0</v>
      </c>
      <c r="K969" s="434" t="b">
        <v>0</v>
      </c>
      <c r="L969" s="434">
        <v>0</v>
      </c>
      <c r="M969" s="434" t="b">
        <v>0</v>
      </c>
      <c r="N969" s="434">
        <v>0</v>
      </c>
      <c r="O969" s="497" t="e">
        <f t="shared" si="75"/>
        <v>#DIV/0!</v>
      </c>
      <c r="P969" s="434">
        <f t="shared" si="79"/>
        <v>0</v>
      </c>
      <c r="Q969" s="434" t="e">
        <f t="shared" si="76"/>
        <v>#VALUE!</v>
      </c>
      <c r="R969" s="434">
        <v>1</v>
      </c>
      <c r="S969" s="434" t="str">
        <f t="shared" si="77"/>
        <v>Unclassified? Y/N Out of Order?</v>
      </c>
    </row>
    <row r="970" spans="6:19" x14ac:dyDescent="0.2">
      <c r="F970" s="434" t="b">
        <v>0</v>
      </c>
      <c r="G970" s="440" t="b">
        <f t="shared" si="78"/>
        <v>1</v>
      </c>
      <c r="H970" s="434" t="b">
        <v>0</v>
      </c>
      <c r="I970" s="434" t="b">
        <v>0</v>
      </c>
      <c r="K970" s="434" t="b">
        <v>0</v>
      </c>
      <c r="L970" s="434">
        <v>0</v>
      </c>
      <c r="M970" s="434" t="b">
        <v>0</v>
      </c>
      <c r="N970" s="434">
        <v>0</v>
      </c>
      <c r="O970" s="497" t="e">
        <f t="shared" ref="O970:O1033" si="80">SUM(IF(I970 = 1, 1, 0) * J970, IF(K970 = 1, 1, 0) * L970, IF(M970 = 1, 1, 0) * N970) / P970</f>
        <v>#DIV/0!</v>
      </c>
      <c r="P970" s="434">
        <f t="shared" si="79"/>
        <v>0</v>
      </c>
      <c r="Q970" s="434" t="e">
        <f t="shared" ref="Q970:Q1033" si="81">SUM(IF(I970 = 1, 1, 0) * J970, IF(K970 = 1, 1, 0) * L970, IF(M970 = 1, 1, 0) * N970) + " / " + P970</f>
        <v>#VALUE!</v>
      </c>
      <c r="R970" s="434">
        <v>1</v>
      </c>
      <c r="S970" s="434"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34" t="b">
        <v>0</v>
      </c>
      <c r="G971" s="440" t="b">
        <f t="shared" ref="G971:G1034" si="83">NOT(H971)</f>
        <v>1</v>
      </c>
      <c r="H971" s="434" t="b">
        <v>0</v>
      </c>
      <c r="I971" s="434" t="b">
        <v>0</v>
      </c>
      <c r="K971" s="434" t="b">
        <v>0</v>
      </c>
      <c r="L971" s="434">
        <v>0</v>
      </c>
      <c r="M971" s="434" t="b">
        <v>0</v>
      </c>
      <c r="N971" s="434">
        <v>0</v>
      </c>
      <c r="O971" s="497" t="e">
        <f t="shared" si="80"/>
        <v>#DIV/0!</v>
      </c>
      <c r="P971" s="434">
        <f t="shared" si="79"/>
        <v>0</v>
      </c>
      <c r="Q971" s="434" t="e">
        <f t="shared" si="81"/>
        <v>#VALUE!</v>
      </c>
      <c r="R971" s="434">
        <v>1</v>
      </c>
      <c r="S971" s="434" t="str">
        <f t="shared" si="82"/>
        <v>Unclassified? Y/N Out of Order?</v>
      </c>
    </row>
    <row r="972" spans="6:19" x14ac:dyDescent="0.2">
      <c r="F972" s="434" t="b">
        <v>0</v>
      </c>
      <c r="G972" s="440" t="b">
        <f t="shared" si="83"/>
        <v>1</v>
      </c>
      <c r="H972" s="434" t="b">
        <v>0</v>
      </c>
      <c r="I972" s="434" t="b">
        <v>0</v>
      </c>
      <c r="K972" s="434" t="b">
        <v>0</v>
      </c>
      <c r="L972" s="434">
        <v>0</v>
      </c>
      <c r="M972" s="434" t="b">
        <v>0</v>
      </c>
      <c r="N972" s="434">
        <v>0</v>
      </c>
      <c r="O972" s="497" t="e">
        <f t="shared" si="80"/>
        <v>#DIV/0!</v>
      </c>
      <c r="P972" s="434">
        <f t="shared" si="79"/>
        <v>0</v>
      </c>
      <c r="Q972" s="434" t="e">
        <f t="shared" si="81"/>
        <v>#VALUE!</v>
      </c>
      <c r="R972" s="434">
        <v>1</v>
      </c>
      <c r="S972" s="434" t="str">
        <f t="shared" si="82"/>
        <v>Unclassified? Y/N Out of Order?</v>
      </c>
    </row>
    <row r="973" spans="6:19" x14ac:dyDescent="0.2">
      <c r="F973" s="434" t="b">
        <v>0</v>
      </c>
      <c r="G973" s="440" t="b">
        <f t="shared" si="83"/>
        <v>1</v>
      </c>
      <c r="H973" s="434" t="b">
        <v>0</v>
      </c>
      <c r="I973" s="434" t="b">
        <v>0</v>
      </c>
      <c r="K973" s="434" t="b">
        <v>0</v>
      </c>
      <c r="L973" s="434">
        <v>0</v>
      </c>
      <c r="M973" s="434" t="b">
        <v>0</v>
      </c>
      <c r="N973" s="434">
        <v>0</v>
      </c>
      <c r="O973" s="497" t="e">
        <f t="shared" si="80"/>
        <v>#DIV/0!</v>
      </c>
      <c r="P973" s="434">
        <f t="shared" ref="P973:P1036" si="84">SUM(J973, L973, N973)</f>
        <v>0</v>
      </c>
      <c r="Q973" s="434" t="e">
        <f t="shared" si="81"/>
        <v>#VALUE!</v>
      </c>
      <c r="R973" s="434">
        <v>1</v>
      </c>
      <c r="S973" s="434" t="str">
        <f t="shared" si="82"/>
        <v>Unclassified? Y/N Out of Order?</v>
      </c>
    </row>
    <row r="974" spans="6:19" x14ac:dyDescent="0.2">
      <c r="F974" s="434" t="b">
        <v>0</v>
      </c>
      <c r="G974" s="440" t="b">
        <f t="shared" si="83"/>
        <v>1</v>
      </c>
      <c r="H974" s="434" t="b">
        <v>0</v>
      </c>
      <c r="I974" s="434" t="b">
        <v>0</v>
      </c>
      <c r="K974" s="434" t="b">
        <v>0</v>
      </c>
      <c r="L974" s="434">
        <v>0</v>
      </c>
      <c r="M974" s="434" t="b">
        <v>0</v>
      </c>
      <c r="N974" s="434">
        <v>0</v>
      </c>
      <c r="O974" s="497" t="e">
        <f t="shared" si="80"/>
        <v>#DIV/0!</v>
      </c>
      <c r="P974" s="434">
        <f t="shared" si="84"/>
        <v>0</v>
      </c>
      <c r="Q974" s="434" t="e">
        <f t="shared" si="81"/>
        <v>#VALUE!</v>
      </c>
      <c r="R974" s="434">
        <v>1</v>
      </c>
      <c r="S974" s="434" t="str">
        <f t="shared" si="82"/>
        <v>Unclassified? Y/N Out of Order?</v>
      </c>
    </row>
    <row r="975" spans="6:19" x14ac:dyDescent="0.2">
      <c r="F975" s="434" t="b">
        <v>0</v>
      </c>
      <c r="G975" s="440" t="b">
        <f t="shared" si="83"/>
        <v>1</v>
      </c>
      <c r="H975" s="434" t="b">
        <v>0</v>
      </c>
      <c r="I975" s="434" t="b">
        <v>0</v>
      </c>
      <c r="K975" s="434" t="b">
        <v>0</v>
      </c>
      <c r="L975" s="434">
        <v>0</v>
      </c>
      <c r="M975" s="434" t="b">
        <v>0</v>
      </c>
      <c r="N975" s="434">
        <v>0</v>
      </c>
      <c r="O975" s="497" t="e">
        <f t="shared" si="80"/>
        <v>#DIV/0!</v>
      </c>
      <c r="P975" s="434">
        <f t="shared" si="84"/>
        <v>0</v>
      </c>
      <c r="Q975" s="434" t="e">
        <f t="shared" si="81"/>
        <v>#VALUE!</v>
      </c>
      <c r="R975" s="434">
        <v>1</v>
      </c>
      <c r="S975" s="434" t="str">
        <f t="shared" si="82"/>
        <v>Unclassified? Y/N Out of Order?</v>
      </c>
    </row>
    <row r="976" spans="6:19" x14ac:dyDescent="0.2">
      <c r="F976" s="434" t="b">
        <v>0</v>
      </c>
      <c r="G976" s="440" t="b">
        <f t="shared" si="83"/>
        <v>1</v>
      </c>
      <c r="H976" s="434" t="b">
        <v>0</v>
      </c>
      <c r="I976" s="434" t="b">
        <v>0</v>
      </c>
      <c r="K976" s="434" t="b">
        <v>0</v>
      </c>
      <c r="L976" s="434">
        <v>0</v>
      </c>
      <c r="M976" s="434" t="b">
        <v>0</v>
      </c>
      <c r="N976" s="434">
        <v>0</v>
      </c>
      <c r="O976" s="497" t="e">
        <f t="shared" si="80"/>
        <v>#DIV/0!</v>
      </c>
      <c r="P976" s="434">
        <f t="shared" si="84"/>
        <v>0</v>
      </c>
      <c r="Q976" s="434" t="e">
        <f t="shared" si="81"/>
        <v>#VALUE!</v>
      </c>
      <c r="R976" s="434">
        <v>1</v>
      </c>
      <c r="S976" s="434" t="str">
        <f t="shared" si="82"/>
        <v>Unclassified? Y/N Out of Order?</v>
      </c>
    </row>
    <row r="977" spans="6:19" x14ac:dyDescent="0.2">
      <c r="F977" s="434" t="b">
        <v>0</v>
      </c>
      <c r="G977" s="440" t="b">
        <f t="shared" si="83"/>
        <v>1</v>
      </c>
      <c r="H977" s="434" t="b">
        <v>0</v>
      </c>
      <c r="I977" s="434" t="b">
        <v>0</v>
      </c>
      <c r="K977" s="434" t="b">
        <v>0</v>
      </c>
      <c r="L977" s="434">
        <v>0</v>
      </c>
      <c r="M977" s="434" t="b">
        <v>0</v>
      </c>
      <c r="N977" s="434">
        <v>0</v>
      </c>
      <c r="O977" s="497" t="e">
        <f t="shared" si="80"/>
        <v>#DIV/0!</v>
      </c>
      <c r="P977" s="434">
        <f t="shared" si="84"/>
        <v>0</v>
      </c>
      <c r="Q977" s="434" t="e">
        <f t="shared" si="81"/>
        <v>#VALUE!</v>
      </c>
      <c r="R977" s="434">
        <v>1</v>
      </c>
      <c r="S977" s="434" t="str">
        <f t="shared" si="82"/>
        <v>Unclassified? Y/N Out of Order?</v>
      </c>
    </row>
    <row r="978" spans="6:19" x14ac:dyDescent="0.2">
      <c r="F978" s="434" t="b">
        <v>0</v>
      </c>
      <c r="G978" s="440" t="b">
        <f t="shared" si="83"/>
        <v>1</v>
      </c>
      <c r="H978" s="434" t="b">
        <v>0</v>
      </c>
      <c r="I978" s="434" t="b">
        <v>0</v>
      </c>
      <c r="K978" s="434" t="b">
        <v>0</v>
      </c>
      <c r="L978" s="434">
        <v>0</v>
      </c>
      <c r="M978" s="434" t="b">
        <v>0</v>
      </c>
      <c r="N978" s="434">
        <v>0</v>
      </c>
      <c r="O978" s="497" t="e">
        <f t="shared" si="80"/>
        <v>#DIV/0!</v>
      </c>
      <c r="P978" s="434">
        <f t="shared" si="84"/>
        <v>0</v>
      </c>
      <c r="Q978" s="434" t="e">
        <f t="shared" si="81"/>
        <v>#VALUE!</v>
      </c>
      <c r="R978" s="434">
        <v>1</v>
      </c>
      <c r="S978" s="434" t="str">
        <f t="shared" si="82"/>
        <v>Unclassified? Y/N Out of Order?</v>
      </c>
    </row>
    <row r="979" spans="6:19" x14ac:dyDescent="0.2">
      <c r="F979" s="434" t="b">
        <v>0</v>
      </c>
      <c r="G979" s="440" t="b">
        <f t="shared" si="83"/>
        <v>1</v>
      </c>
      <c r="H979" s="434" t="b">
        <v>0</v>
      </c>
      <c r="I979" s="434" t="b">
        <v>0</v>
      </c>
      <c r="K979" s="434" t="b">
        <v>0</v>
      </c>
      <c r="L979" s="434">
        <v>0</v>
      </c>
      <c r="M979" s="434" t="b">
        <v>0</v>
      </c>
      <c r="N979" s="434">
        <v>0</v>
      </c>
      <c r="O979" s="497" t="e">
        <f t="shared" si="80"/>
        <v>#DIV/0!</v>
      </c>
      <c r="P979" s="434">
        <f t="shared" si="84"/>
        <v>0</v>
      </c>
      <c r="Q979" s="434" t="e">
        <f t="shared" si="81"/>
        <v>#VALUE!</v>
      </c>
      <c r="R979" s="434">
        <v>1</v>
      </c>
      <c r="S979" s="434" t="str">
        <f t="shared" si="82"/>
        <v>Unclassified? Y/N Out of Order?</v>
      </c>
    </row>
    <row r="980" spans="6:19" x14ac:dyDescent="0.2">
      <c r="F980" s="434" t="b">
        <v>0</v>
      </c>
      <c r="G980" s="440" t="b">
        <f t="shared" si="83"/>
        <v>1</v>
      </c>
      <c r="H980" s="434" t="b">
        <v>0</v>
      </c>
      <c r="I980" s="434" t="b">
        <v>0</v>
      </c>
      <c r="K980" s="434" t="b">
        <v>0</v>
      </c>
      <c r="L980" s="434">
        <v>0</v>
      </c>
      <c r="M980" s="434" t="b">
        <v>0</v>
      </c>
      <c r="N980" s="434">
        <v>0</v>
      </c>
      <c r="O980" s="497" t="e">
        <f t="shared" si="80"/>
        <v>#DIV/0!</v>
      </c>
      <c r="P980" s="434">
        <f t="shared" si="84"/>
        <v>0</v>
      </c>
      <c r="Q980" s="434" t="e">
        <f t="shared" si="81"/>
        <v>#VALUE!</v>
      </c>
      <c r="R980" s="434">
        <v>1</v>
      </c>
      <c r="S980" s="434" t="str">
        <f t="shared" si="82"/>
        <v>Unclassified? Y/N Out of Order?</v>
      </c>
    </row>
    <row r="981" spans="6:19" x14ac:dyDescent="0.2">
      <c r="F981" s="434" t="b">
        <v>0</v>
      </c>
      <c r="G981" s="440" t="b">
        <f t="shared" si="83"/>
        <v>1</v>
      </c>
      <c r="H981" s="434" t="b">
        <v>0</v>
      </c>
      <c r="I981" s="434" t="b">
        <v>0</v>
      </c>
      <c r="K981" s="434" t="b">
        <v>0</v>
      </c>
      <c r="L981" s="434">
        <v>0</v>
      </c>
      <c r="M981" s="434" t="b">
        <v>0</v>
      </c>
      <c r="N981" s="434">
        <v>0</v>
      </c>
      <c r="O981" s="497" t="e">
        <f t="shared" si="80"/>
        <v>#DIV/0!</v>
      </c>
      <c r="P981" s="434">
        <f t="shared" si="84"/>
        <v>0</v>
      </c>
      <c r="Q981" s="434" t="e">
        <f t="shared" si="81"/>
        <v>#VALUE!</v>
      </c>
      <c r="R981" s="434">
        <v>1</v>
      </c>
      <c r="S981" s="434" t="str">
        <f t="shared" si="82"/>
        <v>Unclassified? Y/N Out of Order?</v>
      </c>
    </row>
    <row r="982" spans="6:19" x14ac:dyDescent="0.2">
      <c r="F982" s="434" t="b">
        <v>0</v>
      </c>
      <c r="G982" s="440" t="b">
        <f t="shared" si="83"/>
        <v>1</v>
      </c>
      <c r="H982" s="434" t="b">
        <v>0</v>
      </c>
      <c r="I982" s="434" t="b">
        <v>0</v>
      </c>
      <c r="K982" s="434" t="b">
        <v>0</v>
      </c>
      <c r="L982" s="434">
        <v>0</v>
      </c>
      <c r="M982" s="434" t="b">
        <v>0</v>
      </c>
      <c r="N982" s="434">
        <v>0</v>
      </c>
      <c r="O982" s="497" t="e">
        <f t="shared" si="80"/>
        <v>#DIV/0!</v>
      </c>
      <c r="P982" s="434">
        <f t="shared" si="84"/>
        <v>0</v>
      </c>
      <c r="Q982" s="434" t="e">
        <f t="shared" si="81"/>
        <v>#VALUE!</v>
      </c>
      <c r="R982" s="434">
        <v>1</v>
      </c>
      <c r="S982" s="434" t="str">
        <f t="shared" si="82"/>
        <v>Unclassified? Y/N Out of Order?</v>
      </c>
    </row>
    <row r="983" spans="6:19" x14ac:dyDescent="0.2">
      <c r="F983" s="434" t="b">
        <v>0</v>
      </c>
      <c r="G983" s="440" t="b">
        <f t="shared" si="83"/>
        <v>1</v>
      </c>
      <c r="H983" s="434" t="b">
        <v>0</v>
      </c>
      <c r="I983" s="434" t="b">
        <v>0</v>
      </c>
      <c r="K983" s="434" t="b">
        <v>0</v>
      </c>
      <c r="L983" s="434">
        <v>0</v>
      </c>
      <c r="M983" s="434" t="b">
        <v>0</v>
      </c>
      <c r="N983" s="434">
        <v>0</v>
      </c>
      <c r="O983" s="497" t="e">
        <f t="shared" si="80"/>
        <v>#DIV/0!</v>
      </c>
      <c r="P983" s="434">
        <f t="shared" si="84"/>
        <v>0</v>
      </c>
      <c r="Q983" s="434" t="e">
        <f t="shared" si="81"/>
        <v>#VALUE!</v>
      </c>
      <c r="R983" s="434">
        <v>1</v>
      </c>
      <c r="S983" s="434" t="str">
        <f t="shared" si="82"/>
        <v>Unclassified? Y/N Out of Order?</v>
      </c>
    </row>
    <row r="984" spans="6:19" x14ac:dyDescent="0.2">
      <c r="F984" s="434" t="b">
        <v>0</v>
      </c>
      <c r="G984" s="440" t="b">
        <f t="shared" si="83"/>
        <v>1</v>
      </c>
      <c r="H984" s="434" t="b">
        <v>0</v>
      </c>
      <c r="I984" s="434" t="b">
        <v>0</v>
      </c>
      <c r="K984" s="434" t="b">
        <v>0</v>
      </c>
      <c r="L984" s="434">
        <v>0</v>
      </c>
      <c r="M984" s="434" t="b">
        <v>0</v>
      </c>
      <c r="N984" s="434">
        <v>0</v>
      </c>
      <c r="O984" s="497" t="e">
        <f t="shared" si="80"/>
        <v>#DIV/0!</v>
      </c>
      <c r="P984" s="434">
        <f t="shared" si="84"/>
        <v>0</v>
      </c>
      <c r="Q984" s="434" t="e">
        <f t="shared" si="81"/>
        <v>#VALUE!</v>
      </c>
      <c r="R984" s="434">
        <v>1</v>
      </c>
      <c r="S984" s="434" t="str">
        <f t="shared" si="82"/>
        <v>Unclassified? Y/N Out of Order?</v>
      </c>
    </row>
    <row r="985" spans="6:19" x14ac:dyDescent="0.2">
      <c r="F985" s="434" t="b">
        <v>0</v>
      </c>
      <c r="G985" s="440" t="b">
        <f t="shared" si="83"/>
        <v>1</v>
      </c>
      <c r="H985" s="434" t="b">
        <v>0</v>
      </c>
      <c r="I985" s="434" t="b">
        <v>0</v>
      </c>
      <c r="K985" s="434" t="b">
        <v>0</v>
      </c>
      <c r="L985" s="434">
        <v>0</v>
      </c>
      <c r="M985" s="434" t="b">
        <v>0</v>
      </c>
      <c r="N985" s="434">
        <v>0</v>
      </c>
      <c r="O985" s="497" t="e">
        <f t="shared" si="80"/>
        <v>#DIV/0!</v>
      </c>
      <c r="P985" s="434">
        <f t="shared" si="84"/>
        <v>0</v>
      </c>
      <c r="Q985" s="434" t="e">
        <f t="shared" si="81"/>
        <v>#VALUE!</v>
      </c>
      <c r="R985" s="434">
        <v>1</v>
      </c>
      <c r="S985" s="434" t="str">
        <f t="shared" si="82"/>
        <v>Unclassified? Y/N Out of Order?</v>
      </c>
    </row>
    <row r="986" spans="6:19" x14ac:dyDescent="0.2">
      <c r="F986" s="434" t="b">
        <v>0</v>
      </c>
      <c r="G986" s="440" t="b">
        <f t="shared" si="83"/>
        <v>1</v>
      </c>
      <c r="H986" s="434" t="b">
        <v>0</v>
      </c>
      <c r="I986" s="434" t="b">
        <v>0</v>
      </c>
      <c r="K986" s="434" t="b">
        <v>0</v>
      </c>
      <c r="L986" s="434">
        <v>0</v>
      </c>
      <c r="M986" s="434" t="b">
        <v>0</v>
      </c>
      <c r="N986" s="434">
        <v>0</v>
      </c>
      <c r="O986" s="497" t="e">
        <f t="shared" si="80"/>
        <v>#DIV/0!</v>
      </c>
      <c r="P986" s="434">
        <f t="shared" si="84"/>
        <v>0</v>
      </c>
      <c r="Q986" s="434" t="e">
        <f t="shared" si="81"/>
        <v>#VALUE!</v>
      </c>
      <c r="R986" s="434">
        <v>1</v>
      </c>
      <c r="S986" s="434" t="str">
        <f t="shared" si="82"/>
        <v>Unclassified? Y/N Out of Order?</v>
      </c>
    </row>
    <row r="987" spans="6:19" x14ac:dyDescent="0.2">
      <c r="F987" s="434" t="b">
        <v>0</v>
      </c>
      <c r="G987" s="440" t="b">
        <f t="shared" si="83"/>
        <v>1</v>
      </c>
      <c r="H987" s="434" t="b">
        <v>0</v>
      </c>
      <c r="I987" s="434" t="b">
        <v>0</v>
      </c>
      <c r="K987" s="434" t="b">
        <v>0</v>
      </c>
      <c r="L987" s="434">
        <v>0</v>
      </c>
      <c r="M987" s="434" t="b">
        <v>0</v>
      </c>
      <c r="N987" s="434">
        <v>0</v>
      </c>
      <c r="O987" s="497" t="e">
        <f t="shared" si="80"/>
        <v>#DIV/0!</v>
      </c>
      <c r="P987" s="434">
        <f t="shared" si="84"/>
        <v>0</v>
      </c>
      <c r="Q987" s="434" t="e">
        <f t="shared" si="81"/>
        <v>#VALUE!</v>
      </c>
      <c r="R987" s="434">
        <v>1</v>
      </c>
      <c r="S987" s="434" t="str">
        <f t="shared" si="82"/>
        <v>Unclassified? Y/N Out of Order?</v>
      </c>
    </row>
    <row r="988" spans="6:19" x14ac:dyDescent="0.2">
      <c r="F988" s="434" t="b">
        <v>0</v>
      </c>
      <c r="G988" s="440" t="b">
        <f t="shared" si="83"/>
        <v>1</v>
      </c>
      <c r="H988" s="434" t="b">
        <v>0</v>
      </c>
      <c r="I988" s="434" t="b">
        <v>0</v>
      </c>
      <c r="K988" s="434" t="b">
        <v>0</v>
      </c>
      <c r="L988" s="434">
        <v>0</v>
      </c>
      <c r="M988" s="434" t="b">
        <v>0</v>
      </c>
      <c r="N988" s="434">
        <v>0</v>
      </c>
      <c r="O988" s="497" t="e">
        <f t="shared" si="80"/>
        <v>#DIV/0!</v>
      </c>
      <c r="P988" s="434">
        <f t="shared" si="84"/>
        <v>0</v>
      </c>
      <c r="Q988" s="434" t="e">
        <f t="shared" si="81"/>
        <v>#VALUE!</v>
      </c>
      <c r="R988" s="434">
        <v>1</v>
      </c>
      <c r="S988" s="434" t="str">
        <f t="shared" si="82"/>
        <v>Unclassified? Y/N Out of Order?</v>
      </c>
    </row>
    <row r="989" spans="6:19" x14ac:dyDescent="0.2">
      <c r="F989" s="434" t="b">
        <v>0</v>
      </c>
      <c r="G989" s="440" t="b">
        <f t="shared" si="83"/>
        <v>1</v>
      </c>
      <c r="H989" s="434" t="b">
        <v>0</v>
      </c>
      <c r="I989" s="434" t="b">
        <v>0</v>
      </c>
      <c r="K989" s="434" t="b">
        <v>0</v>
      </c>
      <c r="L989" s="434">
        <v>0</v>
      </c>
      <c r="M989" s="434" t="b">
        <v>0</v>
      </c>
      <c r="N989" s="434">
        <v>0</v>
      </c>
      <c r="O989" s="497" t="e">
        <f t="shared" si="80"/>
        <v>#DIV/0!</v>
      </c>
      <c r="P989" s="434">
        <f t="shared" si="84"/>
        <v>0</v>
      </c>
      <c r="Q989" s="434" t="e">
        <f t="shared" si="81"/>
        <v>#VALUE!</v>
      </c>
      <c r="R989" s="434">
        <v>1</v>
      </c>
      <c r="S989" s="434" t="str">
        <f t="shared" si="82"/>
        <v>Unclassified? Y/N Out of Order?</v>
      </c>
    </row>
    <row r="990" spans="6:19" x14ac:dyDescent="0.2">
      <c r="F990" s="434" t="b">
        <v>0</v>
      </c>
      <c r="G990" s="440" t="b">
        <f t="shared" si="83"/>
        <v>1</v>
      </c>
      <c r="H990" s="434" t="b">
        <v>0</v>
      </c>
      <c r="I990" s="434" t="b">
        <v>0</v>
      </c>
      <c r="K990" s="434" t="b">
        <v>0</v>
      </c>
      <c r="L990" s="434">
        <v>0</v>
      </c>
      <c r="M990" s="434" t="b">
        <v>0</v>
      </c>
      <c r="N990" s="434">
        <v>0</v>
      </c>
      <c r="O990" s="497" t="e">
        <f t="shared" si="80"/>
        <v>#DIV/0!</v>
      </c>
      <c r="P990" s="434">
        <f t="shared" si="84"/>
        <v>0</v>
      </c>
      <c r="Q990" s="434" t="e">
        <f t="shared" si="81"/>
        <v>#VALUE!</v>
      </c>
      <c r="R990" s="434">
        <v>1</v>
      </c>
      <c r="S990" s="434" t="str">
        <f t="shared" si="82"/>
        <v>Unclassified? Y/N Out of Order?</v>
      </c>
    </row>
    <row r="991" spans="6:19" x14ac:dyDescent="0.2">
      <c r="F991" s="434" t="b">
        <v>0</v>
      </c>
      <c r="G991" s="440" t="b">
        <f t="shared" si="83"/>
        <v>1</v>
      </c>
      <c r="H991" s="434" t="b">
        <v>0</v>
      </c>
      <c r="I991" s="434" t="b">
        <v>0</v>
      </c>
      <c r="K991" s="434" t="b">
        <v>0</v>
      </c>
      <c r="L991" s="434">
        <v>0</v>
      </c>
      <c r="M991" s="434" t="b">
        <v>0</v>
      </c>
      <c r="N991" s="434">
        <v>0</v>
      </c>
      <c r="O991" s="497" t="e">
        <f t="shared" si="80"/>
        <v>#DIV/0!</v>
      </c>
      <c r="P991" s="434">
        <f t="shared" si="84"/>
        <v>0</v>
      </c>
      <c r="Q991" s="434" t="e">
        <f t="shared" si="81"/>
        <v>#VALUE!</v>
      </c>
      <c r="R991" s="434">
        <v>1</v>
      </c>
      <c r="S991" s="434" t="str">
        <f t="shared" si="82"/>
        <v>Unclassified? Y/N Out of Order?</v>
      </c>
    </row>
    <row r="992" spans="6:19" x14ac:dyDescent="0.2">
      <c r="F992" s="434" t="b">
        <v>0</v>
      </c>
      <c r="G992" s="440" t="b">
        <f t="shared" si="83"/>
        <v>1</v>
      </c>
      <c r="H992" s="434" t="b">
        <v>0</v>
      </c>
      <c r="I992" s="434" t="b">
        <v>0</v>
      </c>
      <c r="K992" s="434" t="b">
        <v>0</v>
      </c>
      <c r="L992" s="434">
        <v>0</v>
      </c>
      <c r="M992" s="434" t="b">
        <v>0</v>
      </c>
      <c r="N992" s="434">
        <v>0</v>
      </c>
      <c r="O992" s="497" t="e">
        <f t="shared" si="80"/>
        <v>#DIV/0!</v>
      </c>
      <c r="P992" s="434">
        <f t="shared" si="84"/>
        <v>0</v>
      </c>
      <c r="Q992" s="434" t="e">
        <f t="shared" si="81"/>
        <v>#VALUE!</v>
      </c>
      <c r="R992" s="434">
        <v>1</v>
      </c>
      <c r="S992" s="434" t="str">
        <f t="shared" si="82"/>
        <v>Unclassified? Y/N Out of Order?</v>
      </c>
    </row>
    <row r="993" spans="6:19" x14ac:dyDescent="0.2">
      <c r="F993" s="434" t="b">
        <v>0</v>
      </c>
      <c r="G993" s="440" t="b">
        <f t="shared" si="83"/>
        <v>1</v>
      </c>
      <c r="H993" s="434" t="b">
        <v>0</v>
      </c>
      <c r="I993" s="434" t="b">
        <v>0</v>
      </c>
      <c r="K993" s="434" t="b">
        <v>0</v>
      </c>
      <c r="L993" s="434">
        <v>0</v>
      </c>
      <c r="M993" s="434" t="b">
        <v>0</v>
      </c>
      <c r="N993" s="434">
        <v>0</v>
      </c>
      <c r="O993" s="497" t="e">
        <f t="shared" si="80"/>
        <v>#DIV/0!</v>
      </c>
      <c r="P993" s="434">
        <f t="shared" si="84"/>
        <v>0</v>
      </c>
      <c r="Q993" s="434" t="e">
        <f t="shared" si="81"/>
        <v>#VALUE!</v>
      </c>
      <c r="R993" s="434">
        <v>1</v>
      </c>
      <c r="S993" s="434" t="str">
        <f t="shared" si="82"/>
        <v>Unclassified? Y/N Out of Order?</v>
      </c>
    </row>
    <row r="994" spans="6:19" x14ac:dyDescent="0.2">
      <c r="F994" s="434" t="b">
        <v>0</v>
      </c>
      <c r="G994" s="440" t="b">
        <f t="shared" si="83"/>
        <v>1</v>
      </c>
      <c r="H994" s="434" t="b">
        <v>0</v>
      </c>
      <c r="I994" s="434" t="b">
        <v>0</v>
      </c>
      <c r="K994" s="434" t="b">
        <v>0</v>
      </c>
      <c r="L994" s="434">
        <v>0</v>
      </c>
      <c r="M994" s="434" t="b">
        <v>0</v>
      </c>
      <c r="N994" s="434">
        <v>0</v>
      </c>
      <c r="O994" s="497" t="e">
        <f t="shared" si="80"/>
        <v>#DIV/0!</v>
      </c>
      <c r="P994" s="434">
        <f t="shared" si="84"/>
        <v>0</v>
      </c>
      <c r="Q994" s="434" t="e">
        <f t="shared" si="81"/>
        <v>#VALUE!</v>
      </c>
      <c r="R994" s="434">
        <v>1</v>
      </c>
      <c r="S994" s="434" t="str">
        <f t="shared" si="82"/>
        <v>Unclassified? Y/N Out of Order?</v>
      </c>
    </row>
    <row r="995" spans="6:19" x14ac:dyDescent="0.2">
      <c r="F995" s="434" t="b">
        <v>0</v>
      </c>
      <c r="G995" s="440" t="b">
        <f t="shared" si="83"/>
        <v>1</v>
      </c>
      <c r="H995" s="434" t="b">
        <v>0</v>
      </c>
      <c r="I995" s="434" t="b">
        <v>0</v>
      </c>
      <c r="K995" s="434" t="b">
        <v>0</v>
      </c>
      <c r="L995" s="434">
        <v>0</v>
      </c>
      <c r="M995" s="434" t="b">
        <v>0</v>
      </c>
      <c r="N995" s="434">
        <v>0</v>
      </c>
      <c r="O995" s="497" t="e">
        <f t="shared" si="80"/>
        <v>#DIV/0!</v>
      </c>
      <c r="P995" s="434">
        <f t="shared" si="84"/>
        <v>0</v>
      </c>
      <c r="Q995" s="434" t="e">
        <f t="shared" si="81"/>
        <v>#VALUE!</v>
      </c>
      <c r="R995" s="434">
        <v>1</v>
      </c>
      <c r="S995" s="434" t="str">
        <f t="shared" si="82"/>
        <v>Unclassified? Y/N Out of Order?</v>
      </c>
    </row>
    <row r="996" spans="6:19" x14ac:dyDescent="0.2">
      <c r="F996" s="434" t="b">
        <v>0</v>
      </c>
      <c r="G996" s="440" t="b">
        <f t="shared" si="83"/>
        <v>1</v>
      </c>
      <c r="H996" s="434" t="b">
        <v>0</v>
      </c>
      <c r="I996" s="434" t="b">
        <v>0</v>
      </c>
      <c r="K996" s="434" t="b">
        <v>0</v>
      </c>
      <c r="L996" s="434">
        <v>0</v>
      </c>
      <c r="M996" s="434" t="b">
        <v>0</v>
      </c>
      <c r="N996" s="434">
        <v>0</v>
      </c>
      <c r="O996" s="497" t="e">
        <f t="shared" si="80"/>
        <v>#DIV/0!</v>
      </c>
      <c r="P996" s="434">
        <f t="shared" si="84"/>
        <v>0</v>
      </c>
      <c r="Q996" s="434" t="e">
        <f t="shared" si="81"/>
        <v>#VALUE!</v>
      </c>
      <c r="R996" s="434">
        <v>1</v>
      </c>
      <c r="S996" s="434" t="str">
        <f t="shared" si="82"/>
        <v>Unclassified? Y/N Out of Order?</v>
      </c>
    </row>
    <row r="997" spans="6:19" x14ac:dyDescent="0.2">
      <c r="F997" s="434" t="b">
        <v>0</v>
      </c>
      <c r="G997" s="440" t="b">
        <f t="shared" si="83"/>
        <v>1</v>
      </c>
      <c r="H997" s="434" t="b">
        <v>0</v>
      </c>
      <c r="I997" s="434" t="b">
        <v>0</v>
      </c>
      <c r="K997" s="434" t="b">
        <v>0</v>
      </c>
      <c r="L997" s="434">
        <v>0</v>
      </c>
      <c r="M997" s="434" t="b">
        <v>0</v>
      </c>
      <c r="N997" s="434">
        <v>0</v>
      </c>
      <c r="O997" s="497" t="e">
        <f t="shared" si="80"/>
        <v>#DIV/0!</v>
      </c>
      <c r="P997" s="434">
        <f t="shared" si="84"/>
        <v>0</v>
      </c>
      <c r="Q997" s="434" t="e">
        <f t="shared" si="81"/>
        <v>#VALUE!</v>
      </c>
      <c r="R997" s="434">
        <v>1</v>
      </c>
      <c r="S997" s="434" t="str">
        <f t="shared" si="82"/>
        <v>Unclassified? Y/N Out of Order?</v>
      </c>
    </row>
    <row r="998" spans="6:19" x14ac:dyDescent="0.2">
      <c r="F998" s="434" t="b">
        <v>0</v>
      </c>
      <c r="G998" s="440" t="b">
        <f t="shared" si="83"/>
        <v>1</v>
      </c>
      <c r="H998" s="434" t="b">
        <v>0</v>
      </c>
      <c r="I998" s="434" t="b">
        <v>0</v>
      </c>
      <c r="K998" s="434" t="b">
        <v>0</v>
      </c>
      <c r="L998" s="434">
        <v>0</v>
      </c>
      <c r="M998" s="434" t="b">
        <v>0</v>
      </c>
      <c r="N998" s="434">
        <v>0</v>
      </c>
      <c r="O998" s="497" t="e">
        <f t="shared" si="80"/>
        <v>#DIV/0!</v>
      </c>
      <c r="P998" s="434">
        <f t="shared" si="84"/>
        <v>0</v>
      </c>
      <c r="Q998" s="434" t="e">
        <f t="shared" si="81"/>
        <v>#VALUE!</v>
      </c>
      <c r="R998" s="434">
        <v>1</v>
      </c>
      <c r="S998" s="434" t="str">
        <f t="shared" si="82"/>
        <v>Unclassified? Y/N Out of Order?</v>
      </c>
    </row>
    <row r="999" spans="6:19" x14ac:dyDescent="0.2">
      <c r="F999" s="434" t="b">
        <v>0</v>
      </c>
      <c r="G999" s="440" t="b">
        <f t="shared" si="83"/>
        <v>1</v>
      </c>
      <c r="H999" s="434" t="b">
        <v>0</v>
      </c>
      <c r="I999" s="434" t="b">
        <v>0</v>
      </c>
      <c r="K999" s="434" t="b">
        <v>0</v>
      </c>
      <c r="L999" s="434">
        <v>0</v>
      </c>
      <c r="M999" s="434" t="b">
        <v>0</v>
      </c>
      <c r="N999" s="434">
        <v>0</v>
      </c>
      <c r="O999" s="497" t="e">
        <f t="shared" si="80"/>
        <v>#DIV/0!</v>
      </c>
      <c r="P999" s="434">
        <f t="shared" si="84"/>
        <v>0</v>
      </c>
      <c r="Q999" s="434" t="e">
        <f t="shared" si="81"/>
        <v>#VALUE!</v>
      </c>
      <c r="R999" s="434">
        <v>1</v>
      </c>
      <c r="S999" s="434" t="str">
        <f t="shared" si="82"/>
        <v>Unclassified? Y/N Out of Order?</v>
      </c>
    </row>
    <row r="1000" spans="6:19" x14ac:dyDescent="0.2">
      <c r="F1000" s="434" t="b">
        <v>0</v>
      </c>
      <c r="G1000" s="440" t="b">
        <f t="shared" si="83"/>
        <v>1</v>
      </c>
      <c r="H1000" s="434" t="b">
        <v>0</v>
      </c>
      <c r="I1000" s="434" t="b">
        <v>0</v>
      </c>
      <c r="K1000" s="434" t="b">
        <v>0</v>
      </c>
      <c r="L1000" s="434">
        <v>0</v>
      </c>
      <c r="M1000" s="434" t="b">
        <v>0</v>
      </c>
      <c r="N1000" s="434">
        <v>0</v>
      </c>
      <c r="O1000" s="497" t="e">
        <f t="shared" si="80"/>
        <v>#DIV/0!</v>
      </c>
      <c r="P1000" s="434">
        <f t="shared" si="84"/>
        <v>0</v>
      </c>
      <c r="Q1000" s="434" t="e">
        <f t="shared" si="81"/>
        <v>#VALUE!</v>
      </c>
      <c r="R1000" s="434">
        <v>1</v>
      </c>
      <c r="S1000" s="434" t="str">
        <f t="shared" si="82"/>
        <v>Unclassified? Y/N Out of Order?</v>
      </c>
    </row>
    <row r="1001" spans="6:19" x14ac:dyDescent="0.2">
      <c r="F1001" s="434" t="b">
        <v>0</v>
      </c>
      <c r="G1001" s="440" t="b">
        <f t="shared" si="83"/>
        <v>1</v>
      </c>
      <c r="H1001" s="434" t="b">
        <v>0</v>
      </c>
      <c r="I1001" s="434" t="b">
        <v>0</v>
      </c>
      <c r="K1001" s="434" t="b">
        <v>0</v>
      </c>
      <c r="L1001" s="434">
        <v>0</v>
      </c>
      <c r="M1001" s="434" t="b">
        <v>0</v>
      </c>
      <c r="N1001" s="434">
        <v>0</v>
      </c>
      <c r="O1001" s="497" t="e">
        <f t="shared" si="80"/>
        <v>#DIV/0!</v>
      </c>
      <c r="P1001" s="434">
        <f t="shared" si="84"/>
        <v>0</v>
      </c>
      <c r="Q1001" s="434" t="e">
        <f t="shared" si="81"/>
        <v>#VALUE!</v>
      </c>
      <c r="R1001" s="434">
        <v>1</v>
      </c>
      <c r="S1001" s="434" t="str">
        <f t="shared" si="82"/>
        <v>Unclassified? Y/N Out of Order?</v>
      </c>
    </row>
    <row r="1002" spans="6:19" x14ac:dyDescent="0.2">
      <c r="F1002" s="434" t="b">
        <v>0</v>
      </c>
      <c r="G1002" s="440" t="b">
        <f t="shared" si="83"/>
        <v>1</v>
      </c>
      <c r="H1002" s="434" t="b">
        <v>0</v>
      </c>
      <c r="I1002" s="434" t="b">
        <v>0</v>
      </c>
      <c r="K1002" s="434" t="b">
        <v>0</v>
      </c>
      <c r="L1002" s="434">
        <v>0</v>
      </c>
      <c r="M1002" s="434" t="b">
        <v>0</v>
      </c>
      <c r="N1002" s="434">
        <v>0</v>
      </c>
      <c r="O1002" s="497" t="e">
        <f t="shared" si="80"/>
        <v>#DIV/0!</v>
      </c>
      <c r="P1002" s="434">
        <f t="shared" si="84"/>
        <v>0</v>
      </c>
      <c r="Q1002" s="434" t="e">
        <f t="shared" si="81"/>
        <v>#VALUE!</v>
      </c>
      <c r="R1002" s="434">
        <v>1</v>
      </c>
      <c r="S1002" s="434" t="str">
        <f t="shared" si="82"/>
        <v>Unclassified? Y/N Out of Order?</v>
      </c>
    </row>
    <row r="1003" spans="6:19" x14ac:dyDescent="0.2">
      <c r="F1003" s="434" t="b">
        <v>0</v>
      </c>
      <c r="G1003" s="440" t="b">
        <f t="shared" si="83"/>
        <v>1</v>
      </c>
      <c r="H1003" s="434" t="b">
        <v>0</v>
      </c>
      <c r="I1003" s="434" t="b">
        <v>0</v>
      </c>
      <c r="K1003" s="434" t="b">
        <v>0</v>
      </c>
      <c r="L1003" s="434">
        <v>0</v>
      </c>
      <c r="M1003" s="434" t="b">
        <v>0</v>
      </c>
      <c r="N1003" s="434">
        <v>0</v>
      </c>
      <c r="O1003" s="497" t="e">
        <f t="shared" si="80"/>
        <v>#DIV/0!</v>
      </c>
      <c r="P1003" s="434">
        <f t="shared" si="84"/>
        <v>0</v>
      </c>
      <c r="Q1003" s="434" t="e">
        <f t="shared" si="81"/>
        <v>#VALUE!</v>
      </c>
      <c r="R1003" s="434">
        <v>1</v>
      </c>
      <c r="S1003" s="434" t="str">
        <f t="shared" si="82"/>
        <v>Unclassified? Y/N Out of Order?</v>
      </c>
    </row>
    <row r="1004" spans="6:19" x14ac:dyDescent="0.2">
      <c r="F1004" s="434" t="b">
        <v>0</v>
      </c>
      <c r="G1004" s="440" t="b">
        <f t="shared" si="83"/>
        <v>1</v>
      </c>
      <c r="H1004" s="434" t="b">
        <v>0</v>
      </c>
      <c r="I1004" s="434" t="b">
        <v>0</v>
      </c>
      <c r="K1004" s="434" t="b">
        <v>0</v>
      </c>
      <c r="L1004" s="434">
        <v>0</v>
      </c>
      <c r="M1004" s="434" t="b">
        <v>0</v>
      </c>
      <c r="N1004" s="434">
        <v>0</v>
      </c>
      <c r="O1004" s="497" t="e">
        <f t="shared" si="80"/>
        <v>#DIV/0!</v>
      </c>
      <c r="P1004" s="434">
        <f t="shared" si="84"/>
        <v>0</v>
      </c>
      <c r="Q1004" s="434" t="e">
        <f t="shared" si="81"/>
        <v>#VALUE!</v>
      </c>
      <c r="R1004" s="434">
        <v>1</v>
      </c>
      <c r="S1004" s="434" t="str">
        <f t="shared" si="82"/>
        <v>Unclassified? Y/N Out of Order?</v>
      </c>
    </row>
    <row r="1005" spans="6:19" x14ac:dyDescent="0.2">
      <c r="F1005" s="434" t="b">
        <v>0</v>
      </c>
      <c r="G1005" s="440" t="b">
        <f t="shared" si="83"/>
        <v>1</v>
      </c>
      <c r="H1005" s="434" t="b">
        <v>0</v>
      </c>
      <c r="I1005" s="434" t="b">
        <v>0</v>
      </c>
      <c r="K1005" s="434" t="b">
        <v>0</v>
      </c>
      <c r="L1005" s="434">
        <v>0</v>
      </c>
      <c r="M1005" s="434" t="b">
        <v>0</v>
      </c>
      <c r="N1005" s="434">
        <v>0</v>
      </c>
      <c r="O1005" s="497" t="e">
        <f t="shared" si="80"/>
        <v>#DIV/0!</v>
      </c>
      <c r="P1005" s="434">
        <f t="shared" si="84"/>
        <v>0</v>
      </c>
      <c r="Q1005" s="434" t="e">
        <f t="shared" si="81"/>
        <v>#VALUE!</v>
      </c>
      <c r="R1005" s="434">
        <v>1</v>
      </c>
      <c r="S1005" s="434" t="str">
        <f t="shared" si="82"/>
        <v>Unclassified? Y/N Out of Order?</v>
      </c>
    </row>
    <row r="1006" spans="6:19" x14ac:dyDescent="0.2">
      <c r="F1006" s="434" t="b">
        <v>0</v>
      </c>
      <c r="G1006" s="440" t="b">
        <f t="shared" si="83"/>
        <v>1</v>
      </c>
      <c r="H1006" s="434" t="b">
        <v>0</v>
      </c>
      <c r="I1006" s="434" t="b">
        <v>0</v>
      </c>
      <c r="K1006" s="434" t="b">
        <v>0</v>
      </c>
      <c r="L1006" s="434">
        <v>0</v>
      </c>
      <c r="M1006" s="434" t="b">
        <v>0</v>
      </c>
      <c r="N1006" s="434">
        <v>0</v>
      </c>
      <c r="O1006" s="497" t="e">
        <f t="shared" si="80"/>
        <v>#DIV/0!</v>
      </c>
      <c r="P1006" s="434">
        <f t="shared" si="84"/>
        <v>0</v>
      </c>
      <c r="Q1006" s="434" t="e">
        <f t="shared" si="81"/>
        <v>#VALUE!</v>
      </c>
      <c r="R1006" s="434">
        <v>1</v>
      </c>
      <c r="S1006" s="434" t="str">
        <f t="shared" si="82"/>
        <v>Unclassified? Y/N Out of Order?</v>
      </c>
    </row>
    <row r="1007" spans="6:19" x14ac:dyDescent="0.2">
      <c r="F1007" s="434" t="b">
        <v>0</v>
      </c>
      <c r="G1007" s="440" t="b">
        <f t="shared" si="83"/>
        <v>1</v>
      </c>
      <c r="H1007" s="434" t="b">
        <v>0</v>
      </c>
      <c r="I1007" s="434" t="b">
        <v>0</v>
      </c>
      <c r="K1007" s="434" t="b">
        <v>0</v>
      </c>
      <c r="L1007" s="434">
        <v>0</v>
      </c>
      <c r="M1007" s="434" t="b">
        <v>0</v>
      </c>
      <c r="N1007" s="434">
        <v>0</v>
      </c>
      <c r="O1007" s="497" t="e">
        <f t="shared" si="80"/>
        <v>#DIV/0!</v>
      </c>
      <c r="P1007" s="434">
        <f t="shared" si="84"/>
        <v>0</v>
      </c>
      <c r="Q1007" s="434" t="e">
        <f t="shared" si="81"/>
        <v>#VALUE!</v>
      </c>
      <c r="R1007" s="434">
        <v>1</v>
      </c>
      <c r="S1007" s="434" t="str">
        <f t="shared" si="82"/>
        <v>Unclassified? Y/N Out of Order?</v>
      </c>
    </row>
    <row r="1008" spans="6:19" x14ac:dyDescent="0.2">
      <c r="F1008" s="434" t="b">
        <v>0</v>
      </c>
      <c r="G1008" s="440" t="b">
        <f t="shared" si="83"/>
        <v>1</v>
      </c>
      <c r="H1008" s="434" t="b">
        <v>0</v>
      </c>
      <c r="I1008" s="434" t="b">
        <v>0</v>
      </c>
      <c r="K1008" s="434" t="b">
        <v>0</v>
      </c>
      <c r="L1008" s="434">
        <v>0</v>
      </c>
      <c r="M1008" s="434" t="b">
        <v>0</v>
      </c>
      <c r="N1008" s="434">
        <v>0</v>
      </c>
      <c r="O1008" s="497" t="e">
        <f t="shared" si="80"/>
        <v>#DIV/0!</v>
      </c>
      <c r="P1008" s="434">
        <f t="shared" si="84"/>
        <v>0</v>
      </c>
      <c r="Q1008" s="434" t="e">
        <f t="shared" si="81"/>
        <v>#VALUE!</v>
      </c>
      <c r="R1008" s="434">
        <v>1</v>
      </c>
      <c r="S1008" s="434" t="str">
        <f t="shared" si="82"/>
        <v>Unclassified? Y/N Out of Order?</v>
      </c>
    </row>
    <row r="1009" spans="6:19" x14ac:dyDescent="0.2">
      <c r="F1009" s="434" t="b">
        <v>0</v>
      </c>
      <c r="G1009" s="440" t="b">
        <f t="shared" si="83"/>
        <v>1</v>
      </c>
      <c r="H1009" s="434" t="b">
        <v>0</v>
      </c>
      <c r="I1009" s="434" t="b">
        <v>0</v>
      </c>
      <c r="K1009" s="434" t="b">
        <v>0</v>
      </c>
      <c r="L1009" s="434">
        <v>0</v>
      </c>
      <c r="M1009" s="434" t="b">
        <v>0</v>
      </c>
      <c r="N1009" s="434">
        <v>0</v>
      </c>
      <c r="O1009" s="497" t="e">
        <f t="shared" si="80"/>
        <v>#DIV/0!</v>
      </c>
      <c r="P1009" s="434">
        <f t="shared" si="84"/>
        <v>0</v>
      </c>
      <c r="Q1009" s="434" t="e">
        <f t="shared" si="81"/>
        <v>#VALUE!</v>
      </c>
      <c r="R1009" s="434">
        <v>1</v>
      </c>
      <c r="S1009" s="434" t="str">
        <f t="shared" si="82"/>
        <v>Unclassified? Y/N Out of Order?</v>
      </c>
    </row>
    <row r="1010" spans="6:19" x14ac:dyDescent="0.2">
      <c r="F1010" s="434" t="b">
        <v>0</v>
      </c>
      <c r="G1010" s="440" t="b">
        <f t="shared" si="83"/>
        <v>1</v>
      </c>
      <c r="H1010" s="434" t="b">
        <v>0</v>
      </c>
      <c r="I1010" s="434" t="b">
        <v>0</v>
      </c>
      <c r="K1010" s="434" t="b">
        <v>0</v>
      </c>
      <c r="L1010" s="434">
        <v>0</v>
      </c>
      <c r="M1010" s="434" t="b">
        <v>0</v>
      </c>
      <c r="N1010" s="434">
        <v>0</v>
      </c>
      <c r="O1010" s="497" t="e">
        <f t="shared" si="80"/>
        <v>#DIV/0!</v>
      </c>
      <c r="P1010" s="434">
        <f t="shared" si="84"/>
        <v>0</v>
      </c>
      <c r="Q1010" s="434" t="e">
        <f t="shared" si="81"/>
        <v>#VALUE!</v>
      </c>
      <c r="R1010" s="434">
        <v>1</v>
      </c>
      <c r="S1010" s="434" t="str">
        <f t="shared" si="82"/>
        <v>Unclassified? Y/N Out of Order?</v>
      </c>
    </row>
    <row r="1011" spans="6:19" x14ac:dyDescent="0.2">
      <c r="F1011" s="434" t="b">
        <v>0</v>
      </c>
      <c r="G1011" s="440" t="b">
        <f t="shared" si="83"/>
        <v>1</v>
      </c>
      <c r="H1011" s="434" t="b">
        <v>0</v>
      </c>
      <c r="I1011" s="434" t="b">
        <v>0</v>
      </c>
      <c r="K1011" s="434" t="b">
        <v>0</v>
      </c>
      <c r="L1011" s="434">
        <v>0</v>
      </c>
      <c r="M1011" s="434" t="b">
        <v>0</v>
      </c>
      <c r="N1011" s="434">
        <v>0</v>
      </c>
      <c r="O1011" s="497" t="e">
        <f t="shared" si="80"/>
        <v>#DIV/0!</v>
      </c>
      <c r="P1011" s="434">
        <f t="shared" si="84"/>
        <v>0</v>
      </c>
      <c r="Q1011" s="434" t="e">
        <f t="shared" si="81"/>
        <v>#VALUE!</v>
      </c>
      <c r="R1011" s="434">
        <v>1</v>
      </c>
      <c r="S1011" s="434" t="str">
        <f t="shared" si="82"/>
        <v>Unclassified? Y/N Out of Order?</v>
      </c>
    </row>
    <row r="1012" spans="6:19" x14ac:dyDescent="0.2">
      <c r="F1012" s="434" t="b">
        <v>0</v>
      </c>
      <c r="G1012" s="440" t="b">
        <f t="shared" si="83"/>
        <v>1</v>
      </c>
      <c r="H1012" s="434" t="b">
        <v>0</v>
      </c>
      <c r="I1012" s="434" t="b">
        <v>0</v>
      </c>
      <c r="K1012" s="434" t="b">
        <v>0</v>
      </c>
      <c r="L1012" s="434">
        <v>0</v>
      </c>
      <c r="M1012" s="434" t="b">
        <v>0</v>
      </c>
      <c r="N1012" s="434">
        <v>0</v>
      </c>
      <c r="O1012" s="497" t="e">
        <f t="shared" si="80"/>
        <v>#DIV/0!</v>
      </c>
      <c r="P1012" s="434">
        <f t="shared" si="84"/>
        <v>0</v>
      </c>
      <c r="Q1012" s="434" t="e">
        <f t="shared" si="81"/>
        <v>#VALUE!</v>
      </c>
      <c r="R1012" s="434">
        <v>1</v>
      </c>
      <c r="S1012" s="434" t="str">
        <f t="shared" si="82"/>
        <v>Unclassified? Y/N Out of Order?</v>
      </c>
    </row>
    <row r="1013" spans="6:19" x14ac:dyDescent="0.2">
      <c r="F1013" s="434" t="b">
        <v>0</v>
      </c>
      <c r="G1013" s="440" t="b">
        <f t="shared" si="83"/>
        <v>1</v>
      </c>
      <c r="H1013" s="434" t="b">
        <v>0</v>
      </c>
      <c r="I1013" s="434" t="b">
        <v>0</v>
      </c>
      <c r="K1013" s="434" t="b">
        <v>0</v>
      </c>
      <c r="L1013" s="434">
        <v>0</v>
      </c>
      <c r="M1013" s="434" t="b">
        <v>0</v>
      </c>
      <c r="N1013" s="434">
        <v>0</v>
      </c>
      <c r="O1013" s="497" t="e">
        <f t="shared" si="80"/>
        <v>#DIV/0!</v>
      </c>
      <c r="P1013" s="434">
        <f t="shared" si="84"/>
        <v>0</v>
      </c>
      <c r="Q1013" s="434" t="e">
        <f t="shared" si="81"/>
        <v>#VALUE!</v>
      </c>
      <c r="R1013" s="434">
        <v>1</v>
      </c>
      <c r="S1013" s="434" t="str">
        <f t="shared" si="82"/>
        <v>Unclassified? Y/N Out of Order?</v>
      </c>
    </row>
    <row r="1014" spans="6:19" x14ac:dyDescent="0.2">
      <c r="F1014" s="434" t="b">
        <v>0</v>
      </c>
      <c r="G1014" s="440" t="b">
        <f t="shared" si="83"/>
        <v>1</v>
      </c>
      <c r="H1014" s="434" t="b">
        <v>0</v>
      </c>
      <c r="I1014" s="434" t="b">
        <v>0</v>
      </c>
      <c r="K1014" s="434" t="b">
        <v>0</v>
      </c>
      <c r="L1014" s="434">
        <v>0</v>
      </c>
      <c r="M1014" s="434" t="b">
        <v>0</v>
      </c>
      <c r="N1014" s="434">
        <v>0</v>
      </c>
      <c r="O1014" s="497" t="e">
        <f t="shared" si="80"/>
        <v>#DIV/0!</v>
      </c>
      <c r="P1014" s="434">
        <f t="shared" si="84"/>
        <v>0</v>
      </c>
      <c r="Q1014" s="434" t="e">
        <f t="shared" si="81"/>
        <v>#VALUE!</v>
      </c>
      <c r="R1014" s="434">
        <v>1</v>
      </c>
      <c r="S1014" s="434" t="str">
        <f t="shared" si="82"/>
        <v>Unclassified? Y/N Out of Order?</v>
      </c>
    </row>
    <row r="1015" spans="6:19" x14ac:dyDescent="0.2">
      <c r="F1015" s="434" t="b">
        <v>0</v>
      </c>
      <c r="G1015" s="440" t="b">
        <f t="shared" si="83"/>
        <v>1</v>
      </c>
      <c r="H1015" s="434" t="b">
        <v>0</v>
      </c>
      <c r="I1015" s="434" t="b">
        <v>0</v>
      </c>
      <c r="K1015" s="434" t="b">
        <v>0</v>
      </c>
      <c r="L1015" s="434">
        <v>0</v>
      </c>
      <c r="M1015" s="434" t="b">
        <v>0</v>
      </c>
      <c r="N1015" s="434">
        <v>0</v>
      </c>
      <c r="O1015" s="497" t="e">
        <f t="shared" si="80"/>
        <v>#DIV/0!</v>
      </c>
      <c r="P1015" s="434">
        <f t="shared" si="84"/>
        <v>0</v>
      </c>
      <c r="Q1015" s="434" t="e">
        <f t="shared" si="81"/>
        <v>#VALUE!</v>
      </c>
      <c r="R1015" s="434">
        <v>1</v>
      </c>
      <c r="S1015" s="434" t="str">
        <f t="shared" si="82"/>
        <v>Unclassified? Y/N Out of Order?</v>
      </c>
    </row>
    <row r="1016" spans="6:19" x14ac:dyDescent="0.2">
      <c r="F1016" s="434" t="b">
        <v>0</v>
      </c>
      <c r="G1016" s="440" t="b">
        <f t="shared" si="83"/>
        <v>1</v>
      </c>
      <c r="H1016" s="434" t="b">
        <v>0</v>
      </c>
      <c r="I1016" s="434" t="b">
        <v>0</v>
      </c>
      <c r="K1016" s="434" t="b">
        <v>0</v>
      </c>
      <c r="L1016" s="434">
        <v>0</v>
      </c>
      <c r="M1016" s="434" t="b">
        <v>0</v>
      </c>
      <c r="N1016" s="434">
        <v>0</v>
      </c>
      <c r="O1016" s="497" t="e">
        <f t="shared" si="80"/>
        <v>#DIV/0!</v>
      </c>
      <c r="P1016" s="434">
        <f t="shared" si="84"/>
        <v>0</v>
      </c>
      <c r="Q1016" s="434" t="e">
        <f t="shared" si="81"/>
        <v>#VALUE!</v>
      </c>
      <c r="R1016" s="434">
        <v>1</v>
      </c>
      <c r="S1016" s="434" t="str">
        <f t="shared" si="82"/>
        <v>Unclassified? Y/N Out of Order?</v>
      </c>
    </row>
    <row r="1017" spans="6:19" x14ac:dyDescent="0.2">
      <c r="F1017" s="434" t="b">
        <v>0</v>
      </c>
      <c r="G1017" s="440" t="b">
        <f t="shared" si="83"/>
        <v>1</v>
      </c>
      <c r="H1017" s="434" t="b">
        <v>0</v>
      </c>
      <c r="I1017" s="434" t="b">
        <v>0</v>
      </c>
      <c r="K1017" s="434" t="b">
        <v>0</v>
      </c>
      <c r="L1017" s="434">
        <v>0</v>
      </c>
      <c r="M1017" s="434" t="b">
        <v>0</v>
      </c>
      <c r="N1017" s="434">
        <v>0</v>
      </c>
      <c r="O1017" s="497" t="e">
        <f t="shared" si="80"/>
        <v>#DIV/0!</v>
      </c>
      <c r="P1017" s="434">
        <f t="shared" si="84"/>
        <v>0</v>
      </c>
      <c r="Q1017" s="434" t="e">
        <f t="shared" si="81"/>
        <v>#VALUE!</v>
      </c>
      <c r="R1017" s="434">
        <v>1</v>
      </c>
      <c r="S1017" s="434" t="str">
        <f t="shared" si="82"/>
        <v>Unclassified? Y/N Out of Order?</v>
      </c>
    </row>
    <row r="1018" spans="6:19" x14ac:dyDescent="0.2">
      <c r="F1018" s="434" t="b">
        <v>0</v>
      </c>
      <c r="G1018" s="440" t="b">
        <f t="shared" si="83"/>
        <v>1</v>
      </c>
      <c r="H1018" s="434" t="b">
        <v>0</v>
      </c>
      <c r="I1018" s="434" t="b">
        <v>0</v>
      </c>
      <c r="K1018" s="434" t="b">
        <v>0</v>
      </c>
      <c r="L1018" s="434">
        <v>0</v>
      </c>
      <c r="M1018" s="434" t="b">
        <v>0</v>
      </c>
      <c r="N1018" s="434">
        <v>0</v>
      </c>
      <c r="O1018" s="497" t="e">
        <f t="shared" si="80"/>
        <v>#DIV/0!</v>
      </c>
      <c r="P1018" s="434">
        <f t="shared" si="84"/>
        <v>0</v>
      </c>
      <c r="Q1018" s="434" t="e">
        <f t="shared" si="81"/>
        <v>#VALUE!</v>
      </c>
      <c r="R1018" s="434">
        <v>1</v>
      </c>
      <c r="S1018" s="434" t="str">
        <f t="shared" si="82"/>
        <v>Unclassified? Y/N Out of Order?</v>
      </c>
    </row>
    <row r="1019" spans="6:19" x14ac:dyDescent="0.2">
      <c r="F1019" s="434" t="b">
        <v>0</v>
      </c>
      <c r="G1019" s="440" t="b">
        <f t="shared" si="83"/>
        <v>1</v>
      </c>
      <c r="H1019" s="434" t="b">
        <v>0</v>
      </c>
      <c r="I1019" s="434" t="b">
        <v>0</v>
      </c>
      <c r="K1019" s="434" t="b">
        <v>0</v>
      </c>
      <c r="L1019" s="434">
        <v>0</v>
      </c>
      <c r="M1019" s="434" t="b">
        <v>0</v>
      </c>
      <c r="N1019" s="434">
        <v>0</v>
      </c>
      <c r="O1019" s="497" t="e">
        <f t="shared" si="80"/>
        <v>#DIV/0!</v>
      </c>
      <c r="P1019" s="434">
        <f t="shared" si="84"/>
        <v>0</v>
      </c>
      <c r="Q1019" s="434" t="e">
        <f t="shared" si="81"/>
        <v>#VALUE!</v>
      </c>
      <c r="R1019" s="434">
        <v>1</v>
      </c>
      <c r="S1019" s="434" t="str">
        <f t="shared" si="82"/>
        <v>Unclassified? Y/N Out of Order?</v>
      </c>
    </row>
    <row r="1020" spans="6:19" x14ac:dyDescent="0.2">
      <c r="F1020" s="434" t="b">
        <v>0</v>
      </c>
      <c r="G1020" s="440" t="b">
        <f t="shared" si="83"/>
        <v>1</v>
      </c>
      <c r="H1020" s="434" t="b">
        <v>0</v>
      </c>
      <c r="I1020" s="434" t="b">
        <v>0</v>
      </c>
      <c r="K1020" s="434" t="b">
        <v>0</v>
      </c>
      <c r="L1020" s="434">
        <v>0</v>
      </c>
      <c r="M1020" s="434" t="b">
        <v>0</v>
      </c>
      <c r="N1020" s="434">
        <v>0</v>
      </c>
      <c r="O1020" s="497" t="e">
        <f t="shared" si="80"/>
        <v>#DIV/0!</v>
      </c>
      <c r="P1020" s="434">
        <f t="shared" si="84"/>
        <v>0</v>
      </c>
      <c r="Q1020" s="434" t="e">
        <f t="shared" si="81"/>
        <v>#VALUE!</v>
      </c>
      <c r="R1020" s="434">
        <v>1</v>
      </c>
      <c r="S1020" s="434" t="str">
        <f t="shared" si="82"/>
        <v>Unclassified? Y/N Out of Order?</v>
      </c>
    </row>
    <row r="1021" spans="6:19" x14ac:dyDescent="0.2">
      <c r="F1021" s="434" t="b">
        <v>0</v>
      </c>
      <c r="G1021" s="440" t="b">
        <f t="shared" si="83"/>
        <v>1</v>
      </c>
      <c r="H1021" s="434" t="b">
        <v>0</v>
      </c>
      <c r="I1021" s="434" t="b">
        <v>0</v>
      </c>
      <c r="K1021" s="434" t="b">
        <v>0</v>
      </c>
      <c r="L1021" s="434">
        <v>0</v>
      </c>
      <c r="M1021" s="434" t="b">
        <v>0</v>
      </c>
      <c r="N1021" s="434">
        <v>0</v>
      </c>
      <c r="O1021" s="497" t="e">
        <f t="shared" si="80"/>
        <v>#DIV/0!</v>
      </c>
      <c r="P1021" s="434">
        <f t="shared" si="84"/>
        <v>0</v>
      </c>
      <c r="Q1021" s="434" t="e">
        <f t="shared" si="81"/>
        <v>#VALUE!</v>
      </c>
      <c r="R1021" s="434">
        <v>1</v>
      </c>
      <c r="S1021" s="434" t="str">
        <f t="shared" si="82"/>
        <v>Unclassified? Y/N Out of Order?</v>
      </c>
    </row>
    <row r="1022" spans="6:19" x14ac:dyDescent="0.2">
      <c r="F1022" s="434" t="b">
        <v>0</v>
      </c>
      <c r="G1022" s="440" t="b">
        <f t="shared" si="83"/>
        <v>1</v>
      </c>
      <c r="H1022" s="434" t="b">
        <v>0</v>
      </c>
      <c r="I1022" s="434" t="b">
        <v>0</v>
      </c>
      <c r="K1022" s="434" t="b">
        <v>0</v>
      </c>
      <c r="L1022" s="434">
        <v>0</v>
      </c>
      <c r="M1022" s="434" t="b">
        <v>0</v>
      </c>
      <c r="N1022" s="434">
        <v>0</v>
      </c>
      <c r="O1022" s="497" t="e">
        <f t="shared" si="80"/>
        <v>#DIV/0!</v>
      </c>
      <c r="P1022" s="434">
        <f t="shared" si="84"/>
        <v>0</v>
      </c>
      <c r="Q1022" s="434" t="e">
        <f t="shared" si="81"/>
        <v>#VALUE!</v>
      </c>
      <c r="R1022" s="434">
        <v>1</v>
      </c>
      <c r="S1022" s="434" t="str">
        <f t="shared" si="82"/>
        <v>Unclassified? Y/N Out of Order?</v>
      </c>
    </row>
    <row r="1023" spans="6:19" x14ac:dyDescent="0.2">
      <c r="F1023" s="434" t="b">
        <v>0</v>
      </c>
      <c r="G1023" s="440" t="b">
        <f t="shared" si="83"/>
        <v>1</v>
      </c>
      <c r="H1023" s="434" t="b">
        <v>0</v>
      </c>
      <c r="I1023" s="434" t="b">
        <v>0</v>
      </c>
      <c r="K1023" s="434" t="b">
        <v>0</v>
      </c>
      <c r="L1023" s="434">
        <v>0</v>
      </c>
      <c r="M1023" s="434" t="b">
        <v>0</v>
      </c>
      <c r="N1023" s="434">
        <v>0</v>
      </c>
      <c r="O1023" s="497" t="e">
        <f t="shared" si="80"/>
        <v>#DIV/0!</v>
      </c>
      <c r="P1023" s="434">
        <f t="shared" si="84"/>
        <v>0</v>
      </c>
      <c r="Q1023" s="434" t="e">
        <f t="shared" si="81"/>
        <v>#VALUE!</v>
      </c>
      <c r="R1023" s="434">
        <v>1</v>
      </c>
      <c r="S1023" s="434" t="str">
        <f t="shared" si="82"/>
        <v>Unclassified? Y/N Out of Order?</v>
      </c>
    </row>
    <row r="1024" spans="6:19" x14ac:dyDescent="0.2">
      <c r="F1024" s="434" t="b">
        <v>0</v>
      </c>
      <c r="G1024" s="440" t="b">
        <f t="shared" si="83"/>
        <v>1</v>
      </c>
      <c r="H1024" s="434" t="b">
        <v>0</v>
      </c>
      <c r="I1024" s="434" t="b">
        <v>0</v>
      </c>
      <c r="K1024" s="434" t="b">
        <v>0</v>
      </c>
      <c r="L1024" s="434">
        <v>0</v>
      </c>
      <c r="M1024" s="434" t="b">
        <v>0</v>
      </c>
      <c r="N1024" s="434">
        <v>0</v>
      </c>
      <c r="O1024" s="497" t="e">
        <f t="shared" si="80"/>
        <v>#DIV/0!</v>
      </c>
      <c r="P1024" s="434">
        <f t="shared" si="84"/>
        <v>0</v>
      </c>
      <c r="Q1024" s="434" t="e">
        <f t="shared" si="81"/>
        <v>#VALUE!</v>
      </c>
      <c r="R1024" s="434">
        <v>1</v>
      </c>
      <c r="S1024" s="434" t="str">
        <f t="shared" si="82"/>
        <v>Unclassified? Y/N Out of Order?</v>
      </c>
    </row>
    <row r="1025" spans="6:19" x14ac:dyDescent="0.2">
      <c r="F1025" s="434" t="b">
        <v>0</v>
      </c>
      <c r="G1025" s="440" t="b">
        <f t="shared" si="83"/>
        <v>1</v>
      </c>
      <c r="H1025" s="434" t="b">
        <v>0</v>
      </c>
      <c r="I1025" s="434" t="b">
        <v>0</v>
      </c>
      <c r="K1025" s="434" t="b">
        <v>0</v>
      </c>
      <c r="L1025" s="434">
        <v>0</v>
      </c>
      <c r="M1025" s="434" t="b">
        <v>0</v>
      </c>
      <c r="N1025" s="434">
        <v>0</v>
      </c>
      <c r="O1025" s="497" t="e">
        <f t="shared" si="80"/>
        <v>#DIV/0!</v>
      </c>
      <c r="P1025" s="434">
        <f t="shared" si="84"/>
        <v>0</v>
      </c>
      <c r="Q1025" s="434" t="e">
        <f t="shared" si="81"/>
        <v>#VALUE!</v>
      </c>
      <c r="R1025" s="434">
        <v>1</v>
      </c>
      <c r="S1025" s="434" t="str">
        <f t="shared" si="82"/>
        <v>Unclassified? Y/N Out of Order?</v>
      </c>
    </row>
    <row r="1026" spans="6:19" x14ac:dyDescent="0.2">
      <c r="F1026" s="434" t="b">
        <v>0</v>
      </c>
      <c r="G1026" s="440" t="b">
        <f t="shared" si="83"/>
        <v>1</v>
      </c>
      <c r="H1026" s="434" t="b">
        <v>0</v>
      </c>
      <c r="I1026" s="434" t="b">
        <v>0</v>
      </c>
      <c r="K1026" s="434" t="b">
        <v>0</v>
      </c>
      <c r="L1026" s="434">
        <v>0</v>
      </c>
      <c r="M1026" s="434" t="b">
        <v>0</v>
      </c>
      <c r="N1026" s="434">
        <v>0</v>
      </c>
      <c r="O1026" s="497" t="e">
        <f t="shared" si="80"/>
        <v>#DIV/0!</v>
      </c>
      <c r="P1026" s="434">
        <f t="shared" si="84"/>
        <v>0</v>
      </c>
      <c r="Q1026" s="434" t="e">
        <f t="shared" si="81"/>
        <v>#VALUE!</v>
      </c>
      <c r="R1026" s="434">
        <v>1</v>
      </c>
      <c r="S1026" s="434" t="str">
        <f t="shared" si="82"/>
        <v>Unclassified? Y/N Out of Order?</v>
      </c>
    </row>
    <row r="1027" spans="6:19" x14ac:dyDescent="0.2">
      <c r="F1027" s="434" t="b">
        <v>0</v>
      </c>
      <c r="G1027" s="440" t="b">
        <f t="shared" si="83"/>
        <v>1</v>
      </c>
      <c r="H1027" s="434" t="b">
        <v>0</v>
      </c>
      <c r="I1027" s="434" t="b">
        <v>0</v>
      </c>
      <c r="K1027" s="434" t="b">
        <v>0</v>
      </c>
      <c r="L1027" s="434">
        <v>0</v>
      </c>
      <c r="M1027" s="434" t="b">
        <v>0</v>
      </c>
      <c r="N1027" s="434">
        <v>0</v>
      </c>
      <c r="O1027" s="497" t="e">
        <f t="shared" si="80"/>
        <v>#DIV/0!</v>
      </c>
      <c r="P1027" s="434">
        <f t="shared" si="84"/>
        <v>0</v>
      </c>
      <c r="Q1027" s="434" t="e">
        <f t="shared" si="81"/>
        <v>#VALUE!</v>
      </c>
      <c r="R1027" s="434">
        <v>1</v>
      </c>
      <c r="S1027" s="434" t="str">
        <f t="shared" si="82"/>
        <v>Unclassified? Y/N Out of Order?</v>
      </c>
    </row>
    <row r="1028" spans="6:19" x14ac:dyDescent="0.2">
      <c r="F1028" s="434" t="b">
        <v>0</v>
      </c>
      <c r="G1028" s="440" t="b">
        <f t="shared" si="83"/>
        <v>1</v>
      </c>
      <c r="H1028" s="434" t="b">
        <v>0</v>
      </c>
      <c r="I1028" s="434" t="b">
        <v>0</v>
      </c>
      <c r="K1028" s="434" t="b">
        <v>0</v>
      </c>
      <c r="L1028" s="434">
        <v>0</v>
      </c>
      <c r="M1028" s="434" t="b">
        <v>0</v>
      </c>
      <c r="N1028" s="434">
        <v>0</v>
      </c>
      <c r="O1028" s="497" t="e">
        <f t="shared" si="80"/>
        <v>#DIV/0!</v>
      </c>
      <c r="P1028" s="434">
        <f t="shared" si="84"/>
        <v>0</v>
      </c>
      <c r="Q1028" s="434" t="e">
        <f t="shared" si="81"/>
        <v>#VALUE!</v>
      </c>
      <c r="R1028" s="434">
        <v>1</v>
      </c>
      <c r="S1028" s="434" t="str">
        <f t="shared" si="82"/>
        <v>Unclassified? Y/N Out of Order?</v>
      </c>
    </row>
    <row r="1029" spans="6:19" x14ac:dyDescent="0.2">
      <c r="F1029" s="434" t="b">
        <v>0</v>
      </c>
      <c r="G1029" s="440" t="b">
        <f t="shared" si="83"/>
        <v>1</v>
      </c>
      <c r="H1029" s="434" t="b">
        <v>0</v>
      </c>
      <c r="I1029" s="434" t="b">
        <v>0</v>
      </c>
      <c r="K1029" s="434" t="b">
        <v>0</v>
      </c>
      <c r="L1029" s="434">
        <v>0</v>
      </c>
      <c r="M1029" s="434" t="b">
        <v>0</v>
      </c>
      <c r="N1029" s="434">
        <v>0</v>
      </c>
      <c r="O1029" s="497" t="e">
        <f t="shared" si="80"/>
        <v>#DIV/0!</v>
      </c>
      <c r="P1029" s="434">
        <f t="shared" si="84"/>
        <v>0</v>
      </c>
      <c r="Q1029" s="434" t="e">
        <f t="shared" si="81"/>
        <v>#VALUE!</v>
      </c>
      <c r="R1029" s="434">
        <v>1</v>
      </c>
      <c r="S1029" s="434" t="str">
        <f t="shared" si="82"/>
        <v>Unclassified? Y/N Out of Order?</v>
      </c>
    </row>
    <row r="1030" spans="6:19" x14ac:dyDescent="0.2">
      <c r="F1030" s="434" t="b">
        <v>0</v>
      </c>
      <c r="G1030" s="440" t="b">
        <f t="shared" si="83"/>
        <v>1</v>
      </c>
      <c r="H1030" s="434" t="b">
        <v>0</v>
      </c>
      <c r="I1030" s="434" t="b">
        <v>0</v>
      </c>
      <c r="K1030" s="434" t="b">
        <v>0</v>
      </c>
      <c r="L1030" s="434">
        <v>0</v>
      </c>
      <c r="M1030" s="434" t="b">
        <v>0</v>
      </c>
      <c r="N1030" s="434">
        <v>0</v>
      </c>
      <c r="O1030" s="497" t="e">
        <f t="shared" si="80"/>
        <v>#DIV/0!</v>
      </c>
      <c r="P1030" s="434">
        <f t="shared" si="84"/>
        <v>0</v>
      </c>
      <c r="Q1030" s="434" t="e">
        <f t="shared" si="81"/>
        <v>#VALUE!</v>
      </c>
      <c r="R1030" s="434">
        <v>1</v>
      </c>
      <c r="S1030" s="434" t="str">
        <f t="shared" si="82"/>
        <v>Unclassified? Y/N Out of Order?</v>
      </c>
    </row>
    <row r="1031" spans="6:19" x14ac:dyDescent="0.2">
      <c r="F1031" s="434" t="b">
        <v>0</v>
      </c>
      <c r="G1031" s="440" t="b">
        <f t="shared" si="83"/>
        <v>1</v>
      </c>
      <c r="H1031" s="434" t="b">
        <v>0</v>
      </c>
      <c r="I1031" s="434" t="b">
        <v>0</v>
      </c>
      <c r="K1031" s="434" t="b">
        <v>0</v>
      </c>
      <c r="L1031" s="434">
        <v>0</v>
      </c>
      <c r="M1031" s="434" t="b">
        <v>0</v>
      </c>
      <c r="N1031" s="434">
        <v>0</v>
      </c>
      <c r="O1031" s="497" t="e">
        <f t="shared" si="80"/>
        <v>#DIV/0!</v>
      </c>
      <c r="P1031" s="434">
        <f t="shared" si="84"/>
        <v>0</v>
      </c>
      <c r="Q1031" s="434" t="e">
        <f t="shared" si="81"/>
        <v>#VALUE!</v>
      </c>
      <c r="R1031" s="434">
        <v>1</v>
      </c>
      <c r="S1031" s="434" t="str">
        <f t="shared" si="82"/>
        <v>Unclassified? Y/N Out of Order?</v>
      </c>
    </row>
    <row r="1032" spans="6:19" x14ac:dyDescent="0.2">
      <c r="F1032" s="434" t="b">
        <v>0</v>
      </c>
      <c r="G1032" s="440" t="b">
        <f t="shared" si="83"/>
        <v>1</v>
      </c>
      <c r="H1032" s="434" t="b">
        <v>0</v>
      </c>
      <c r="I1032" s="434" t="b">
        <v>0</v>
      </c>
      <c r="K1032" s="434" t="b">
        <v>0</v>
      </c>
      <c r="L1032" s="434">
        <v>0</v>
      </c>
      <c r="M1032" s="434" t="b">
        <v>0</v>
      </c>
      <c r="N1032" s="434">
        <v>0</v>
      </c>
      <c r="O1032" s="497" t="e">
        <f t="shared" si="80"/>
        <v>#DIV/0!</v>
      </c>
      <c r="P1032" s="434">
        <f t="shared" si="84"/>
        <v>0</v>
      </c>
      <c r="Q1032" s="434" t="e">
        <f t="shared" si="81"/>
        <v>#VALUE!</v>
      </c>
      <c r="R1032" s="434">
        <v>1</v>
      </c>
      <c r="S1032" s="434" t="str">
        <f t="shared" si="82"/>
        <v>Unclassified? Y/N Out of Order?</v>
      </c>
    </row>
    <row r="1033" spans="6:19" x14ac:dyDescent="0.2">
      <c r="F1033" s="434" t="b">
        <v>0</v>
      </c>
      <c r="G1033" s="440" t="b">
        <f t="shared" si="83"/>
        <v>1</v>
      </c>
      <c r="H1033" s="434" t="b">
        <v>0</v>
      </c>
      <c r="I1033" s="434" t="b">
        <v>0</v>
      </c>
      <c r="K1033" s="434" t="b">
        <v>0</v>
      </c>
      <c r="L1033" s="434">
        <v>0</v>
      </c>
      <c r="M1033" s="434" t="b">
        <v>0</v>
      </c>
      <c r="N1033" s="434">
        <v>0</v>
      </c>
      <c r="O1033" s="497" t="e">
        <f t="shared" si="80"/>
        <v>#DIV/0!</v>
      </c>
      <c r="P1033" s="434">
        <f t="shared" si="84"/>
        <v>0</v>
      </c>
      <c r="Q1033" s="434" t="e">
        <f t="shared" si="81"/>
        <v>#VALUE!</v>
      </c>
      <c r="R1033" s="434">
        <v>1</v>
      </c>
      <c r="S1033" s="434" t="str">
        <f t="shared" si="82"/>
        <v>Unclassified? Y/N Out of Order?</v>
      </c>
    </row>
    <row r="1034" spans="6:19" x14ac:dyDescent="0.2">
      <c r="F1034" s="434" t="b">
        <v>0</v>
      </c>
      <c r="G1034" s="440" t="b">
        <f t="shared" si="83"/>
        <v>1</v>
      </c>
      <c r="H1034" s="434" t="b">
        <v>0</v>
      </c>
      <c r="I1034" s="434" t="b">
        <v>0</v>
      </c>
      <c r="K1034" s="434" t="b">
        <v>0</v>
      </c>
      <c r="L1034" s="434">
        <v>0</v>
      </c>
      <c r="M1034" s="434" t="b">
        <v>0</v>
      </c>
      <c r="N1034" s="434">
        <v>0</v>
      </c>
      <c r="O1034" s="497" t="e">
        <f t="shared" ref="O1034:O1097" si="85">SUM(IF(I1034 = 1, 1, 0) * J1034, IF(K1034 = 1, 1, 0) * L1034, IF(M1034 = 1, 1, 0) * N1034) / P1034</f>
        <v>#DIV/0!</v>
      </c>
      <c r="P1034" s="434">
        <f t="shared" si="84"/>
        <v>0</v>
      </c>
      <c r="Q1034" s="434" t="e">
        <f t="shared" ref="Q1034:Q1097" si="86">SUM(IF(I1034 = 1, 1, 0) * J1034, IF(K1034 = 1, 1, 0) * L1034, IF(M1034 = 1, 1, 0) * N1034) + " / " + P1034</f>
        <v>#VALUE!</v>
      </c>
      <c r="R1034" s="434">
        <v>1</v>
      </c>
      <c r="S1034" s="434"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34" t="b">
        <v>0</v>
      </c>
      <c r="G1035" s="440" t="b">
        <f t="shared" ref="G1035:G1098" si="88">NOT(H1035)</f>
        <v>1</v>
      </c>
      <c r="H1035" s="434" t="b">
        <v>0</v>
      </c>
      <c r="I1035" s="434" t="b">
        <v>0</v>
      </c>
      <c r="K1035" s="434" t="b">
        <v>0</v>
      </c>
      <c r="L1035" s="434">
        <v>0</v>
      </c>
      <c r="M1035" s="434" t="b">
        <v>0</v>
      </c>
      <c r="N1035" s="434">
        <v>0</v>
      </c>
      <c r="O1035" s="497" t="e">
        <f t="shared" si="85"/>
        <v>#DIV/0!</v>
      </c>
      <c r="P1035" s="434">
        <f t="shared" si="84"/>
        <v>0</v>
      </c>
      <c r="Q1035" s="434" t="e">
        <f t="shared" si="86"/>
        <v>#VALUE!</v>
      </c>
      <c r="R1035" s="434">
        <v>1</v>
      </c>
      <c r="S1035" s="434" t="str">
        <f t="shared" si="87"/>
        <v>Unclassified? Y/N Out of Order?</v>
      </c>
    </row>
    <row r="1036" spans="6:19" x14ac:dyDescent="0.2">
      <c r="F1036" s="434" t="b">
        <v>0</v>
      </c>
      <c r="G1036" s="440" t="b">
        <f t="shared" si="88"/>
        <v>1</v>
      </c>
      <c r="H1036" s="434" t="b">
        <v>0</v>
      </c>
      <c r="I1036" s="434" t="b">
        <v>0</v>
      </c>
      <c r="K1036" s="434" t="b">
        <v>0</v>
      </c>
      <c r="L1036" s="434">
        <v>0</v>
      </c>
      <c r="M1036" s="434" t="b">
        <v>0</v>
      </c>
      <c r="N1036" s="434">
        <v>0</v>
      </c>
      <c r="O1036" s="497" t="e">
        <f t="shared" si="85"/>
        <v>#DIV/0!</v>
      </c>
      <c r="P1036" s="434">
        <f t="shared" si="84"/>
        <v>0</v>
      </c>
      <c r="Q1036" s="434" t="e">
        <f t="shared" si="86"/>
        <v>#VALUE!</v>
      </c>
      <c r="R1036" s="434">
        <v>1</v>
      </c>
      <c r="S1036" s="434" t="str">
        <f t="shared" si="87"/>
        <v>Unclassified? Y/N Out of Order?</v>
      </c>
    </row>
    <row r="1037" spans="6:19" x14ac:dyDescent="0.2">
      <c r="F1037" s="434" t="b">
        <v>0</v>
      </c>
      <c r="G1037" s="440" t="b">
        <f t="shared" si="88"/>
        <v>1</v>
      </c>
      <c r="H1037" s="434" t="b">
        <v>0</v>
      </c>
      <c r="I1037" s="434" t="b">
        <v>0</v>
      </c>
      <c r="K1037" s="434" t="b">
        <v>0</v>
      </c>
      <c r="L1037" s="434">
        <v>0</v>
      </c>
      <c r="M1037" s="434" t="b">
        <v>0</v>
      </c>
      <c r="N1037" s="434">
        <v>0</v>
      </c>
      <c r="O1037" s="497" t="e">
        <f t="shared" si="85"/>
        <v>#DIV/0!</v>
      </c>
      <c r="P1037" s="434">
        <f t="shared" ref="P1037:P1100" si="89">SUM(J1037, L1037, N1037)</f>
        <v>0</v>
      </c>
      <c r="Q1037" s="434" t="e">
        <f t="shared" si="86"/>
        <v>#VALUE!</v>
      </c>
      <c r="R1037" s="434">
        <v>1</v>
      </c>
      <c r="S1037" s="434" t="str">
        <f t="shared" si="87"/>
        <v>Unclassified? Y/N Out of Order?</v>
      </c>
    </row>
    <row r="1038" spans="6:19" x14ac:dyDescent="0.2">
      <c r="F1038" s="434" t="b">
        <v>0</v>
      </c>
      <c r="G1038" s="440" t="b">
        <f t="shared" si="88"/>
        <v>1</v>
      </c>
      <c r="H1038" s="434" t="b">
        <v>0</v>
      </c>
      <c r="I1038" s="434" t="b">
        <v>0</v>
      </c>
      <c r="K1038" s="434" t="b">
        <v>0</v>
      </c>
      <c r="L1038" s="434">
        <v>0</v>
      </c>
      <c r="M1038" s="434" t="b">
        <v>0</v>
      </c>
      <c r="N1038" s="434">
        <v>0</v>
      </c>
      <c r="O1038" s="497" t="e">
        <f t="shared" si="85"/>
        <v>#DIV/0!</v>
      </c>
      <c r="P1038" s="434">
        <f t="shared" si="89"/>
        <v>0</v>
      </c>
      <c r="Q1038" s="434" t="e">
        <f t="shared" si="86"/>
        <v>#VALUE!</v>
      </c>
      <c r="R1038" s="434">
        <v>1</v>
      </c>
      <c r="S1038" s="434" t="str">
        <f t="shared" si="87"/>
        <v>Unclassified? Y/N Out of Order?</v>
      </c>
    </row>
    <row r="1039" spans="6:19" x14ac:dyDescent="0.2">
      <c r="F1039" s="434" t="b">
        <v>0</v>
      </c>
      <c r="G1039" s="440" t="b">
        <f t="shared" si="88"/>
        <v>1</v>
      </c>
      <c r="H1039" s="434" t="b">
        <v>0</v>
      </c>
      <c r="I1039" s="434" t="b">
        <v>0</v>
      </c>
      <c r="K1039" s="434" t="b">
        <v>0</v>
      </c>
      <c r="L1039" s="434">
        <v>0</v>
      </c>
      <c r="M1039" s="434" t="b">
        <v>0</v>
      </c>
      <c r="N1039" s="434">
        <v>0</v>
      </c>
      <c r="O1039" s="497" t="e">
        <f t="shared" si="85"/>
        <v>#DIV/0!</v>
      </c>
      <c r="P1039" s="434">
        <f t="shared" si="89"/>
        <v>0</v>
      </c>
      <c r="Q1039" s="434" t="e">
        <f t="shared" si="86"/>
        <v>#VALUE!</v>
      </c>
      <c r="R1039" s="434">
        <v>1</v>
      </c>
      <c r="S1039" s="434" t="str">
        <f t="shared" si="87"/>
        <v>Unclassified? Y/N Out of Order?</v>
      </c>
    </row>
    <row r="1040" spans="6:19" x14ac:dyDescent="0.2">
      <c r="F1040" s="434" t="b">
        <v>0</v>
      </c>
      <c r="G1040" s="440" t="b">
        <f t="shared" si="88"/>
        <v>1</v>
      </c>
      <c r="H1040" s="434" t="b">
        <v>0</v>
      </c>
      <c r="I1040" s="434" t="b">
        <v>0</v>
      </c>
      <c r="K1040" s="434" t="b">
        <v>0</v>
      </c>
      <c r="L1040" s="434">
        <v>0</v>
      </c>
      <c r="M1040" s="434" t="b">
        <v>0</v>
      </c>
      <c r="N1040" s="434">
        <v>0</v>
      </c>
      <c r="O1040" s="497" t="e">
        <f t="shared" si="85"/>
        <v>#DIV/0!</v>
      </c>
      <c r="P1040" s="434">
        <f t="shared" si="89"/>
        <v>0</v>
      </c>
      <c r="Q1040" s="434" t="e">
        <f t="shared" si="86"/>
        <v>#VALUE!</v>
      </c>
      <c r="R1040" s="434">
        <v>1</v>
      </c>
      <c r="S1040" s="434" t="str">
        <f t="shared" si="87"/>
        <v>Unclassified? Y/N Out of Order?</v>
      </c>
    </row>
    <row r="1041" spans="6:19" x14ac:dyDescent="0.2">
      <c r="F1041" s="434" t="b">
        <v>0</v>
      </c>
      <c r="G1041" s="440" t="b">
        <f t="shared" si="88"/>
        <v>1</v>
      </c>
      <c r="H1041" s="434" t="b">
        <v>0</v>
      </c>
      <c r="I1041" s="434" t="b">
        <v>0</v>
      </c>
      <c r="K1041" s="434" t="b">
        <v>0</v>
      </c>
      <c r="L1041" s="434">
        <v>0</v>
      </c>
      <c r="M1041" s="434" t="b">
        <v>0</v>
      </c>
      <c r="N1041" s="434">
        <v>0</v>
      </c>
      <c r="O1041" s="497" t="e">
        <f t="shared" si="85"/>
        <v>#DIV/0!</v>
      </c>
      <c r="P1041" s="434">
        <f t="shared" si="89"/>
        <v>0</v>
      </c>
      <c r="Q1041" s="434" t="e">
        <f t="shared" si="86"/>
        <v>#VALUE!</v>
      </c>
      <c r="R1041" s="434">
        <v>1</v>
      </c>
      <c r="S1041" s="434" t="str">
        <f t="shared" si="87"/>
        <v>Unclassified? Y/N Out of Order?</v>
      </c>
    </row>
    <row r="1042" spans="6:19" x14ac:dyDescent="0.2">
      <c r="F1042" s="434" t="b">
        <v>0</v>
      </c>
      <c r="G1042" s="440" t="b">
        <f t="shared" si="88"/>
        <v>1</v>
      </c>
      <c r="H1042" s="434" t="b">
        <v>0</v>
      </c>
      <c r="I1042" s="434" t="b">
        <v>0</v>
      </c>
      <c r="K1042" s="434" t="b">
        <v>0</v>
      </c>
      <c r="L1042" s="434">
        <v>0</v>
      </c>
      <c r="M1042" s="434" t="b">
        <v>0</v>
      </c>
      <c r="N1042" s="434">
        <v>0</v>
      </c>
      <c r="O1042" s="497" t="e">
        <f t="shared" si="85"/>
        <v>#DIV/0!</v>
      </c>
      <c r="P1042" s="434">
        <f t="shared" si="89"/>
        <v>0</v>
      </c>
      <c r="Q1042" s="434" t="e">
        <f t="shared" si="86"/>
        <v>#VALUE!</v>
      </c>
      <c r="R1042" s="434">
        <v>1</v>
      </c>
      <c r="S1042" s="434" t="str">
        <f t="shared" si="87"/>
        <v>Unclassified? Y/N Out of Order?</v>
      </c>
    </row>
    <row r="1043" spans="6:19" x14ac:dyDescent="0.2">
      <c r="F1043" s="434" t="b">
        <v>0</v>
      </c>
      <c r="G1043" s="440" t="b">
        <f t="shared" si="88"/>
        <v>1</v>
      </c>
      <c r="H1043" s="434" t="b">
        <v>0</v>
      </c>
      <c r="I1043" s="434" t="b">
        <v>0</v>
      </c>
      <c r="K1043" s="434" t="b">
        <v>0</v>
      </c>
      <c r="L1043" s="434">
        <v>0</v>
      </c>
      <c r="M1043" s="434" t="b">
        <v>0</v>
      </c>
      <c r="N1043" s="434">
        <v>0</v>
      </c>
      <c r="O1043" s="497" t="e">
        <f t="shared" si="85"/>
        <v>#DIV/0!</v>
      </c>
      <c r="P1043" s="434">
        <f t="shared" si="89"/>
        <v>0</v>
      </c>
      <c r="Q1043" s="434" t="e">
        <f t="shared" si="86"/>
        <v>#VALUE!</v>
      </c>
      <c r="R1043" s="434">
        <v>1</v>
      </c>
      <c r="S1043" s="434" t="str">
        <f t="shared" si="87"/>
        <v>Unclassified? Y/N Out of Order?</v>
      </c>
    </row>
    <row r="1044" spans="6:19" x14ac:dyDescent="0.2">
      <c r="F1044" s="434" t="b">
        <v>0</v>
      </c>
      <c r="G1044" s="440" t="b">
        <f t="shared" si="88"/>
        <v>1</v>
      </c>
      <c r="H1044" s="434" t="b">
        <v>0</v>
      </c>
      <c r="I1044" s="434" t="b">
        <v>0</v>
      </c>
      <c r="K1044" s="434" t="b">
        <v>0</v>
      </c>
      <c r="L1044" s="434">
        <v>0</v>
      </c>
      <c r="M1044" s="434" t="b">
        <v>0</v>
      </c>
      <c r="N1044" s="434">
        <v>0</v>
      </c>
      <c r="O1044" s="497" t="e">
        <f t="shared" si="85"/>
        <v>#DIV/0!</v>
      </c>
      <c r="P1044" s="434">
        <f t="shared" si="89"/>
        <v>0</v>
      </c>
      <c r="Q1044" s="434" t="e">
        <f t="shared" si="86"/>
        <v>#VALUE!</v>
      </c>
      <c r="R1044" s="434">
        <v>1</v>
      </c>
      <c r="S1044" s="434" t="str">
        <f t="shared" si="87"/>
        <v>Unclassified? Y/N Out of Order?</v>
      </c>
    </row>
    <row r="1045" spans="6:19" x14ac:dyDescent="0.2">
      <c r="F1045" s="434" t="b">
        <v>0</v>
      </c>
      <c r="G1045" s="440" t="b">
        <f t="shared" si="88"/>
        <v>1</v>
      </c>
      <c r="H1045" s="434" t="b">
        <v>0</v>
      </c>
      <c r="I1045" s="434" t="b">
        <v>0</v>
      </c>
      <c r="K1045" s="434" t="b">
        <v>0</v>
      </c>
      <c r="L1045" s="434">
        <v>0</v>
      </c>
      <c r="M1045" s="434" t="b">
        <v>0</v>
      </c>
      <c r="N1045" s="434">
        <v>0</v>
      </c>
      <c r="O1045" s="497" t="e">
        <f t="shared" si="85"/>
        <v>#DIV/0!</v>
      </c>
      <c r="P1045" s="434">
        <f t="shared" si="89"/>
        <v>0</v>
      </c>
      <c r="Q1045" s="434" t="e">
        <f t="shared" si="86"/>
        <v>#VALUE!</v>
      </c>
      <c r="R1045" s="434">
        <v>1</v>
      </c>
      <c r="S1045" s="434" t="str">
        <f t="shared" si="87"/>
        <v>Unclassified? Y/N Out of Order?</v>
      </c>
    </row>
    <row r="1046" spans="6:19" x14ac:dyDescent="0.2">
      <c r="F1046" s="434" t="b">
        <v>0</v>
      </c>
      <c r="G1046" s="440" t="b">
        <f t="shared" si="88"/>
        <v>1</v>
      </c>
      <c r="H1046" s="434" t="b">
        <v>0</v>
      </c>
      <c r="I1046" s="434" t="b">
        <v>0</v>
      </c>
      <c r="K1046" s="434" t="b">
        <v>0</v>
      </c>
      <c r="L1046" s="434">
        <v>0</v>
      </c>
      <c r="M1046" s="434" t="b">
        <v>0</v>
      </c>
      <c r="N1046" s="434">
        <v>0</v>
      </c>
      <c r="O1046" s="497" t="e">
        <f t="shared" si="85"/>
        <v>#DIV/0!</v>
      </c>
      <c r="P1046" s="434">
        <f t="shared" si="89"/>
        <v>0</v>
      </c>
      <c r="Q1046" s="434" t="e">
        <f t="shared" si="86"/>
        <v>#VALUE!</v>
      </c>
      <c r="R1046" s="434">
        <v>1</v>
      </c>
      <c r="S1046" s="434" t="str">
        <f t="shared" si="87"/>
        <v>Unclassified? Y/N Out of Order?</v>
      </c>
    </row>
    <row r="1047" spans="6:19" x14ac:dyDescent="0.2">
      <c r="F1047" s="434" t="b">
        <v>0</v>
      </c>
      <c r="G1047" s="440" t="b">
        <f t="shared" si="88"/>
        <v>1</v>
      </c>
      <c r="H1047" s="434" t="b">
        <v>0</v>
      </c>
      <c r="I1047" s="434" t="b">
        <v>0</v>
      </c>
      <c r="K1047" s="434" t="b">
        <v>0</v>
      </c>
      <c r="L1047" s="434">
        <v>0</v>
      </c>
      <c r="M1047" s="434" t="b">
        <v>0</v>
      </c>
      <c r="N1047" s="434">
        <v>0</v>
      </c>
      <c r="O1047" s="497" t="e">
        <f t="shared" si="85"/>
        <v>#DIV/0!</v>
      </c>
      <c r="P1047" s="434">
        <f t="shared" si="89"/>
        <v>0</v>
      </c>
      <c r="Q1047" s="434" t="e">
        <f t="shared" si="86"/>
        <v>#VALUE!</v>
      </c>
      <c r="R1047" s="434">
        <v>1</v>
      </c>
      <c r="S1047" s="434" t="str">
        <f t="shared" si="87"/>
        <v>Unclassified? Y/N Out of Order?</v>
      </c>
    </row>
    <row r="1048" spans="6:19" x14ac:dyDescent="0.2">
      <c r="F1048" s="434" t="b">
        <v>0</v>
      </c>
      <c r="G1048" s="440" t="b">
        <f t="shared" si="88"/>
        <v>1</v>
      </c>
      <c r="H1048" s="434" t="b">
        <v>0</v>
      </c>
      <c r="I1048" s="434" t="b">
        <v>0</v>
      </c>
      <c r="K1048" s="434" t="b">
        <v>0</v>
      </c>
      <c r="L1048" s="434">
        <v>0</v>
      </c>
      <c r="M1048" s="434" t="b">
        <v>0</v>
      </c>
      <c r="N1048" s="434">
        <v>0</v>
      </c>
      <c r="O1048" s="497" t="e">
        <f t="shared" si="85"/>
        <v>#DIV/0!</v>
      </c>
      <c r="P1048" s="434">
        <f t="shared" si="89"/>
        <v>0</v>
      </c>
      <c r="Q1048" s="434" t="e">
        <f t="shared" si="86"/>
        <v>#VALUE!</v>
      </c>
      <c r="R1048" s="434">
        <v>1</v>
      </c>
      <c r="S1048" s="434" t="str">
        <f t="shared" si="87"/>
        <v>Unclassified? Y/N Out of Order?</v>
      </c>
    </row>
    <row r="1049" spans="6:19" x14ac:dyDescent="0.2">
      <c r="F1049" s="434" t="b">
        <v>0</v>
      </c>
      <c r="G1049" s="440" t="b">
        <f t="shared" si="88"/>
        <v>1</v>
      </c>
      <c r="H1049" s="434" t="b">
        <v>0</v>
      </c>
      <c r="I1049" s="434" t="b">
        <v>0</v>
      </c>
      <c r="K1049" s="434" t="b">
        <v>0</v>
      </c>
      <c r="L1049" s="434">
        <v>0</v>
      </c>
      <c r="M1049" s="434" t="b">
        <v>0</v>
      </c>
      <c r="N1049" s="434">
        <v>0</v>
      </c>
      <c r="O1049" s="497" t="e">
        <f t="shared" si="85"/>
        <v>#DIV/0!</v>
      </c>
      <c r="P1049" s="434">
        <f t="shared" si="89"/>
        <v>0</v>
      </c>
      <c r="Q1049" s="434" t="e">
        <f t="shared" si="86"/>
        <v>#VALUE!</v>
      </c>
      <c r="R1049" s="434">
        <v>1</v>
      </c>
      <c r="S1049" s="434" t="str">
        <f t="shared" si="87"/>
        <v>Unclassified? Y/N Out of Order?</v>
      </c>
    </row>
    <row r="1050" spans="6:19" x14ac:dyDescent="0.2">
      <c r="F1050" s="434" t="b">
        <v>0</v>
      </c>
      <c r="G1050" s="440" t="b">
        <f t="shared" si="88"/>
        <v>1</v>
      </c>
      <c r="H1050" s="434" t="b">
        <v>0</v>
      </c>
      <c r="I1050" s="434" t="b">
        <v>0</v>
      </c>
      <c r="K1050" s="434" t="b">
        <v>0</v>
      </c>
      <c r="L1050" s="434">
        <v>0</v>
      </c>
      <c r="M1050" s="434" t="b">
        <v>0</v>
      </c>
      <c r="N1050" s="434">
        <v>0</v>
      </c>
      <c r="O1050" s="497" t="e">
        <f t="shared" si="85"/>
        <v>#DIV/0!</v>
      </c>
      <c r="P1050" s="434">
        <f t="shared" si="89"/>
        <v>0</v>
      </c>
      <c r="Q1050" s="434" t="e">
        <f t="shared" si="86"/>
        <v>#VALUE!</v>
      </c>
      <c r="R1050" s="434">
        <v>1</v>
      </c>
      <c r="S1050" s="434" t="str">
        <f t="shared" si="87"/>
        <v>Unclassified? Y/N Out of Order?</v>
      </c>
    </row>
    <row r="1051" spans="6:19" x14ac:dyDescent="0.2">
      <c r="F1051" s="434" t="b">
        <v>0</v>
      </c>
      <c r="G1051" s="440" t="b">
        <f t="shared" si="88"/>
        <v>1</v>
      </c>
      <c r="H1051" s="434" t="b">
        <v>0</v>
      </c>
      <c r="I1051" s="434" t="b">
        <v>0</v>
      </c>
      <c r="K1051" s="434" t="b">
        <v>0</v>
      </c>
      <c r="L1051" s="434">
        <v>0</v>
      </c>
      <c r="M1051" s="434" t="b">
        <v>0</v>
      </c>
      <c r="N1051" s="434">
        <v>0</v>
      </c>
      <c r="O1051" s="497" t="e">
        <f t="shared" si="85"/>
        <v>#DIV/0!</v>
      </c>
      <c r="P1051" s="434">
        <f t="shared" si="89"/>
        <v>0</v>
      </c>
      <c r="Q1051" s="434" t="e">
        <f t="shared" si="86"/>
        <v>#VALUE!</v>
      </c>
      <c r="R1051" s="434">
        <v>1</v>
      </c>
      <c r="S1051" s="434" t="str">
        <f t="shared" si="87"/>
        <v>Unclassified? Y/N Out of Order?</v>
      </c>
    </row>
    <row r="1052" spans="6:19" x14ac:dyDescent="0.2">
      <c r="F1052" s="434" t="b">
        <v>0</v>
      </c>
      <c r="G1052" s="440" t="b">
        <f t="shared" si="88"/>
        <v>1</v>
      </c>
      <c r="H1052" s="434" t="b">
        <v>0</v>
      </c>
      <c r="I1052" s="434" t="b">
        <v>0</v>
      </c>
      <c r="K1052" s="434" t="b">
        <v>0</v>
      </c>
      <c r="L1052" s="434">
        <v>0</v>
      </c>
      <c r="M1052" s="434" t="b">
        <v>0</v>
      </c>
      <c r="N1052" s="434">
        <v>0</v>
      </c>
      <c r="O1052" s="497" t="e">
        <f t="shared" si="85"/>
        <v>#DIV/0!</v>
      </c>
      <c r="P1052" s="434">
        <f t="shared" si="89"/>
        <v>0</v>
      </c>
      <c r="Q1052" s="434" t="e">
        <f t="shared" si="86"/>
        <v>#VALUE!</v>
      </c>
      <c r="R1052" s="434">
        <v>1</v>
      </c>
      <c r="S1052" s="434" t="str">
        <f t="shared" si="87"/>
        <v>Unclassified? Y/N Out of Order?</v>
      </c>
    </row>
    <row r="1053" spans="6:19" x14ac:dyDescent="0.2">
      <c r="F1053" s="434" t="b">
        <v>0</v>
      </c>
      <c r="G1053" s="440" t="b">
        <f t="shared" si="88"/>
        <v>1</v>
      </c>
      <c r="H1053" s="434" t="b">
        <v>0</v>
      </c>
      <c r="I1053" s="434" t="b">
        <v>0</v>
      </c>
      <c r="K1053" s="434" t="b">
        <v>0</v>
      </c>
      <c r="L1053" s="434">
        <v>0</v>
      </c>
      <c r="M1053" s="434" t="b">
        <v>0</v>
      </c>
      <c r="N1053" s="434">
        <v>0</v>
      </c>
      <c r="O1053" s="497" t="e">
        <f t="shared" si="85"/>
        <v>#DIV/0!</v>
      </c>
      <c r="P1053" s="434">
        <f t="shared" si="89"/>
        <v>0</v>
      </c>
      <c r="Q1053" s="434" t="e">
        <f t="shared" si="86"/>
        <v>#VALUE!</v>
      </c>
      <c r="R1053" s="434">
        <v>1</v>
      </c>
      <c r="S1053" s="434" t="str">
        <f t="shared" si="87"/>
        <v>Unclassified? Y/N Out of Order?</v>
      </c>
    </row>
    <row r="1054" spans="6:19" x14ac:dyDescent="0.2">
      <c r="F1054" s="434" t="b">
        <v>0</v>
      </c>
      <c r="G1054" s="440" t="b">
        <f t="shared" si="88"/>
        <v>1</v>
      </c>
      <c r="H1054" s="434" t="b">
        <v>0</v>
      </c>
      <c r="I1054" s="434" t="b">
        <v>0</v>
      </c>
      <c r="K1054" s="434" t="b">
        <v>0</v>
      </c>
      <c r="L1054" s="434">
        <v>0</v>
      </c>
      <c r="M1054" s="434" t="b">
        <v>0</v>
      </c>
      <c r="N1054" s="434">
        <v>0</v>
      </c>
      <c r="O1054" s="497" t="e">
        <f t="shared" si="85"/>
        <v>#DIV/0!</v>
      </c>
      <c r="P1054" s="434">
        <f t="shared" si="89"/>
        <v>0</v>
      </c>
      <c r="Q1054" s="434" t="e">
        <f t="shared" si="86"/>
        <v>#VALUE!</v>
      </c>
      <c r="R1054" s="434">
        <v>1</v>
      </c>
      <c r="S1054" s="434" t="str">
        <f t="shared" si="87"/>
        <v>Unclassified? Y/N Out of Order?</v>
      </c>
    </row>
    <row r="1055" spans="6:19" x14ac:dyDescent="0.2">
      <c r="F1055" s="434" t="b">
        <v>0</v>
      </c>
      <c r="G1055" s="440" t="b">
        <f t="shared" si="88"/>
        <v>1</v>
      </c>
      <c r="H1055" s="434" t="b">
        <v>0</v>
      </c>
      <c r="I1055" s="434" t="b">
        <v>0</v>
      </c>
      <c r="K1055" s="434" t="b">
        <v>0</v>
      </c>
      <c r="L1055" s="434">
        <v>0</v>
      </c>
      <c r="M1055" s="434" t="b">
        <v>0</v>
      </c>
      <c r="N1055" s="434">
        <v>0</v>
      </c>
      <c r="O1055" s="497" t="e">
        <f t="shared" si="85"/>
        <v>#DIV/0!</v>
      </c>
      <c r="P1055" s="434">
        <f t="shared" si="89"/>
        <v>0</v>
      </c>
      <c r="Q1055" s="434" t="e">
        <f t="shared" si="86"/>
        <v>#VALUE!</v>
      </c>
      <c r="R1055" s="434">
        <v>1</v>
      </c>
      <c r="S1055" s="434" t="str">
        <f t="shared" si="87"/>
        <v>Unclassified? Y/N Out of Order?</v>
      </c>
    </row>
    <row r="1056" spans="6:19" x14ac:dyDescent="0.2">
      <c r="F1056" s="434" t="b">
        <v>0</v>
      </c>
      <c r="G1056" s="440" t="b">
        <f t="shared" si="88"/>
        <v>1</v>
      </c>
      <c r="H1056" s="434" t="b">
        <v>0</v>
      </c>
      <c r="I1056" s="434" t="b">
        <v>0</v>
      </c>
      <c r="K1056" s="434" t="b">
        <v>0</v>
      </c>
      <c r="L1056" s="434">
        <v>0</v>
      </c>
      <c r="M1056" s="434" t="b">
        <v>0</v>
      </c>
      <c r="N1056" s="434">
        <v>0</v>
      </c>
      <c r="O1056" s="497" t="e">
        <f t="shared" si="85"/>
        <v>#DIV/0!</v>
      </c>
      <c r="P1056" s="434">
        <f t="shared" si="89"/>
        <v>0</v>
      </c>
      <c r="Q1056" s="434" t="e">
        <f t="shared" si="86"/>
        <v>#VALUE!</v>
      </c>
      <c r="R1056" s="434">
        <v>1</v>
      </c>
      <c r="S1056" s="434" t="str">
        <f t="shared" si="87"/>
        <v>Unclassified? Y/N Out of Order?</v>
      </c>
    </row>
    <row r="1057" spans="6:19" x14ac:dyDescent="0.2">
      <c r="F1057" s="434" t="b">
        <v>0</v>
      </c>
      <c r="G1057" s="440" t="b">
        <f t="shared" si="88"/>
        <v>1</v>
      </c>
      <c r="H1057" s="434" t="b">
        <v>0</v>
      </c>
      <c r="I1057" s="434" t="b">
        <v>0</v>
      </c>
      <c r="K1057" s="434" t="b">
        <v>0</v>
      </c>
      <c r="L1057" s="434">
        <v>0</v>
      </c>
      <c r="M1057" s="434" t="b">
        <v>0</v>
      </c>
      <c r="N1057" s="434">
        <v>0</v>
      </c>
      <c r="O1057" s="497" t="e">
        <f t="shared" si="85"/>
        <v>#DIV/0!</v>
      </c>
      <c r="P1057" s="434">
        <f t="shared" si="89"/>
        <v>0</v>
      </c>
      <c r="Q1057" s="434" t="e">
        <f t="shared" si="86"/>
        <v>#VALUE!</v>
      </c>
      <c r="R1057" s="434">
        <v>1</v>
      </c>
      <c r="S1057" s="434" t="str">
        <f t="shared" si="87"/>
        <v>Unclassified? Y/N Out of Order?</v>
      </c>
    </row>
    <row r="1058" spans="6:19" x14ac:dyDescent="0.2">
      <c r="F1058" s="434" t="b">
        <v>0</v>
      </c>
      <c r="G1058" s="440" t="b">
        <f t="shared" si="88"/>
        <v>1</v>
      </c>
      <c r="H1058" s="434" t="b">
        <v>0</v>
      </c>
      <c r="I1058" s="434" t="b">
        <v>0</v>
      </c>
      <c r="K1058" s="434" t="b">
        <v>0</v>
      </c>
      <c r="L1058" s="434">
        <v>0</v>
      </c>
      <c r="M1058" s="434" t="b">
        <v>0</v>
      </c>
      <c r="N1058" s="434">
        <v>0</v>
      </c>
      <c r="O1058" s="497" t="e">
        <f t="shared" si="85"/>
        <v>#DIV/0!</v>
      </c>
      <c r="P1058" s="434">
        <f t="shared" si="89"/>
        <v>0</v>
      </c>
      <c r="Q1058" s="434" t="e">
        <f t="shared" si="86"/>
        <v>#VALUE!</v>
      </c>
      <c r="R1058" s="434">
        <v>1</v>
      </c>
      <c r="S1058" s="434" t="str">
        <f t="shared" si="87"/>
        <v>Unclassified? Y/N Out of Order?</v>
      </c>
    </row>
    <row r="1059" spans="6:19" x14ac:dyDescent="0.2">
      <c r="F1059" s="434" t="b">
        <v>0</v>
      </c>
      <c r="G1059" s="440" t="b">
        <f t="shared" si="88"/>
        <v>1</v>
      </c>
      <c r="H1059" s="434" t="b">
        <v>0</v>
      </c>
      <c r="I1059" s="434" t="b">
        <v>0</v>
      </c>
      <c r="K1059" s="434" t="b">
        <v>0</v>
      </c>
      <c r="L1059" s="434">
        <v>0</v>
      </c>
      <c r="M1059" s="434" t="b">
        <v>0</v>
      </c>
      <c r="N1059" s="434">
        <v>0</v>
      </c>
      <c r="O1059" s="497" t="e">
        <f t="shared" si="85"/>
        <v>#DIV/0!</v>
      </c>
      <c r="P1059" s="434">
        <f t="shared" si="89"/>
        <v>0</v>
      </c>
      <c r="Q1059" s="434" t="e">
        <f t="shared" si="86"/>
        <v>#VALUE!</v>
      </c>
      <c r="R1059" s="434">
        <v>1</v>
      </c>
      <c r="S1059" s="434" t="str">
        <f t="shared" si="87"/>
        <v>Unclassified? Y/N Out of Order?</v>
      </c>
    </row>
    <row r="1060" spans="6:19" x14ac:dyDescent="0.2">
      <c r="F1060" s="434" t="b">
        <v>0</v>
      </c>
      <c r="G1060" s="440" t="b">
        <f t="shared" si="88"/>
        <v>1</v>
      </c>
      <c r="H1060" s="434" t="b">
        <v>0</v>
      </c>
      <c r="I1060" s="434" t="b">
        <v>0</v>
      </c>
      <c r="K1060" s="434" t="b">
        <v>0</v>
      </c>
      <c r="L1060" s="434">
        <v>0</v>
      </c>
      <c r="M1060" s="434" t="b">
        <v>0</v>
      </c>
      <c r="N1060" s="434">
        <v>0</v>
      </c>
      <c r="O1060" s="497" t="e">
        <f t="shared" si="85"/>
        <v>#DIV/0!</v>
      </c>
      <c r="P1060" s="434">
        <f t="shared" si="89"/>
        <v>0</v>
      </c>
      <c r="Q1060" s="434" t="e">
        <f t="shared" si="86"/>
        <v>#VALUE!</v>
      </c>
      <c r="R1060" s="434">
        <v>1</v>
      </c>
      <c r="S1060" s="434" t="str">
        <f t="shared" si="87"/>
        <v>Unclassified? Y/N Out of Order?</v>
      </c>
    </row>
    <row r="1061" spans="6:19" x14ac:dyDescent="0.2">
      <c r="F1061" s="434" t="b">
        <v>0</v>
      </c>
      <c r="G1061" s="440" t="b">
        <f t="shared" si="88"/>
        <v>1</v>
      </c>
      <c r="H1061" s="434" t="b">
        <v>0</v>
      </c>
      <c r="I1061" s="434" t="b">
        <v>0</v>
      </c>
      <c r="K1061" s="434" t="b">
        <v>0</v>
      </c>
      <c r="L1061" s="434">
        <v>0</v>
      </c>
      <c r="M1061" s="434" t="b">
        <v>0</v>
      </c>
      <c r="N1061" s="434">
        <v>0</v>
      </c>
      <c r="O1061" s="497" t="e">
        <f t="shared" si="85"/>
        <v>#DIV/0!</v>
      </c>
      <c r="P1061" s="434">
        <f t="shared" si="89"/>
        <v>0</v>
      </c>
      <c r="Q1061" s="434" t="e">
        <f t="shared" si="86"/>
        <v>#VALUE!</v>
      </c>
      <c r="R1061" s="434">
        <v>1</v>
      </c>
      <c r="S1061" s="434" t="str">
        <f t="shared" si="87"/>
        <v>Unclassified? Y/N Out of Order?</v>
      </c>
    </row>
    <row r="1062" spans="6:19" x14ac:dyDescent="0.2">
      <c r="F1062" s="434" t="b">
        <v>0</v>
      </c>
      <c r="G1062" s="440" t="b">
        <f t="shared" si="88"/>
        <v>1</v>
      </c>
      <c r="H1062" s="434" t="b">
        <v>0</v>
      </c>
      <c r="I1062" s="434" t="b">
        <v>0</v>
      </c>
      <c r="K1062" s="434" t="b">
        <v>0</v>
      </c>
      <c r="L1062" s="434">
        <v>0</v>
      </c>
      <c r="M1062" s="434" t="b">
        <v>0</v>
      </c>
      <c r="N1062" s="434">
        <v>0</v>
      </c>
      <c r="O1062" s="497" t="e">
        <f t="shared" si="85"/>
        <v>#DIV/0!</v>
      </c>
      <c r="P1062" s="434">
        <f t="shared" si="89"/>
        <v>0</v>
      </c>
      <c r="Q1062" s="434" t="e">
        <f t="shared" si="86"/>
        <v>#VALUE!</v>
      </c>
      <c r="R1062" s="434">
        <v>1</v>
      </c>
      <c r="S1062" s="434" t="str">
        <f t="shared" si="87"/>
        <v>Unclassified? Y/N Out of Order?</v>
      </c>
    </row>
    <row r="1063" spans="6:19" x14ac:dyDescent="0.2">
      <c r="F1063" s="434" t="b">
        <v>0</v>
      </c>
      <c r="G1063" s="440" t="b">
        <f t="shared" si="88"/>
        <v>1</v>
      </c>
      <c r="H1063" s="434" t="b">
        <v>0</v>
      </c>
      <c r="I1063" s="434" t="b">
        <v>0</v>
      </c>
      <c r="K1063" s="434" t="b">
        <v>0</v>
      </c>
      <c r="L1063" s="434">
        <v>0</v>
      </c>
      <c r="M1063" s="434" t="b">
        <v>0</v>
      </c>
      <c r="N1063" s="434">
        <v>0</v>
      </c>
      <c r="O1063" s="497" t="e">
        <f t="shared" si="85"/>
        <v>#DIV/0!</v>
      </c>
      <c r="P1063" s="434">
        <f t="shared" si="89"/>
        <v>0</v>
      </c>
      <c r="Q1063" s="434" t="e">
        <f t="shared" si="86"/>
        <v>#VALUE!</v>
      </c>
      <c r="R1063" s="434">
        <v>1</v>
      </c>
      <c r="S1063" s="434" t="str">
        <f t="shared" si="87"/>
        <v>Unclassified? Y/N Out of Order?</v>
      </c>
    </row>
    <row r="1064" spans="6:19" x14ac:dyDescent="0.2">
      <c r="F1064" s="434" t="b">
        <v>0</v>
      </c>
      <c r="G1064" s="440" t="b">
        <f t="shared" si="88"/>
        <v>1</v>
      </c>
      <c r="H1064" s="434" t="b">
        <v>0</v>
      </c>
      <c r="I1064" s="434" t="b">
        <v>0</v>
      </c>
      <c r="K1064" s="434" t="b">
        <v>0</v>
      </c>
      <c r="L1064" s="434">
        <v>0</v>
      </c>
      <c r="M1064" s="434" t="b">
        <v>0</v>
      </c>
      <c r="N1064" s="434">
        <v>0</v>
      </c>
      <c r="O1064" s="497" t="e">
        <f t="shared" si="85"/>
        <v>#DIV/0!</v>
      </c>
      <c r="P1064" s="434">
        <f t="shared" si="89"/>
        <v>0</v>
      </c>
      <c r="Q1064" s="434" t="e">
        <f t="shared" si="86"/>
        <v>#VALUE!</v>
      </c>
      <c r="R1064" s="434">
        <v>1</v>
      </c>
      <c r="S1064" s="434" t="str">
        <f t="shared" si="87"/>
        <v>Unclassified? Y/N Out of Order?</v>
      </c>
    </row>
    <row r="1065" spans="6:19" x14ac:dyDescent="0.2">
      <c r="F1065" s="434" t="b">
        <v>0</v>
      </c>
      <c r="G1065" s="440" t="b">
        <f t="shared" si="88"/>
        <v>1</v>
      </c>
      <c r="H1065" s="434" t="b">
        <v>0</v>
      </c>
      <c r="I1065" s="434" t="b">
        <v>0</v>
      </c>
      <c r="K1065" s="434" t="b">
        <v>0</v>
      </c>
      <c r="L1065" s="434">
        <v>0</v>
      </c>
      <c r="M1065" s="434" t="b">
        <v>0</v>
      </c>
      <c r="N1065" s="434">
        <v>0</v>
      </c>
      <c r="O1065" s="497" t="e">
        <f t="shared" si="85"/>
        <v>#DIV/0!</v>
      </c>
      <c r="P1065" s="434">
        <f t="shared" si="89"/>
        <v>0</v>
      </c>
      <c r="Q1065" s="434" t="e">
        <f t="shared" si="86"/>
        <v>#VALUE!</v>
      </c>
      <c r="R1065" s="434">
        <v>1</v>
      </c>
      <c r="S1065" s="434" t="str">
        <f t="shared" si="87"/>
        <v>Unclassified? Y/N Out of Order?</v>
      </c>
    </row>
    <row r="1066" spans="6:19" x14ac:dyDescent="0.2">
      <c r="F1066" s="434" t="b">
        <v>0</v>
      </c>
      <c r="G1066" s="440" t="b">
        <f t="shared" si="88"/>
        <v>1</v>
      </c>
      <c r="H1066" s="434" t="b">
        <v>0</v>
      </c>
      <c r="I1066" s="434" t="b">
        <v>0</v>
      </c>
      <c r="K1066" s="434" t="b">
        <v>0</v>
      </c>
      <c r="L1066" s="434">
        <v>0</v>
      </c>
      <c r="M1066" s="434" t="b">
        <v>0</v>
      </c>
      <c r="N1066" s="434">
        <v>0</v>
      </c>
      <c r="O1066" s="497" t="e">
        <f t="shared" si="85"/>
        <v>#DIV/0!</v>
      </c>
      <c r="P1066" s="434">
        <f t="shared" si="89"/>
        <v>0</v>
      </c>
      <c r="Q1066" s="434" t="e">
        <f t="shared" si="86"/>
        <v>#VALUE!</v>
      </c>
      <c r="R1066" s="434">
        <v>1</v>
      </c>
      <c r="S1066" s="434" t="str">
        <f t="shared" si="87"/>
        <v>Unclassified? Y/N Out of Order?</v>
      </c>
    </row>
    <row r="1067" spans="6:19" x14ac:dyDescent="0.2">
      <c r="F1067" s="434" t="b">
        <v>0</v>
      </c>
      <c r="G1067" s="440" t="b">
        <f t="shared" si="88"/>
        <v>1</v>
      </c>
      <c r="H1067" s="434" t="b">
        <v>0</v>
      </c>
      <c r="I1067" s="434" t="b">
        <v>0</v>
      </c>
      <c r="K1067" s="434" t="b">
        <v>0</v>
      </c>
      <c r="L1067" s="434">
        <v>0</v>
      </c>
      <c r="M1067" s="434" t="b">
        <v>0</v>
      </c>
      <c r="N1067" s="434">
        <v>0</v>
      </c>
      <c r="O1067" s="497" t="e">
        <f t="shared" si="85"/>
        <v>#DIV/0!</v>
      </c>
      <c r="P1067" s="434">
        <f t="shared" si="89"/>
        <v>0</v>
      </c>
      <c r="Q1067" s="434" t="e">
        <f t="shared" si="86"/>
        <v>#VALUE!</v>
      </c>
      <c r="R1067" s="434">
        <v>1</v>
      </c>
      <c r="S1067" s="434" t="str">
        <f t="shared" si="87"/>
        <v>Unclassified? Y/N Out of Order?</v>
      </c>
    </row>
    <row r="1068" spans="6:19" x14ac:dyDescent="0.2">
      <c r="F1068" s="434" t="b">
        <v>0</v>
      </c>
      <c r="G1068" s="440" t="b">
        <f t="shared" si="88"/>
        <v>1</v>
      </c>
      <c r="H1068" s="434" t="b">
        <v>0</v>
      </c>
      <c r="I1068" s="434" t="b">
        <v>0</v>
      </c>
      <c r="K1068" s="434" t="b">
        <v>0</v>
      </c>
      <c r="L1068" s="434">
        <v>0</v>
      </c>
      <c r="M1068" s="434" t="b">
        <v>0</v>
      </c>
      <c r="N1068" s="434">
        <v>0</v>
      </c>
      <c r="O1068" s="497" t="e">
        <f t="shared" si="85"/>
        <v>#DIV/0!</v>
      </c>
      <c r="P1068" s="434">
        <f t="shared" si="89"/>
        <v>0</v>
      </c>
      <c r="Q1068" s="434" t="e">
        <f t="shared" si="86"/>
        <v>#VALUE!</v>
      </c>
      <c r="R1068" s="434">
        <v>1</v>
      </c>
      <c r="S1068" s="434" t="str">
        <f t="shared" si="87"/>
        <v>Unclassified? Y/N Out of Order?</v>
      </c>
    </row>
    <row r="1069" spans="6:19" x14ac:dyDescent="0.2">
      <c r="F1069" s="434" t="b">
        <v>0</v>
      </c>
      <c r="G1069" s="440" t="b">
        <f t="shared" si="88"/>
        <v>1</v>
      </c>
      <c r="H1069" s="434" t="b">
        <v>0</v>
      </c>
      <c r="I1069" s="434" t="b">
        <v>0</v>
      </c>
      <c r="K1069" s="434" t="b">
        <v>0</v>
      </c>
      <c r="L1069" s="434">
        <v>0</v>
      </c>
      <c r="M1069" s="434" t="b">
        <v>0</v>
      </c>
      <c r="N1069" s="434">
        <v>0</v>
      </c>
      <c r="O1069" s="497" t="e">
        <f t="shared" si="85"/>
        <v>#DIV/0!</v>
      </c>
      <c r="P1069" s="434">
        <f t="shared" si="89"/>
        <v>0</v>
      </c>
      <c r="Q1069" s="434" t="e">
        <f t="shared" si="86"/>
        <v>#VALUE!</v>
      </c>
      <c r="R1069" s="434">
        <v>1</v>
      </c>
      <c r="S1069" s="434" t="str">
        <f t="shared" si="87"/>
        <v>Unclassified? Y/N Out of Order?</v>
      </c>
    </row>
    <row r="1070" spans="6:19" x14ac:dyDescent="0.2">
      <c r="F1070" s="434" t="b">
        <v>0</v>
      </c>
      <c r="G1070" s="440" t="b">
        <f t="shared" si="88"/>
        <v>1</v>
      </c>
      <c r="H1070" s="434" t="b">
        <v>0</v>
      </c>
      <c r="I1070" s="434" t="b">
        <v>0</v>
      </c>
      <c r="K1070" s="434" t="b">
        <v>0</v>
      </c>
      <c r="L1070" s="434">
        <v>0</v>
      </c>
      <c r="M1070" s="434" t="b">
        <v>0</v>
      </c>
      <c r="N1070" s="434">
        <v>0</v>
      </c>
      <c r="O1070" s="497" t="e">
        <f t="shared" si="85"/>
        <v>#DIV/0!</v>
      </c>
      <c r="P1070" s="434">
        <f t="shared" si="89"/>
        <v>0</v>
      </c>
      <c r="Q1070" s="434" t="e">
        <f t="shared" si="86"/>
        <v>#VALUE!</v>
      </c>
      <c r="R1070" s="434">
        <v>1</v>
      </c>
      <c r="S1070" s="434" t="str">
        <f t="shared" si="87"/>
        <v>Unclassified? Y/N Out of Order?</v>
      </c>
    </row>
    <row r="1071" spans="6:19" x14ac:dyDescent="0.2">
      <c r="F1071" s="434" t="b">
        <v>0</v>
      </c>
      <c r="G1071" s="440" t="b">
        <f t="shared" si="88"/>
        <v>1</v>
      </c>
      <c r="H1071" s="434" t="b">
        <v>0</v>
      </c>
      <c r="I1071" s="434" t="b">
        <v>0</v>
      </c>
      <c r="K1071" s="434" t="b">
        <v>0</v>
      </c>
      <c r="L1071" s="434">
        <v>0</v>
      </c>
      <c r="M1071" s="434" t="b">
        <v>0</v>
      </c>
      <c r="N1071" s="434">
        <v>0</v>
      </c>
      <c r="O1071" s="497" t="e">
        <f t="shared" si="85"/>
        <v>#DIV/0!</v>
      </c>
      <c r="P1071" s="434">
        <f t="shared" si="89"/>
        <v>0</v>
      </c>
      <c r="Q1071" s="434" t="e">
        <f t="shared" si="86"/>
        <v>#VALUE!</v>
      </c>
      <c r="R1071" s="434">
        <v>1</v>
      </c>
      <c r="S1071" s="434" t="str">
        <f t="shared" si="87"/>
        <v>Unclassified? Y/N Out of Order?</v>
      </c>
    </row>
    <row r="1072" spans="6:19" x14ac:dyDescent="0.2">
      <c r="F1072" s="434" t="b">
        <v>0</v>
      </c>
      <c r="G1072" s="440" t="b">
        <f t="shared" si="88"/>
        <v>1</v>
      </c>
      <c r="H1072" s="434" t="b">
        <v>0</v>
      </c>
      <c r="I1072" s="434" t="b">
        <v>0</v>
      </c>
      <c r="K1072" s="434" t="b">
        <v>0</v>
      </c>
      <c r="L1072" s="434">
        <v>0</v>
      </c>
      <c r="M1072" s="434" t="b">
        <v>0</v>
      </c>
      <c r="N1072" s="434">
        <v>0</v>
      </c>
      <c r="O1072" s="497" t="e">
        <f t="shared" si="85"/>
        <v>#DIV/0!</v>
      </c>
      <c r="P1072" s="434">
        <f t="shared" si="89"/>
        <v>0</v>
      </c>
      <c r="Q1072" s="434" t="e">
        <f t="shared" si="86"/>
        <v>#VALUE!</v>
      </c>
      <c r="R1072" s="434">
        <v>1</v>
      </c>
      <c r="S1072" s="434" t="str">
        <f t="shared" si="87"/>
        <v>Unclassified? Y/N Out of Order?</v>
      </c>
    </row>
    <row r="1073" spans="6:19" x14ac:dyDescent="0.2">
      <c r="F1073" s="434" t="b">
        <v>0</v>
      </c>
      <c r="G1073" s="440" t="b">
        <f t="shared" si="88"/>
        <v>1</v>
      </c>
      <c r="H1073" s="434" t="b">
        <v>0</v>
      </c>
      <c r="I1073" s="434" t="b">
        <v>0</v>
      </c>
      <c r="K1073" s="434" t="b">
        <v>0</v>
      </c>
      <c r="L1073" s="434">
        <v>0</v>
      </c>
      <c r="M1073" s="434" t="b">
        <v>0</v>
      </c>
      <c r="N1073" s="434">
        <v>0</v>
      </c>
      <c r="O1073" s="497" t="e">
        <f t="shared" si="85"/>
        <v>#DIV/0!</v>
      </c>
      <c r="P1073" s="434">
        <f t="shared" si="89"/>
        <v>0</v>
      </c>
      <c r="Q1073" s="434" t="e">
        <f t="shared" si="86"/>
        <v>#VALUE!</v>
      </c>
      <c r="R1073" s="434">
        <v>1</v>
      </c>
      <c r="S1073" s="434" t="str">
        <f t="shared" si="87"/>
        <v>Unclassified? Y/N Out of Order?</v>
      </c>
    </row>
    <row r="1074" spans="6:19" x14ac:dyDescent="0.2">
      <c r="F1074" s="434" t="b">
        <v>0</v>
      </c>
      <c r="G1074" s="440" t="b">
        <f t="shared" si="88"/>
        <v>1</v>
      </c>
      <c r="H1074" s="434" t="b">
        <v>0</v>
      </c>
      <c r="I1074" s="434" t="b">
        <v>0</v>
      </c>
      <c r="K1074" s="434" t="b">
        <v>0</v>
      </c>
      <c r="L1074" s="434">
        <v>0</v>
      </c>
      <c r="M1074" s="434" t="b">
        <v>0</v>
      </c>
      <c r="N1074" s="434">
        <v>0</v>
      </c>
      <c r="O1074" s="497" t="e">
        <f t="shared" si="85"/>
        <v>#DIV/0!</v>
      </c>
      <c r="P1074" s="434">
        <f t="shared" si="89"/>
        <v>0</v>
      </c>
      <c r="Q1074" s="434" t="e">
        <f t="shared" si="86"/>
        <v>#VALUE!</v>
      </c>
      <c r="R1074" s="434">
        <v>1</v>
      </c>
      <c r="S1074" s="434" t="str">
        <f t="shared" si="87"/>
        <v>Unclassified? Y/N Out of Order?</v>
      </c>
    </row>
    <row r="1075" spans="6:19" x14ac:dyDescent="0.2">
      <c r="F1075" s="434" t="b">
        <v>0</v>
      </c>
      <c r="G1075" s="440" t="b">
        <f t="shared" si="88"/>
        <v>1</v>
      </c>
      <c r="H1075" s="434" t="b">
        <v>0</v>
      </c>
      <c r="I1075" s="434" t="b">
        <v>0</v>
      </c>
      <c r="K1075" s="434" t="b">
        <v>0</v>
      </c>
      <c r="L1075" s="434">
        <v>0</v>
      </c>
      <c r="M1075" s="434" t="b">
        <v>0</v>
      </c>
      <c r="N1075" s="434">
        <v>0</v>
      </c>
      <c r="O1075" s="497" t="e">
        <f t="shared" si="85"/>
        <v>#DIV/0!</v>
      </c>
      <c r="P1075" s="434">
        <f t="shared" si="89"/>
        <v>0</v>
      </c>
      <c r="Q1075" s="434" t="e">
        <f t="shared" si="86"/>
        <v>#VALUE!</v>
      </c>
      <c r="R1075" s="434">
        <v>1</v>
      </c>
      <c r="S1075" s="434" t="str">
        <f t="shared" si="87"/>
        <v>Unclassified? Y/N Out of Order?</v>
      </c>
    </row>
    <row r="1076" spans="6:19" x14ac:dyDescent="0.2">
      <c r="F1076" s="434" t="b">
        <v>0</v>
      </c>
      <c r="G1076" s="440" t="b">
        <f t="shared" si="88"/>
        <v>1</v>
      </c>
      <c r="H1076" s="434" t="b">
        <v>0</v>
      </c>
      <c r="I1076" s="434" t="b">
        <v>0</v>
      </c>
      <c r="K1076" s="434" t="b">
        <v>0</v>
      </c>
      <c r="L1076" s="434">
        <v>0</v>
      </c>
      <c r="M1076" s="434" t="b">
        <v>0</v>
      </c>
      <c r="N1076" s="434">
        <v>0</v>
      </c>
      <c r="O1076" s="497" t="e">
        <f t="shared" si="85"/>
        <v>#DIV/0!</v>
      </c>
      <c r="P1076" s="434">
        <f t="shared" si="89"/>
        <v>0</v>
      </c>
      <c r="Q1076" s="434" t="e">
        <f t="shared" si="86"/>
        <v>#VALUE!</v>
      </c>
      <c r="R1076" s="434">
        <v>1</v>
      </c>
      <c r="S1076" s="434" t="str">
        <f t="shared" si="87"/>
        <v>Unclassified? Y/N Out of Order?</v>
      </c>
    </row>
    <row r="1077" spans="6:19" x14ac:dyDescent="0.2">
      <c r="F1077" s="434" t="b">
        <v>0</v>
      </c>
      <c r="G1077" s="440" t="b">
        <f t="shared" si="88"/>
        <v>1</v>
      </c>
      <c r="H1077" s="434" t="b">
        <v>0</v>
      </c>
      <c r="I1077" s="434" t="b">
        <v>0</v>
      </c>
      <c r="K1077" s="434" t="b">
        <v>0</v>
      </c>
      <c r="L1077" s="434">
        <v>0</v>
      </c>
      <c r="M1077" s="434" t="b">
        <v>0</v>
      </c>
      <c r="N1077" s="434">
        <v>0</v>
      </c>
      <c r="O1077" s="497" t="e">
        <f t="shared" si="85"/>
        <v>#DIV/0!</v>
      </c>
      <c r="P1077" s="434">
        <f t="shared" si="89"/>
        <v>0</v>
      </c>
      <c r="Q1077" s="434" t="e">
        <f t="shared" si="86"/>
        <v>#VALUE!</v>
      </c>
      <c r="R1077" s="434">
        <v>1</v>
      </c>
      <c r="S1077" s="434" t="str">
        <f t="shared" si="87"/>
        <v>Unclassified? Y/N Out of Order?</v>
      </c>
    </row>
    <row r="1078" spans="6:19" x14ac:dyDescent="0.2">
      <c r="F1078" s="434" t="b">
        <v>0</v>
      </c>
      <c r="G1078" s="440" t="b">
        <f t="shared" si="88"/>
        <v>1</v>
      </c>
      <c r="H1078" s="434" t="b">
        <v>0</v>
      </c>
      <c r="I1078" s="434" t="b">
        <v>0</v>
      </c>
      <c r="K1078" s="434" t="b">
        <v>0</v>
      </c>
      <c r="L1078" s="434">
        <v>0</v>
      </c>
      <c r="M1078" s="434" t="b">
        <v>0</v>
      </c>
      <c r="N1078" s="434">
        <v>0</v>
      </c>
      <c r="O1078" s="497" t="e">
        <f t="shared" si="85"/>
        <v>#DIV/0!</v>
      </c>
      <c r="P1078" s="434">
        <f t="shared" si="89"/>
        <v>0</v>
      </c>
      <c r="Q1078" s="434" t="e">
        <f t="shared" si="86"/>
        <v>#VALUE!</v>
      </c>
      <c r="R1078" s="434">
        <v>1</v>
      </c>
      <c r="S1078" s="434" t="str">
        <f t="shared" si="87"/>
        <v>Unclassified? Y/N Out of Order?</v>
      </c>
    </row>
    <row r="1079" spans="6:19" x14ac:dyDescent="0.2">
      <c r="F1079" s="434" t="b">
        <v>0</v>
      </c>
      <c r="G1079" s="440" t="b">
        <f t="shared" si="88"/>
        <v>1</v>
      </c>
      <c r="H1079" s="434" t="b">
        <v>0</v>
      </c>
      <c r="I1079" s="434" t="b">
        <v>0</v>
      </c>
      <c r="K1079" s="434" t="b">
        <v>0</v>
      </c>
      <c r="L1079" s="434">
        <v>0</v>
      </c>
      <c r="M1079" s="434" t="b">
        <v>0</v>
      </c>
      <c r="N1079" s="434">
        <v>0</v>
      </c>
      <c r="O1079" s="497" t="e">
        <f t="shared" si="85"/>
        <v>#DIV/0!</v>
      </c>
      <c r="P1079" s="434">
        <f t="shared" si="89"/>
        <v>0</v>
      </c>
      <c r="Q1079" s="434" t="e">
        <f t="shared" si="86"/>
        <v>#VALUE!</v>
      </c>
      <c r="R1079" s="434">
        <v>1</v>
      </c>
      <c r="S1079" s="434" t="str">
        <f t="shared" si="87"/>
        <v>Unclassified? Y/N Out of Order?</v>
      </c>
    </row>
    <row r="1080" spans="6:19" x14ac:dyDescent="0.2">
      <c r="F1080" s="434" t="b">
        <v>0</v>
      </c>
      <c r="G1080" s="440" t="b">
        <f t="shared" si="88"/>
        <v>1</v>
      </c>
      <c r="H1080" s="434" t="b">
        <v>0</v>
      </c>
      <c r="I1080" s="434" t="b">
        <v>0</v>
      </c>
      <c r="K1080" s="434" t="b">
        <v>0</v>
      </c>
      <c r="L1080" s="434">
        <v>0</v>
      </c>
      <c r="M1080" s="434" t="b">
        <v>0</v>
      </c>
      <c r="N1080" s="434">
        <v>0</v>
      </c>
      <c r="O1080" s="497" t="e">
        <f t="shared" si="85"/>
        <v>#DIV/0!</v>
      </c>
      <c r="P1080" s="434">
        <f t="shared" si="89"/>
        <v>0</v>
      </c>
      <c r="Q1080" s="434" t="e">
        <f t="shared" si="86"/>
        <v>#VALUE!</v>
      </c>
      <c r="R1080" s="434">
        <v>1</v>
      </c>
      <c r="S1080" s="434" t="str">
        <f t="shared" si="87"/>
        <v>Unclassified? Y/N Out of Order?</v>
      </c>
    </row>
    <row r="1081" spans="6:19" x14ac:dyDescent="0.2">
      <c r="F1081" s="434" t="b">
        <v>0</v>
      </c>
      <c r="G1081" s="440" t="b">
        <f t="shared" si="88"/>
        <v>1</v>
      </c>
      <c r="H1081" s="434" t="b">
        <v>0</v>
      </c>
      <c r="I1081" s="434" t="b">
        <v>0</v>
      </c>
      <c r="K1081" s="434" t="b">
        <v>0</v>
      </c>
      <c r="L1081" s="434">
        <v>0</v>
      </c>
      <c r="M1081" s="434" t="b">
        <v>0</v>
      </c>
      <c r="N1081" s="434">
        <v>0</v>
      </c>
      <c r="O1081" s="497" t="e">
        <f t="shared" si="85"/>
        <v>#DIV/0!</v>
      </c>
      <c r="P1081" s="434">
        <f t="shared" si="89"/>
        <v>0</v>
      </c>
      <c r="Q1081" s="434" t="e">
        <f t="shared" si="86"/>
        <v>#VALUE!</v>
      </c>
      <c r="R1081" s="434">
        <v>1</v>
      </c>
      <c r="S1081" s="434" t="str">
        <f t="shared" si="87"/>
        <v>Unclassified? Y/N Out of Order?</v>
      </c>
    </row>
    <row r="1082" spans="6:19" x14ac:dyDescent="0.2">
      <c r="F1082" s="434" t="b">
        <v>0</v>
      </c>
      <c r="G1082" s="440" t="b">
        <f t="shared" si="88"/>
        <v>1</v>
      </c>
      <c r="H1082" s="434" t="b">
        <v>0</v>
      </c>
      <c r="I1082" s="434" t="b">
        <v>0</v>
      </c>
      <c r="K1082" s="434" t="b">
        <v>0</v>
      </c>
      <c r="L1082" s="434">
        <v>0</v>
      </c>
      <c r="M1082" s="434" t="b">
        <v>0</v>
      </c>
      <c r="N1082" s="434">
        <v>0</v>
      </c>
      <c r="O1082" s="497" t="e">
        <f t="shared" si="85"/>
        <v>#DIV/0!</v>
      </c>
      <c r="P1082" s="434">
        <f t="shared" si="89"/>
        <v>0</v>
      </c>
      <c r="Q1082" s="434" t="e">
        <f t="shared" si="86"/>
        <v>#VALUE!</v>
      </c>
      <c r="R1082" s="434">
        <v>1</v>
      </c>
      <c r="S1082" s="434" t="str">
        <f t="shared" si="87"/>
        <v>Unclassified? Y/N Out of Order?</v>
      </c>
    </row>
    <row r="1083" spans="6:19" x14ac:dyDescent="0.2">
      <c r="F1083" s="434" t="b">
        <v>0</v>
      </c>
      <c r="G1083" s="440" t="b">
        <f t="shared" si="88"/>
        <v>1</v>
      </c>
      <c r="H1083" s="434" t="b">
        <v>0</v>
      </c>
      <c r="I1083" s="434" t="b">
        <v>0</v>
      </c>
      <c r="K1083" s="434" t="b">
        <v>0</v>
      </c>
      <c r="L1083" s="434">
        <v>0</v>
      </c>
      <c r="M1083" s="434" t="b">
        <v>0</v>
      </c>
      <c r="N1083" s="434">
        <v>0</v>
      </c>
      <c r="O1083" s="497" t="e">
        <f t="shared" si="85"/>
        <v>#DIV/0!</v>
      </c>
      <c r="P1083" s="434">
        <f t="shared" si="89"/>
        <v>0</v>
      </c>
      <c r="Q1083" s="434" t="e">
        <f t="shared" si="86"/>
        <v>#VALUE!</v>
      </c>
      <c r="R1083" s="434">
        <v>1</v>
      </c>
      <c r="S1083" s="434" t="str">
        <f t="shared" si="87"/>
        <v>Unclassified? Y/N Out of Order?</v>
      </c>
    </row>
    <row r="1084" spans="6:19" x14ac:dyDescent="0.2">
      <c r="F1084" s="434" t="b">
        <v>0</v>
      </c>
      <c r="G1084" s="440" t="b">
        <f t="shared" si="88"/>
        <v>1</v>
      </c>
      <c r="H1084" s="434" t="b">
        <v>0</v>
      </c>
      <c r="I1084" s="434" t="b">
        <v>0</v>
      </c>
      <c r="K1084" s="434" t="b">
        <v>0</v>
      </c>
      <c r="L1084" s="434">
        <v>0</v>
      </c>
      <c r="M1084" s="434" t="b">
        <v>0</v>
      </c>
      <c r="N1084" s="434">
        <v>0</v>
      </c>
      <c r="O1084" s="497" t="e">
        <f t="shared" si="85"/>
        <v>#DIV/0!</v>
      </c>
      <c r="P1084" s="434">
        <f t="shared" si="89"/>
        <v>0</v>
      </c>
      <c r="Q1084" s="434" t="e">
        <f t="shared" si="86"/>
        <v>#VALUE!</v>
      </c>
      <c r="R1084" s="434">
        <v>1</v>
      </c>
      <c r="S1084" s="434" t="str">
        <f t="shared" si="87"/>
        <v>Unclassified? Y/N Out of Order?</v>
      </c>
    </row>
    <row r="1085" spans="6:19" x14ac:dyDescent="0.2">
      <c r="F1085" s="434" t="b">
        <v>0</v>
      </c>
      <c r="G1085" s="440" t="b">
        <f t="shared" si="88"/>
        <v>1</v>
      </c>
      <c r="H1085" s="434" t="b">
        <v>0</v>
      </c>
      <c r="I1085" s="434" t="b">
        <v>0</v>
      </c>
      <c r="K1085" s="434" t="b">
        <v>0</v>
      </c>
      <c r="L1085" s="434">
        <v>0</v>
      </c>
      <c r="M1085" s="434" t="b">
        <v>0</v>
      </c>
      <c r="N1085" s="434">
        <v>0</v>
      </c>
      <c r="O1085" s="497" t="e">
        <f t="shared" si="85"/>
        <v>#DIV/0!</v>
      </c>
      <c r="P1085" s="434">
        <f t="shared" si="89"/>
        <v>0</v>
      </c>
      <c r="Q1085" s="434" t="e">
        <f t="shared" si="86"/>
        <v>#VALUE!</v>
      </c>
      <c r="R1085" s="434">
        <v>1</v>
      </c>
      <c r="S1085" s="434" t="str">
        <f t="shared" si="87"/>
        <v>Unclassified? Y/N Out of Order?</v>
      </c>
    </row>
    <row r="1086" spans="6:19" x14ac:dyDescent="0.2">
      <c r="F1086" s="434" t="b">
        <v>0</v>
      </c>
      <c r="G1086" s="440" t="b">
        <f t="shared" si="88"/>
        <v>1</v>
      </c>
      <c r="H1086" s="434" t="b">
        <v>0</v>
      </c>
      <c r="I1086" s="434" t="b">
        <v>0</v>
      </c>
      <c r="K1086" s="434" t="b">
        <v>0</v>
      </c>
      <c r="L1086" s="434">
        <v>0</v>
      </c>
      <c r="M1086" s="434" t="b">
        <v>0</v>
      </c>
      <c r="N1086" s="434">
        <v>0</v>
      </c>
      <c r="O1086" s="497" t="e">
        <f t="shared" si="85"/>
        <v>#DIV/0!</v>
      </c>
      <c r="P1086" s="434">
        <f t="shared" si="89"/>
        <v>0</v>
      </c>
      <c r="Q1086" s="434" t="e">
        <f t="shared" si="86"/>
        <v>#VALUE!</v>
      </c>
      <c r="R1086" s="434">
        <v>1</v>
      </c>
      <c r="S1086" s="434" t="str">
        <f t="shared" si="87"/>
        <v>Unclassified? Y/N Out of Order?</v>
      </c>
    </row>
    <row r="1087" spans="6:19" x14ac:dyDescent="0.2">
      <c r="F1087" s="434" t="b">
        <v>0</v>
      </c>
      <c r="G1087" s="440" t="b">
        <f t="shared" si="88"/>
        <v>1</v>
      </c>
      <c r="H1087" s="434" t="b">
        <v>0</v>
      </c>
      <c r="I1087" s="434" t="b">
        <v>0</v>
      </c>
      <c r="K1087" s="434" t="b">
        <v>0</v>
      </c>
      <c r="L1087" s="434">
        <v>0</v>
      </c>
      <c r="M1087" s="434" t="b">
        <v>0</v>
      </c>
      <c r="N1087" s="434">
        <v>0</v>
      </c>
      <c r="O1087" s="497" t="e">
        <f t="shared" si="85"/>
        <v>#DIV/0!</v>
      </c>
      <c r="P1087" s="434">
        <f t="shared" si="89"/>
        <v>0</v>
      </c>
      <c r="Q1087" s="434" t="e">
        <f t="shared" si="86"/>
        <v>#VALUE!</v>
      </c>
      <c r="R1087" s="434">
        <v>1</v>
      </c>
      <c r="S1087" s="434" t="str">
        <f t="shared" si="87"/>
        <v>Unclassified? Y/N Out of Order?</v>
      </c>
    </row>
    <row r="1088" spans="6:19" x14ac:dyDescent="0.2">
      <c r="F1088" s="434" t="b">
        <v>0</v>
      </c>
      <c r="G1088" s="440" t="b">
        <f t="shared" si="88"/>
        <v>1</v>
      </c>
      <c r="H1088" s="434" t="b">
        <v>0</v>
      </c>
      <c r="I1088" s="434" t="b">
        <v>0</v>
      </c>
      <c r="K1088" s="434" t="b">
        <v>0</v>
      </c>
      <c r="L1088" s="434">
        <v>0</v>
      </c>
      <c r="M1088" s="434" t="b">
        <v>0</v>
      </c>
      <c r="N1088" s="434">
        <v>0</v>
      </c>
      <c r="O1088" s="497" t="e">
        <f t="shared" si="85"/>
        <v>#DIV/0!</v>
      </c>
      <c r="P1088" s="434">
        <f t="shared" si="89"/>
        <v>0</v>
      </c>
      <c r="Q1088" s="434" t="e">
        <f t="shared" si="86"/>
        <v>#VALUE!</v>
      </c>
      <c r="R1088" s="434">
        <v>1</v>
      </c>
      <c r="S1088" s="434" t="str">
        <f t="shared" si="87"/>
        <v>Unclassified? Y/N Out of Order?</v>
      </c>
    </row>
    <row r="1089" spans="6:19" x14ac:dyDescent="0.2">
      <c r="F1089" s="434" t="b">
        <v>0</v>
      </c>
      <c r="G1089" s="440" t="b">
        <f t="shared" si="88"/>
        <v>1</v>
      </c>
      <c r="H1089" s="434" t="b">
        <v>0</v>
      </c>
      <c r="I1089" s="434" t="b">
        <v>0</v>
      </c>
      <c r="K1089" s="434" t="b">
        <v>0</v>
      </c>
      <c r="L1089" s="434">
        <v>0</v>
      </c>
      <c r="M1089" s="434" t="b">
        <v>0</v>
      </c>
      <c r="N1089" s="434">
        <v>0</v>
      </c>
      <c r="O1089" s="497" t="e">
        <f t="shared" si="85"/>
        <v>#DIV/0!</v>
      </c>
      <c r="P1089" s="434">
        <f t="shared" si="89"/>
        <v>0</v>
      </c>
      <c r="Q1089" s="434" t="e">
        <f t="shared" si="86"/>
        <v>#VALUE!</v>
      </c>
      <c r="R1089" s="434">
        <v>1</v>
      </c>
      <c r="S1089" s="434" t="str">
        <f t="shared" si="87"/>
        <v>Unclassified? Y/N Out of Order?</v>
      </c>
    </row>
    <row r="1090" spans="6:19" x14ac:dyDescent="0.2">
      <c r="F1090" s="434" t="b">
        <v>0</v>
      </c>
      <c r="G1090" s="440" t="b">
        <f t="shared" si="88"/>
        <v>1</v>
      </c>
      <c r="H1090" s="434" t="b">
        <v>0</v>
      </c>
      <c r="I1090" s="434" t="b">
        <v>0</v>
      </c>
      <c r="K1090" s="434" t="b">
        <v>0</v>
      </c>
      <c r="L1090" s="434">
        <v>0</v>
      </c>
      <c r="M1090" s="434" t="b">
        <v>0</v>
      </c>
      <c r="N1090" s="434">
        <v>0</v>
      </c>
      <c r="O1090" s="497" t="e">
        <f t="shared" si="85"/>
        <v>#DIV/0!</v>
      </c>
      <c r="P1090" s="434">
        <f t="shared" si="89"/>
        <v>0</v>
      </c>
      <c r="Q1090" s="434" t="e">
        <f t="shared" si="86"/>
        <v>#VALUE!</v>
      </c>
      <c r="R1090" s="434">
        <v>1</v>
      </c>
      <c r="S1090" s="434" t="str">
        <f t="shared" si="87"/>
        <v>Unclassified? Y/N Out of Order?</v>
      </c>
    </row>
    <row r="1091" spans="6:19" x14ac:dyDescent="0.2">
      <c r="F1091" s="434" t="b">
        <v>0</v>
      </c>
      <c r="G1091" s="440" t="b">
        <f t="shared" si="88"/>
        <v>1</v>
      </c>
      <c r="H1091" s="434" t="b">
        <v>0</v>
      </c>
      <c r="I1091" s="434" t="b">
        <v>0</v>
      </c>
      <c r="K1091" s="434" t="b">
        <v>0</v>
      </c>
      <c r="L1091" s="434">
        <v>0</v>
      </c>
      <c r="M1091" s="434" t="b">
        <v>0</v>
      </c>
      <c r="N1091" s="434">
        <v>0</v>
      </c>
      <c r="O1091" s="497" t="e">
        <f t="shared" si="85"/>
        <v>#DIV/0!</v>
      </c>
      <c r="P1091" s="434">
        <f t="shared" si="89"/>
        <v>0</v>
      </c>
      <c r="Q1091" s="434" t="e">
        <f t="shared" si="86"/>
        <v>#VALUE!</v>
      </c>
      <c r="R1091" s="434">
        <v>1</v>
      </c>
      <c r="S1091" s="434" t="str">
        <f t="shared" si="87"/>
        <v>Unclassified? Y/N Out of Order?</v>
      </c>
    </row>
    <row r="1092" spans="6:19" x14ac:dyDescent="0.2">
      <c r="F1092" s="434" t="b">
        <v>0</v>
      </c>
      <c r="G1092" s="440" t="b">
        <f t="shared" si="88"/>
        <v>1</v>
      </c>
      <c r="H1092" s="434" t="b">
        <v>0</v>
      </c>
      <c r="I1092" s="434" t="b">
        <v>0</v>
      </c>
      <c r="K1092" s="434" t="b">
        <v>0</v>
      </c>
      <c r="L1092" s="434">
        <v>0</v>
      </c>
      <c r="M1092" s="434" t="b">
        <v>0</v>
      </c>
      <c r="N1092" s="434">
        <v>0</v>
      </c>
      <c r="O1092" s="497" t="e">
        <f t="shared" si="85"/>
        <v>#DIV/0!</v>
      </c>
      <c r="P1092" s="434">
        <f t="shared" si="89"/>
        <v>0</v>
      </c>
      <c r="Q1092" s="434" t="e">
        <f t="shared" si="86"/>
        <v>#VALUE!</v>
      </c>
      <c r="R1092" s="434">
        <v>1</v>
      </c>
      <c r="S1092" s="434" t="str">
        <f t="shared" si="87"/>
        <v>Unclassified? Y/N Out of Order?</v>
      </c>
    </row>
    <row r="1093" spans="6:19" x14ac:dyDescent="0.2">
      <c r="F1093" s="434" t="b">
        <v>0</v>
      </c>
      <c r="G1093" s="440" t="b">
        <f t="shared" si="88"/>
        <v>1</v>
      </c>
      <c r="H1093" s="434" t="b">
        <v>0</v>
      </c>
      <c r="I1093" s="434" t="b">
        <v>0</v>
      </c>
      <c r="K1093" s="434" t="b">
        <v>0</v>
      </c>
      <c r="L1093" s="434">
        <v>0</v>
      </c>
      <c r="M1093" s="434" t="b">
        <v>0</v>
      </c>
      <c r="N1093" s="434">
        <v>0</v>
      </c>
      <c r="O1093" s="497" t="e">
        <f t="shared" si="85"/>
        <v>#DIV/0!</v>
      </c>
      <c r="P1093" s="434">
        <f t="shared" si="89"/>
        <v>0</v>
      </c>
      <c r="Q1093" s="434" t="e">
        <f t="shared" si="86"/>
        <v>#VALUE!</v>
      </c>
      <c r="R1093" s="434">
        <v>1</v>
      </c>
      <c r="S1093" s="434" t="str">
        <f t="shared" si="87"/>
        <v>Unclassified? Y/N Out of Order?</v>
      </c>
    </row>
    <row r="1094" spans="6:19" x14ac:dyDescent="0.2">
      <c r="F1094" s="434" t="b">
        <v>0</v>
      </c>
      <c r="G1094" s="440" t="b">
        <f t="shared" si="88"/>
        <v>1</v>
      </c>
      <c r="H1094" s="434" t="b">
        <v>0</v>
      </c>
      <c r="I1094" s="434" t="b">
        <v>0</v>
      </c>
      <c r="K1094" s="434" t="b">
        <v>0</v>
      </c>
      <c r="L1094" s="434">
        <v>0</v>
      </c>
      <c r="M1094" s="434" t="b">
        <v>0</v>
      </c>
      <c r="N1094" s="434">
        <v>0</v>
      </c>
      <c r="O1094" s="497" t="e">
        <f t="shared" si="85"/>
        <v>#DIV/0!</v>
      </c>
      <c r="P1094" s="434">
        <f t="shared" si="89"/>
        <v>0</v>
      </c>
      <c r="Q1094" s="434" t="e">
        <f t="shared" si="86"/>
        <v>#VALUE!</v>
      </c>
      <c r="R1094" s="434">
        <v>1</v>
      </c>
      <c r="S1094" s="434" t="str">
        <f t="shared" si="87"/>
        <v>Unclassified? Y/N Out of Order?</v>
      </c>
    </row>
    <row r="1095" spans="6:19" x14ac:dyDescent="0.2">
      <c r="F1095" s="434" t="b">
        <v>0</v>
      </c>
      <c r="G1095" s="440" t="b">
        <f t="shared" si="88"/>
        <v>1</v>
      </c>
      <c r="H1095" s="434" t="b">
        <v>0</v>
      </c>
      <c r="I1095" s="434" t="b">
        <v>0</v>
      </c>
      <c r="K1095" s="434" t="b">
        <v>0</v>
      </c>
      <c r="L1095" s="434">
        <v>0</v>
      </c>
      <c r="M1095" s="434" t="b">
        <v>0</v>
      </c>
      <c r="N1095" s="434">
        <v>0</v>
      </c>
      <c r="O1095" s="497" t="e">
        <f t="shared" si="85"/>
        <v>#DIV/0!</v>
      </c>
      <c r="P1095" s="434">
        <f t="shared" si="89"/>
        <v>0</v>
      </c>
      <c r="Q1095" s="434" t="e">
        <f t="shared" si="86"/>
        <v>#VALUE!</v>
      </c>
      <c r="R1095" s="434">
        <v>1</v>
      </c>
      <c r="S1095" s="434" t="str">
        <f t="shared" si="87"/>
        <v>Unclassified? Y/N Out of Order?</v>
      </c>
    </row>
    <row r="1096" spans="6:19" x14ac:dyDescent="0.2">
      <c r="F1096" s="434" t="b">
        <v>0</v>
      </c>
      <c r="G1096" s="440" t="b">
        <f t="shared" si="88"/>
        <v>1</v>
      </c>
      <c r="H1096" s="434" t="b">
        <v>0</v>
      </c>
      <c r="I1096" s="434" t="b">
        <v>0</v>
      </c>
      <c r="K1096" s="434" t="b">
        <v>0</v>
      </c>
      <c r="L1096" s="434">
        <v>0</v>
      </c>
      <c r="M1096" s="434" t="b">
        <v>0</v>
      </c>
      <c r="N1096" s="434">
        <v>0</v>
      </c>
      <c r="O1096" s="497" t="e">
        <f t="shared" si="85"/>
        <v>#DIV/0!</v>
      </c>
      <c r="P1096" s="434">
        <f t="shared" si="89"/>
        <v>0</v>
      </c>
      <c r="Q1096" s="434" t="e">
        <f t="shared" si="86"/>
        <v>#VALUE!</v>
      </c>
      <c r="R1096" s="434">
        <v>1</v>
      </c>
      <c r="S1096" s="434" t="str">
        <f t="shared" si="87"/>
        <v>Unclassified? Y/N Out of Order?</v>
      </c>
    </row>
    <row r="1097" spans="6:19" x14ac:dyDescent="0.2">
      <c r="F1097" s="434" t="b">
        <v>0</v>
      </c>
      <c r="G1097" s="440" t="b">
        <f t="shared" si="88"/>
        <v>1</v>
      </c>
      <c r="H1097" s="434" t="b">
        <v>0</v>
      </c>
      <c r="I1097" s="434" t="b">
        <v>0</v>
      </c>
      <c r="K1097" s="434" t="b">
        <v>0</v>
      </c>
      <c r="L1097" s="434">
        <v>0</v>
      </c>
      <c r="M1097" s="434" t="b">
        <v>0</v>
      </c>
      <c r="N1097" s="434">
        <v>0</v>
      </c>
      <c r="O1097" s="497" t="e">
        <f t="shared" si="85"/>
        <v>#DIV/0!</v>
      </c>
      <c r="P1097" s="434">
        <f t="shared" si="89"/>
        <v>0</v>
      </c>
      <c r="Q1097" s="434" t="e">
        <f t="shared" si="86"/>
        <v>#VALUE!</v>
      </c>
      <c r="R1097" s="434">
        <v>1</v>
      </c>
      <c r="S1097" s="434" t="str">
        <f t="shared" si="87"/>
        <v>Unclassified? Y/N Out of Order?</v>
      </c>
    </row>
    <row r="1098" spans="6:19" x14ac:dyDescent="0.2">
      <c r="F1098" s="434" t="b">
        <v>0</v>
      </c>
      <c r="G1098" s="440" t="b">
        <f t="shared" si="88"/>
        <v>1</v>
      </c>
      <c r="H1098" s="434" t="b">
        <v>0</v>
      </c>
      <c r="I1098" s="434" t="b">
        <v>0</v>
      </c>
      <c r="K1098" s="434" t="b">
        <v>0</v>
      </c>
      <c r="L1098" s="434">
        <v>0</v>
      </c>
      <c r="M1098" s="434" t="b">
        <v>0</v>
      </c>
      <c r="N1098" s="434">
        <v>0</v>
      </c>
      <c r="O1098" s="497" t="e">
        <f t="shared" ref="O1098:O1161" si="90">SUM(IF(I1098 = 1, 1, 0) * J1098, IF(K1098 = 1, 1, 0) * L1098, IF(M1098 = 1, 1, 0) * N1098) / P1098</f>
        <v>#DIV/0!</v>
      </c>
      <c r="P1098" s="434">
        <f t="shared" si="89"/>
        <v>0</v>
      </c>
      <c r="Q1098" s="434" t="e">
        <f t="shared" ref="Q1098:Q1161" si="91">SUM(IF(I1098 = 1, 1, 0) * J1098, IF(K1098 = 1, 1, 0) * L1098, IF(M1098 = 1, 1, 0) * N1098) + " / " + P1098</f>
        <v>#VALUE!</v>
      </c>
      <c r="R1098" s="434">
        <v>1</v>
      </c>
      <c r="S1098" s="434"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34" t="b">
        <v>0</v>
      </c>
      <c r="G1099" s="440" t="b">
        <f t="shared" ref="G1099:G1162" si="93">NOT(H1099)</f>
        <v>1</v>
      </c>
      <c r="H1099" s="434" t="b">
        <v>0</v>
      </c>
      <c r="I1099" s="434" t="b">
        <v>0</v>
      </c>
      <c r="K1099" s="434" t="b">
        <v>0</v>
      </c>
      <c r="L1099" s="434">
        <v>0</v>
      </c>
      <c r="M1099" s="434" t="b">
        <v>0</v>
      </c>
      <c r="N1099" s="434">
        <v>0</v>
      </c>
      <c r="O1099" s="497" t="e">
        <f t="shared" si="90"/>
        <v>#DIV/0!</v>
      </c>
      <c r="P1099" s="434">
        <f t="shared" si="89"/>
        <v>0</v>
      </c>
      <c r="Q1099" s="434" t="e">
        <f t="shared" si="91"/>
        <v>#VALUE!</v>
      </c>
      <c r="R1099" s="434">
        <v>1</v>
      </c>
      <c r="S1099" s="434" t="str">
        <f t="shared" si="92"/>
        <v>Unclassified? Y/N Out of Order?</v>
      </c>
    </row>
    <row r="1100" spans="6:19" x14ac:dyDescent="0.2">
      <c r="F1100" s="434" t="b">
        <v>0</v>
      </c>
      <c r="G1100" s="440" t="b">
        <f t="shared" si="93"/>
        <v>1</v>
      </c>
      <c r="H1100" s="434" t="b">
        <v>0</v>
      </c>
      <c r="I1100" s="434" t="b">
        <v>0</v>
      </c>
      <c r="K1100" s="434" t="b">
        <v>0</v>
      </c>
      <c r="L1100" s="434">
        <v>0</v>
      </c>
      <c r="M1100" s="434" t="b">
        <v>0</v>
      </c>
      <c r="N1100" s="434">
        <v>0</v>
      </c>
      <c r="O1100" s="497" t="e">
        <f t="shared" si="90"/>
        <v>#DIV/0!</v>
      </c>
      <c r="P1100" s="434">
        <f t="shared" si="89"/>
        <v>0</v>
      </c>
      <c r="Q1100" s="434" t="e">
        <f t="shared" si="91"/>
        <v>#VALUE!</v>
      </c>
      <c r="R1100" s="434">
        <v>1</v>
      </c>
      <c r="S1100" s="434" t="str">
        <f t="shared" si="92"/>
        <v>Unclassified? Y/N Out of Order?</v>
      </c>
    </row>
    <row r="1101" spans="6:19" x14ac:dyDescent="0.2">
      <c r="F1101" s="434" t="b">
        <v>0</v>
      </c>
      <c r="G1101" s="440" t="b">
        <f t="shared" si="93"/>
        <v>1</v>
      </c>
      <c r="H1101" s="434" t="b">
        <v>0</v>
      </c>
      <c r="I1101" s="434" t="b">
        <v>0</v>
      </c>
      <c r="K1101" s="434" t="b">
        <v>0</v>
      </c>
      <c r="L1101" s="434">
        <v>0</v>
      </c>
      <c r="M1101" s="434" t="b">
        <v>0</v>
      </c>
      <c r="N1101" s="434">
        <v>0</v>
      </c>
      <c r="O1101" s="497" t="e">
        <f t="shared" si="90"/>
        <v>#DIV/0!</v>
      </c>
      <c r="P1101" s="434">
        <f t="shared" ref="P1101:P1164" si="94">SUM(J1101, L1101, N1101)</f>
        <v>0</v>
      </c>
      <c r="Q1101" s="434" t="e">
        <f t="shared" si="91"/>
        <v>#VALUE!</v>
      </c>
      <c r="R1101" s="434">
        <v>1</v>
      </c>
      <c r="S1101" s="434" t="str">
        <f t="shared" si="92"/>
        <v>Unclassified? Y/N Out of Order?</v>
      </c>
    </row>
    <row r="1102" spans="6:19" x14ac:dyDescent="0.2">
      <c r="F1102" s="434" t="b">
        <v>0</v>
      </c>
      <c r="G1102" s="440" t="b">
        <f t="shared" si="93"/>
        <v>1</v>
      </c>
      <c r="H1102" s="434" t="b">
        <v>0</v>
      </c>
      <c r="I1102" s="434" t="b">
        <v>0</v>
      </c>
      <c r="K1102" s="434" t="b">
        <v>0</v>
      </c>
      <c r="L1102" s="434">
        <v>0</v>
      </c>
      <c r="M1102" s="434" t="b">
        <v>0</v>
      </c>
      <c r="N1102" s="434">
        <v>0</v>
      </c>
      <c r="O1102" s="497" t="e">
        <f t="shared" si="90"/>
        <v>#DIV/0!</v>
      </c>
      <c r="P1102" s="434">
        <f t="shared" si="94"/>
        <v>0</v>
      </c>
      <c r="Q1102" s="434" t="e">
        <f t="shared" si="91"/>
        <v>#VALUE!</v>
      </c>
      <c r="R1102" s="434">
        <v>1</v>
      </c>
      <c r="S1102" s="434" t="str">
        <f t="shared" si="92"/>
        <v>Unclassified? Y/N Out of Order?</v>
      </c>
    </row>
    <row r="1103" spans="6:19" x14ac:dyDescent="0.2">
      <c r="F1103" s="434" t="b">
        <v>0</v>
      </c>
      <c r="G1103" s="440" t="b">
        <f t="shared" si="93"/>
        <v>1</v>
      </c>
      <c r="H1103" s="434" t="b">
        <v>0</v>
      </c>
      <c r="I1103" s="434" t="b">
        <v>0</v>
      </c>
      <c r="K1103" s="434" t="b">
        <v>0</v>
      </c>
      <c r="L1103" s="434">
        <v>0</v>
      </c>
      <c r="M1103" s="434" t="b">
        <v>0</v>
      </c>
      <c r="N1103" s="434">
        <v>0</v>
      </c>
      <c r="O1103" s="497" t="e">
        <f t="shared" si="90"/>
        <v>#DIV/0!</v>
      </c>
      <c r="P1103" s="434">
        <f t="shared" si="94"/>
        <v>0</v>
      </c>
      <c r="Q1103" s="434" t="e">
        <f t="shared" si="91"/>
        <v>#VALUE!</v>
      </c>
      <c r="R1103" s="434">
        <v>1</v>
      </c>
      <c r="S1103" s="434" t="str">
        <f t="shared" si="92"/>
        <v>Unclassified? Y/N Out of Order?</v>
      </c>
    </row>
    <row r="1104" spans="6:19" x14ac:dyDescent="0.2">
      <c r="F1104" s="434" t="b">
        <v>0</v>
      </c>
      <c r="G1104" s="440" t="b">
        <f t="shared" si="93"/>
        <v>1</v>
      </c>
      <c r="H1104" s="434" t="b">
        <v>0</v>
      </c>
      <c r="I1104" s="434" t="b">
        <v>0</v>
      </c>
      <c r="K1104" s="434" t="b">
        <v>0</v>
      </c>
      <c r="L1104" s="434">
        <v>0</v>
      </c>
      <c r="M1104" s="434" t="b">
        <v>0</v>
      </c>
      <c r="N1104" s="434">
        <v>0</v>
      </c>
      <c r="O1104" s="497" t="e">
        <f t="shared" si="90"/>
        <v>#DIV/0!</v>
      </c>
      <c r="P1104" s="434">
        <f t="shared" si="94"/>
        <v>0</v>
      </c>
      <c r="Q1104" s="434" t="e">
        <f t="shared" si="91"/>
        <v>#VALUE!</v>
      </c>
      <c r="R1104" s="434">
        <v>1</v>
      </c>
      <c r="S1104" s="434" t="str">
        <f t="shared" si="92"/>
        <v>Unclassified? Y/N Out of Order?</v>
      </c>
    </row>
    <row r="1105" spans="6:19" x14ac:dyDescent="0.2">
      <c r="F1105" s="434" t="b">
        <v>0</v>
      </c>
      <c r="G1105" s="440" t="b">
        <f t="shared" si="93"/>
        <v>1</v>
      </c>
      <c r="H1105" s="434" t="b">
        <v>0</v>
      </c>
      <c r="I1105" s="434" t="b">
        <v>0</v>
      </c>
      <c r="K1105" s="434" t="b">
        <v>0</v>
      </c>
      <c r="L1105" s="434">
        <v>0</v>
      </c>
      <c r="M1105" s="434" t="b">
        <v>0</v>
      </c>
      <c r="N1105" s="434">
        <v>0</v>
      </c>
      <c r="O1105" s="497" t="e">
        <f t="shared" si="90"/>
        <v>#DIV/0!</v>
      </c>
      <c r="P1105" s="434">
        <f t="shared" si="94"/>
        <v>0</v>
      </c>
      <c r="Q1105" s="434" t="e">
        <f t="shared" si="91"/>
        <v>#VALUE!</v>
      </c>
      <c r="R1105" s="434">
        <v>1</v>
      </c>
      <c r="S1105" s="434" t="str">
        <f t="shared" si="92"/>
        <v>Unclassified? Y/N Out of Order?</v>
      </c>
    </row>
    <row r="1106" spans="6:19" x14ac:dyDescent="0.2">
      <c r="F1106" s="434" t="b">
        <v>0</v>
      </c>
      <c r="G1106" s="440" t="b">
        <f t="shared" si="93"/>
        <v>1</v>
      </c>
      <c r="H1106" s="434" t="b">
        <v>0</v>
      </c>
      <c r="I1106" s="434" t="b">
        <v>0</v>
      </c>
      <c r="K1106" s="434" t="b">
        <v>0</v>
      </c>
      <c r="L1106" s="434">
        <v>0</v>
      </c>
      <c r="M1106" s="434" t="b">
        <v>0</v>
      </c>
      <c r="N1106" s="434">
        <v>0</v>
      </c>
      <c r="O1106" s="497" t="e">
        <f t="shared" si="90"/>
        <v>#DIV/0!</v>
      </c>
      <c r="P1106" s="434">
        <f t="shared" si="94"/>
        <v>0</v>
      </c>
      <c r="Q1106" s="434" t="e">
        <f t="shared" si="91"/>
        <v>#VALUE!</v>
      </c>
      <c r="R1106" s="434">
        <v>1</v>
      </c>
      <c r="S1106" s="434" t="str">
        <f t="shared" si="92"/>
        <v>Unclassified? Y/N Out of Order?</v>
      </c>
    </row>
    <row r="1107" spans="6:19" x14ac:dyDescent="0.2">
      <c r="F1107" s="434" t="b">
        <v>0</v>
      </c>
      <c r="G1107" s="440" t="b">
        <f t="shared" si="93"/>
        <v>1</v>
      </c>
      <c r="H1107" s="434" t="b">
        <v>0</v>
      </c>
      <c r="I1107" s="434" t="b">
        <v>0</v>
      </c>
      <c r="K1107" s="434" t="b">
        <v>0</v>
      </c>
      <c r="L1107" s="434">
        <v>0</v>
      </c>
      <c r="M1107" s="434" t="b">
        <v>0</v>
      </c>
      <c r="N1107" s="434">
        <v>0</v>
      </c>
      <c r="O1107" s="497" t="e">
        <f t="shared" si="90"/>
        <v>#DIV/0!</v>
      </c>
      <c r="P1107" s="434">
        <f t="shared" si="94"/>
        <v>0</v>
      </c>
      <c r="Q1107" s="434" t="e">
        <f t="shared" si="91"/>
        <v>#VALUE!</v>
      </c>
      <c r="R1107" s="434">
        <v>1</v>
      </c>
      <c r="S1107" s="434" t="str">
        <f t="shared" si="92"/>
        <v>Unclassified? Y/N Out of Order?</v>
      </c>
    </row>
    <row r="1108" spans="6:19" x14ac:dyDescent="0.2">
      <c r="F1108" s="434" t="b">
        <v>0</v>
      </c>
      <c r="G1108" s="440" t="b">
        <f t="shared" si="93"/>
        <v>1</v>
      </c>
      <c r="H1108" s="434" t="b">
        <v>0</v>
      </c>
      <c r="I1108" s="434" t="b">
        <v>0</v>
      </c>
      <c r="K1108" s="434" t="b">
        <v>0</v>
      </c>
      <c r="L1108" s="434">
        <v>0</v>
      </c>
      <c r="M1108" s="434" t="b">
        <v>0</v>
      </c>
      <c r="N1108" s="434">
        <v>0</v>
      </c>
      <c r="O1108" s="497" t="e">
        <f t="shared" si="90"/>
        <v>#DIV/0!</v>
      </c>
      <c r="P1108" s="434">
        <f t="shared" si="94"/>
        <v>0</v>
      </c>
      <c r="Q1108" s="434" t="e">
        <f t="shared" si="91"/>
        <v>#VALUE!</v>
      </c>
      <c r="R1108" s="434">
        <v>1</v>
      </c>
      <c r="S1108" s="434" t="str">
        <f t="shared" si="92"/>
        <v>Unclassified? Y/N Out of Order?</v>
      </c>
    </row>
    <row r="1109" spans="6:19" x14ac:dyDescent="0.2">
      <c r="F1109" s="434" t="b">
        <v>0</v>
      </c>
      <c r="G1109" s="440" t="b">
        <f t="shared" si="93"/>
        <v>1</v>
      </c>
      <c r="H1109" s="434" t="b">
        <v>0</v>
      </c>
      <c r="I1109" s="434" t="b">
        <v>0</v>
      </c>
      <c r="K1109" s="434" t="b">
        <v>0</v>
      </c>
      <c r="L1109" s="434">
        <v>0</v>
      </c>
      <c r="M1109" s="434" t="b">
        <v>0</v>
      </c>
      <c r="N1109" s="434">
        <v>0</v>
      </c>
      <c r="O1109" s="497" t="e">
        <f t="shared" si="90"/>
        <v>#DIV/0!</v>
      </c>
      <c r="P1109" s="434">
        <f t="shared" si="94"/>
        <v>0</v>
      </c>
      <c r="Q1109" s="434" t="e">
        <f t="shared" si="91"/>
        <v>#VALUE!</v>
      </c>
      <c r="R1109" s="434">
        <v>1</v>
      </c>
      <c r="S1109" s="434" t="str">
        <f t="shared" si="92"/>
        <v>Unclassified? Y/N Out of Order?</v>
      </c>
    </row>
    <row r="1110" spans="6:19" x14ac:dyDescent="0.2">
      <c r="F1110" s="434" t="b">
        <v>0</v>
      </c>
      <c r="G1110" s="440" t="b">
        <f t="shared" si="93"/>
        <v>1</v>
      </c>
      <c r="H1110" s="434" t="b">
        <v>0</v>
      </c>
      <c r="I1110" s="434" t="b">
        <v>0</v>
      </c>
      <c r="K1110" s="434" t="b">
        <v>0</v>
      </c>
      <c r="L1110" s="434">
        <v>0</v>
      </c>
      <c r="M1110" s="434" t="b">
        <v>0</v>
      </c>
      <c r="N1110" s="434">
        <v>0</v>
      </c>
      <c r="O1110" s="497" t="e">
        <f t="shared" si="90"/>
        <v>#DIV/0!</v>
      </c>
      <c r="P1110" s="434">
        <f t="shared" si="94"/>
        <v>0</v>
      </c>
      <c r="Q1110" s="434" t="e">
        <f t="shared" si="91"/>
        <v>#VALUE!</v>
      </c>
      <c r="R1110" s="434">
        <v>1</v>
      </c>
      <c r="S1110" s="434" t="str">
        <f t="shared" si="92"/>
        <v>Unclassified? Y/N Out of Order?</v>
      </c>
    </row>
    <row r="1111" spans="6:19" x14ac:dyDescent="0.2">
      <c r="F1111" s="434" t="b">
        <v>0</v>
      </c>
      <c r="G1111" s="440" t="b">
        <f t="shared" si="93"/>
        <v>1</v>
      </c>
      <c r="H1111" s="434" t="b">
        <v>0</v>
      </c>
      <c r="I1111" s="434" t="b">
        <v>0</v>
      </c>
      <c r="K1111" s="434" t="b">
        <v>0</v>
      </c>
      <c r="L1111" s="434">
        <v>0</v>
      </c>
      <c r="M1111" s="434" t="b">
        <v>0</v>
      </c>
      <c r="N1111" s="434">
        <v>0</v>
      </c>
      <c r="O1111" s="497" t="e">
        <f t="shared" si="90"/>
        <v>#DIV/0!</v>
      </c>
      <c r="P1111" s="434">
        <f t="shared" si="94"/>
        <v>0</v>
      </c>
      <c r="Q1111" s="434" t="e">
        <f t="shared" si="91"/>
        <v>#VALUE!</v>
      </c>
      <c r="R1111" s="434">
        <v>1</v>
      </c>
      <c r="S1111" s="434" t="str">
        <f t="shared" si="92"/>
        <v>Unclassified? Y/N Out of Order?</v>
      </c>
    </row>
    <row r="1112" spans="6:19" x14ac:dyDescent="0.2">
      <c r="F1112" s="434" t="b">
        <v>0</v>
      </c>
      <c r="G1112" s="440" t="b">
        <f t="shared" si="93"/>
        <v>1</v>
      </c>
      <c r="H1112" s="434" t="b">
        <v>0</v>
      </c>
      <c r="I1112" s="434" t="b">
        <v>0</v>
      </c>
      <c r="K1112" s="434" t="b">
        <v>0</v>
      </c>
      <c r="L1112" s="434">
        <v>0</v>
      </c>
      <c r="M1112" s="434" t="b">
        <v>0</v>
      </c>
      <c r="N1112" s="434">
        <v>0</v>
      </c>
      <c r="O1112" s="497" t="e">
        <f t="shared" si="90"/>
        <v>#DIV/0!</v>
      </c>
      <c r="P1112" s="434">
        <f t="shared" si="94"/>
        <v>0</v>
      </c>
      <c r="Q1112" s="434" t="e">
        <f t="shared" si="91"/>
        <v>#VALUE!</v>
      </c>
      <c r="R1112" s="434">
        <v>1</v>
      </c>
      <c r="S1112" s="434" t="str">
        <f t="shared" si="92"/>
        <v>Unclassified? Y/N Out of Order?</v>
      </c>
    </row>
    <row r="1113" spans="6:19" x14ac:dyDescent="0.2">
      <c r="F1113" s="434" t="b">
        <v>0</v>
      </c>
      <c r="G1113" s="440" t="b">
        <f t="shared" si="93"/>
        <v>1</v>
      </c>
      <c r="H1113" s="434" t="b">
        <v>0</v>
      </c>
      <c r="I1113" s="434" t="b">
        <v>0</v>
      </c>
      <c r="K1113" s="434" t="b">
        <v>0</v>
      </c>
      <c r="L1113" s="434">
        <v>0</v>
      </c>
      <c r="M1113" s="434" t="b">
        <v>0</v>
      </c>
      <c r="N1113" s="434">
        <v>0</v>
      </c>
      <c r="O1113" s="497" t="e">
        <f t="shared" si="90"/>
        <v>#DIV/0!</v>
      </c>
      <c r="P1113" s="434">
        <f t="shared" si="94"/>
        <v>0</v>
      </c>
      <c r="Q1113" s="434" t="e">
        <f t="shared" si="91"/>
        <v>#VALUE!</v>
      </c>
      <c r="R1113" s="434">
        <v>1</v>
      </c>
      <c r="S1113" s="434" t="str">
        <f t="shared" si="92"/>
        <v>Unclassified? Y/N Out of Order?</v>
      </c>
    </row>
    <row r="1114" spans="6:19" x14ac:dyDescent="0.2">
      <c r="F1114" s="434" t="b">
        <v>0</v>
      </c>
      <c r="G1114" s="440" t="b">
        <f t="shared" si="93"/>
        <v>1</v>
      </c>
      <c r="H1114" s="434" t="b">
        <v>0</v>
      </c>
      <c r="I1114" s="434" t="b">
        <v>0</v>
      </c>
      <c r="K1114" s="434" t="b">
        <v>0</v>
      </c>
      <c r="L1114" s="434">
        <v>0</v>
      </c>
      <c r="M1114" s="434" t="b">
        <v>0</v>
      </c>
      <c r="N1114" s="434">
        <v>0</v>
      </c>
      <c r="O1114" s="497" t="e">
        <f t="shared" si="90"/>
        <v>#DIV/0!</v>
      </c>
      <c r="P1114" s="434">
        <f t="shared" si="94"/>
        <v>0</v>
      </c>
      <c r="Q1114" s="434" t="e">
        <f t="shared" si="91"/>
        <v>#VALUE!</v>
      </c>
      <c r="R1114" s="434">
        <v>1</v>
      </c>
      <c r="S1114" s="434" t="str">
        <f t="shared" si="92"/>
        <v>Unclassified? Y/N Out of Order?</v>
      </c>
    </row>
    <row r="1115" spans="6:19" x14ac:dyDescent="0.2">
      <c r="F1115" s="434" t="b">
        <v>0</v>
      </c>
      <c r="G1115" s="440" t="b">
        <f t="shared" si="93"/>
        <v>1</v>
      </c>
      <c r="H1115" s="434" t="b">
        <v>0</v>
      </c>
      <c r="I1115" s="434" t="b">
        <v>0</v>
      </c>
      <c r="K1115" s="434" t="b">
        <v>0</v>
      </c>
      <c r="L1115" s="434">
        <v>0</v>
      </c>
      <c r="M1115" s="434" t="b">
        <v>0</v>
      </c>
      <c r="N1115" s="434">
        <v>0</v>
      </c>
      <c r="O1115" s="497" t="e">
        <f t="shared" si="90"/>
        <v>#DIV/0!</v>
      </c>
      <c r="P1115" s="434">
        <f t="shared" si="94"/>
        <v>0</v>
      </c>
      <c r="Q1115" s="434" t="e">
        <f t="shared" si="91"/>
        <v>#VALUE!</v>
      </c>
      <c r="R1115" s="434">
        <v>1</v>
      </c>
      <c r="S1115" s="434" t="str">
        <f t="shared" si="92"/>
        <v>Unclassified? Y/N Out of Order?</v>
      </c>
    </row>
    <row r="1116" spans="6:19" x14ac:dyDescent="0.2">
      <c r="F1116" s="434" t="b">
        <v>0</v>
      </c>
      <c r="G1116" s="440" t="b">
        <f t="shared" si="93"/>
        <v>1</v>
      </c>
      <c r="H1116" s="434" t="b">
        <v>0</v>
      </c>
      <c r="I1116" s="434" t="b">
        <v>0</v>
      </c>
      <c r="K1116" s="434" t="b">
        <v>0</v>
      </c>
      <c r="L1116" s="434">
        <v>0</v>
      </c>
      <c r="M1116" s="434" t="b">
        <v>0</v>
      </c>
      <c r="N1116" s="434">
        <v>0</v>
      </c>
      <c r="O1116" s="497" t="e">
        <f t="shared" si="90"/>
        <v>#DIV/0!</v>
      </c>
      <c r="P1116" s="434">
        <f t="shared" si="94"/>
        <v>0</v>
      </c>
      <c r="Q1116" s="434" t="e">
        <f t="shared" si="91"/>
        <v>#VALUE!</v>
      </c>
      <c r="R1116" s="434">
        <v>1</v>
      </c>
      <c r="S1116" s="434" t="str">
        <f t="shared" si="92"/>
        <v>Unclassified? Y/N Out of Order?</v>
      </c>
    </row>
    <row r="1117" spans="6:19" x14ac:dyDescent="0.2">
      <c r="F1117" s="434" t="b">
        <v>0</v>
      </c>
      <c r="G1117" s="440" t="b">
        <f t="shared" si="93"/>
        <v>1</v>
      </c>
      <c r="H1117" s="434" t="b">
        <v>0</v>
      </c>
      <c r="I1117" s="434" t="b">
        <v>0</v>
      </c>
      <c r="K1117" s="434" t="b">
        <v>0</v>
      </c>
      <c r="L1117" s="434">
        <v>0</v>
      </c>
      <c r="M1117" s="434" t="b">
        <v>0</v>
      </c>
      <c r="N1117" s="434">
        <v>0</v>
      </c>
      <c r="O1117" s="497" t="e">
        <f t="shared" si="90"/>
        <v>#DIV/0!</v>
      </c>
      <c r="P1117" s="434">
        <f t="shared" si="94"/>
        <v>0</v>
      </c>
      <c r="Q1117" s="434" t="e">
        <f t="shared" si="91"/>
        <v>#VALUE!</v>
      </c>
      <c r="R1117" s="434">
        <v>1</v>
      </c>
      <c r="S1117" s="434" t="str">
        <f t="shared" si="92"/>
        <v>Unclassified? Y/N Out of Order?</v>
      </c>
    </row>
    <row r="1118" spans="6:19" x14ac:dyDescent="0.2">
      <c r="F1118" s="434" t="b">
        <v>0</v>
      </c>
      <c r="G1118" s="440" t="b">
        <f t="shared" si="93"/>
        <v>1</v>
      </c>
      <c r="H1118" s="434" t="b">
        <v>0</v>
      </c>
      <c r="I1118" s="434" t="b">
        <v>0</v>
      </c>
      <c r="K1118" s="434" t="b">
        <v>0</v>
      </c>
      <c r="L1118" s="434">
        <v>0</v>
      </c>
      <c r="M1118" s="434" t="b">
        <v>0</v>
      </c>
      <c r="N1118" s="434">
        <v>0</v>
      </c>
      <c r="O1118" s="497" t="e">
        <f t="shared" si="90"/>
        <v>#DIV/0!</v>
      </c>
      <c r="P1118" s="434">
        <f t="shared" si="94"/>
        <v>0</v>
      </c>
      <c r="Q1118" s="434" t="e">
        <f t="shared" si="91"/>
        <v>#VALUE!</v>
      </c>
      <c r="R1118" s="434">
        <v>1</v>
      </c>
      <c r="S1118" s="434" t="str">
        <f t="shared" si="92"/>
        <v>Unclassified? Y/N Out of Order?</v>
      </c>
    </row>
    <row r="1119" spans="6:19" x14ac:dyDescent="0.2">
      <c r="F1119" s="434" t="b">
        <v>0</v>
      </c>
      <c r="G1119" s="440" t="b">
        <f t="shared" si="93"/>
        <v>1</v>
      </c>
      <c r="H1119" s="434" t="b">
        <v>0</v>
      </c>
      <c r="I1119" s="434" t="b">
        <v>0</v>
      </c>
      <c r="K1119" s="434" t="b">
        <v>0</v>
      </c>
      <c r="L1119" s="434">
        <v>0</v>
      </c>
      <c r="M1119" s="434" t="b">
        <v>0</v>
      </c>
      <c r="N1119" s="434">
        <v>0</v>
      </c>
      <c r="O1119" s="497" t="e">
        <f t="shared" si="90"/>
        <v>#DIV/0!</v>
      </c>
      <c r="P1119" s="434">
        <f t="shared" si="94"/>
        <v>0</v>
      </c>
      <c r="Q1119" s="434" t="e">
        <f t="shared" si="91"/>
        <v>#VALUE!</v>
      </c>
      <c r="R1119" s="434">
        <v>1</v>
      </c>
      <c r="S1119" s="434" t="str">
        <f t="shared" si="92"/>
        <v>Unclassified? Y/N Out of Order?</v>
      </c>
    </row>
    <row r="1120" spans="6:19" x14ac:dyDescent="0.2">
      <c r="F1120" s="434" t="b">
        <v>0</v>
      </c>
      <c r="G1120" s="440" t="b">
        <f t="shared" si="93"/>
        <v>1</v>
      </c>
      <c r="H1120" s="434" t="b">
        <v>0</v>
      </c>
      <c r="I1120" s="434" t="b">
        <v>0</v>
      </c>
      <c r="K1120" s="434" t="b">
        <v>0</v>
      </c>
      <c r="L1120" s="434">
        <v>0</v>
      </c>
      <c r="M1120" s="434" t="b">
        <v>0</v>
      </c>
      <c r="N1120" s="434">
        <v>0</v>
      </c>
      <c r="O1120" s="497" t="e">
        <f t="shared" si="90"/>
        <v>#DIV/0!</v>
      </c>
      <c r="P1120" s="434">
        <f t="shared" si="94"/>
        <v>0</v>
      </c>
      <c r="Q1120" s="434" t="e">
        <f t="shared" si="91"/>
        <v>#VALUE!</v>
      </c>
      <c r="R1120" s="434">
        <v>1</v>
      </c>
      <c r="S1120" s="434" t="str">
        <f t="shared" si="92"/>
        <v>Unclassified? Y/N Out of Order?</v>
      </c>
    </row>
    <row r="1121" spans="6:19" x14ac:dyDescent="0.2">
      <c r="F1121" s="434" t="b">
        <v>0</v>
      </c>
      <c r="G1121" s="440" t="b">
        <f t="shared" si="93"/>
        <v>1</v>
      </c>
      <c r="H1121" s="434" t="b">
        <v>0</v>
      </c>
      <c r="I1121" s="434" t="b">
        <v>0</v>
      </c>
      <c r="K1121" s="434" t="b">
        <v>0</v>
      </c>
      <c r="L1121" s="434">
        <v>0</v>
      </c>
      <c r="M1121" s="434" t="b">
        <v>0</v>
      </c>
      <c r="N1121" s="434">
        <v>0</v>
      </c>
      <c r="O1121" s="497" t="e">
        <f t="shared" si="90"/>
        <v>#DIV/0!</v>
      </c>
      <c r="P1121" s="434">
        <f t="shared" si="94"/>
        <v>0</v>
      </c>
      <c r="Q1121" s="434" t="e">
        <f t="shared" si="91"/>
        <v>#VALUE!</v>
      </c>
      <c r="R1121" s="434">
        <v>1</v>
      </c>
      <c r="S1121" s="434" t="str">
        <f t="shared" si="92"/>
        <v>Unclassified? Y/N Out of Order?</v>
      </c>
    </row>
    <row r="1122" spans="6:19" x14ac:dyDescent="0.2">
      <c r="F1122" s="434" t="b">
        <v>0</v>
      </c>
      <c r="G1122" s="440" t="b">
        <f t="shared" si="93"/>
        <v>1</v>
      </c>
      <c r="H1122" s="434" t="b">
        <v>0</v>
      </c>
      <c r="I1122" s="434" t="b">
        <v>0</v>
      </c>
      <c r="K1122" s="434" t="b">
        <v>0</v>
      </c>
      <c r="L1122" s="434">
        <v>0</v>
      </c>
      <c r="M1122" s="434" t="b">
        <v>0</v>
      </c>
      <c r="N1122" s="434">
        <v>0</v>
      </c>
      <c r="O1122" s="497" t="e">
        <f t="shared" si="90"/>
        <v>#DIV/0!</v>
      </c>
      <c r="P1122" s="434">
        <f t="shared" si="94"/>
        <v>0</v>
      </c>
      <c r="Q1122" s="434" t="e">
        <f t="shared" si="91"/>
        <v>#VALUE!</v>
      </c>
      <c r="R1122" s="434">
        <v>1</v>
      </c>
      <c r="S1122" s="434" t="str">
        <f t="shared" si="92"/>
        <v>Unclassified? Y/N Out of Order?</v>
      </c>
    </row>
    <row r="1123" spans="6:19" x14ac:dyDescent="0.2">
      <c r="F1123" s="434" t="b">
        <v>0</v>
      </c>
      <c r="G1123" s="440" t="b">
        <f t="shared" si="93"/>
        <v>1</v>
      </c>
      <c r="H1123" s="434" t="b">
        <v>0</v>
      </c>
      <c r="I1123" s="434" t="b">
        <v>0</v>
      </c>
      <c r="K1123" s="434" t="b">
        <v>0</v>
      </c>
      <c r="L1123" s="434">
        <v>0</v>
      </c>
      <c r="M1123" s="434" t="b">
        <v>0</v>
      </c>
      <c r="N1123" s="434">
        <v>0</v>
      </c>
      <c r="O1123" s="497" t="e">
        <f t="shared" si="90"/>
        <v>#DIV/0!</v>
      </c>
      <c r="P1123" s="434">
        <f t="shared" si="94"/>
        <v>0</v>
      </c>
      <c r="Q1123" s="434" t="e">
        <f t="shared" si="91"/>
        <v>#VALUE!</v>
      </c>
      <c r="R1123" s="434">
        <v>1</v>
      </c>
      <c r="S1123" s="434" t="str">
        <f t="shared" si="92"/>
        <v>Unclassified? Y/N Out of Order?</v>
      </c>
    </row>
    <row r="1124" spans="6:19" x14ac:dyDescent="0.2">
      <c r="F1124" s="434" t="b">
        <v>0</v>
      </c>
      <c r="G1124" s="440" t="b">
        <f t="shared" si="93"/>
        <v>1</v>
      </c>
      <c r="H1124" s="434" t="b">
        <v>0</v>
      </c>
      <c r="I1124" s="434" t="b">
        <v>0</v>
      </c>
      <c r="K1124" s="434" t="b">
        <v>0</v>
      </c>
      <c r="L1124" s="434">
        <v>0</v>
      </c>
      <c r="M1124" s="434" t="b">
        <v>0</v>
      </c>
      <c r="N1124" s="434">
        <v>0</v>
      </c>
      <c r="O1124" s="497" t="e">
        <f t="shared" si="90"/>
        <v>#DIV/0!</v>
      </c>
      <c r="P1124" s="434">
        <f t="shared" si="94"/>
        <v>0</v>
      </c>
      <c r="Q1124" s="434" t="e">
        <f t="shared" si="91"/>
        <v>#VALUE!</v>
      </c>
      <c r="R1124" s="434">
        <v>1</v>
      </c>
      <c r="S1124" s="434" t="str">
        <f t="shared" si="92"/>
        <v>Unclassified? Y/N Out of Order?</v>
      </c>
    </row>
    <row r="1125" spans="6:19" x14ac:dyDescent="0.2">
      <c r="F1125" s="434" t="b">
        <v>0</v>
      </c>
      <c r="G1125" s="440" t="b">
        <f t="shared" si="93"/>
        <v>1</v>
      </c>
      <c r="H1125" s="434" t="b">
        <v>0</v>
      </c>
      <c r="I1125" s="434" t="b">
        <v>0</v>
      </c>
      <c r="K1125" s="434" t="b">
        <v>0</v>
      </c>
      <c r="L1125" s="434">
        <v>0</v>
      </c>
      <c r="M1125" s="434" t="b">
        <v>0</v>
      </c>
      <c r="N1125" s="434">
        <v>0</v>
      </c>
      <c r="O1125" s="497" t="e">
        <f t="shared" si="90"/>
        <v>#DIV/0!</v>
      </c>
      <c r="P1125" s="434">
        <f t="shared" si="94"/>
        <v>0</v>
      </c>
      <c r="Q1125" s="434" t="e">
        <f t="shared" si="91"/>
        <v>#VALUE!</v>
      </c>
      <c r="R1125" s="434">
        <v>1</v>
      </c>
      <c r="S1125" s="434" t="str">
        <f t="shared" si="92"/>
        <v>Unclassified? Y/N Out of Order?</v>
      </c>
    </row>
    <row r="1126" spans="6:19" x14ac:dyDescent="0.2">
      <c r="F1126" s="434" t="b">
        <v>0</v>
      </c>
      <c r="G1126" s="440" t="b">
        <f t="shared" si="93"/>
        <v>1</v>
      </c>
      <c r="H1126" s="434" t="b">
        <v>0</v>
      </c>
      <c r="I1126" s="434" t="b">
        <v>0</v>
      </c>
      <c r="K1126" s="434" t="b">
        <v>0</v>
      </c>
      <c r="L1126" s="434">
        <v>0</v>
      </c>
      <c r="M1126" s="434" t="b">
        <v>0</v>
      </c>
      <c r="N1126" s="434">
        <v>0</v>
      </c>
      <c r="O1126" s="497" t="e">
        <f t="shared" si="90"/>
        <v>#DIV/0!</v>
      </c>
      <c r="P1126" s="434">
        <f t="shared" si="94"/>
        <v>0</v>
      </c>
      <c r="Q1126" s="434" t="e">
        <f t="shared" si="91"/>
        <v>#VALUE!</v>
      </c>
      <c r="R1126" s="434">
        <v>1</v>
      </c>
      <c r="S1126" s="434" t="str">
        <f t="shared" si="92"/>
        <v>Unclassified? Y/N Out of Order?</v>
      </c>
    </row>
    <row r="1127" spans="6:19" x14ac:dyDescent="0.2">
      <c r="F1127" s="434" t="b">
        <v>0</v>
      </c>
      <c r="G1127" s="440" t="b">
        <f t="shared" si="93"/>
        <v>1</v>
      </c>
      <c r="H1127" s="434" t="b">
        <v>0</v>
      </c>
      <c r="I1127" s="434" t="b">
        <v>0</v>
      </c>
      <c r="K1127" s="434" t="b">
        <v>0</v>
      </c>
      <c r="L1127" s="434">
        <v>0</v>
      </c>
      <c r="M1127" s="434" t="b">
        <v>0</v>
      </c>
      <c r="N1127" s="434">
        <v>0</v>
      </c>
      <c r="O1127" s="497" t="e">
        <f t="shared" si="90"/>
        <v>#DIV/0!</v>
      </c>
      <c r="P1127" s="434">
        <f t="shared" si="94"/>
        <v>0</v>
      </c>
      <c r="Q1127" s="434" t="e">
        <f t="shared" si="91"/>
        <v>#VALUE!</v>
      </c>
      <c r="R1127" s="434">
        <v>1</v>
      </c>
      <c r="S1127" s="434" t="str">
        <f t="shared" si="92"/>
        <v>Unclassified? Y/N Out of Order?</v>
      </c>
    </row>
    <row r="1128" spans="6:19" x14ac:dyDescent="0.2">
      <c r="F1128" s="434" t="b">
        <v>0</v>
      </c>
      <c r="G1128" s="440" t="b">
        <f t="shared" si="93"/>
        <v>1</v>
      </c>
      <c r="H1128" s="434" t="b">
        <v>0</v>
      </c>
      <c r="I1128" s="434" t="b">
        <v>0</v>
      </c>
      <c r="K1128" s="434" t="b">
        <v>0</v>
      </c>
      <c r="L1128" s="434">
        <v>0</v>
      </c>
      <c r="M1128" s="434" t="b">
        <v>0</v>
      </c>
      <c r="N1128" s="434">
        <v>0</v>
      </c>
      <c r="O1128" s="497" t="e">
        <f t="shared" si="90"/>
        <v>#DIV/0!</v>
      </c>
      <c r="P1128" s="434">
        <f t="shared" si="94"/>
        <v>0</v>
      </c>
      <c r="Q1128" s="434" t="e">
        <f t="shared" si="91"/>
        <v>#VALUE!</v>
      </c>
      <c r="R1128" s="434">
        <v>1</v>
      </c>
      <c r="S1128" s="434" t="str">
        <f t="shared" si="92"/>
        <v>Unclassified? Y/N Out of Order?</v>
      </c>
    </row>
    <row r="1129" spans="6:19" x14ac:dyDescent="0.2">
      <c r="F1129" s="434" t="b">
        <v>0</v>
      </c>
      <c r="G1129" s="440" t="b">
        <f t="shared" si="93"/>
        <v>1</v>
      </c>
      <c r="H1129" s="434" t="b">
        <v>0</v>
      </c>
      <c r="I1129" s="434" t="b">
        <v>0</v>
      </c>
      <c r="K1129" s="434" t="b">
        <v>0</v>
      </c>
      <c r="L1129" s="434">
        <v>0</v>
      </c>
      <c r="M1129" s="434" t="b">
        <v>0</v>
      </c>
      <c r="N1129" s="434">
        <v>0</v>
      </c>
      <c r="O1129" s="497" t="e">
        <f t="shared" si="90"/>
        <v>#DIV/0!</v>
      </c>
      <c r="P1129" s="434">
        <f t="shared" si="94"/>
        <v>0</v>
      </c>
      <c r="Q1129" s="434" t="e">
        <f t="shared" si="91"/>
        <v>#VALUE!</v>
      </c>
      <c r="R1129" s="434">
        <v>1</v>
      </c>
      <c r="S1129" s="434" t="str">
        <f t="shared" si="92"/>
        <v>Unclassified? Y/N Out of Order?</v>
      </c>
    </row>
    <row r="1130" spans="6:19" x14ac:dyDescent="0.2">
      <c r="F1130" s="434" t="b">
        <v>0</v>
      </c>
      <c r="G1130" s="440" t="b">
        <f t="shared" si="93"/>
        <v>1</v>
      </c>
      <c r="H1130" s="434" t="b">
        <v>0</v>
      </c>
      <c r="I1130" s="434" t="b">
        <v>0</v>
      </c>
      <c r="K1130" s="434" t="b">
        <v>0</v>
      </c>
      <c r="L1130" s="434">
        <v>0</v>
      </c>
      <c r="M1130" s="434" t="b">
        <v>0</v>
      </c>
      <c r="N1130" s="434">
        <v>0</v>
      </c>
      <c r="O1130" s="497" t="e">
        <f t="shared" si="90"/>
        <v>#DIV/0!</v>
      </c>
      <c r="P1130" s="434">
        <f t="shared" si="94"/>
        <v>0</v>
      </c>
      <c r="Q1130" s="434" t="e">
        <f t="shared" si="91"/>
        <v>#VALUE!</v>
      </c>
      <c r="R1130" s="434">
        <v>1</v>
      </c>
      <c r="S1130" s="434" t="str">
        <f t="shared" si="92"/>
        <v>Unclassified? Y/N Out of Order?</v>
      </c>
    </row>
    <row r="1131" spans="6:19" x14ac:dyDescent="0.2">
      <c r="F1131" s="434" t="b">
        <v>0</v>
      </c>
      <c r="G1131" s="440" t="b">
        <f t="shared" si="93"/>
        <v>1</v>
      </c>
      <c r="H1131" s="434" t="b">
        <v>0</v>
      </c>
      <c r="I1131" s="434" t="b">
        <v>0</v>
      </c>
      <c r="K1131" s="434" t="b">
        <v>0</v>
      </c>
      <c r="L1131" s="434">
        <v>0</v>
      </c>
      <c r="M1131" s="434" t="b">
        <v>0</v>
      </c>
      <c r="N1131" s="434">
        <v>0</v>
      </c>
      <c r="O1131" s="497" t="e">
        <f t="shared" si="90"/>
        <v>#DIV/0!</v>
      </c>
      <c r="P1131" s="434">
        <f t="shared" si="94"/>
        <v>0</v>
      </c>
      <c r="Q1131" s="434" t="e">
        <f t="shared" si="91"/>
        <v>#VALUE!</v>
      </c>
      <c r="R1131" s="434">
        <v>1</v>
      </c>
      <c r="S1131" s="434" t="str">
        <f t="shared" si="92"/>
        <v>Unclassified? Y/N Out of Order?</v>
      </c>
    </row>
    <row r="1132" spans="6:19" x14ac:dyDescent="0.2">
      <c r="F1132" s="434" t="b">
        <v>0</v>
      </c>
      <c r="G1132" s="440" t="b">
        <f t="shared" si="93"/>
        <v>1</v>
      </c>
      <c r="H1132" s="434" t="b">
        <v>0</v>
      </c>
      <c r="I1132" s="434" t="b">
        <v>0</v>
      </c>
      <c r="K1132" s="434" t="b">
        <v>0</v>
      </c>
      <c r="L1132" s="434">
        <v>0</v>
      </c>
      <c r="M1132" s="434" t="b">
        <v>0</v>
      </c>
      <c r="N1132" s="434">
        <v>0</v>
      </c>
      <c r="O1132" s="497" t="e">
        <f t="shared" si="90"/>
        <v>#DIV/0!</v>
      </c>
      <c r="P1132" s="434">
        <f t="shared" si="94"/>
        <v>0</v>
      </c>
      <c r="Q1132" s="434" t="e">
        <f t="shared" si="91"/>
        <v>#VALUE!</v>
      </c>
      <c r="R1132" s="434">
        <v>1</v>
      </c>
      <c r="S1132" s="434" t="str">
        <f t="shared" si="92"/>
        <v>Unclassified? Y/N Out of Order?</v>
      </c>
    </row>
    <row r="1133" spans="6:19" x14ac:dyDescent="0.2">
      <c r="F1133" s="434" t="b">
        <v>0</v>
      </c>
      <c r="G1133" s="440" t="b">
        <f t="shared" si="93"/>
        <v>1</v>
      </c>
      <c r="H1133" s="434" t="b">
        <v>0</v>
      </c>
      <c r="I1133" s="434" t="b">
        <v>0</v>
      </c>
      <c r="K1133" s="434" t="b">
        <v>0</v>
      </c>
      <c r="L1133" s="434">
        <v>0</v>
      </c>
      <c r="M1133" s="434" t="b">
        <v>0</v>
      </c>
      <c r="N1133" s="434">
        <v>0</v>
      </c>
      <c r="O1133" s="497" t="e">
        <f t="shared" si="90"/>
        <v>#DIV/0!</v>
      </c>
      <c r="P1133" s="434">
        <f t="shared" si="94"/>
        <v>0</v>
      </c>
      <c r="Q1133" s="434" t="e">
        <f t="shared" si="91"/>
        <v>#VALUE!</v>
      </c>
      <c r="R1133" s="434">
        <v>1</v>
      </c>
      <c r="S1133" s="434" t="str">
        <f t="shared" si="92"/>
        <v>Unclassified? Y/N Out of Order?</v>
      </c>
    </row>
    <row r="1134" spans="6:19" x14ac:dyDescent="0.2">
      <c r="F1134" s="434" t="b">
        <v>0</v>
      </c>
      <c r="G1134" s="440" t="b">
        <f t="shared" si="93"/>
        <v>1</v>
      </c>
      <c r="H1134" s="434" t="b">
        <v>0</v>
      </c>
      <c r="I1134" s="434" t="b">
        <v>0</v>
      </c>
      <c r="K1134" s="434" t="b">
        <v>0</v>
      </c>
      <c r="L1134" s="434">
        <v>0</v>
      </c>
      <c r="M1134" s="434" t="b">
        <v>0</v>
      </c>
      <c r="N1134" s="434">
        <v>0</v>
      </c>
      <c r="O1134" s="497" t="e">
        <f t="shared" si="90"/>
        <v>#DIV/0!</v>
      </c>
      <c r="P1134" s="434">
        <f t="shared" si="94"/>
        <v>0</v>
      </c>
      <c r="Q1134" s="434" t="e">
        <f t="shared" si="91"/>
        <v>#VALUE!</v>
      </c>
      <c r="R1134" s="434">
        <v>1</v>
      </c>
      <c r="S1134" s="434" t="str">
        <f t="shared" si="92"/>
        <v>Unclassified? Y/N Out of Order?</v>
      </c>
    </row>
    <row r="1135" spans="6:19" x14ac:dyDescent="0.2">
      <c r="F1135" s="434" t="b">
        <v>0</v>
      </c>
      <c r="G1135" s="440" t="b">
        <f t="shared" si="93"/>
        <v>1</v>
      </c>
      <c r="H1135" s="434" t="b">
        <v>0</v>
      </c>
      <c r="I1135" s="434" t="b">
        <v>0</v>
      </c>
      <c r="K1135" s="434" t="b">
        <v>0</v>
      </c>
      <c r="L1135" s="434">
        <v>0</v>
      </c>
      <c r="M1135" s="434" t="b">
        <v>0</v>
      </c>
      <c r="N1135" s="434">
        <v>0</v>
      </c>
      <c r="O1135" s="497" t="e">
        <f t="shared" si="90"/>
        <v>#DIV/0!</v>
      </c>
      <c r="P1135" s="434">
        <f t="shared" si="94"/>
        <v>0</v>
      </c>
      <c r="Q1135" s="434" t="e">
        <f t="shared" si="91"/>
        <v>#VALUE!</v>
      </c>
      <c r="R1135" s="434">
        <v>1</v>
      </c>
      <c r="S1135" s="434" t="str">
        <f t="shared" si="92"/>
        <v>Unclassified? Y/N Out of Order?</v>
      </c>
    </row>
    <row r="1136" spans="6:19" x14ac:dyDescent="0.2">
      <c r="F1136" s="434" t="b">
        <v>0</v>
      </c>
      <c r="G1136" s="440" t="b">
        <f t="shared" si="93"/>
        <v>1</v>
      </c>
      <c r="H1136" s="434" t="b">
        <v>0</v>
      </c>
      <c r="I1136" s="434" t="b">
        <v>0</v>
      </c>
      <c r="K1136" s="434" t="b">
        <v>0</v>
      </c>
      <c r="L1136" s="434">
        <v>0</v>
      </c>
      <c r="M1136" s="434" t="b">
        <v>0</v>
      </c>
      <c r="N1136" s="434">
        <v>0</v>
      </c>
      <c r="O1136" s="497" t="e">
        <f t="shared" si="90"/>
        <v>#DIV/0!</v>
      </c>
      <c r="P1136" s="434">
        <f t="shared" si="94"/>
        <v>0</v>
      </c>
      <c r="Q1136" s="434" t="e">
        <f t="shared" si="91"/>
        <v>#VALUE!</v>
      </c>
      <c r="R1136" s="434">
        <v>1</v>
      </c>
      <c r="S1136" s="434" t="str">
        <f t="shared" si="92"/>
        <v>Unclassified? Y/N Out of Order?</v>
      </c>
    </row>
    <row r="1137" spans="6:19" x14ac:dyDescent="0.2">
      <c r="F1137" s="434" t="b">
        <v>0</v>
      </c>
      <c r="G1137" s="440" t="b">
        <f t="shared" si="93"/>
        <v>1</v>
      </c>
      <c r="H1137" s="434" t="b">
        <v>0</v>
      </c>
      <c r="I1137" s="434" t="b">
        <v>0</v>
      </c>
      <c r="K1137" s="434" t="b">
        <v>0</v>
      </c>
      <c r="L1137" s="434">
        <v>0</v>
      </c>
      <c r="M1137" s="434" t="b">
        <v>0</v>
      </c>
      <c r="N1137" s="434">
        <v>0</v>
      </c>
      <c r="O1137" s="497" t="e">
        <f t="shared" si="90"/>
        <v>#DIV/0!</v>
      </c>
      <c r="P1137" s="434">
        <f t="shared" si="94"/>
        <v>0</v>
      </c>
      <c r="Q1137" s="434" t="e">
        <f t="shared" si="91"/>
        <v>#VALUE!</v>
      </c>
      <c r="R1137" s="434">
        <v>1</v>
      </c>
      <c r="S1137" s="434" t="str">
        <f t="shared" si="92"/>
        <v>Unclassified? Y/N Out of Order?</v>
      </c>
    </row>
    <row r="1138" spans="6:19" x14ac:dyDescent="0.2">
      <c r="F1138" s="434" t="b">
        <v>0</v>
      </c>
      <c r="G1138" s="440" t="b">
        <f t="shared" si="93"/>
        <v>1</v>
      </c>
      <c r="H1138" s="434" t="b">
        <v>0</v>
      </c>
      <c r="I1138" s="434" t="b">
        <v>0</v>
      </c>
      <c r="K1138" s="434" t="b">
        <v>0</v>
      </c>
      <c r="L1138" s="434">
        <v>0</v>
      </c>
      <c r="M1138" s="434" t="b">
        <v>0</v>
      </c>
      <c r="N1138" s="434">
        <v>0</v>
      </c>
      <c r="O1138" s="497" t="e">
        <f t="shared" si="90"/>
        <v>#DIV/0!</v>
      </c>
      <c r="P1138" s="434">
        <f t="shared" si="94"/>
        <v>0</v>
      </c>
      <c r="Q1138" s="434" t="e">
        <f t="shared" si="91"/>
        <v>#VALUE!</v>
      </c>
      <c r="R1138" s="434">
        <v>1</v>
      </c>
      <c r="S1138" s="434" t="str">
        <f t="shared" si="92"/>
        <v>Unclassified? Y/N Out of Order?</v>
      </c>
    </row>
    <row r="1139" spans="6:19" x14ac:dyDescent="0.2">
      <c r="F1139" s="434" t="b">
        <v>0</v>
      </c>
      <c r="G1139" s="440" t="b">
        <f t="shared" si="93"/>
        <v>1</v>
      </c>
      <c r="H1139" s="434" t="b">
        <v>0</v>
      </c>
      <c r="I1139" s="434" t="b">
        <v>0</v>
      </c>
      <c r="K1139" s="434" t="b">
        <v>0</v>
      </c>
      <c r="L1139" s="434">
        <v>0</v>
      </c>
      <c r="M1139" s="434" t="b">
        <v>0</v>
      </c>
      <c r="N1139" s="434">
        <v>0</v>
      </c>
      <c r="O1139" s="497" t="e">
        <f t="shared" si="90"/>
        <v>#DIV/0!</v>
      </c>
      <c r="P1139" s="434">
        <f t="shared" si="94"/>
        <v>0</v>
      </c>
      <c r="Q1139" s="434" t="e">
        <f t="shared" si="91"/>
        <v>#VALUE!</v>
      </c>
      <c r="R1139" s="434">
        <v>1</v>
      </c>
      <c r="S1139" s="434" t="str">
        <f t="shared" si="92"/>
        <v>Unclassified? Y/N Out of Order?</v>
      </c>
    </row>
    <row r="1140" spans="6:19" x14ac:dyDescent="0.2">
      <c r="F1140" s="434" t="b">
        <v>0</v>
      </c>
      <c r="G1140" s="440" t="b">
        <f t="shared" si="93"/>
        <v>1</v>
      </c>
      <c r="H1140" s="434" t="b">
        <v>0</v>
      </c>
      <c r="I1140" s="434" t="b">
        <v>0</v>
      </c>
      <c r="K1140" s="434" t="b">
        <v>0</v>
      </c>
      <c r="L1140" s="434">
        <v>0</v>
      </c>
      <c r="M1140" s="434" t="b">
        <v>0</v>
      </c>
      <c r="N1140" s="434">
        <v>0</v>
      </c>
      <c r="O1140" s="497" t="e">
        <f t="shared" si="90"/>
        <v>#DIV/0!</v>
      </c>
      <c r="P1140" s="434">
        <f t="shared" si="94"/>
        <v>0</v>
      </c>
      <c r="Q1140" s="434" t="e">
        <f t="shared" si="91"/>
        <v>#VALUE!</v>
      </c>
      <c r="R1140" s="434">
        <v>1</v>
      </c>
      <c r="S1140" s="434" t="str">
        <f t="shared" si="92"/>
        <v>Unclassified? Y/N Out of Order?</v>
      </c>
    </row>
    <row r="1141" spans="6:19" x14ac:dyDescent="0.2">
      <c r="F1141" s="434" t="b">
        <v>0</v>
      </c>
      <c r="G1141" s="440" t="b">
        <f t="shared" si="93"/>
        <v>1</v>
      </c>
      <c r="H1141" s="434" t="b">
        <v>0</v>
      </c>
      <c r="I1141" s="434" t="b">
        <v>0</v>
      </c>
      <c r="K1141" s="434" t="b">
        <v>0</v>
      </c>
      <c r="L1141" s="434">
        <v>0</v>
      </c>
      <c r="M1141" s="434" t="b">
        <v>0</v>
      </c>
      <c r="N1141" s="434">
        <v>0</v>
      </c>
      <c r="O1141" s="497" t="e">
        <f t="shared" si="90"/>
        <v>#DIV/0!</v>
      </c>
      <c r="P1141" s="434">
        <f t="shared" si="94"/>
        <v>0</v>
      </c>
      <c r="Q1141" s="434" t="e">
        <f t="shared" si="91"/>
        <v>#VALUE!</v>
      </c>
      <c r="R1141" s="434">
        <v>1</v>
      </c>
      <c r="S1141" s="434" t="str">
        <f t="shared" si="92"/>
        <v>Unclassified? Y/N Out of Order?</v>
      </c>
    </row>
    <row r="1142" spans="6:19" x14ac:dyDescent="0.2">
      <c r="F1142" s="434" t="b">
        <v>0</v>
      </c>
      <c r="G1142" s="440" t="b">
        <f t="shared" si="93"/>
        <v>1</v>
      </c>
      <c r="H1142" s="434" t="b">
        <v>0</v>
      </c>
      <c r="I1142" s="434" t="b">
        <v>0</v>
      </c>
      <c r="K1142" s="434" t="b">
        <v>0</v>
      </c>
      <c r="L1142" s="434">
        <v>0</v>
      </c>
      <c r="M1142" s="434" t="b">
        <v>0</v>
      </c>
      <c r="N1142" s="434">
        <v>0</v>
      </c>
      <c r="O1142" s="497" t="e">
        <f t="shared" si="90"/>
        <v>#DIV/0!</v>
      </c>
      <c r="P1142" s="434">
        <f t="shared" si="94"/>
        <v>0</v>
      </c>
      <c r="Q1142" s="434" t="e">
        <f t="shared" si="91"/>
        <v>#VALUE!</v>
      </c>
      <c r="R1142" s="434">
        <v>1</v>
      </c>
      <c r="S1142" s="434" t="str">
        <f t="shared" si="92"/>
        <v>Unclassified? Y/N Out of Order?</v>
      </c>
    </row>
    <row r="1143" spans="6:19" x14ac:dyDescent="0.2">
      <c r="F1143" s="434" t="b">
        <v>0</v>
      </c>
      <c r="G1143" s="440" t="b">
        <f t="shared" si="93"/>
        <v>1</v>
      </c>
      <c r="H1143" s="434" t="b">
        <v>0</v>
      </c>
      <c r="I1143" s="434" t="b">
        <v>0</v>
      </c>
      <c r="K1143" s="434" t="b">
        <v>0</v>
      </c>
      <c r="L1143" s="434">
        <v>0</v>
      </c>
      <c r="M1143" s="434" t="b">
        <v>0</v>
      </c>
      <c r="N1143" s="434">
        <v>0</v>
      </c>
      <c r="O1143" s="497" t="e">
        <f t="shared" si="90"/>
        <v>#DIV/0!</v>
      </c>
      <c r="P1143" s="434">
        <f t="shared" si="94"/>
        <v>0</v>
      </c>
      <c r="Q1143" s="434" t="e">
        <f t="shared" si="91"/>
        <v>#VALUE!</v>
      </c>
      <c r="R1143" s="434">
        <v>1</v>
      </c>
      <c r="S1143" s="434" t="str">
        <f t="shared" si="92"/>
        <v>Unclassified? Y/N Out of Order?</v>
      </c>
    </row>
    <row r="1144" spans="6:19" x14ac:dyDescent="0.2">
      <c r="F1144" s="434" t="b">
        <v>0</v>
      </c>
      <c r="G1144" s="440" t="b">
        <f t="shared" si="93"/>
        <v>1</v>
      </c>
      <c r="H1144" s="434" t="b">
        <v>0</v>
      </c>
      <c r="I1144" s="434" t="b">
        <v>0</v>
      </c>
      <c r="K1144" s="434" t="b">
        <v>0</v>
      </c>
      <c r="L1144" s="434">
        <v>0</v>
      </c>
      <c r="M1144" s="434" t="b">
        <v>0</v>
      </c>
      <c r="N1144" s="434">
        <v>0</v>
      </c>
      <c r="O1144" s="497" t="e">
        <f t="shared" si="90"/>
        <v>#DIV/0!</v>
      </c>
      <c r="P1144" s="434">
        <f t="shared" si="94"/>
        <v>0</v>
      </c>
      <c r="Q1144" s="434" t="e">
        <f t="shared" si="91"/>
        <v>#VALUE!</v>
      </c>
      <c r="R1144" s="434">
        <v>1</v>
      </c>
      <c r="S1144" s="434" t="str">
        <f t="shared" si="92"/>
        <v>Unclassified? Y/N Out of Order?</v>
      </c>
    </row>
    <row r="1145" spans="6:19" x14ac:dyDescent="0.2">
      <c r="F1145" s="434" t="b">
        <v>0</v>
      </c>
      <c r="G1145" s="440" t="b">
        <f t="shared" si="93"/>
        <v>1</v>
      </c>
      <c r="H1145" s="434" t="b">
        <v>0</v>
      </c>
      <c r="I1145" s="434" t="b">
        <v>0</v>
      </c>
      <c r="K1145" s="434" t="b">
        <v>0</v>
      </c>
      <c r="L1145" s="434">
        <v>0</v>
      </c>
      <c r="M1145" s="434" t="b">
        <v>0</v>
      </c>
      <c r="N1145" s="434">
        <v>0</v>
      </c>
      <c r="O1145" s="497" t="e">
        <f t="shared" si="90"/>
        <v>#DIV/0!</v>
      </c>
      <c r="P1145" s="434">
        <f t="shared" si="94"/>
        <v>0</v>
      </c>
      <c r="Q1145" s="434" t="e">
        <f t="shared" si="91"/>
        <v>#VALUE!</v>
      </c>
      <c r="R1145" s="434">
        <v>1</v>
      </c>
      <c r="S1145" s="434" t="str">
        <f t="shared" si="92"/>
        <v>Unclassified? Y/N Out of Order?</v>
      </c>
    </row>
    <row r="1146" spans="6:19" x14ac:dyDescent="0.2">
      <c r="F1146" s="434" t="b">
        <v>0</v>
      </c>
      <c r="G1146" s="440" t="b">
        <f t="shared" si="93"/>
        <v>1</v>
      </c>
      <c r="H1146" s="434" t="b">
        <v>0</v>
      </c>
      <c r="I1146" s="434" t="b">
        <v>0</v>
      </c>
      <c r="K1146" s="434" t="b">
        <v>0</v>
      </c>
      <c r="L1146" s="434">
        <v>0</v>
      </c>
      <c r="M1146" s="434" t="b">
        <v>0</v>
      </c>
      <c r="N1146" s="434">
        <v>0</v>
      </c>
      <c r="O1146" s="497" t="e">
        <f t="shared" si="90"/>
        <v>#DIV/0!</v>
      </c>
      <c r="P1146" s="434">
        <f t="shared" si="94"/>
        <v>0</v>
      </c>
      <c r="Q1146" s="434" t="e">
        <f t="shared" si="91"/>
        <v>#VALUE!</v>
      </c>
      <c r="R1146" s="434">
        <v>1</v>
      </c>
      <c r="S1146" s="434" t="str">
        <f t="shared" si="92"/>
        <v>Unclassified? Y/N Out of Order?</v>
      </c>
    </row>
    <row r="1147" spans="6:19" x14ac:dyDescent="0.2">
      <c r="F1147" s="434" t="b">
        <v>0</v>
      </c>
      <c r="G1147" s="440" t="b">
        <f t="shared" si="93"/>
        <v>1</v>
      </c>
      <c r="H1147" s="434" t="b">
        <v>0</v>
      </c>
      <c r="I1147" s="434" t="b">
        <v>0</v>
      </c>
      <c r="K1147" s="434" t="b">
        <v>0</v>
      </c>
      <c r="L1147" s="434">
        <v>0</v>
      </c>
      <c r="M1147" s="434" t="b">
        <v>0</v>
      </c>
      <c r="N1147" s="434">
        <v>0</v>
      </c>
      <c r="O1147" s="497" t="e">
        <f t="shared" si="90"/>
        <v>#DIV/0!</v>
      </c>
      <c r="P1147" s="434">
        <f t="shared" si="94"/>
        <v>0</v>
      </c>
      <c r="Q1147" s="434" t="e">
        <f t="shared" si="91"/>
        <v>#VALUE!</v>
      </c>
      <c r="R1147" s="434">
        <v>1</v>
      </c>
      <c r="S1147" s="434" t="str">
        <f t="shared" si="92"/>
        <v>Unclassified? Y/N Out of Order?</v>
      </c>
    </row>
    <row r="1148" spans="6:19" x14ac:dyDescent="0.2">
      <c r="F1148" s="434" t="b">
        <v>0</v>
      </c>
      <c r="G1148" s="440" t="b">
        <f t="shared" si="93"/>
        <v>1</v>
      </c>
      <c r="H1148" s="434" t="b">
        <v>0</v>
      </c>
      <c r="I1148" s="434" t="b">
        <v>0</v>
      </c>
      <c r="K1148" s="434" t="b">
        <v>0</v>
      </c>
      <c r="L1148" s="434">
        <v>0</v>
      </c>
      <c r="M1148" s="434" t="b">
        <v>0</v>
      </c>
      <c r="N1148" s="434">
        <v>0</v>
      </c>
      <c r="O1148" s="497" t="e">
        <f t="shared" si="90"/>
        <v>#DIV/0!</v>
      </c>
      <c r="P1148" s="434">
        <f t="shared" si="94"/>
        <v>0</v>
      </c>
      <c r="Q1148" s="434" t="e">
        <f t="shared" si="91"/>
        <v>#VALUE!</v>
      </c>
      <c r="R1148" s="434">
        <v>1</v>
      </c>
      <c r="S1148" s="434" t="str">
        <f t="shared" si="92"/>
        <v>Unclassified? Y/N Out of Order?</v>
      </c>
    </row>
    <row r="1149" spans="6:19" x14ac:dyDescent="0.2">
      <c r="F1149" s="434" t="b">
        <v>0</v>
      </c>
      <c r="G1149" s="440" t="b">
        <f t="shared" si="93"/>
        <v>1</v>
      </c>
      <c r="H1149" s="434" t="b">
        <v>0</v>
      </c>
      <c r="I1149" s="434" t="b">
        <v>0</v>
      </c>
      <c r="K1149" s="434" t="b">
        <v>0</v>
      </c>
      <c r="L1149" s="434">
        <v>0</v>
      </c>
      <c r="M1149" s="434" t="b">
        <v>0</v>
      </c>
      <c r="N1149" s="434">
        <v>0</v>
      </c>
      <c r="O1149" s="497" t="e">
        <f t="shared" si="90"/>
        <v>#DIV/0!</v>
      </c>
      <c r="P1149" s="434">
        <f t="shared" si="94"/>
        <v>0</v>
      </c>
      <c r="Q1149" s="434" t="e">
        <f t="shared" si="91"/>
        <v>#VALUE!</v>
      </c>
      <c r="R1149" s="434">
        <v>1</v>
      </c>
      <c r="S1149" s="434" t="str">
        <f t="shared" si="92"/>
        <v>Unclassified? Y/N Out of Order?</v>
      </c>
    </row>
    <row r="1150" spans="6:19" x14ac:dyDescent="0.2">
      <c r="F1150" s="434" t="b">
        <v>0</v>
      </c>
      <c r="G1150" s="440" t="b">
        <f t="shared" si="93"/>
        <v>1</v>
      </c>
      <c r="H1150" s="434" t="b">
        <v>0</v>
      </c>
      <c r="I1150" s="434" t="b">
        <v>0</v>
      </c>
      <c r="K1150" s="434" t="b">
        <v>0</v>
      </c>
      <c r="L1150" s="434">
        <v>0</v>
      </c>
      <c r="M1150" s="434" t="b">
        <v>0</v>
      </c>
      <c r="N1150" s="434">
        <v>0</v>
      </c>
      <c r="O1150" s="497" t="e">
        <f t="shared" si="90"/>
        <v>#DIV/0!</v>
      </c>
      <c r="P1150" s="434">
        <f t="shared" si="94"/>
        <v>0</v>
      </c>
      <c r="Q1150" s="434" t="e">
        <f t="shared" si="91"/>
        <v>#VALUE!</v>
      </c>
      <c r="R1150" s="434">
        <v>1</v>
      </c>
      <c r="S1150" s="434" t="str">
        <f t="shared" si="92"/>
        <v>Unclassified? Y/N Out of Order?</v>
      </c>
    </row>
    <row r="1151" spans="6:19" x14ac:dyDescent="0.2">
      <c r="F1151" s="434" t="b">
        <v>0</v>
      </c>
      <c r="G1151" s="440" t="b">
        <f t="shared" si="93"/>
        <v>1</v>
      </c>
      <c r="H1151" s="434" t="b">
        <v>0</v>
      </c>
      <c r="I1151" s="434" t="b">
        <v>0</v>
      </c>
      <c r="K1151" s="434" t="b">
        <v>0</v>
      </c>
      <c r="L1151" s="434">
        <v>0</v>
      </c>
      <c r="M1151" s="434" t="b">
        <v>0</v>
      </c>
      <c r="N1151" s="434">
        <v>0</v>
      </c>
      <c r="O1151" s="497" t="e">
        <f t="shared" si="90"/>
        <v>#DIV/0!</v>
      </c>
      <c r="P1151" s="434">
        <f t="shared" si="94"/>
        <v>0</v>
      </c>
      <c r="Q1151" s="434" t="e">
        <f t="shared" si="91"/>
        <v>#VALUE!</v>
      </c>
      <c r="R1151" s="434">
        <v>1</v>
      </c>
      <c r="S1151" s="434" t="str">
        <f t="shared" si="92"/>
        <v>Unclassified? Y/N Out of Order?</v>
      </c>
    </row>
    <row r="1152" spans="6:19" x14ac:dyDescent="0.2">
      <c r="F1152" s="434" t="b">
        <v>0</v>
      </c>
      <c r="G1152" s="440" t="b">
        <f t="shared" si="93"/>
        <v>1</v>
      </c>
      <c r="H1152" s="434" t="b">
        <v>0</v>
      </c>
      <c r="I1152" s="434" t="b">
        <v>0</v>
      </c>
      <c r="K1152" s="434" t="b">
        <v>0</v>
      </c>
      <c r="L1152" s="434">
        <v>0</v>
      </c>
      <c r="M1152" s="434" t="b">
        <v>0</v>
      </c>
      <c r="N1152" s="434">
        <v>0</v>
      </c>
      <c r="O1152" s="497" t="e">
        <f t="shared" si="90"/>
        <v>#DIV/0!</v>
      </c>
      <c r="P1152" s="434">
        <f t="shared" si="94"/>
        <v>0</v>
      </c>
      <c r="Q1152" s="434" t="e">
        <f t="shared" si="91"/>
        <v>#VALUE!</v>
      </c>
      <c r="R1152" s="434">
        <v>1</v>
      </c>
      <c r="S1152" s="434" t="str">
        <f t="shared" si="92"/>
        <v>Unclassified? Y/N Out of Order?</v>
      </c>
    </row>
    <row r="1153" spans="6:19" x14ac:dyDescent="0.2">
      <c r="F1153" s="434" t="b">
        <v>0</v>
      </c>
      <c r="G1153" s="440" t="b">
        <f t="shared" si="93"/>
        <v>1</v>
      </c>
      <c r="H1153" s="434" t="b">
        <v>0</v>
      </c>
      <c r="I1153" s="434" t="b">
        <v>0</v>
      </c>
      <c r="K1153" s="434" t="b">
        <v>0</v>
      </c>
      <c r="L1153" s="434">
        <v>0</v>
      </c>
      <c r="M1153" s="434" t="b">
        <v>0</v>
      </c>
      <c r="N1153" s="434">
        <v>0</v>
      </c>
      <c r="O1153" s="497" t="e">
        <f t="shared" si="90"/>
        <v>#DIV/0!</v>
      </c>
      <c r="P1153" s="434">
        <f t="shared" si="94"/>
        <v>0</v>
      </c>
      <c r="Q1153" s="434" t="e">
        <f t="shared" si="91"/>
        <v>#VALUE!</v>
      </c>
      <c r="R1153" s="434">
        <v>1</v>
      </c>
      <c r="S1153" s="434" t="str">
        <f t="shared" si="92"/>
        <v>Unclassified? Y/N Out of Order?</v>
      </c>
    </row>
    <row r="1154" spans="6:19" x14ac:dyDescent="0.2">
      <c r="F1154" s="434" t="b">
        <v>0</v>
      </c>
      <c r="G1154" s="440" t="b">
        <f t="shared" si="93"/>
        <v>1</v>
      </c>
      <c r="H1154" s="434" t="b">
        <v>0</v>
      </c>
      <c r="I1154" s="434" t="b">
        <v>0</v>
      </c>
      <c r="K1154" s="434" t="b">
        <v>0</v>
      </c>
      <c r="L1154" s="434">
        <v>0</v>
      </c>
      <c r="M1154" s="434" t="b">
        <v>0</v>
      </c>
      <c r="N1154" s="434">
        <v>0</v>
      </c>
      <c r="O1154" s="497" t="e">
        <f t="shared" si="90"/>
        <v>#DIV/0!</v>
      </c>
      <c r="P1154" s="434">
        <f t="shared" si="94"/>
        <v>0</v>
      </c>
      <c r="Q1154" s="434" t="e">
        <f t="shared" si="91"/>
        <v>#VALUE!</v>
      </c>
      <c r="R1154" s="434">
        <v>1</v>
      </c>
      <c r="S1154" s="434" t="str">
        <f t="shared" si="92"/>
        <v>Unclassified? Y/N Out of Order?</v>
      </c>
    </row>
    <row r="1155" spans="6:19" x14ac:dyDescent="0.2">
      <c r="F1155" s="434" t="b">
        <v>0</v>
      </c>
      <c r="G1155" s="440" t="b">
        <f t="shared" si="93"/>
        <v>1</v>
      </c>
      <c r="H1155" s="434" t="b">
        <v>0</v>
      </c>
      <c r="I1155" s="434" t="b">
        <v>0</v>
      </c>
      <c r="K1155" s="434" t="b">
        <v>0</v>
      </c>
      <c r="L1155" s="434">
        <v>0</v>
      </c>
      <c r="M1155" s="434" t="b">
        <v>0</v>
      </c>
      <c r="N1155" s="434">
        <v>0</v>
      </c>
      <c r="O1155" s="497" t="e">
        <f t="shared" si="90"/>
        <v>#DIV/0!</v>
      </c>
      <c r="P1155" s="434">
        <f t="shared" si="94"/>
        <v>0</v>
      </c>
      <c r="Q1155" s="434" t="e">
        <f t="shared" si="91"/>
        <v>#VALUE!</v>
      </c>
      <c r="R1155" s="434">
        <v>1</v>
      </c>
      <c r="S1155" s="434" t="str">
        <f t="shared" si="92"/>
        <v>Unclassified? Y/N Out of Order?</v>
      </c>
    </row>
    <row r="1156" spans="6:19" x14ac:dyDescent="0.2">
      <c r="F1156" s="434" t="b">
        <v>0</v>
      </c>
      <c r="G1156" s="440" t="b">
        <f t="shared" si="93"/>
        <v>1</v>
      </c>
      <c r="H1156" s="434" t="b">
        <v>0</v>
      </c>
      <c r="I1156" s="434" t="b">
        <v>0</v>
      </c>
      <c r="K1156" s="434" t="b">
        <v>0</v>
      </c>
      <c r="L1156" s="434">
        <v>0</v>
      </c>
      <c r="M1156" s="434" t="b">
        <v>0</v>
      </c>
      <c r="N1156" s="434">
        <v>0</v>
      </c>
      <c r="O1156" s="497" t="e">
        <f t="shared" si="90"/>
        <v>#DIV/0!</v>
      </c>
      <c r="P1156" s="434">
        <f t="shared" si="94"/>
        <v>0</v>
      </c>
      <c r="Q1156" s="434" t="e">
        <f t="shared" si="91"/>
        <v>#VALUE!</v>
      </c>
      <c r="R1156" s="434">
        <v>1</v>
      </c>
      <c r="S1156" s="434" t="str">
        <f t="shared" si="92"/>
        <v>Unclassified? Y/N Out of Order?</v>
      </c>
    </row>
    <row r="1157" spans="6:19" x14ac:dyDescent="0.2">
      <c r="F1157" s="434" t="b">
        <v>0</v>
      </c>
      <c r="G1157" s="440" t="b">
        <f t="shared" si="93"/>
        <v>1</v>
      </c>
      <c r="H1157" s="434" t="b">
        <v>0</v>
      </c>
      <c r="I1157" s="434" t="b">
        <v>0</v>
      </c>
      <c r="K1157" s="434" t="b">
        <v>0</v>
      </c>
      <c r="L1157" s="434">
        <v>0</v>
      </c>
      <c r="M1157" s="434" t="b">
        <v>0</v>
      </c>
      <c r="N1157" s="434">
        <v>0</v>
      </c>
      <c r="O1157" s="497" t="e">
        <f t="shared" si="90"/>
        <v>#DIV/0!</v>
      </c>
      <c r="P1157" s="434">
        <f t="shared" si="94"/>
        <v>0</v>
      </c>
      <c r="Q1157" s="434" t="e">
        <f t="shared" si="91"/>
        <v>#VALUE!</v>
      </c>
      <c r="R1157" s="434">
        <v>1</v>
      </c>
      <c r="S1157" s="434" t="str">
        <f t="shared" si="92"/>
        <v>Unclassified? Y/N Out of Order?</v>
      </c>
    </row>
    <row r="1158" spans="6:19" x14ac:dyDescent="0.2">
      <c r="F1158" s="434" t="b">
        <v>0</v>
      </c>
      <c r="G1158" s="440" t="b">
        <f t="shared" si="93"/>
        <v>1</v>
      </c>
      <c r="H1158" s="434" t="b">
        <v>0</v>
      </c>
      <c r="I1158" s="434" t="b">
        <v>0</v>
      </c>
      <c r="K1158" s="434" t="b">
        <v>0</v>
      </c>
      <c r="L1158" s="434">
        <v>0</v>
      </c>
      <c r="M1158" s="434" t="b">
        <v>0</v>
      </c>
      <c r="N1158" s="434">
        <v>0</v>
      </c>
      <c r="O1158" s="497" t="e">
        <f t="shared" si="90"/>
        <v>#DIV/0!</v>
      </c>
      <c r="P1158" s="434">
        <f t="shared" si="94"/>
        <v>0</v>
      </c>
      <c r="Q1158" s="434" t="e">
        <f t="shared" si="91"/>
        <v>#VALUE!</v>
      </c>
      <c r="R1158" s="434">
        <v>1</v>
      </c>
      <c r="S1158" s="434" t="str">
        <f t="shared" si="92"/>
        <v>Unclassified? Y/N Out of Order?</v>
      </c>
    </row>
    <row r="1159" spans="6:19" x14ac:dyDescent="0.2">
      <c r="F1159" s="434" t="b">
        <v>0</v>
      </c>
      <c r="G1159" s="440" t="b">
        <f t="shared" si="93"/>
        <v>1</v>
      </c>
      <c r="H1159" s="434" t="b">
        <v>0</v>
      </c>
      <c r="I1159" s="434" t="b">
        <v>0</v>
      </c>
      <c r="K1159" s="434" t="b">
        <v>0</v>
      </c>
      <c r="L1159" s="434">
        <v>0</v>
      </c>
      <c r="M1159" s="434" t="b">
        <v>0</v>
      </c>
      <c r="N1159" s="434">
        <v>0</v>
      </c>
      <c r="O1159" s="497" t="e">
        <f t="shared" si="90"/>
        <v>#DIV/0!</v>
      </c>
      <c r="P1159" s="434">
        <f t="shared" si="94"/>
        <v>0</v>
      </c>
      <c r="Q1159" s="434" t="e">
        <f t="shared" si="91"/>
        <v>#VALUE!</v>
      </c>
      <c r="R1159" s="434">
        <v>1</v>
      </c>
      <c r="S1159" s="434" t="str">
        <f t="shared" si="92"/>
        <v>Unclassified? Y/N Out of Order?</v>
      </c>
    </row>
    <row r="1160" spans="6:19" x14ac:dyDescent="0.2">
      <c r="F1160" s="434" t="b">
        <v>0</v>
      </c>
      <c r="G1160" s="440" t="b">
        <f t="shared" si="93"/>
        <v>1</v>
      </c>
      <c r="H1160" s="434" t="b">
        <v>0</v>
      </c>
      <c r="I1160" s="434" t="b">
        <v>0</v>
      </c>
      <c r="K1160" s="434" t="b">
        <v>0</v>
      </c>
      <c r="L1160" s="434">
        <v>0</v>
      </c>
      <c r="M1160" s="434" t="b">
        <v>0</v>
      </c>
      <c r="N1160" s="434">
        <v>0</v>
      </c>
      <c r="O1160" s="497" t="e">
        <f t="shared" si="90"/>
        <v>#DIV/0!</v>
      </c>
      <c r="P1160" s="434">
        <f t="shared" si="94"/>
        <v>0</v>
      </c>
      <c r="Q1160" s="434" t="e">
        <f t="shared" si="91"/>
        <v>#VALUE!</v>
      </c>
      <c r="R1160" s="434">
        <v>1</v>
      </c>
      <c r="S1160" s="434" t="str">
        <f t="shared" si="92"/>
        <v>Unclassified? Y/N Out of Order?</v>
      </c>
    </row>
    <row r="1161" spans="6:19" x14ac:dyDescent="0.2">
      <c r="F1161" s="434" t="b">
        <v>0</v>
      </c>
      <c r="G1161" s="440" t="b">
        <f t="shared" si="93"/>
        <v>1</v>
      </c>
      <c r="H1161" s="434" t="b">
        <v>0</v>
      </c>
      <c r="I1161" s="434" t="b">
        <v>0</v>
      </c>
      <c r="K1161" s="434" t="b">
        <v>0</v>
      </c>
      <c r="L1161" s="434">
        <v>0</v>
      </c>
      <c r="M1161" s="434" t="b">
        <v>0</v>
      </c>
      <c r="N1161" s="434">
        <v>0</v>
      </c>
      <c r="O1161" s="497" t="e">
        <f t="shared" si="90"/>
        <v>#DIV/0!</v>
      </c>
      <c r="P1161" s="434">
        <f t="shared" si="94"/>
        <v>0</v>
      </c>
      <c r="Q1161" s="434" t="e">
        <f t="shared" si="91"/>
        <v>#VALUE!</v>
      </c>
      <c r="R1161" s="434">
        <v>1</v>
      </c>
      <c r="S1161" s="434" t="str">
        <f t="shared" si="92"/>
        <v>Unclassified? Y/N Out of Order?</v>
      </c>
    </row>
    <row r="1162" spans="6:19" x14ac:dyDescent="0.2">
      <c r="F1162" s="434" t="b">
        <v>0</v>
      </c>
      <c r="G1162" s="440" t="b">
        <f t="shared" si="93"/>
        <v>1</v>
      </c>
      <c r="H1162" s="434" t="b">
        <v>0</v>
      </c>
      <c r="I1162" s="434" t="b">
        <v>0</v>
      </c>
      <c r="K1162" s="434" t="b">
        <v>0</v>
      </c>
      <c r="L1162" s="434">
        <v>0</v>
      </c>
      <c r="M1162" s="434" t="b">
        <v>0</v>
      </c>
      <c r="N1162" s="434">
        <v>0</v>
      </c>
      <c r="O1162" s="497" t="e">
        <f t="shared" ref="O1162:O1225" si="95">SUM(IF(I1162 = 1, 1, 0) * J1162, IF(K1162 = 1, 1, 0) * L1162, IF(M1162 = 1, 1, 0) * N1162) / P1162</f>
        <v>#DIV/0!</v>
      </c>
      <c r="P1162" s="434">
        <f t="shared" si="94"/>
        <v>0</v>
      </c>
      <c r="Q1162" s="434" t="e">
        <f t="shared" ref="Q1162:Q1225" si="96">SUM(IF(I1162 = 1, 1, 0) * J1162, IF(K1162 = 1, 1, 0) * L1162, IF(M1162 = 1, 1, 0) * N1162) + " / " + P1162</f>
        <v>#VALUE!</v>
      </c>
      <c r="R1162" s="434">
        <v>1</v>
      </c>
      <c r="S1162" s="434"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34" t="b">
        <v>0</v>
      </c>
      <c r="G1163" s="440" t="b">
        <f t="shared" ref="G1163:G1226" si="98">NOT(H1163)</f>
        <v>1</v>
      </c>
      <c r="H1163" s="434" t="b">
        <v>0</v>
      </c>
      <c r="I1163" s="434" t="b">
        <v>0</v>
      </c>
      <c r="K1163" s="434" t="b">
        <v>0</v>
      </c>
      <c r="L1163" s="434">
        <v>0</v>
      </c>
      <c r="M1163" s="434" t="b">
        <v>0</v>
      </c>
      <c r="N1163" s="434">
        <v>0</v>
      </c>
      <c r="O1163" s="497" t="e">
        <f t="shared" si="95"/>
        <v>#DIV/0!</v>
      </c>
      <c r="P1163" s="434">
        <f t="shared" si="94"/>
        <v>0</v>
      </c>
      <c r="Q1163" s="434" t="e">
        <f t="shared" si="96"/>
        <v>#VALUE!</v>
      </c>
      <c r="R1163" s="434">
        <v>1</v>
      </c>
      <c r="S1163" s="434" t="str">
        <f t="shared" si="97"/>
        <v>Unclassified? Y/N Out of Order?</v>
      </c>
    </row>
    <row r="1164" spans="6:19" x14ac:dyDescent="0.2">
      <c r="F1164" s="434" t="b">
        <v>0</v>
      </c>
      <c r="G1164" s="440" t="b">
        <f t="shared" si="98"/>
        <v>1</v>
      </c>
      <c r="H1164" s="434" t="b">
        <v>0</v>
      </c>
      <c r="I1164" s="434" t="b">
        <v>0</v>
      </c>
      <c r="K1164" s="434" t="b">
        <v>0</v>
      </c>
      <c r="L1164" s="434">
        <v>0</v>
      </c>
      <c r="M1164" s="434" t="b">
        <v>0</v>
      </c>
      <c r="N1164" s="434">
        <v>0</v>
      </c>
      <c r="O1164" s="497" t="e">
        <f t="shared" si="95"/>
        <v>#DIV/0!</v>
      </c>
      <c r="P1164" s="434">
        <f t="shared" si="94"/>
        <v>0</v>
      </c>
      <c r="Q1164" s="434" t="e">
        <f t="shared" si="96"/>
        <v>#VALUE!</v>
      </c>
      <c r="R1164" s="434">
        <v>1</v>
      </c>
      <c r="S1164" s="434" t="str">
        <f t="shared" si="97"/>
        <v>Unclassified? Y/N Out of Order?</v>
      </c>
    </row>
    <row r="1165" spans="6:19" x14ac:dyDescent="0.2">
      <c r="F1165" s="434" t="b">
        <v>0</v>
      </c>
      <c r="G1165" s="440" t="b">
        <f t="shared" si="98"/>
        <v>1</v>
      </c>
      <c r="H1165" s="434" t="b">
        <v>0</v>
      </c>
      <c r="I1165" s="434" t="b">
        <v>0</v>
      </c>
      <c r="K1165" s="434" t="b">
        <v>0</v>
      </c>
      <c r="L1165" s="434">
        <v>0</v>
      </c>
      <c r="M1165" s="434" t="b">
        <v>0</v>
      </c>
      <c r="N1165" s="434">
        <v>0</v>
      </c>
      <c r="O1165" s="497" t="e">
        <f t="shared" si="95"/>
        <v>#DIV/0!</v>
      </c>
      <c r="P1165" s="434">
        <f t="shared" ref="P1165:P1228" si="99">SUM(J1165, L1165, N1165)</f>
        <v>0</v>
      </c>
      <c r="Q1165" s="434" t="e">
        <f t="shared" si="96"/>
        <v>#VALUE!</v>
      </c>
      <c r="R1165" s="434">
        <v>1</v>
      </c>
      <c r="S1165" s="434" t="str">
        <f t="shared" si="97"/>
        <v>Unclassified? Y/N Out of Order?</v>
      </c>
    </row>
    <row r="1166" spans="6:19" x14ac:dyDescent="0.2">
      <c r="F1166" s="434" t="b">
        <v>0</v>
      </c>
      <c r="G1166" s="440" t="b">
        <f t="shared" si="98"/>
        <v>1</v>
      </c>
      <c r="H1166" s="434" t="b">
        <v>0</v>
      </c>
      <c r="I1166" s="434" t="b">
        <v>0</v>
      </c>
      <c r="K1166" s="434" t="b">
        <v>0</v>
      </c>
      <c r="L1166" s="434">
        <v>0</v>
      </c>
      <c r="M1166" s="434" t="b">
        <v>0</v>
      </c>
      <c r="N1166" s="434">
        <v>0</v>
      </c>
      <c r="O1166" s="497" t="e">
        <f t="shared" si="95"/>
        <v>#DIV/0!</v>
      </c>
      <c r="P1166" s="434">
        <f t="shared" si="99"/>
        <v>0</v>
      </c>
      <c r="Q1166" s="434" t="e">
        <f t="shared" si="96"/>
        <v>#VALUE!</v>
      </c>
      <c r="R1166" s="434">
        <v>1</v>
      </c>
      <c r="S1166" s="434" t="str">
        <f t="shared" si="97"/>
        <v>Unclassified? Y/N Out of Order?</v>
      </c>
    </row>
    <row r="1167" spans="6:19" x14ac:dyDescent="0.2">
      <c r="F1167" s="434" t="b">
        <v>0</v>
      </c>
      <c r="G1167" s="440" t="b">
        <f t="shared" si="98"/>
        <v>1</v>
      </c>
      <c r="H1167" s="434" t="b">
        <v>0</v>
      </c>
      <c r="I1167" s="434" t="b">
        <v>0</v>
      </c>
      <c r="K1167" s="434" t="b">
        <v>0</v>
      </c>
      <c r="L1167" s="434">
        <v>0</v>
      </c>
      <c r="M1167" s="434" t="b">
        <v>0</v>
      </c>
      <c r="N1167" s="434">
        <v>0</v>
      </c>
      <c r="O1167" s="497" t="e">
        <f t="shared" si="95"/>
        <v>#DIV/0!</v>
      </c>
      <c r="P1167" s="434">
        <f t="shared" si="99"/>
        <v>0</v>
      </c>
      <c r="Q1167" s="434" t="e">
        <f t="shared" si="96"/>
        <v>#VALUE!</v>
      </c>
      <c r="R1167" s="434">
        <v>1</v>
      </c>
      <c r="S1167" s="434" t="str">
        <f t="shared" si="97"/>
        <v>Unclassified? Y/N Out of Order?</v>
      </c>
    </row>
    <row r="1168" spans="6:19" x14ac:dyDescent="0.2">
      <c r="F1168" s="434" t="b">
        <v>0</v>
      </c>
      <c r="G1168" s="440" t="b">
        <f t="shared" si="98"/>
        <v>1</v>
      </c>
      <c r="H1168" s="434" t="b">
        <v>0</v>
      </c>
      <c r="I1168" s="434" t="b">
        <v>0</v>
      </c>
      <c r="K1168" s="434" t="b">
        <v>0</v>
      </c>
      <c r="L1168" s="434">
        <v>0</v>
      </c>
      <c r="M1168" s="434" t="b">
        <v>0</v>
      </c>
      <c r="N1168" s="434">
        <v>0</v>
      </c>
      <c r="O1168" s="497" t="e">
        <f t="shared" si="95"/>
        <v>#DIV/0!</v>
      </c>
      <c r="P1168" s="434">
        <f t="shared" si="99"/>
        <v>0</v>
      </c>
      <c r="Q1168" s="434" t="e">
        <f t="shared" si="96"/>
        <v>#VALUE!</v>
      </c>
      <c r="R1168" s="434">
        <v>1</v>
      </c>
      <c r="S1168" s="434" t="str">
        <f t="shared" si="97"/>
        <v>Unclassified? Y/N Out of Order?</v>
      </c>
    </row>
    <row r="1169" spans="6:19" x14ac:dyDescent="0.2">
      <c r="F1169" s="434" t="b">
        <v>0</v>
      </c>
      <c r="G1169" s="440" t="b">
        <f t="shared" si="98"/>
        <v>1</v>
      </c>
      <c r="H1169" s="434" t="b">
        <v>0</v>
      </c>
      <c r="I1169" s="434" t="b">
        <v>0</v>
      </c>
      <c r="K1169" s="434" t="b">
        <v>0</v>
      </c>
      <c r="L1169" s="434">
        <v>0</v>
      </c>
      <c r="M1169" s="434" t="b">
        <v>0</v>
      </c>
      <c r="N1169" s="434">
        <v>0</v>
      </c>
      <c r="O1169" s="497" t="e">
        <f t="shared" si="95"/>
        <v>#DIV/0!</v>
      </c>
      <c r="P1169" s="434">
        <f t="shared" si="99"/>
        <v>0</v>
      </c>
      <c r="Q1169" s="434" t="e">
        <f t="shared" si="96"/>
        <v>#VALUE!</v>
      </c>
      <c r="R1169" s="434">
        <v>1</v>
      </c>
      <c r="S1169" s="434" t="str">
        <f t="shared" si="97"/>
        <v>Unclassified? Y/N Out of Order?</v>
      </c>
    </row>
    <row r="1170" spans="6:19" x14ac:dyDescent="0.2">
      <c r="F1170" s="434" t="b">
        <v>0</v>
      </c>
      <c r="G1170" s="440" t="b">
        <f t="shared" si="98"/>
        <v>1</v>
      </c>
      <c r="H1170" s="434" t="b">
        <v>0</v>
      </c>
      <c r="I1170" s="434" t="b">
        <v>0</v>
      </c>
      <c r="K1170" s="434" t="b">
        <v>0</v>
      </c>
      <c r="L1170" s="434">
        <v>0</v>
      </c>
      <c r="M1170" s="434" t="b">
        <v>0</v>
      </c>
      <c r="N1170" s="434">
        <v>0</v>
      </c>
      <c r="O1170" s="497" t="e">
        <f t="shared" si="95"/>
        <v>#DIV/0!</v>
      </c>
      <c r="P1170" s="434">
        <f t="shared" si="99"/>
        <v>0</v>
      </c>
      <c r="Q1170" s="434" t="e">
        <f t="shared" si="96"/>
        <v>#VALUE!</v>
      </c>
      <c r="R1170" s="434">
        <v>1</v>
      </c>
      <c r="S1170" s="434" t="str">
        <f t="shared" si="97"/>
        <v>Unclassified? Y/N Out of Order?</v>
      </c>
    </row>
    <row r="1171" spans="6:19" x14ac:dyDescent="0.2">
      <c r="F1171" s="434" t="b">
        <v>0</v>
      </c>
      <c r="G1171" s="440" t="b">
        <f t="shared" si="98"/>
        <v>1</v>
      </c>
      <c r="H1171" s="434" t="b">
        <v>0</v>
      </c>
      <c r="I1171" s="434" t="b">
        <v>0</v>
      </c>
      <c r="K1171" s="434" t="b">
        <v>0</v>
      </c>
      <c r="L1171" s="434">
        <v>0</v>
      </c>
      <c r="M1171" s="434" t="b">
        <v>0</v>
      </c>
      <c r="N1171" s="434">
        <v>0</v>
      </c>
      <c r="O1171" s="497" t="e">
        <f t="shared" si="95"/>
        <v>#DIV/0!</v>
      </c>
      <c r="P1171" s="434">
        <f t="shared" si="99"/>
        <v>0</v>
      </c>
      <c r="Q1171" s="434" t="e">
        <f t="shared" si="96"/>
        <v>#VALUE!</v>
      </c>
      <c r="R1171" s="434">
        <v>1</v>
      </c>
      <c r="S1171" s="434" t="str">
        <f t="shared" si="97"/>
        <v>Unclassified? Y/N Out of Order?</v>
      </c>
    </row>
    <row r="1172" spans="6:19" x14ac:dyDescent="0.2">
      <c r="F1172" s="434" t="b">
        <v>0</v>
      </c>
      <c r="G1172" s="440" t="b">
        <f t="shared" si="98"/>
        <v>1</v>
      </c>
      <c r="H1172" s="434" t="b">
        <v>0</v>
      </c>
      <c r="I1172" s="434" t="b">
        <v>0</v>
      </c>
      <c r="K1172" s="434" t="b">
        <v>0</v>
      </c>
      <c r="L1172" s="434">
        <v>0</v>
      </c>
      <c r="M1172" s="434" t="b">
        <v>0</v>
      </c>
      <c r="N1172" s="434">
        <v>0</v>
      </c>
      <c r="O1172" s="497" t="e">
        <f t="shared" si="95"/>
        <v>#DIV/0!</v>
      </c>
      <c r="P1172" s="434">
        <f t="shared" si="99"/>
        <v>0</v>
      </c>
      <c r="Q1172" s="434" t="e">
        <f t="shared" si="96"/>
        <v>#VALUE!</v>
      </c>
      <c r="R1172" s="434">
        <v>1</v>
      </c>
      <c r="S1172" s="434" t="str">
        <f t="shared" si="97"/>
        <v>Unclassified? Y/N Out of Order?</v>
      </c>
    </row>
    <row r="1173" spans="6:19" x14ac:dyDescent="0.2">
      <c r="F1173" s="434" t="b">
        <v>0</v>
      </c>
      <c r="G1173" s="440" t="b">
        <f t="shared" si="98"/>
        <v>1</v>
      </c>
      <c r="H1173" s="434" t="b">
        <v>0</v>
      </c>
      <c r="I1173" s="434" t="b">
        <v>0</v>
      </c>
      <c r="K1173" s="434" t="b">
        <v>0</v>
      </c>
      <c r="L1173" s="434">
        <v>0</v>
      </c>
      <c r="M1173" s="434" t="b">
        <v>0</v>
      </c>
      <c r="N1173" s="434">
        <v>0</v>
      </c>
      <c r="O1173" s="497" t="e">
        <f t="shared" si="95"/>
        <v>#DIV/0!</v>
      </c>
      <c r="P1173" s="434">
        <f t="shared" si="99"/>
        <v>0</v>
      </c>
      <c r="Q1173" s="434" t="e">
        <f t="shared" si="96"/>
        <v>#VALUE!</v>
      </c>
      <c r="R1173" s="434">
        <v>1</v>
      </c>
      <c r="S1173" s="434" t="str">
        <f t="shared" si="97"/>
        <v>Unclassified? Y/N Out of Order?</v>
      </c>
    </row>
    <row r="1174" spans="6:19" x14ac:dyDescent="0.2">
      <c r="F1174" s="434" t="b">
        <v>0</v>
      </c>
      <c r="G1174" s="440" t="b">
        <f t="shared" si="98"/>
        <v>1</v>
      </c>
      <c r="H1174" s="434" t="b">
        <v>0</v>
      </c>
      <c r="I1174" s="434" t="b">
        <v>0</v>
      </c>
      <c r="K1174" s="434" t="b">
        <v>0</v>
      </c>
      <c r="L1174" s="434">
        <v>0</v>
      </c>
      <c r="M1174" s="434" t="b">
        <v>0</v>
      </c>
      <c r="N1174" s="434">
        <v>0</v>
      </c>
      <c r="O1174" s="497" t="e">
        <f t="shared" si="95"/>
        <v>#DIV/0!</v>
      </c>
      <c r="P1174" s="434">
        <f t="shared" si="99"/>
        <v>0</v>
      </c>
      <c r="Q1174" s="434" t="e">
        <f t="shared" si="96"/>
        <v>#VALUE!</v>
      </c>
      <c r="R1174" s="434">
        <v>1</v>
      </c>
      <c r="S1174" s="434" t="str">
        <f t="shared" si="97"/>
        <v>Unclassified? Y/N Out of Order?</v>
      </c>
    </row>
    <row r="1175" spans="6:19" x14ac:dyDescent="0.2">
      <c r="F1175" s="434" t="b">
        <v>0</v>
      </c>
      <c r="G1175" s="440" t="b">
        <f t="shared" si="98"/>
        <v>1</v>
      </c>
      <c r="H1175" s="434" t="b">
        <v>0</v>
      </c>
      <c r="I1175" s="434" t="b">
        <v>0</v>
      </c>
      <c r="K1175" s="434" t="b">
        <v>0</v>
      </c>
      <c r="L1175" s="434">
        <v>0</v>
      </c>
      <c r="M1175" s="434" t="b">
        <v>0</v>
      </c>
      <c r="N1175" s="434">
        <v>0</v>
      </c>
      <c r="O1175" s="497" t="e">
        <f t="shared" si="95"/>
        <v>#DIV/0!</v>
      </c>
      <c r="P1175" s="434">
        <f t="shared" si="99"/>
        <v>0</v>
      </c>
      <c r="Q1175" s="434" t="e">
        <f t="shared" si="96"/>
        <v>#VALUE!</v>
      </c>
      <c r="R1175" s="434">
        <v>1</v>
      </c>
      <c r="S1175" s="434" t="str">
        <f t="shared" si="97"/>
        <v>Unclassified? Y/N Out of Order?</v>
      </c>
    </row>
    <row r="1176" spans="6:19" x14ac:dyDescent="0.2">
      <c r="F1176" s="434" t="b">
        <v>0</v>
      </c>
      <c r="G1176" s="440" t="b">
        <f t="shared" si="98"/>
        <v>1</v>
      </c>
      <c r="H1176" s="434" t="b">
        <v>0</v>
      </c>
      <c r="I1176" s="434" t="b">
        <v>0</v>
      </c>
      <c r="K1176" s="434" t="b">
        <v>0</v>
      </c>
      <c r="L1176" s="434">
        <v>0</v>
      </c>
      <c r="M1176" s="434" t="b">
        <v>0</v>
      </c>
      <c r="N1176" s="434">
        <v>0</v>
      </c>
      <c r="O1176" s="497" t="e">
        <f t="shared" si="95"/>
        <v>#DIV/0!</v>
      </c>
      <c r="P1176" s="434">
        <f t="shared" si="99"/>
        <v>0</v>
      </c>
      <c r="Q1176" s="434" t="e">
        <f t="shared" si="96"/>
        <v>#VALUE!</v>
      </c>
      <c r="R1176" s="434">
        <v>1</v>
      </c>
      <c r="S1176" s="434" t="str">
        <f t="shared" si="97"/>
        <v>Unclassified? Y/N Out of Order?</v>
      </c>
    </row>
    <row r="1177" spans="6:19" x14ac:dyDescent="0.2">
      <c r="F1177" s="434" t="b">
        <v>0</v>
      </c>
      <c r="G1177" s="440" t="b">
        <f t="shared" si="98"/>
        <v>1</v>
      </c>
      <c r="H1177" s="434" t="b">
        <v>0</v>
      </c>
      <c r="I1177" s="434" t="b">
        <v>0</v>
      </c>
      <c r="K1177" s="434" t="b">
        <v>0</v>
      </c>
      <c r="L1177" s="434">
        <v>0</v>
      </c>
      <c r="M1177" s="434" t="b">
        <v>0</v>
      </c>
      <c r="N1177" s="434">
        <v>0</v>
      </c>
      <c r="O1177" s="497" t="e">
        <f t="shared" si="95"/>
        <v>#DIV/0!</v>
      </c>
      <c r="P1177" s="434">
        <f t="shared" si="99"/>
        <v>0</v>
      </c>
      <c r="Q1177" s="434" t="e">
        <f t="shared" si="96"/>
        <v>#VALUE!</v>
      </c>
      <c r="R1177" s="434">
        <v>1</v>
      </c>
      <c r="S1177" s="434" t="str">
        <f t="shared" si="97"/>
        <v>Unclassified? Y/N Out of Order?</v>
      </c>
    </row>
    <row r="1178" spans="6:19" x14ac:dyDescent="0.2">
      <c r="F1178" s="434" t="b">
        <v>0</v>
      </c>
      <c r="G1178" s="440" t="b">
        <f t="shared" si="98"/>
        <v>1</v>
      </c>
      <c r="H1178" s="434" t="b">
        <v>0</v>
      </c>
      <c r="I1178" s="434" t="b">
        <v>0</v>
      </c>
      <c r="K1178" s="434" t="b">
        <v>0</v>
      </c>
      <c r="L1178" s="434">
        <v>0</v>
      </c>
      <c r="M1178" s="434" t="b">
        <v>0</v>
      </c>
      <c r="N1178" s="434">
        <v>0</v>
      </c>
      <c r="O1178" s="497" t="e">
        <f t="shared" si="95"/>
        <v>#DIV/0!</v>
      </c>
      <c r="P1178" s="434">
        <f t="shared" si="99"/>
        <v>0</v>
      </c>
      <c r="Q1178" s="434" t="e">
        <f t="shared" si="96"/>
        <v>#VALUE!</v>
      </c>
      <c r="R1178" s="434">
        <v>1</v>
      </c>
      <c r="S1178" s="434" t="str">
        <f t="shared" si="97"/>
        <v>Unclassified? Y/N Out of Order?</v>
      </c>
    </row>
    <row r="1179" spans="6:19" x14ac:dyDescent="0.2">
      <c r="F1179" s="434" t="b">
        <v>0</v>
      </c>
      <c r="G1179" s="440" t="b">
        <f t="shared" si="98"/>
        <v>1</v>
      </c>
      <c r="H1179" s="434" t="b">
        <v>0</v>
      </c>
      <c r="I1179" s="434" t="b">
        <v>0</v>
      </c>
      <c r="K1179" s="434" t="b">
        <v>0</v>
      </c>
      <c r="L1179" s="434">
        <v>0</v>
      </c>
      <c r="M1179" s="434" t="b">
        <v>0</v>
      </c>
      <c r="N1179" s="434">
        <v>0</v>
      </c>
      <c r="O1179" s="497" t="e">
        <f t="shared" si="95"/>
        <v>#DIV/0!</v>
      </c>
      <c r="P1179" s="434">
        <f t="shared" si="99"/>
        <v>0</v>
      </c>
      <c r="Q1179" s="434" t="e">
        <f t="shared" si="96"/>
        <v>#VALUE!</v>
      </c>
      <c r="R1179" s="434">
        <v>1</v>
      </c>
      <c r="S1179" s="434" t="str">
        <f t="shared" si="97"/>
        <v>Unclassified? Y/N Out of Order?</v>
      </c>
    </row>
    <row r="1180" spans="6:19" x14ac:dyDescent="0.2">
      <c r="F1180" s="434" t="b">
        <v>0</v>
      </c>
      <c r="G1180" s="440" t="b">
        <f t="shared" si="98"/>
        <v>1</v>
      </c>
      <c r="H1180" s="434" t="b">
        <v>0</v>
      </c>
      <c r="I1180" s="434" t="b">
        <v>0</v>
      </c>
      <c r="K1180" s="434" t="b">
        <v>0</v>
      </c>
      <c r="L1180" s="434">
        <v>0</v>
      </c>
      <c r="M1180" s="434" t="b">
        <v>0</v>
      </c>
      <c r="N1180" s="434">
        <v>0</v>
      </c>
      <c r="O1180" s="497" t="e">
        <f t="shared" si="95"/>
        <v>#DIV/0!</v>
      </c>
      <c r="P1180" s="434">
        <f t="shared" si="99"/>
        <v>0</v>
      </c>
      <c r="Q1180" s="434" t="e">
        <f t="shared" si="96"/>
        <v>#VALUE!</v>
      </c>
      <c r="R1180" s="434">
        <v>1</v>
      </c>
      <c r="S1180" s="434" t="str">
        <f t="shared" si="97"/>
        <v>Unclassified? Y/N Out of Order?</v>
      </c>
    </row>
    <row r="1181" spans="6:19" x14ac:dyDescent="0.2">
      <c r="F1181" s="434" t="b">
        <v>0</v>
      </c>
      <c r="G1181" s="440" t="b">
        <f t="shared" si="98"/>
        <v>1</v>
      </c>
      <c r="H1181" s="434" t="b">
        <v>0</v>
      </c>
      <c r="I1181" s="434" t="b">
        <v>0</v>
      </c>
      <c r="K1181" s="434" t="b">
        <v>0</v>
      </c>
      <c r="L1181" s="434">
        <v>0</v>
      </c>
      <c r="M1181" s="434" t="b">
        <v>0</v>
      </c>
      <c r="N1181" s="434">
        <v>0</v>
      </c>
      <c r="O1181" s="497" t="e">
        <f t="shared" si="95"/>
        <v>#DIV/0!</v>
      </c>
      <c r="P1181" s="434">
        <f t="shared" si="99"/>
        <v>0</v>
      </c>
      <c r="Q1181" s="434" t="e">
        <f t="shared" si="96"/>
        <v>#VALUE!</v>
      </c>
      <c r="R1181" s="434">
        <v>1</v>
      </c>
      <c r="S1181" s="434" t="str">
        <f t="shared" si="97"/>
        <v>Unclassified? Y/N Out of Order?</v>
      </c>
    </row>
    <row r="1182" spans="6:19" x14ac:dyDescent="0.2">
      <c r="F1182" s="434" t="b">
        <v>0</v>
      </c>
      <c r="G1182" s="440" t="b">
        <f t="shared" si="98"/>
        <v>1</v>
      </c>
      <c r="H1182" s="434" t="b">
        <v>0</v>
      </c>
      <c r="I1182" s="434" t="b">
        <v>0</v>
      </c>
      <c r="K1182" s="434" t="b">
        <v>0</v>
      </c>
      <c r="L1182" s="434">
        <v>0</v>
      </c>
      <c r="M1182" s="434" t="b">
        <v>0</v>
      </c>
      <c r="N1182" s="434">
        <v>0</v>
      </c>
      <c r="O1182" s="497" t="e">
        <f t="shared" si="95"/>
        <v>#DIV/0!</v>
      </c>
      <c r="P1182" s="434">
        <f t="shared" si="99"/>
        <v>0</v>
      </c>
      <c r="Q1182" s="434" t="e">
        <f t="shared" si="96"/>
        <v>#VALUE!</v>
      </c>
      <c r="R1182" s="434">
        <v>1</v>
      </c>
      <c r="S1182" s="434" t="str">
        <f t="shared" si="97"/>
        <v>Unclassified? Y/N Out of Order?</v>
      </c>
    </row>
    <row r="1183" spans="6:19" x14ac:dyDescent="0.2">
      <c r="F1183" s="434" t="b">
        <v>0</v>
      </c>
      <c r="G1183" s="440" t="b">
        <f t="shared" si="98"/>
        <v>1</v>
      </c>
      <c r="H1183" s="434" t="b">
        <v>0</v>
      </c>
      <c r="I1183" s="434" t="b">
        <v>0</v>
      </c>
      <c r="K1183" s="434" t="b">
        <v>0</v>
      </c>
      <c r="L1183" s="434">
        <v>0</v>
      </c>
      <c r="M1183" s="434" t="b">
        <v>0</v>
      </c>
      <c r="N1183" s="434">
        <v>0</v>
      </c>
      <c r="O1183" s="497" t="e">
        <f t="shared" si="95"/>
        <v>#DIV/0!</v>
      </c>
      <c r="P1183" s="434">
        <f t="shared" si="99"/>
        <v>0</v>
      </c>
      <c r="Q1183" s="434" t="e">
        <f t="shared" si="96"/>
        <v>#VALUE!</v>
      </c>
      <c r="R1183" s="434">
        <v>1</v>
      </c>
      <c r="S1183" s="434" t="str">
        <f t="shared" si="97"/>
        <v>Unclassified? Y/N Out of Order?</v>
      </c>
    </row>
    <row r="1184" spans="6:19" x14ac:dyDescent="0.2">
      <c r="F1184" s="434" t="b">
        <v>0</v>
      </c>
      <c r="G1184" s="440" t="b">
        <f t="shared" si="98"/>
        <v>1</v>
      </c>
      <c r="H1184" s="434" t="b">
        <v>0</v>
      </c>
      <c r="I1184" s="434" t="b">
        <v>0</v>
      </c>
      <c r="K1184" s="434" t="b">
        <v>0</v>
      </c>
      <c r="L1184" s="434">
        <v>0</v>
      </c>
      <c r="M1184" s="434" t="b">
        <v>0</v>
      </c>
      <c r="N1184" s="434">
        <v>0</v>
      </c>
      <c r="O1184" s="497" t="e">
        <f t="shared" si="95"/>
        <v>#DIV/0!</v>
      </c>
      <c r="P1184" s="434">
        <f t="shared" si="99"/>
        <v>0</v>
      </c>
      <c r="Q1184" s="434" t="e">
        <f t="shared" si="96"/>
        <v>#VALUE!</v>
      </c>
      <c r="R1184" s="434">
        <v>1</v>
      </c>
      <c r="S1184" s="434" t="str">
        <f t="shared" si="97"/>
        <v>Unclassified? Y/N Out of Order?</v>
      </c>
    </row>
    <row r="1185" spans="6:19" x14ac:dyDescent="0.2">
      <c r="F1185" s="434" t="b">
        <v>0</v>
      </c>
      <c r="G1185" s="440" t="b">
        <f t="shared" si="98"/>
        <v>1</v>
      </c>
      <c r="H1185" s="434" t="b">
        <v>0</v>
      </c>
      <c r="I1185" s="434" t="b">
        <v>0</v>
      </c>
      <c r="K1185" s="434" t="b">
        <v>0</v>
      </c>
      <c r="L1185" s="434">
        <v>0</v>
      </c>
      <c r="M1185" s="434" t="b">
        <v>0</v>
      </c>
      <c r="N1185" s="434">
        <v>0</v>
      </c>
      <c r="O1185" s="497" t="e">
        <f t="shared" si="95"/>
        <v>#DIV/0!</v>
      </c>
      <c r="P1185" s="434">
        <f t="shared" si="99"/>
        <v>0</v>
      </c>
      <c r="Q1185" s="434" t="e">
        <f t="shared" si="96"/>
        <v>#VALUE!</v>
      </c>
      <c r="R1185" s="434">
        <v>1</v>
      </c>
      <c r="S1185" s="434" t="str">
        <f t="shared" si="97"/>
        <v>Unclassified? Y/N Out of Order?</v>
      </c>
    </row>
    <row r="1186" spans="6:19" x14ac:dyDescent="0.2">
      <c r="F1186" s="434" t="b">
        <v>0</v>
      </c>
      <c r="G1186" s="440" t="b">
        <f t="shared" si="98"/>
        <v>1</v>
      </c>
      <c r="H1186" s="434" t="b">
        <v>0</v>
      </c>
      <c r="I1186" s="434" t="b">
        <v>0</v>
      </c>
      <c r="K1186" s="434" t="b">
        <v>0</v>
      </c>
      <c r="L1186" s="434">
        <v>0</v>
      </c>
      <c r="M1186" s="434" t="b">
        <v>0</v>
      </c>
      <c r="N1186" s="434">
        <v>0</v>
      </c>
      <c r="O1186" s="497" t="e">
        <f t="shared" si="95"/>
        <v>#DIV/0!</v>
      </c>
      <c r="P1186" s="434">
        <f t="shared" si="99"/>
        <v>0</v>
      </c>
      <c r="Q1186" s="434" t="e">
        <f t="shared" si="96"/>
        <v>#VALUE!</v>
      </c>
      <c r="R1186" s="434">
        <v>1</v>
      </c>
      <c r="S1186" s="434" t="str">
        <f t="shared" si="97"/>
        <v>Unclassified? Y/N Out of Order?</v>
      </c>
    </row>
    <row r="1187" spans="6:19" x14ac:dyDescent="0.2">
      <c r="F1187" s="434" t="b">
        <v>0</v>
      </c>
      <c r="G1187" s="440" t="b">
        <f t="shared" si="98"/>
        <v>1</v>
      </c>
      <c r="H1187" s="434" t="b">
        <v>0</v>
      </c>
      <c r="I1187" s="434" t="b">
        <v>0</v>
      </c>
      <c r="K1187" s="434" t="b">
        <v>0</v>
      </c>
      <c r="L1187" s="434">
        <v>0</v>
      </c>
      <c r="M1187" s="434" t="b">
        <v>0</v>
      </c>
      <c r="N1187" s="434">
        <v>0</v>
      </c>
      <c r="O1187" s="497" t="e">
        <f t="shared" si="95"/>
        <v>#DIV/0!</v>
      </c>
      <c r="P1187" s="434">
        <f t="shared" si="99"/>
        <v>0</v>
      </c>
      <c r="Q1187" s="434" t="e">
        <f t="shared" si="96"/>
        <v>#VALUE!</v>
      </c>
      <c r="R1187" s="434">
        <v>1</v>
      </c>
      <c r="S1187" s="434" t="str">
        <f t="shared" si="97"/>
        <v>Unclassified? Y/N Out of Order?</v>
      </c>
    </row>
    <row r="1188" spans="6:19" x14ac:dyDescent="0.2">
      <c r="F1188" s="434" t="b">
        <v>0</v>
      </c>
      <c r="G1188" s="440" t="b">
        <f t="shared" si="98"/>
        <v>1</v>
      </c>
      <c r="H1188" s="434" t="b">
        <v>0</v>
      </c>
      <c r="I1188" s="434" t="b">
        <v>0</v>
      </c>
      <c r="K1188" s="434" t="b">
        <v>0</v>
      </c>
      <c r="L1188" s="434">
        <v>0</v>
      </c>
      <c r="M1188" s="434" t="b">
        <v>0</v>
      </c>
      <c r="N1188" s="434">
        <v>0</v>
      </c>
      <c r="O1188" s="497" t="e">
        <f t="shared" si="95"/>
        <v>#DIV/0!</v>
      </c>
      <c r="P1188" s="434">
        <f t="shared" si="99"/>
        <v>0</v>
      </c>
      <c r="Q1188" s="434" t="e">
        <f t="shared" si="96"/>
        <v>#VALUE!</v>
      </c>
      <c r="R1188" s="434">
        <v>1</v>
      </c>
      <c r="S1188" s="434" t="str">
        <f t="shared" si="97"/>
        <v>Unclassified? Y/N Out of Order?</v>
      </c>
    </row>
    <row r="1189" spans="6:19" x14ac:dyDescent="0.2">
      <c r="F1189" s="434" t="b">
        <v>0</v>
      </c>
      <c r="G1189" s="440" t="b">
        <f t="shared" si="98"/>
        <v>1</v>
      </c>
      <c r="H1189" s="434" t="b">
        <v>0</v>
      </c>
      <c r="I1189" s="434" t="b">
        <v>0</v>
      </c>
      <c r="K1189" s="434" t="b">
        <v>0</v>
      </c>
      <c r="L1189" s="434">
        <v>0</v>
      </c>
      <c r="M1189" s="434" t="b">
        <v>0</v>
      </c>
      <c r="N1189" s="434">
        <v>0</v>
      </c>
      <c r="O1189" s="497" t="e">
        <f t="shared" si="95"/>
        <v>#DIV/0!</v>
      </c>
      <c r="P1189" s="434">
        <f t="shared" si="99"/>
        <v>0</v>
      </c>
      <c r="Q1189" s="434" t="e">
        <f t="shared" si="96"/>
        <v>#VALUE!</v>
      </c>
      <c r="R1189" s="434">
        <v>1</v>
      </c>
      <c r="S1189" s="434" t="str">
        <f t="shared" si="97"/>
        <v>Unclassified? Y/N Out of Order?</v>
      </c>
    </row>
    <row r="1190" spans="6:19" x14ac:dyDescent="0.2">
      <c r="F1190" s="434" t="b">
        <v>0</v>
      </c>
      <c r="G1190" s="440" t="b">
        <f t="shared" si="98"/>
        <v>1</v>
      </c>
      <c r="H1190" s="434" t="b">
        <v>0</v>
      </c>
      <c r="I1190" s="434" t="b">
        <v>0</v>
      </c>
      <c r="K1190" s="434" t="b">
        <v>0</v>
      </c>
      <c r="L1190" s="434">
        <v>0</v>
      </c>
      <c r="M1190" s="434" t="b">
        <v>0</v>
      </c>
      <c r="N1190" s="434">
        <v>0</v>
      </c>
      <c r="O1190" s="497" t="e">
        <f t="shared" si="95"/>
        <v>#DIV/0!</v>
      </c>
      <c r="P1190" s="434">
        <f t="shared" si="99"/>
        <v>0</v>
      </c>
      <c r="Q1190" s="434" t="e">
        <f t="shared" si="96"/>
        <v>#VALUE!</v>
      </c>
      <c r="R1190" s="434">
        <v>1</v>
      </c>
      <c r="S1190" s="434" t="str">
        <f t="shared" si="97"/>
        <v>Unclassified? Y/N Out of Order?</v>
      </c>
    </row>
    <row r="1191" spans="6:19" x14ac:dyDescent="0.2">
      <c r="F1191" s="434" t="b">
        <v>0</v>
      </c>
      <c r="G1191" s="440" t="b">
        <f t="shared" si="98"/>
        <v>1</v>
      </c>
      <c r="H1191" s="434" t="b">
        <v>0</v>
      </c>
      <c r="I1191" s="434" t="b">
        <v>0</v>
      </c>
      <c r="K1191" s="434" t="b">
        <v>0</v>
      </c>
      <c r="L1191" s="434">
        <v>0</v>
      </c>
      <c r="M1191" s="434" t="b">
        <v>0</v>
      </c>
      <c r="N1191" s="434">
        <v>0</v>
      </c>
      <c r="O1191" s="497" t="e">
        <f t="shared" si="95"/>
        <v>#DIV/0!</v>
      </c>
      <c r="P1191" s="434">
        <f t="shared" si="99"/>
        <v>0</v>
      </c>
      <c r="Q1191" s="434" t="e">
        <f t="shared" si="96"/>
        <v>#VALUE!</v>
      </c>
      <c r="R1191" s="434">
        <v>1</v>
      </c>
      <c r="S1191" s="434" t="str">
        <f t="shared" si="97"/>
        <v>Unclassified? Y/N Out of Order?</v>
      </c>
    </row>
    <row r="1192" spans="6:19" x14ac:dyDescent="0.2">
      <c r="F1192" s="434" t="b">
        <v>0</v>
      </c>
      <c r="G1192" s="440" t="b">
        <f t="shared" si="98"/>
        <v>1</v>
      </c>
      <c r="H1192" s="434" t="b">
        <v>0</v>
      </c>
      <c r="I1192" s="434" t="b">
        <v>0</v>
      </c>
      <c r="K1192" s="434" t="b">
        <v>0</v>
      </c>
      <c r="L1192" s="434">
        <v>0</v>
      </c>
      <c r="M1192" s="434" t="b">
        <v>0</v>
      </c>
      <c r="N1192" s="434">
        <v>0</v>
      </c>
      <c r="O1192" s="497" t="e">
        <f t="shared" si="95"/>
        <v>#DIV/0!</v>
      </c>
      <c r="P1192" s="434">
        <f t="shared" si="99"/>
        <v>0</v>
      </c>
      <c r="Q1192" s="434" t="e">
        <f t="shared" si="96"/>
        <v>#VALUE!</v>
      </c>
      <c r="R1192" s="434">
        <v>1</v>
      </c>
      <c r="S1192" s="434" t="str">
        <f t="shared" si="97"/>
        <v>Unclassified? Y/N Out of Order?</v>
      </c>
    </row>
    <row r="1193" spans="6:19" x14ac:dyDescent="0.2">
      <c r="F1193" s="434" t="b">
        <v>0</v>
      </c>
      <c r="G1193" s="440" t="b">
        <f t="shared" si="98"/>
        <v>1</v>
      </c>
      <c r="H1193" s="434" t="b">
        <v>0</v>
      </c>
      <c r="I1193" s="434" t="b">
        <v>0</v>
      </c>
      <c r="K1193" s="434" t="b">
        <v>0</v>
      </c>
      <c r="L1193" s="434">
        <v>0</v>
      </c>
      <c r="M1193" s="434" t="b">
        <v>0</v>
      </c>
      <c r="N1193" s="434">
        <v>0</v>
      </c>
      <c r="O1193" s="497" t="e">
        <f t="shared" si="95"/>
        <v>#DIV/0!</v>
      </c>
      <c r="P1193" s="434">
        <f t="shared" si="99"/>
        <v>0</v>
      </c>
      <c r="Q1193" s="434" t="e">
        <f t="shared" si="96"/>
        <v>#VALUE!</v>
      </c>
      <c r="R1193" s="434">
        <v>1</v>
      </c>
      <c r="S1193" s="434" t="str">
        <f t="shared" si="97"/>
        <v>Unclassified? Y/N Out of Order?</v>
      </c>
    </row>
    <row r="1194" spans="6:19" x14ac:dyDescent="0.2">
      <c r="F1194" s="434" t="b">
        <v>0</v>
      </c>
      <c r="G1194" s="440" t="b">
        <f t="shared" si="98"/>
        <v>1</v>
      </c>
      <c r="H1194" s="434" t="b">
        <v>0</v>
      </c>
      <c r="I1194" s="434" t="b">
        <v>0</v>
      </c>
      <c r="K1194" s="434" t="b">
        <v>0</v>
      </c>
      <c r="L1194" s="434">
        <v>0</v>
      </c>
      <c r="M1194" s="434" t="b">
        <v>0</v>
      </c>
      <c r="N1194" s="434">
        <v>0</v>
      </c>
      <c r="O1194" s="497" t="e">
        <f t="shared" si="95"/>
        <v>#DIV/0!</v>
      </c>
      <c r="P1194" s="434">
        <f t="shared" si="99"/>
        <v>0</v>
      </c>
      <c r="Q1194" s="434" t="e">
        <f t="shared" si="96"/>
        <v>#VALUE!</v>
      </c>
      <c r="R1194" s="434">
        <v>1</v>
      </c>
      <c r="S1194" s="434" t="str">
        <f t="shared" si="97"/>
        <v>Unclassified? Y/N Out of Order?</v>
      </c>
    </row>
    <row r="1195" spans="6:19" x14ac:dyDescent="0.2">
      <c r="F1195" s="434" t="b">
        <v>0</v>
      </c>
      <c r="G1195" s="440" t="b">
        <f t="shared" si="98"/>
        <v>1</v>
      </c>
      <c r="H1195" s="434" t="b">
        <v>0</v>
      </c>
      <c r="I1195" s="434" t="b">
        <v>0</v>
      </c>
      <c r="K1195" s="434" t="b">
        <v>0</v>
      </c>
      <c r="L1195" s="434">
        <v>0</v>
      </c>
      <c r="M1195" s="434" t="b">
        <v>0</v>
      </c>
      <c r="N1195" s="434">
        <v>0</v>
      </c>
      <c r="O1195" s="497" t="e">
        <f t="shared" si="95"/>
        <v>#DIV/0!</v>
      </c>
      <c r="P1195" s="434">
        <f t="shared" si="99"/>
        <v>0</v>
      </c>
      <c r="Q1195" s="434" t="e">
        <f t="shared" si="96"/>
        <v>#VALUE!</v>
      </c>
      <c r="R1195" s="434">
        <v>1</v>
      </c>
      <c r="S1195" s="434" t="str">
        <f t="shared" si="97"/>
        <v>Unclassified? Y/N Out of Order?</v>
      </c>
    </row>
    <row r="1196" spans="6:19" x14ac:dyDescent="0.2">
      <c r="F1196" s="434" t="b">
        <v>0</v>
      </c>
      <c r="G1196" s="440" t="b">
        <f t="shared" si="98"/>
        <v>1</v>
      </c>
      <c r="H1196" s="434" t="b">
        <v>0</v>
      </c>
      <c r="I1196" s="434" t="b">
        <v>0</v>
      </c>
      <c r="K1196" s="434" t="b">
        <v>0</v>
      </c>
      <c r="L1196" s="434">
        <v>0</v>
      </c>
      <c r="M1196" s="434" t="b">
        <v>0</v>
      </c>
      <c r="N1196" s="434">
        <v>0</v>
      </c>
      <c r="O1196" s="497" t="e">
        <f t="shared" si="95"/>
        <v>#DIV/0!</v>
      </c>
      <c r="P1196" s="434">
        <f t="shared" si="99"/>
        <v>0</v>
      </c>
      <c r="Q1196" s="434" t="e">
        <f t="shared" si="96"/>
        <v>#VALUE!</v>
      </c>
      <c r="R1196" s="434">
        <v>1</v>
      </c>
      <c r="S1196" s="434" t="str">
        <f t="shared" si="97"/>
        <v>Unclassified? Y/N Out of Order?</v>
      </c>
    </row>
    <row r="1197" spans="6:19" x14ac:dyDescent="0.2">
      <c r="F1197" s="434" t="b">
        <v>0</v>
      </c>
      <c r="G1197" s="440" t="b">
        <f t="shared" si="98"/>
        <v>1</v>
      </c>
      <c r="H1197" s="434" t="b">
        <v>0</v>
      </c>
      <c r="I1197" s="434" t="b">
        <v>0</v>
      </c>
      <c r="K1197" s="434" t="b">
        <v>0</v>
      </c>
      <c r="L1197" s="434">
        <v>0</v>
      </c>
      <c r="M1197" s="434" t="b">
        <v>0</v>
      </c>
      <c r="N1197" s="434">
        <v>0</v>
      </c>
      <c r="O1197" s="497" t="e">
        <f t="shared" si="95"/>
        <v>#DIV/0!</v>
      </c>
      <c r="P1197" s="434">
        <f t="shared" si="99"/>
        <v>0</v>
      </c>
      <c r="Q1197" s="434" t="e">
        <f t="shared" si="96"/>
        <v>#VALUE!</v>
      </c>
      <c r="R1197" s="434">
        <v>1</v>
      </c>
      <c r="S1197" s="434" t="str">
        <f t="shared" si="97"/>
        <v>Unclassified? Y/N Out of Order?</v>
      </c>
    </row>
    <row r="1198" spans="6:19" x14ac:dyDescent="0.2">
      <c r="F1198" s="434" t="b">
        <v>0</v>
      </c>
      <c r="G1198" s="440" t="b">
        <f t="shared" si="98"/>
        <v>1</v>
      </c>
      <c r="H1198" s="434" t="b">
        <v>0</v>
      </c>
      <c r="I1198" s="434" t="b">
        <v>0</v>
      </c>
      <c r="K1198" s="434" t="b">
        <v>0</v>
      </c>
      <c r="L1198" s="434">
        <v>0</v>
      </c>
      <c r="M1198" s="434" t="b">
        <v>0</v>
      </c>
      <c r="N1198" s="434">
        <v>0</v>
      </c>
      <c r="O1198" s="497" t="e">
        <f t="shared" si="95"/>
        <v>#DIV/0!</v>
      </c>
      <c r="P1198" s="434">
        <f t="shared" si="99"/>
        <v>0</v>
      </c>
      <c r="Q1198" s="434" t="e">
        <f t="shared" si="96"/>
        <v>#VALUE!</v>
      </c>
      <c r="R1198" s="434">
        <v>1</v>
      </c>
      <c r="S1198" s="434" t="str">
        <f t="shared" si="97"/>
        <v>Unclassified? Y/N Out of Order?</v>
      </c>
    </row>
    <row r="1199" spans="6:19" x14ac:dyDescent="0.2">
      <c r="F1199" s="434" t="b">
        <v>0</v>
      </c>
      <c r="G1199" s="440" t="b">
        <f t="shared" si="98"/>
        <v>1</v>
      </c>
      <c r="H1199" s="434" t="b">
        <v>0</v>
      </c>
      <c r="I1199" s="434" t="b">
        <v>0</v>
      </c>
      <c r="K1199" s="434" t="b">
        <v>0</v>
      </c>
      <c r="L1199" s="434">
        <v>0</v>
      </c>
      <c r="M1199" s="434" t="b">
        <v>0</v>
      </c>
      <c r="N1199" s="434">
        <v>0</v>
      </c>
      <c r="O1199" s="497" t="e">
        <f t="shared" si="95"/>
        <v>#DIV/0!</v>
      </c>
      <c r="P1199" s="434">
        <f t="shared" si="99"/>
        <v>0</v>
      </c>
      <c r="Q1199" s="434" t="e">
        <f t="shared" si="96"/>
        <v>#VALUE!</v>
      </c>
      <c r="R1199" s="434">
        <v>1</v>
      </c>
      <c r="S1199" s="434" t="str">
        <f t="shared" si="97"/>
        <v>Unclassified? Y/N Out of Order?</v>
      </c>
    </row>
    <row r="1200" spans="6:19" x14ac:dyDescent="0.2">
      <c r="F1200" s="434" t="b">
        <v>0</v>
      </c>
      <c r="G1200" s="440" t="b">
        <f t="shared" si="98"/>
        <v>1</v>
      </c>
      <c r="H1200" s="434" t="b">
        <v>0</v>
      </c>
      <c r="I1200" s="434" t="b">
        <v>0</v>
      </c>
      <c r="K1200" s="434" t="b">
        <v>0</v>
      </c>
      <c r="L1200" s="434">
        <v>0</v>
      </c>
      <c r="M1200" s="434" t="b">
        <v>0</v>
      </c>
      <c r="N1200" s="434">
        <v>0</v>
      </c>
      <c r="O1200" s="497" t="e">
        <f t="shared" si="95"/>
        <v>#DIV/0!</v>
      </c>
      <c r="P1200" s="434">
        <f t="shared" si="99"/>
        <v>0</v>
      </c>
      <c r="Q1200" s="434" t="e">
        <f t="shared" si="96"/>
        <v>#VALUE!</v>
      </c>
      <c r="R1200" s="434">
        <v>1</v>
      </c>
      <c r="S1200" s="434" t="str">
        <f t="shared" si="97"/>
        <v>Unclassified? Y/N Out of Order?</v>
      </c>
    </row>
    <row r="1201" spans="6:19" x14ac:dyDescent="0.2">
      <c r="F1201" s="434" t="b">
        <v>0</v>
      </c>
      <c r="G1201" s="440" t="b">
        <f t="shared" si="98"/>
        <v>1</v>
      </c>
      <c r="H1201" s="434" t="b">
        <v>0</v>
      </c>
      <c r="I1201" s="434" t="b">
        <v>0</v>
      </c>
      <c r="K1201" s="434" t="b">
        <v>0</v>
      </c>
      <c r="L1201" s="434">
        <v>0</v>
      </c>
      <c r="M1201" s="434" t="b">
        <v>0</v>
      </c>
      <c r="N1201" s="434">
        <v>0</v>
      </c>
      <c r="O1201" s="497" t="e">
        <f t="shared" si="95"/>
        <v>#DIV/0!</v>
      </c>
      <c r="P1201" s="434">
        <f t="shared" si="99"/>
        <v>0</v>
      </c>
      <c r="Q1201" s="434" t="e">
        <f t="shared" si="96"/>
        <v>#VALUE!</v>
      </c>
      <c r="R1201" s="434">
        <v>1</v>
      </c>
      <c r="S1201" s="434" t="str">
        <f t="shared" si="97"/>
        <v>Unclassified? Y/N Out of Order?</v>
      </c>
    </row>
    <row r="1202" spans="6:19" x14ac:dyDescent="0.2">
      <c r="F1202" s="434" t="b">
        <v>0</v>
      </c>
      <c r="G1202" s="440" t="b">
        <f t="shared" si="98"/>
        <v>1</v>
      </c>
      <c r="H1202" s="434" t="b">
        <v>0</v>
      </c>
      <c r="I1202" s="434" t="b">
        <v>0</v>
      </c>
      <c r="K1202" s="434" t="b">
        <v>0</v>
      </c>
      <c r="L1202" s="434">
        <v>0</v>
      </c>
      <c r="M1202" s="434" t="b">
        <v>0</v>
      </c>
      <c r="N1202" s="434">
        <v>0</v>
      </c>
      <c r="O1202" s="497" t="e">
        <f t="shared" si="95"/>
        <v>#DIV/0!</v>
      </c>
      <c r="P1202" s="434">
        <f t="shared" si="99"/>
        <v>0</v>
      </c>
      <c r="Q1202" s="434" t="e">
        <f t="shared" si="96"/>
        <v>#VALUE!</v>
      </c>
      <c r="R1202" s="434">
        <v>1</v>
      </c>
      <c r="S1202" s="434" t="str">
        <f t="shared" si="97"/>
        <v>Unclassified? Y/N Out of Order?</v>
      </c>
    </row>
    <row r="1203" spans="6:19" x14ac:dyDescent="0.2">
      <c r="F1203" s="434" t="b">
        <v>0</v>
      </c>
      <c r="G1203" s="440" t="b">
        <f t="shared" si="98"/>
        <v>1</v>
      </c>
      <c r="H1203" s="434" t="b">
        <v>0</v>
      </c>
      <c r="I1203" s="434" t="b">
        <v>0</v>
      </c>
      <c r="K1203" s="434" t="b">
        <v>0</v>
      </c>
      <c r="L1203" s="434">
        <v>0</v>
      </c>
      <c r="M1203" s="434" t="b">
        <v>0</v>
      </c>
      <c r="N1203" s="434">
        <v>0</v>
      </c>
      <c r="O1203" s="497" t="e">
        <f t="shared" si="95"/>
        <v>#DIV/0!</v>
      </c>
      <c r="P1203" s="434">
        <f t="shared" si="99"/>
        <v>0</v>
      </c>
      <c r="Q1203" s="434" t="e">
        <f t="shared" si="96"/>
        <v>#VALUE!</v>
      </c>
      <c r="R1203" s="434">
        <v>1</v>
      </c>
      <c r="S1203" s="434" t="str">
        <f t="shared" si="97"/>
        <v>Unclassified? Y/N Out of Order?</v>
      </c>
    </row>
    <row r="1204" spans="6:19" x14ac:dyDescent="0.2">
      <c r="F1204" s="434" t="b">
        <v>0</v>
      </c>
      <c r="G1204" s="440" t="b">
        <f t="shared" si="98"/>
        <v>1</v>
      </c>
      <c r="H1204" s="434" t="b">
        <v>0</v>
      </c>
      <c r="I1204" s="434" t="b">
        <v>0</v>
      </c>
      <c r="K1204" s="434" t="b">
        <v>0</v>
      </c>
      <c r="L1204" s="434">
        <v>0</v>
      </c>
      <c r="M1204" s="434" t="b">
        <v>0</v>
      </c>
      <c r="N1204" s="434">
        <v>0</v>
      </c>
      <c r="O1204" s="497" t="e">
        <f t="shared" si="95"/>
        <v>#DIV/0!</v>
      </c>
      <c r="P1204" s="434">
        <f t="shared" si="99"/>
        <v>0</v>
      </c>
      <c r="Q1204" s="434" t="e">
        <f t="shared" si="96"/>
        <v>#VALUE!</v>
      </c>
      <c r="R1204" s="434">
        <v>1</v>
      </c>
      <c r="S1204" s="434" t="str">
        <f t="shared" si="97"/>
        <v>Unclassified? Y/N Out of Order?</v>
      </c>
    </row>
    <row r="1205" spans="6:19" x14ac:dyDescent="0.2">
      <c r="F1205" s="434" t="b">
        <v>0</v>
      </c>
      <c r="G1205" s="440" t="b">
        <f t="shared" si="98"/>
        <v>1</v>
      </c>
      <c r="H1205" s="434" t="b">
        <v>0</v>
      </c>
      <c r="I1205" s="434" t="b">
        <v>0</v>
      </c>
      <c r="K1205" s="434" t="b">
        <v>0</v>
      </c>
      <c r="L1205" s="434">
        <v>0</v>
      </c>
      <c r="M1205" s="434" t="b">
        <v>0</v>
      </c>
      <c r="N1205" s="434">
        <v>0</v>
      </c>
      <c r="O1205" s="497" t="e">
        <f t="shared" si="95"/>
        <v>#DIV/0!</v>
      </c>
      <c r="P1205" s="434">
        <f t="shared" si="99"/>
        <v>0</v>
      </c>
      <c r="Q1205" s="434" t="e">
        <f t="shared" si="96"/>
        <v>#VALUE!</v>
      </c>
      <c r="R1205" s="434">
        <v>1</v>
      </c>
      <c r="S1205" s="434" t="str">
        <f t="shared" si="97"/>
        <v>Unclassified? Y/N Out of Order?</v>
      </c>
    </row>
    <row r="1206" spans="6:19" x14ac:dyDescent="0.2">
      <c r="F1206" s="434" t="b">
        <v>0</v>
      </c>
      <c r="G1206" s="440" t="b">
        <f t="shared" si="98"/>
        <v>1</v>
      </c>
      <c r="H1206" s="434" t="b">
        <v>0</v>
      </c>
      <c r="I1206" s="434" t="b">
        <v>0</v>
      </c>
      <c r="K1206" s="434" t="b">
        <v>0</v>
      </c>
      <c r="L1206" s="434">
        <v>0</v>
      </c>
      <c r="M1206" s="434" t="b">
        <v>0</v>
      </c>
      <c r="N1206" s="434">
        <v>0</v>
      </c>
      <c r="O1206" s="497" t="e">
        <f t="shared" si="95"/>
        <v>#DIV/0!</v>
      </c>
      <c r="P1206" s="434">
        <f t="shared" si="99"/>
        <v>0</v>
      </c>
      <c r="Q1206" s="434" t="e">
        <f t="shared" si="96"/>
        <v>#VALUE!</v>
      </c>
      <c r="R1206" s="434">
        <v>1</v>
      </c>
      <c r="S1206" s="434" t="str">
        <f t="shared" si="97"/>
        <v>Unclassified? Y/N Out of Order?</v>
      </c>
    </row>
    <row r="1207" spans="6:19" x14ac:dyDescent="0.2">
      <c r="F1207" s="434" t="b">
        <v>0</v>
      </c>
      <c r="G1207" s="440" t="b">
        <f t="shared" si="98"/>
        <v>1</v>
      </c>
      <c r="H1207" s="434" t="b">
        <v>0</v>
      </c>
      <c r="I1207" s="434" t="b">
        <v>0</v>
      </c>
      <c r="K1207" s="434" t="b">
        <v>0</v>
      </c>
      <c r="L1207" s="434">
        <v>0</v>
      </c>
      <c r="M1207" s="434" t="b">
        <v>0</v>
      </c>
      <c r="N1207" s="434">
        <v>0</v>
      </c>
      <c r="O1207" s="497" t="e">
        <f t="shared" si="95"/>
        <v>#DIV/0!</v>
      </c>
      <c r="P1207" s="434">
        <f t="shared" si="99"/>
        <v>0</v>
      </c>
      <c r="Q1207" s="434" t="e">
        <f t="shared" si="96"/>
        <v>#VALUE!</v>
      </c>
      <c r="R1207" s="434">
        <v>1</v>
      </c>
      <c r="S1207" s="434" t="str">
        <f t="shared" si="97"/>
        <v>Unclassified? Y/N Out of Order?</v>
      </c>
    </row>
    <row r="1208" spans="6:19" x14ac:dyDescent="0.2">
      <c r="F1208" s="434" t="b">
        <v>0</v>
      </c>
      <c r="G1208" s="440" t="b">
        <f t="shared" si="98"/>
        <v>1</v>
      </c>
      <c r="H1208" s="434" t="b">
        <v>0</v>
      </c>
      <c r="I1208" s="434" t="b">
        <v>0</v>
      </c>
      <c r="K1208" s="434" t="b">
        <v>0</v>
      </c>
      <c r="L1208" s="434">
        <v>0</v>
      </c>
      <c r="M1208" s="434" t="b">
        <v>0</v>
      </c>
      <c r="N1208" s="434">
        <v>0</v>
      </c>
      <c r="O1208" s="497" t="e">
        <f t="shared" si="95"/>
        <v>#DIV/0!</v>
      </c>
      <c r="P1208" s="434">
        <f t="shared" si="99"/>
        <v>0</v>
      </c>
      <c r="Q1208" s="434" t="e">
        <f t="shared" si="96"/>
        <v>#VALUE!</v>
      </c>
      <c r="R1208" s="434">
        <v>1</v>
      </c>
      <c r="S1208" s="434" t="str">
        <f t="shared" si="97"/>
        <v>Unclassified? Y/N Out of Order?</v>
      </c>
    </row>
    <row r="1209" spans="6:19" x14ac:dyDescent="0.2">
      <c r="F1209" s="434" t="b">
        <v>0</v>
      </c>
      <c r="G1209" s="440" t="b">
        <f t="shared" si="98"/>
        <v>1</v>
      </c>
      <c r="H1209" s="434" t="b">
        <v>0</v>
      </c>
      <c r="I1209" s="434" t="b">
        <v>0</v>
      </c>
      <c r="K1209" s="434" t="b">
        <v>0</v>
      </c>
      <c r="L1209" s="434">
        <v>0</v>
      </c>
      <c r="M1209" s="434" t="b">
        <v>0</v>
      </c>
      <c r="N1209" s="434">
        <v>0</v>
      </c>
      <c r="O1209" s="497" t="e">
        <f t="shared" si="95"/>
        <v>#DIV/0!</v>
      </c>
      <c r="P1209" s="434">
        <f t="shared" si="99"/>
        <v>0</v>
      </c>
      <c r="Q1209" s="434" t="e">
        <f t="shared" si="96"/>
        <v>#VALUE!</v>
      </c>
      <c r="R1209" s="434">
        <v>1</v>
      </c>
      <c r="S1209" s="434" t="str">
        <f t="shared" si="97"/>
        <v>Unclassified? Y/N Out of Order?</v>
      </c>
    </row>
    <row r="1210" spans="6:19" x14ac:dyDescent="0.2">
      <c r="F1210" s="434" t="b">
        <v>0</v>
      </c>
      <c r="G1210" s="440" t="b">
        <f t="shared" si="98"/>
        <v>1</v>
      </c>
      <c r="H1210" s="434" t="b">
        <v>0</v>
      </c>
      <c r="I1210" s="434" t="b">
        <v>0</v>
      </c>
      <c r="K1210" s="434" t="b">
        <v>0</v>
      </c>
      <c r="L1210" s="434">
        <v>0</v>
      </c>
      <c r="M1210" s="434" t="b">
        <v>0</v>
      </c>
      <c r="N1210" s="434">
        <v>0</v>
      </c>
      <c r="O1210" s="497" t="e">
        <f t="shared" si="95"/>
        <v>#DIV/0!</v>
      </c>
      <c r="P1210" s="434">
        <f t="shared" si="99"/>
        <v>0</v>
      </c>
      <c r="Q1210" s="434" t="e">
        <f t="shared" si="96"/>
        <v>#VALUE!</v>
      </c>
      <c r="R1210" s="434">
        <v>1</v>
      </c>
      <c r="S1210" s="434" t="str">
        <f t="shared" si="97"/>
        <v>Unclassified? Y/N Out of Order?</v>
      </c>
    </row>
    <row r="1211" spans="6:19" x14ac:dyDescent="0.2">
      <c r="F1211" s="434" t="b">
        <v>0</v>
      </c>
      <c r="G1211" s="440" t="b">
        <f t="shared" si="98"/>
        <v>1</v>
      </c>
      <c r="H1211" s="434" t="b">
        <v>0</v>
      </c>
      <c r="I1211" s="434" t="b">
        <v>0</v>
      </c>
      <c r="K1211" s="434" t="b">
        <v>0</v>
      </c>
      <c r="L1211" s="434">
        <v>0</v>
      </c>
      <c r="M1211" s="434" t="b">
        <v>0</v>
      </c>
      <c r="N1211" s="434">
        <v>0</v>
      </c>
      <c r="O1211" s="497" t="e">
        <f t="shared" si="95"/>
        <v>#DIV/0!</v>
      </c>
      <c r="P1211" s="434">
        <f t="shared" si="99"/>
        <v>0</v>
      </c>
      <c r="Q1211" s="434" t="e">
        <f t="shared" si="96"/>
        <v>#VALUE!</v>
      </c>
      <c r="R1211" s="434">
        <v>1</v>
      </c>
      <c r="S1211" s="434" t="str">
        <f t="shared" si="97"/>
        <v>Unclassified? Y/N Out of Order?</v>
      </c>
    </row>
    <row r="1212" spans="6:19" x14ac:dyDescent="0.2">
      <c r="F1212" s="434" t="b">
        <v>0</v>
      </c>
      <c r="G1212" s="440" t="b">
        <f t="shared" si="98"/>
        <v>1</v>
      </c>
      <c r="H1212" s="434" t="b">
        <v>0</v>
      </c>
      <c r="I1212" s="434" t="b">
        <v>0</v>
      </c>
      <c r="K1212" s="434" t="b">
        <v>0</v>
      </c>
      <c r="L1212" s="434">
        <v>0</v>
      </c>
      <c r="M1212" s="434" t="b">
        <v>0</v>
      </c>
      <c r="N1212" s="434">
        <v>0</v>
      </c>
      <c r="O1212" s="497" t="e">
        <f t="shared" si="95"/>
        <v>#DIV/0!</v>
      </c>
      <c r="P1212" s="434">
        <f t="shared" si="99"/>
        <v>0</v>
      </c>
      <c r="Q1212" s="434" t="e">
        <f t="shared" si="96"/>
        <v>#VALUE!</v>
      </c>
      <c r="R1212" s="434">
        <v>1</v>
      </c>
      <c r="S1212" s="434" t="str">
        <f t="shared" si="97"/>
        <v>Unclassified? Y/N Out of Order?</v>
      </c>
    </row>
    <row r="1213" spans="6:19" x14ac:dyDescent="0.2">
      <c r="F1213" s="434" t="b">
        <v>0</v>
      </c>
      <c r="G1213" s="440" t="b">
        <f t="shared" si="98"/>
        <v>1</v>
      </c>
      <c r="H1213" s="434" t="b">
        <v>0</v>
      </c>
      <c r="I1213" s="434" t="b">
        <v>0</v>
      </c>
      <c r="K1213" s="434" t="b">
        <v>0</v>
      </c>
      <c r="L1213" s="434">
        <v>0</v>
      </c>
      <c r="M1213" s="434" t="b">
        <v>0</v>
      </c>
      <c r="N1213" s="434">
        <v>0</v>
      </c>
      <c r="O1213" s="497" t="e">
        <f t="shared" si="95"/>
        <v>#DIV/0!</v>
      </c>
      <c r="P1213" s="434">
        <f t="shared" si="99"/>
        <v>0</v>
      </c>
      <c r="Q1213" s="434" t="e">
        <f t="shared" si="96"/>
        <v>#VALUE!</v>
      </c>
      <c r="R1213" s="434">
        <v>1</v>
      </c>
      <c r="S1213" s="434" t="str">
        <f t="shared" si="97"/>
        <v>Unclassified? Y/N Out of Order?</v>
      </c>
    </row>
    <row r="1214" spans="6:19" x14ac:dyDescent="0.2">
      <c r="F1214" s="434" t="b">
        <v>0</v>
      </c>
      <c r="G1214" s="440" t="b">
        <f t="shared" si="98"/>
        <v>1</v>
      </c>
      <c r="H1214" s="434" t="b">
        <v>0</v>
      </c>
      <c r="I1214" s="434" t="b">
        <v>0</v>
      </c>
      <c r="K1214" s="434" t="b">
        <v>0</v>
      </c>
      <c r="L1214" s="434">
        <v>0</v>
      </c>
      <c r="M1214" s="434" t="b">
        <v>0</v>
      </c>
      <c r="N1214" s="434">
        <v>0</v>
      </c>
      <c r="O1214" s="497" t="e">
        <f t="shared" si="95"/>
        <v>#DIV/0!</v>
      </c>
      <c r="P1214" s="434">
        <f t="shared" si="99"/>
        <v>0</v>
      </c>
      <c r="Q1214" s="434" t="e">
        <f t="shared" si="96"/>
        <v>#VALUE!</v>
      </c>
      <c r="R1214" s="434">
        <v>1</v>
      </c>
      <c r="S1214" s="434" t="str">
        <f t="shared" si="97"/>
        <v>Unclassified? Y/N Out of Order?</v>
      </c>
    </row>
    <row r="1215" spans="6:19" x14ac:dyDescent="0.2">
      <c r="F1215" s="434" t="b">
        <v>0</v>
      </c>
      <c r="G1215" s="440" t="b">
        <f t="shared" si="98"/>
        <v>1</v>
      </c>
      <c r="H1215" s="434" t="b">
        <v>0</v>
      </c>
      <c r="I1215" s="434" t="b">
        <v>0</v>
      </c>
      <c r="K1215" s="434" t="b">
        <v>0</v>
      </c>
      <c r="L1215" s="434">
        <v>0</v>
      </c>
      <c r="M1215" s="434" t="b">
        <v>0</v>
      </c>
      <c r="N1215" s="434">
        <v>0</v>
      </c>
      <c r="O1215" s="497" t="e">
        <f t="shared" si="95"/>
        <v>#DIV/0!</v>
      </c>
      <c r="P1215" s="434">
        <f t="shared" si="99"/>
        <v>0</v>
      </c>
      <c r="Q1215" s="434" t="e">
        <f t="shared" si="96"/>
        <v>#VALUE!</v>
      </c>
      <c r="R1215" s="434">
        <v>1</v>
      </c>
      <c r="S1215" s="434" t="str">
        <f t="shared" si="97"/>
        <v>Unclassified? Y/N Out of Order?</v>
      </c>
    </row>
    <row r="1216" spans="6:19" x14ac:dyDescent="0.2">
      <c r="F1216" s="434" t="b">
        <v>0</v>
      </c>
      <c r="G1216" s="440" t="b">
        <f t="shared" si="98"/>
        <v>1</v>
      </c>
      <c r="H1216" s="434" t="b">
        <v>0</v>
      </c>
      <c r="I1216" s="434" t="b">
        <v>0</v>
      </c>
      <c r="K1216" s="434" t="b">
        <v>0</v>
      </c>
      <c r="L1216" s="434">
        <v>0</v>
      </c>
      <c r="M1216" s="434" t="b">
        <v>0</v>
      </c>
      <c r="N1216" s="434">
        <v>0</v>
      </c>
      <c r="O1216" s="497" t="e">
        <f t="shared" si="95"/>
        <v>#DIV/0!</v>
      </c>
      <c r="P1216" s="434">
        <f t="shared" si="99"/>
        <v>0</v>
      </c>
      <c r="Q1216" s="434" t="e">
        <f t="shared" si="96"/>
        <v>#VALUE!</v>
      </c>
      <c r="R1216" s="434">
        <v>1</v>
      </c>
      <c r="S1216" s="434" t="str">
        <f t="shared" si="97"/>
        <v>Unclassified? Y/N Out of Order?</v>
      </c>
    </row>
    <row r="1217" spans="6:19" x14ac:dyDescent="0.2">
      <c r="F1217" s="434" t="b">
        <v>0</v>
      </c>
      <c r="G1217" s="440" t="b">
        <f t="shared" si="98"/>
        <v>1</v>
      </c>
      <c r="H1217" s="434" t="b">
        <v>0</v>
      </c>
      <c r="I1217" s="434" t="b">
        <v>0</v>
      </c>
      <c r="K1217" s="434" t="b">
        <v>0</v>
      </c>
      <c r="L1217" s="434">
        <v>0</v>
      </c>
      <c r="M1217" s="434" t="b">
        <v>0</v>
      </c>
      <c r="N1217" s="434">
        <v>0</v>
      </c>
      <c r="O1217" s="497" t="e">
        <f t="shared" si="95"/>
        <v>#DIV/0!</v>
      </c>
      <c r="P1217" s="434">
        <f t="shared" si="99"/>
        <v>0</v>
      </c>
      <c r="Q1217" s="434" t="e">
        <f t="shared" si="96"/>
        <v>#VALUE!</v>
      </c>
      <c r="R1217" s="434">
        <v>1</v>
      </c>
      <c r="S1217" s="434" t="str">
        <f t="shared" si="97"/>
        <v>Unclassified? Y/N Out of Order?</v>
      </c>
    </row>
    <row r="1218" spans="6:19" x14ac:dyDescent="0.2">
      <c r="F1218" s="434" t="b">
        <v>0</v>
      </c>
      <c r="G1218" s="440" t="b">
        <f t="shared" si="98"/>
        <v>1</v>
      </c>
      <c r="H1218" s="434" t="b">
        <v>0</v>
      </c>
      <c r="I1218" s="434" t="b">
        <v>0</v>
      </c>
      <c r="K1218" s="434" t="b">
        <v>0</v>
      </c>
      <c r="L1218" s="434">
        <v>0</v>
      </c>
      <c r="M1218" s="434" t="b">
        <v>0</v>
      </c>
      <c r="N1218" s="434">
        <v>0</v>
      </c>
      <c r="O1218" s="497" t="e">
        <f t="shared" si="95"/>
        <v>#DIV/0!</v>
      </c>
      <c r="P1218" s="434">
        <f t="shared" si="99"/>
        <v>0</v>
      </c>
      <c r="Q1218" s="434" t="e">
        <f t="shared" si="96"/>
        <v>#VALUE!</v>
      </c>
      <c r="R1218" s="434">
        <v>1</v>
      </c>
      <c r="S1218" s="434" t="str">
        <f t="shared" si="97"/>
        <v>Unclassified? Y/N Out of Order?</v>
      </c>
    </row>
    <row r="1219" spans="6:19" x14ac:dyDescent="0.2">
      <c r="F1219" s="434" t="b">
        <v>0</v>
      </c>
      <c r="G1219" s="440" t="b">
        <f t="shared" si="98"/>
        <v>1</v>
      </c>
      <c r="H1219" s="434" t="b">
        <v>0</v>
      </c>
      <c r="I1219" s="434" t="b">
        <v>0</v>
      </c>
      <c r="K1219" s="434" t="b">
        <v>0</v>
      </c>
      <c r="L1219" s="434">
        <v>0</v>
      </c>
      <c r="M1219" s="434" t="b">
        <v>0</v>
      </c>
      <c r="N1219" s="434">
        <v>0</v>
      </c>
      <c r="O1219" s="497" t="e">
        <f t="shared" si="95"/>
        <v>#DIV/0!</v>
      </c>
      <c r="P1219" s="434">
        <f t="shared" si="99"/>
        <v>0</v>
      </c>
      <c r="Q1219" s="434" t="e">
        <f t="shared" si="96"/>
        <v>#VALUE!</v>
      </c>
      <c r="R1219" s="434">
        <v>1</v>
      </c>
      <c r="S1219" s="434" t="str">
        <f t="shared" si="97"/>
        <v>Unclassified? Y/N Out of Order?</v>
      </c>
    </row>
    <row r="1220" spans="6:19" x14ac:dyDescent="0.2">
      <c r="F1220" s="434" t="b">
        <v>0</v>
      </c>
      <c r="G1220" s="440" t="b">
        <f t="shared" si="98"/>
        <v>1</v>
      </c>
      <c r="H1220" s="434" t="b">
        <v>0</v>
      </c>
      <c r="I1220" s="434" t="b">
        <v>0</v>
      </c>
      <c r="K1220" s="434" t="b">
        <v>0</v>
      </c>
      <c r="L1220" s="434">
        <v>0</v>
      </c>
      <c r="M1220" s="434" t="b">
        <v>0</v>
      </c>
      <c r="N1220" s="434">
        <v>0</v>
      </c>
      <c r="O1220" s="497" t="e">
        <f t="shared" si="95"/>
        <v>#DIV/0!</v>
      </c>
      <c r="P1220" s="434">
        <f t="shared" si="99"/>
        <v>0</v>
      </c>
      <c r="Q1220" s="434" t="e">
        <f t="shared" si="96"/>
        <v>#VALUE!</v>
      </c>
      <c r="R1220" s="434">
        <v>1</v>
      </c>
      <c r="S1220" s="434" t="str">
        <f t="shared" si="97"/>
        <v>Unclassified? Y/N Out of Order?</v>
      </c>
    </row>
    <row r="1221" spans="6:19" x14ac:dyDescent="0.2">
      <c r="F1221" s="434" t="b">
        <v>0</v>
      </c>
      <c r="G1221" s="440" t="b">
        <f t="shared" si="98"/>
        <v>1</v>
      </c>
      <c r="H1221" s="434" t="b">
        <v>0</v>
      </c>
      <c r="I1221" s="434" t="b">
        <v>0</v>
      </c>
      <c r="K1221" s="434" t="b">
        <v>0</v>
      </c>
      <c r="L1221" s="434">
        <v>0</v>
      </c>
      <c r="M1221" s="434" t="b">
        <v>0</v>
      </c>
      <c r="N1221" s="434">
        <v>0</v>
      </c>
      <c r="O1221" s="497" t="e">
        <f t="shared" si="95"/>
        <v>#DIV/0!</v>
      </c>
      <c r="P1221" s="434">
        <f t="shared" si="99"/>
        <v>0</v>
      </c>
      <c r="Q1221" s="434" t="e">
        <f t="shared" si="96"/>
        <v>#VALUE!</v>
      </c>
      <c r="R1221" s="434">
        <v>1</v>
      </c>
      <c r="S1221" s="434" t="str">
        <f t="shared" si="97"/>
        <v>Unclassified? Y/N Out of Order?</v>
      </c>
    </row>
    <row r="1222" spans="6:19" x14ac:dyDescent="0.2">
      <c r="F1222" s="434" t="b">
        <v>0</v>
      </c>
      <c r="G1222" s="440" t="b">
        <f t="shared" si="98"/>
        <v>1</v>
      </c>
      <c r="H1222" s="434" t="b">
        <v>0</v>
      </c>
      <c r="I1222" s="434" t="b">
        <v>0</v>
      </c>
      <c r="K1222" s="434" t="b">
        <v>0</v>
      </c>
      <c r="L1222" s="434">
        <v>0</v>
      </c>
      <c r="M1222" s="434" t="b">
        <v>0</v>
      </c>
      <c r="N1222" s="434">
        <v>0</v>
      </c>
      <c r="O1222" s="497" t="e">
        <f t="shared" si="95"/>
        <v>#DIV/0!</v>
      </c>
      <c r="P1222" s="434">
        <f t="shared" si="99"/>
        <v>0</v>
      </c>
      <c r="Q1222" s="434" t="e">
        <f t="shared" si="96"/>
        <v>#VALUE!</v>
      </c>
      <c r="R1222" s="434">
        <v>1</v>
      </c>
      <c r="S1222" s="434" t="str">
        <f t="shared" si="97"/>
        <v>Unclassified? Y/N Out of Order?</v>
      </c>
    </row>
    <row r="1223" spans="6:19" x14ac:dyDescent="0.2">
      <c r="F1223" s="434" t="b">
        <v>0</v>
      </c>
      <c r="G1223" s="440" t="b">
        <f t="shared" si="98"/>
        <v>1</v>
      </c>
      <c r="H1223" s="434" t="b">
        <v>0</v>
      </c>
      <c r="I1223" s="434" t="b">
        <v>0</v>
      </c>
      <c r="K1223" s="434" t="b">
        <v>0</v>
      </c>
      <c r="L1223" s="434">
        <v>0</v>
      </c>
      <c r="M1223" s="434" t="b">
        <v>0</v>
      </c>
      <c r="N1223" s="434">
        <v>0</v>
      </c>
      <c r="O1223" s="497" t="e">
        <f t="shared" si="95"/>
        <v>#DIV/0!</v>
      </c>
      <c r="P1223" s="434">
        <f t="shared" si="99"/>
        <v>0</v>
      </c>
      <c r="Q1223" s="434" t="e">
        <f t="shared" si="96"/>
        <v>#VALUE!</v>
      </c>
      <c r="R1223" s="434">
        <v>1</v>
      </c>
      <c r="S1223" s="434" t="str">
        <f t="shared" si="97"/>
        <v>Unclassified? Y/N Out of Order?</v>
      </c>
    </row>
    <row r="1224" spans="6:19" x14ac:dyDescent="0.2">
      <c r="F1224" s="434" t="b">
        <v>0</v>
      </c>
      <c r="G1224" s="440" t="b">
        <f t="shared" si="98"/>
        <v>1</v>
      </c>
      <c r="H1224" s="434" t="b">
        <v>0</v>
      </c>
      <c r="I1224" s="434" t="b">
        <v>0</v>
      </c>
      <c r="K1224" s="434" t="b">
        <v>0</v>
      </c>
      <c r="L1224" s="434">
        <v>0</v>
      </c>
      <c r="M1224" s="434" t="b">
        <v>0</v>
      </c>
      <c r="N1224" s="434">
        <v>0</v>
      </c>
      <c r="O1224" s="497" t="e">
        <f t="shared" si="95"/>
        <v>#DIV/0!</v>
      </c>
      <c r="P1224" s="434">
        <f t="shared" si="99"/>
        <v>0</v>
      </c>
      <c r="Q1224" s="434" t="e">
        <f t="shared" si="96"/>
        <v>#VALUE!</v>
      </c>
      <c r="R1224" s="434">
        <v>1</v>
      </c>
      <c r="S1224" s="434" t="str">
        <f t="shared" si="97"/>
        <v>Unclassified? Y/N Out of Order?</v>
      </c>
    </row>
    <row r="1225" spans="6:19" x14ac:dyDescent="0.2">
      <c r="F1225" s="434" t="b">
        <v>0</v>
      </c>
      <c r="G1225" s="440" t="b">
        <f t="shared" si="98"/>
        <v>1</v>
      </c>
      <c r="H1225" s="434" t="b">
        <v>0</v>
      </c>
      <c r="I1225" s="434" t="b">
        <v>0</v>
      </c>
      <c r="K1225" s="434" t="b">
        <v>0</v>
      </c>
      <c r="L1225" s="434">
        <v>0</v>
      </c>
      <c r="M1225" s="434" t="b">
        <v>0</v>
      </c>
      <c r="N1225" s="434">
        <v>0</v>
      </c>
      <c r="O1225" s="497" t="e">
        <f t="shared" si="95"/>
        <v>#DIV/0!</v>
      </c>
      <c r="P1225" s="434">
        <f t="shared" si="99"/>
        <v>0</v>
      </c>
      <c r="Q1225" s="434" t="e">
        <f t="shared" si="96"/>
        <v>#VALUE!</v>
      </c>
      <c r="R1225" s="434">
        <v>1</v>
      </c>
      <c r="S1225" s="434" t="str">
        <f t="shared" si="97"/>
        <v>Unclassified? Y/N Out of Order?</v>
      </c>
    </row>
    <row r="1226" spans="6:19" x14ac:dyDescent="0.2">
      <c r="F1226" s="434" t="b">
        <v>0</v>
      </c>
      <c r="G1226" s="440" t="b">
        <f t="shared" si="98"/>
        <v>1</v>
      </c>
      <c r="H1226" s="434" t="b">
        <v>0</v>
      </c>
      <c r="I1226" s="434" t="b">
        <v>0</v>
      </c>
      <c r="K1226" s="434" t="b">
        <v>0</v>
      </c>
      <c r="L1226" s="434">
        <v>0</v>
      </c>
      <c r="M1226" s="434" t="b">
        <v>0</v>
      </c>
      <c r="N1226" s="434">
        <v>0</v>
      </c>
      <c r="O1226" s="497" t="e">
        <f t="shared" ref="O1226:O1289" si="100">SUM(IF(I1226 = 1, 1, 0) * J1226, IF(K1226 = 1, 1, 0) * L1226, IF(M1226 = 1, 1, 0) * N1226) / P1226</f>
        <v>#DIV/0!</v>
      </c>
      <c r="P1226" s="434">
        <f t="shared" si="99"/>
        <v>0</v>
      </c>
      <c r="Q1226" s="434" t="e">
        <f t="shared" ref="Q1226:Q1289" si="101">SUM(IF(I1226 = 1, 1, 0) * J1226, IF(K1226 = 1, 1, 0) * L1226, IF(M1226 = 1, 1, 0) * N1226) + " / " + P1226</f>
        <v>#VALUE!</v>
      </c>
      <c r="R1226" s="434">
        <v>1</v>
      </c>
      <c r="S1226" s="434"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34" t="b">
        <v>0</v>
      </c>
      <c r="G1227" s="440" t="b">
        <f t="shared" ref="G1227:G1290" si="103">NOT(H1227)</f>
        <v>1</v>
      </c>
      <c r="H1227" s="434" t="b">
        <v>0</v>
      </c>
      <c r="I1227" s="434" t="b">
        <v>0</v>
      </c>
      <c r="K1227" s="434" t="b">
        <v>0</v>
      </c>
      <c r="L1227" s="434">
        <v>0</v>
      </c>
      <c r="M1227" s="434" t="b">
        <v>0</v>
      </c>
      <c r="N1227" s="434">
        <v>0</v>
      </c>
      <c r="O1227" s="497" t="e">
        <f t="shared" si="100"/>
        <v>#DIV/0!</v>
      </c>
      <c r="P1227" s="434">
        <f t="shared" si="99"/>
        <v>0</v>
      </c>
      <c r="Q1227" s="434" t="e">
        <f t="shared" si="101"/>
        <v>#VALUE!</v>
      </c>
      <c r="R1227" s="434">
        <v>1</v>
      </c>
      <c r="S1227" s="434" t="str">
        <f t="shared" si="102"/>
        <v>Unclassified? Y/N Out of Order?</v>
      </c>
    </row>
    <row r="1228" spans="6:19" x14ac:dyDescent="0.2">
      <c r="F1228" s="434" t="b">
        <v>0</v>
      </c>
      <c r="G1228" s="440" t="b">
        <f t="shared" si="103"/>
        <v>1</v>
      </c>
      <c r="H1228" s="434" t="b">
        <v>0</v>
      </c>
      <c r="I1228" s="434" t="b">
        <v>0</v>
      </c>
      <c r="K1228" s="434" t="b">
        <v>0</v>
      </c>
      <c r="L1228" s="434">
        <v>0</v>
      </c>
      <c r="M1228" s="434" t="b">
        <v>0</v>
      </c>
      <c r="N1228" s="434">
        <v>0</v>
      </c>
      <c r="O1228" s="497" t="e">
        <f t="shared" si="100"/>
        <v>#DIV/0!</v>
      </c>
      <c r="P1228" s="434">
        <f t="shared" si="99"/>
        <v>0</v>
      </c>
      <c r="Q1228" s="434" t="e">
        <f t="shared" si="101"/>
        <v>#VALUE!</v>
      </c>
      <c r="R1228" s="434">
        <v>1</v>
      </c>
      <c r="S1228" s="434" t="str">
        <f t="shared" si="102"/>
        <v>Unclassified? Y/N Out of Order?</v>
      </c>
    </row>
    <row r="1229" spans="6:19" x14ac:dyDescent="0.2">
      <c r="F1229" s="434" t="b">
        <v>0</v>
      </c>
      <c r="G1229" s="440" t="b">
        <f t="shared" si="103"/>
        <v>1</v>
      </c>
      <c r="H1229" s="434" t="b">
        <v>0</v>
      </c>
      <c r="I1229" s="434" t="b">
        <v>0</v>
      </c>
      <c r="K1229" s="434" t="b">
        <v>0</v>
      </c>
      <c r="L1229" s="434">
        <v>0</v>
      </c>
      <c r="M1229" s="434" t="b">
        <v>0</v>
      </c>
      <c r="N1229" s="434">
        <v>0</v>
      </c>
      <c r="O1229" s="497" t="e">
        <f t="shared" si="100"/>
        <v>#DIV/0!</v>
      </c>
      <c r="P1229" s="434">
        <f t="shared" ref="P1229:P1292" si="104">SUM(J1229, L1229, N1229)</f>
        <v>0</v>
      </c>
      <c r="Q1229" s="434" t="e">
        <f t="shared" si="101"/>
        <v>#VALUE!</v>
      </c>
      <c r="R1229" s="434">
        <v>1</v>
      </c>
      <c r="S1229" s="434" t="str">
        <f t="shared" si="102"/>
        <v>Unclassified? Y/N Out of Order?</v>
      </c>
    </row>
    <row r="1230" spans="6:19" x14ac:dyDescent="0.2">
      <c r="F1230" s="434" t="b">
        <v>0</v>
      </c>
      <c r="G1230" s="440" t="b">
        <f t="shared" si="103"/>
        <v>1</v>
      </c>
      <c r="H1230" s="434" t="b">
        <v>0</v>
      </c>
      <c r="I1230" s="434" t="b">
        <v>0</v>
      </c>
      <c r="K1230" s="434" t="b">
        <v>0</v>
      </c>
      <c r="L1230" s="434">
        <v>0</v>
      </c>
      <c r="M1230" s="434" t="b">
        <v>0</v>
      </c>
      <c r="N1230" s="434">
        <v>0</v>
      </c>
      <c r="O1230" s="497" t="e">
        <f t="shared" si="100"/>
        <v>#DIV/0!</v>
      </c>
      <c r="P1230" s="434">
        <f t="shared" si="104"/>
        <v>0</v>
      </c>
      <c r="Q1230" s="434" t="e">
        <f t="shared" si="101"/>
        <v>#VALUE!</v>
      </c>
      <c r="R1230" s="434">
        <v>1</v>
      </c>
      <c r="S1230" s="434" t="str">
        <f t="shared" si="102"/>
        <v>Unclassified? Y/N Out of Order?</v>
      </c>
    </row>
    <row r="1231" spans="6:19" x14ac:dyDescent="0.2">
      <c r="F1231" s="434" t="b">
        <v>0</v>
      </c>
      <c r="G1231" s="440" t="b">
        <f t="shared" si="103"/>
        <v>1</v>
      </c>
      <c r="H1231" s="434" t="b">
        <v>0</v>
      </c>
      <c r="I1231" s="434" t="b">
        <v>0</v>
      </c>
      <c r="K1231" s="434" t="b">
        <v>0</v>
      </c>
      <c r="L1231" s="434">
        <v>0</v>
      </c>
      <c r="M1231" s="434" t="b">
        <v>0</v>
      </c>
      <c r="N1231" s="434">
        <v>0</v>
      </c>
      <c r="O1231" s="497" t="e">
        <f t="shared" si="100"/>
        <v>#DIV/0!</v>
      </c>
      <c r="P1231" s="434">
        <f t="shared" si="104"/>
        <v>0</v>
      </c>
      <c r="Q1231" s="434" t="e">
        <f t="shared" si="101"/>
        <v>#VALUE!</v>
      </c>
      <c r="R1231" s="434">
        <v>1</v>
      </c>
      <c r="S1231" s="434" t="str">
        <f t="shared" si="102"/>
        <v>Unclassified? Y/N Out of Order?</v>
      </c>
    </row>
    <row r="1232" spans="6:19" x14ac:dyDescent="0.2">
      <c r="F1232" s="434" t="b">
        <v>0</v>
      </c>
      <c r="G1232" s="440" t="b">
        <f t="shared" si="103"/>
        <v>1</v>
      </c>
      <c r="H1232" s="434" t="b">
        <v>0</v>
      </c>
      <c r="I1232" s="434" t="b">
        <v>0</v>
      </c>
      <c r="K1232" s="434" t="b">
        <v>0</v>
      </c>
      <c r="L1232" s="434">
        <v>0</v>
      </c>
      <c r="M1232" s="434" t="b">
        <v>0</v>
      </c>
      <c r="N1232" s="434">
        <v>0</v>
      </c>
      <c r="O1232" s="497" t="e">
        <f t="shared" si="100"/>
        <v>#DIV/0!</v>
      </c>
      <c r="P1232" s="434">
        <f t="shared" si="104"/>
        <v>0</v>
      </c>
      <c r="Q1232" s="434" t="e">
        <f t="shared" si="101"/>
        <v>#VALUE!</v>
      </c>
      <c r="R1232" s="434">
        <v>1</v>
      </c>
      <c r="S1232" s="434" t="str">
        <f t="shared" si="102"/>
        <v>Unclassified? Y/N Out of Order?</v>
      </c>
    </row>
    <row r="1233" spans="6:19" x14ac:dyDescent="0.2">
      <c r="F1233" s="434" t="b">
        <v>0</v>
      </c>
      <c r="G1233" s="440" t="b">
        <f t="shared" si="103"/>
        <v>1</v>
      </c>
      <c r="H1233" s="434" t="b">
        <v>0</v>
      </c>
      <c r="I1233" s="434" t="b">
        <v>0</v>
      </c>
      <c r="K1233" s="434" t="b">
        <v>0</v>
      </c>
      <c r="L1233" s="434">
        <v>0</v>
      </c>
      <c r="M1233" s="434" t="b">
        <v>0</v>
      </c>
      <c r="N1233" s="434">
        <v>0</v>
      </c>
      <c r="O1233" s="497" t="e">
        <f t="shared" si="100"/>
        <v>#DIV/0!</v>
      </c>
      <c r="P1233" s="434">
        <f t="shared" si="104"/>
        <v>0</v>
      </c>
      <c r="Q1233" s="434" t="e">
        <f t="shared" si="101"/>
        <v>#VALUE!</v>
      </c>
      <c r="R1233" s="434">
        <v>1</v>
      </c>
      <c r="S1233" s="434" t="str">
        <f t="shared" si="102"/>
        <v>Unclassified? Y/N Out of Order?</v>
      </c>
    </row>
    <row r="1234" spans="6:19" x14ac:dyDescent="0.2">
      <c r="F1234" s="434" t="b">
        <v>0</v>
      </c>
      <c r="G1234" s="440" t="b">
        <f t="shared" si="103"/>
        <v>1</v>
      </c>
      <c r="H1234" s="434" t="b">
        <v>0</v>
      </c>
      <c r="I1234" s="434" t="b">
        <v>0</v>
      </c>
      <c r="K1234" s="434" t="b">
        <v>0</v>
      </c>
      <c r="L1234" s="434">
        <v>0</v>
      </c>
      <c r="M1234" s="434" t="b">
        <v>0</v>
      </c>
      <c r="N1234" s="434">
        <v>0</v>
      </c>
      <c r="O1234" s="497" t="e">
        <f t="shared" si="100"/>
        <v>#DIV/0!</v>
      </c>
      <c r="P1234" s="434">
        <f t="shared" si="104"/>
        <v>0</v>
      </c>
      <c r="Q1234" s="434" t="e">
        <f t="shared" si="101"/>
        <v>#VALUE!</v>
      </c>
      <c r="R1234" s="434">
        <v>1</v>
      </c>
      <c r="S1234" s="434" t="str">
        <f t="shared" si="102"/>
        <v>Unclassified? Y/N Out of Order?</v>
      </c>
    </row>
    <row r="1235" spans="6:19" x14ac:dyDescent="0.2">
      <c r="F1235" s="434" t="b">
        <v>0</v>
      </c>
      <c r="G1235" s="440" t="b">
        <f t="shared" si="103"/>
        <v>1</v>
      </c>
      <c r="H1235" s="434" t="b">
        <v>0</v>
      </c>
      <c r="I1235" s="434" t="b">
        <v>0</v>
      </c>
      <c r="K1235" s="434" t="b">
        <v>0</v>
      </c>
      <c r="L1235" s="434">
        <v>0</v>
      </c>
      <c r="M1235" s="434" t="b">
        <v>0</v>
      </c>
      <c r="N1235" s="434">
        <v>0</v>
      </c>
      <c r="O1235" s="497" t="e">
        <f t="shared" si="100"/>
        <v>#DIV/0!</v>
      </c>
      <c r="P1235" s="434">
        <f t="shared" si="104"/>
        <v>0</v>
      </c>
      <c r="Q1235" s="434" t="e">
        <f t="shared" si="101"/>
        <v>#VALUE!</v>
      </c>
      <c r="R1235" s="434">
        <v>1</v>
      </c>
      <c r="S1235" s="434" t="str">
        <f t="shared" si="102"/>
        <v>Unclassified? Y/N Out of Order?</v>
      </c>
    </row>
    <row r="1236" spans="6:19" x14ac:dyDescent="0.2">
      <c r="F1236" s="434" t="b">
        <v>0</v>
      </c>
      <c r="G1236" s="440" t="b">
        <f t="shared" si="103"/>
        <v>1</v>
      </c>
      <c r="H1236" s="434" t="b">
        <v>0</v>
      </c>
      <c r="I1236" s="434" t="b">
        <v>0</v>
      </c>
      <c r="K1236" s="434" t="b">
        <v>0</v>
      </c>
      <c r="L1236" s="434">
        <v>0</v>
      </c>
      <c r="M1236" s="434" t="b">
        <v>0</v>
      </c>
      <c r="N1236" s="434">
        <v>0</v>
      </c>
      <c r="O1236" s="497" t="e">
        <f t="shared" si="100"/>
        <v>#DIV/0!</v>
      </c>
      <c r="P1236" s="434">
        <f t="shared" si="104"/>
        <v>0</v>
      </c>
      <c r="Q1236" s="434" t="e">
        <f t="shared" si="101"/>
        <v>#VALUE!</v>
      </c>
      <c r="R1236" s="434">
        <v>1</v>
      </c>
      <c r="S1236" s="434" t="str">
        <f t="shared" si="102"/>
        <v>Unclassified? Y/N Out of Order?</v>
      </c>
    </row>
    <row r="1237" spans="6:19" x14ac:dyDescent="0.2">
      <c r="F1237" s="434" t="b">
        <v>0</v>
      </c>
      <c r="G1237" s="440" t="b">
        <f t="shared" si="103"/>
        <v>1</v>
      </c>
      <c r="H1237" s="434" t="b">
        <v>0</v>
      </c>
      <c r="I1237" s="434" t="b">
        <v>0</v>
      </c>
      <c r="K1237" s="434" t="b">
        <v>0</v>
      </c>
      <c r="L1237" s="434">
        <v>0</v>
      </c>
      <c r="M1237" s="434" t="b">
        <v>0</v>
      </c>
      <c r="N1237" s="434">
        <v>0</v>
      </c>
      <c r="O1237" s="497" t="e">
        <f t="shared" si="100"/>
        <v>#DIV/0!</v>
      </c>
      <c r="P1237" s="434">
        <f t="shared" si="104"/>
        <v>0</v>
      </c>
      <c r="Q1237" s="434" t="e">
        <f t="shared" si="101"/>
        <v>#VALUE!</v>
      </c>
      <c r="R1237" s="434">
        <v>1</v>
      </c>
      <c r="S1237" s="434" t="str">
        <f t="shared" si="102"/>
        <v>Unclassified? Y/N Out of Order?</v>
      </c>
    </row>
    <row r="1238" spans="6:19" x14ac:dyDescent="0.2">
      <c r="F1238" s="434" t="b">
        <v>0</v>
      </c>
      <c r="G1238" s="440" t="b">
        <f t="shared" si="103"/>
        <v>1</v>
      </c>
      <c r="H1238" s="434" t="b">
        <v>0</v>
      </c>
      <c r="I1238" s="434" t="b">
        <v>0</v>
      </c>
      <c r="K1238" s="434" t="b">
        <v>0</v>
      </c>
      <c r="L1238" s="434">
        <v>0</v>
      </c>
      <c r="M1238" s="434" t="b">
        <v>0</v>
      </c>
      <c r="N1238" s="434">
        <v>0</v>
      </c>
      <c r="O1238" s="497" t="e">
        <f t="shared" si="100"/>
        <v>#DIV/0!</v>
      </c>
      <c r="P1238" s="434">
        <f t="shared" si="104"/>
        <v>0</v>
      </c>
      <c r="Q1238" s="434" t="e">
        <f t="shared" si="101"/>
        <v>#VALUE!</v>
      </c>
      <c r="R1238" s="434">
        <v>1</v>
      </c>
      <c r="S1238" s="434" t="str">
        <f t="shared" si="102"/>
        <v>Unclassified? Y/N Out of Order?</v>
      </c>
    </row>
    <row r="1239" spans="6:19" x14ac:dyDescent="0.2">
      <c r="F1239" s="434" t="b">
        <v>0</v>
      </c>
      <c r="G1239" s="440" t="b">
        <f t="shared" si="103"/>
        <v>1</v>
      </c>
      <c r="H1239" s="434" t="b">
        <v>0</v>
      </c>
      <c r="I1239" s="434" t="b">
        <v>0</v>
      </c>
      <c r="K1239" s="434" t="b">
        <v>0</v>
      </c>
      <c r="L1239" s="434">
        <v>0</v>
      </c>
      <c r="M1239" s="434" t="b">
        <v>0</v>
      </c>
      <c r="N1239" s="434">
        <v>0</v>
      </c>
      <c r="O1239" s="497" t="e">
        <f t="shared" si="100"/>
        <v>#DIV/0!</v>
      </c>
      <c r="P1239" s="434">
        <f t="shared" si="104"/>
        <v>0</v>
      </c>
      <c r="Q1239" s="434" t="e">
        <f t="shared" si="101"/>
        <v>#VALUE!</v>
      </c>
      <c r="R1239" s="434">
        <v>1</v>
      </c>
      <c r="S1239" s="434" t="str">
        <f t="shared" si="102"/>
        <v>Unclassified? Y/N Out of Order?</v>
      </c>
    </row>
    <row r="1240" spans="6:19" x14ac:dyDescent="0.2">
      <c r="F1240" s="434" t="b">
        <v>0</v>
      </c>
      <c r="G1240" s="440" t="b">
        <f t="shared" si="103"/>
        <v>1</v>
      </c>
      <c r="H1240" s="434" t="b">
        <v>0</v>
      </c>
      <c r="I1240" s="434" t="b">
        <v>0</v>
      </c>
      <c r="K1240" s="434" t="b">
        <v>0</v>
      </c>
      <c r="L1240" s="434">
        <v>0</v>
      </c>
      <c r="M1240" s="434" t="b">
        <v>0</v>
      </c>
      <c r="N1240" s="434">
        <v>0</v>
      </c>
      <c r="O1240" s="497" t="e">
        <f t="shared" si="100"/>
        <v>#DIV/0!</v>
      </c>
      <c r="P1240" s="434">
        <f t="shared" si="104"/>
        <v>0</v>
      </c>
      <c r="Q1240" s="434" t="e">
        <f t="shared" si="101"/>
        <v>#VALUE!</v>
      </c>
      <c r="R1240" s="434">
        <v>1</v>
      </c>
      <c r="S1240" s="434" t="str">
        <f t="shared" si="102"/>
        <v>Unclassified? Y/N Out of Order?</v>
      </c>
    </row>
    <row r="1241" spans="6:19" x14ac:dyDescent="0.2">
      <c r="F1241" s="434" t="b">
        <v>0</v>
      </c>
      <c r="G1241" s="440" t="b">
        <f t="shared" si="103"/>
        <v>1</v>
      </c>
      <c r="H1241" s="434" t="b">
        <v>0</v>
      </c>
      <c r="I1241" s="434" t="b">
        <v>0</v>
      </c>
      <c r="K1241" s="434" t="b">
        <v>0</v>
      </c>
      <c r="L1241" s="434">
        <v>0</v>
      </c>
      <c r="M1241" s="434" t="b">
        <v>0</v>
      </c>
      <c r="N1241" s="434">
        <v>0</v>
      </c>
      <c r="O1241" s="497" t="e">
        <f t="shared" si="100"/>
        <v>#DIV/0!</v>
      </c>
      <c r="P1241" s="434">
        <f t="shared" si="104"/>
        <v>0</v>
      </c>
      <c r="Q1241" s="434" t="e">
        <f t="shared" si="101"/>
        <v>#VALUE!</v>
      </c>
      <c r="R1241" s="434">
        <v>1</v>
      </c>
      <c r="S1241" s="434" t="str">
        <f t="shared" si="102"/>
        <v>Unclassified? Y/N Out of Order?</v>
      </c>
    </row>
    <row r="1242" spans="6:19" x14ac:dyDescent="0.2">
      <c r="F1242" s="434" t="b">
        <v>0</v>
      </c>
      <c r="G1242" s="440" t="b">
        <f t="shared" si="103"/>
        <v>1</v>
      </c>
      <c r="H1242" s="434" t="b">
        <v>0</v>
      </c>
      <c r="I1242" s="434" t="b">
        <v>0</v>
      </c>
      <c r="K1242" s="434" t="b">
        <v>0</v>
      </c>
      <c r="L1242" s="434">
        <v>0</v>
      </c>
      <c r="M1242" s="434" t="b">
        <v>0</v>
      </c>
      <c r="N1242" s="434">
        <v>0</v>
      </c>
      <c r="O1242" s="497" t="e">
        <f t="shared" si="100"/>
        <v>#DIV/0!</v>
      </c>
      <c r="P1242" s="434">
        <f t="shared" si="104"/>
        <v>0</v>
      </c>
      <c r="Q1242" s="434" t="e">
        <f t="shared" si="101"/>
        <v>#VALUE!</v>
      </c>
      <c r="R1242" s="434">
        <v>1</v>
      </c>
      <c r="S1242" s="434" t="str">
        <f t="shared" si="102"/>
        <v>Unclassified? Y/N Out of Order?</v>
      </c>
    </row>
    <row r="1243" spans="6:19" x14ac:dyDescent="0.2">
      <c r="F1243" s="434" t="b">
        <v>0</v>
      </c>
      <c r="G1243" s="440" t="b">
        <f t="shared" si="103"/>
        <v>1</v>
      </c>
      <c r="H1243" s="434" t="b">
        <v>0</v>
      </c>
      <c r="I1243" s="434" t="b">
        <v>0</v>
      </c>
      <c r="K1243" s="434" t="b">
        <v>0</v>
      </c>
      <c r="L1243" s="434">
        <v>0</v>
      </c>
      <c r="M1243" s="434" t="b">
        <v>0</v>
      </c>
      <c r="N1243" s="434">
        <v>0</v>
      </c>
      <c r="O1243" s="497" t="e">
        <f t="shared" si="100"/>
        <v>#DIV/0!</v>
      </c>
      <c r="P1243" s="434">
        <f t="shared" si="104"/>
        <v>0</v>
      </c>
      <c r="Q1243" s="434" t="e">
        <f t="shared" si="101"/>
        <v>#VALUE!</v>
      </c>
      <c r="R1243" s="434">
        <v>1</v>
      </c>
      <c r="S1243" s="434" t="str">
        <f t="shared" si="102"/>
        <v>Unclassified? Y/N Out of Order?</v>
      </c>
    </row>
    <row r="1244" spans="6:19" x14ac:dyDescent="0.2">
      <c r="F1244" s="434" t="b">
        <v>0</v>
      </c>
      <c r="G1244" s="440" t="b">
        <f t="shared" si="103"/>
        <v>1</v>
      </c>
      <c r="H1244" s="434" t="b">
        <v>0</v>
      </c>
      <c r="I1244" s="434" t="b">
        <v>0</v>
      </c>
      <c r="K1244" s="434" t="b">
        <v>0</v>
      </c>
      <c r="L1244" s="434">
        <v>0</v>
      </c>
      <c r="M1244" s="434" t="b">
        <v>0</v>
      </c>
      <c r="N1244" s="434">
        <v>0</v>
      </c>
      <c r="O1244" s="497" t="e">
        <f t="shared" si="100"/>
        <v>#DIV/0!</v>
      </c>
      <c r="P1244" s="434">
        <f t="shared" si="104"/>
        <v>0</v>
      </c>
      <c r="Q1244" s="434" t="e">
        <f t="shared" si="101"/>
        <v>#VALUE!</v>
      </c>
      <c r="R1244" s="434">
        <v>1</v>
      </c>
      <c r="S1244" s="434" t="str">
        <f t="shared" si="102"/>
        <v>Unclassified? Y/N Out of Order?</v>
      </c>
    </row>
    <row r="1245" spans="6:19" x14ac:dyDescent="0.2">
      <c r="F1245" s="434" t="b">
        <v>0</v>
      </c>
      <c r="G1245" s="440" t="b">
        <f t="shared" si="103"/>
        <v>1</v>
      </c>
      <c r="H1245" s="434" t="b">
        <v>0</v>
      </c>
      <c r="I1245" s="434" t="b">
        <v>0</v>
      </c>
      <c r="K1245" s="434" t="b">
        <v>0</v>
      </c>
      <c r="L1245" s="434">
        <v>0</v>
      </c>
      <c r="M1245" s="434" t="b">
        <v>0</v>
      </c>
      <c r="N1245" s="434">
        <v>0</v>
      </c>
      <c r="O1245" s="497" t="e">
        <f t="shared" si="100"/>
        <v>#DIV/0!</v>
      </c>
      <c r="P1245" s="434">
        <f t="shared" si="104"/>
        <v>0</v>
      </c>
      <c r="Q1245" s="434" t="e">
        <f t="shared" si="101"/>
        <v>#VALUE!</v>
      </c>
      <c r="R1245" s="434">
        <v>1</v>
      </c>
      <c r="S1245" s="434" t="str">
        <f t="shared" si="102"/>
        <v>Unclassified? Y/N Out of Order?</v>
      </c>
    </row>
    <row r="1246" spans="6:19" x14ac:dyDescent="0.2">
      <c r="F1246" s="434" t="b">
        <v>0</v>
      </c>
      <c r="G1246" s="440" t="b">
        <f t="shared" si="103"/>
        <v>1</v>
      </c>
      <c r="H1246" s="434" t="b">
        <v>0</v>
      </c>
      <c r="I1246" s="434" t="b">
        <v>0</v>
      </c>
      <c r="K1246" s="434" t="b">
        <v>0</v>
      </c>
      <c r="L1246" s="434">
        <v>0</v>
      </c>
      <c r="M1246" s="434" t="b">
        <v>0</v>
      </c>
      <c r="N1246" s="434">
        <v>0</v>
      </c>
      <c r="O1246" s="497" t="e">
        <f t="shared" si="100"/>
        <v>#DIV/0!</v>
      </c>
      <c r="P1246" s="434">
        <f t="shared" si="104"/>
        <v>0</v>
      </c>
      <c r="Q1246" s="434" t="e">
        <f t="shared" si="101"/>
        <v>#VALUE!</v>
      </c>
      <c r="R1246" s="434">
        <v>1</v>
      </c>
      <c r="S1246" s="434" t="str">
        <f t="shared" si="102"/>
        <v>Unclassified? Y/N Out of Order?</v>
      </c>
    </row>
    <row r="1247" spans="6:19" x14ac:dyDescent="0.2">
      <c r="F1247" s="434" t="b">
        <v>0</v>
      </c>
      <c r="G1247" s="440" t="b">
        <f t="shared" si="103"/>
        <v>1</v>
      </c>
      <c r="H1247" s="434" t="b">
        <v>0</v>
      </c>
      <c r="I1247" s="434" t="b">
        <v>0</v>
      </c>
      <c r="K1247" s="434" t="b">
        <v>0</v>
      </c>
      <c r="L1247" s="434">
        <v>0</v>
      </c>
      <c r="M1247" s="434" t="b">
        <v>0</v>
      </c>
      <c r="N1247" s="434">
        <v>0</v>
      </c>
      <c r="O1247" s="497" t="e">
        <f t="shared" si="100"/>
        <v>#DIV/0!</v>
      </c>
      <c r="P1247" s="434">
        <f t="shared" si="104"/>
        <v>0</v>
      </c>
      <c r="Q1247" s="434" t="e">
        <f t="shared" si="101"/>
        <v>#VALUE!</v>
      </c>
      <c r="R1247" s="434">
        <v>1</v>
      </c>
      <c r="S1247" s="434" t="str">
        <f t="shared" si="102"/>
        <v>Unclassified? Y/N Out of Order?</v>
      </c>
    </row>
    <row r="1248" spans="6:19" x14ac:dyDescent="0.2">
      <c r="F1248" s="434" t="b">
        <v>0</v>
      </c>
      <c r="G1248" s="440" t="b">
        <f t="shared" si="103"/>
        <v>1</v>
      </c>
      <c r="H1248" s="434" t="b">
        <v>0</v>
      </c>
      <c r="I1248" s="434" t="b">
        <v>0</v>
      </c>
      <c r="K1248" s="434" t="b">
        <v>0</v>
      </c>
      <c r="L1248" s="434">
        <v>0</v>
      </c>
      <c r="M1248" s="434" t="b">
        <v>0</v>
      </c>
      <c r="N1248" s="434">
        <v>0</v>
      </c>
      <c r="O1248" s="497" t="e">
        <f t="shared" si="100"/>
        <v>#DIV/0!</v>
      </c>
      <c r="P1248" s="434">
        <f t="shared" si="104"/>
        <v>0</v>
      </c>
      <c r="Q1248" s="434" t="e">
        <f t="shared" si="101"/>
        <v>#VALUE!</v>
      </c>
      <c r="R1248" s="434">
        <v>1</v>
      </c>
      <c r="S1248" s="434" t="str">
        <f t="shared" si="102"/>
        <v>Unclassified? Y/N Out of Order?</v>
      </c>
    </row>
    <row r="1249" spans="6:19" x14ac:dyDescent="0.2">
      <c r="F1249" s="434" t="b">
        <v>0</v>
      </c>
      <c r="G1249" s="440" t="b">
        <f t="shared" si="103"/>
        <v>1</v>
      </c>
      <c r="H1249" s="434" t="b">
        <v>0</v>
      </c>
      <c r="I1249" s="434" t="b">
        <v>0</v>
      </c>
      <c r="K1249" s="434" t="b">
        <v>0</v>
      </c>
      <c r="L1249" s="434">
        <v>0</v>
      </c>
      <c r="M1249" s="434" t="b">
        <v>0</v>
      </c>
      <c r="N1249" s="434">
        <v>0</v>
      </c>
      <c r="O1249" s="497" t="e">
        <f t="shared" si="100"/>
        <v>#DIV/0!</v>
      </c>
      <c r="P1249" s="434">
        <f t="shared" si="104"/>
        <v>0</v>
      </c>
      <c r="Q1249" s="434" t="e">
        <f t="shared" si="101"/>
        <v>#VALUE!</v>
      </c>
      <c r="R1249" s="434">
        <v>1</v>
      </c>
      <c r="S1249" s="434" t="str">
        <f t="shared" si="102"/>
        <v>Unclassified? Y/N Out of Order?</v>
      </c>
    </row>
    <row r="1250" spans="6:19" x14ac:dyDescent="0.2">
      <c r="F1250" s="434" t="b">
        <v>0</v>
      </c>
      <c r="G1250" s="440" t="b">
        <f t="shared" si="103"/>
        <v>1</v>
      </c>
      <c r="H1250" s="434" t="b">
        <v>0</v>
      </c>
      <c r="I1250" s="434" t="b">
        <v>0</v>
      </c>
      <c r="K1250" s="434" t="b">
        <v>0</v>
      </c>
      <c r="L1250" s="434">
        <v>0</v>
      </c>
      <c r="M1250" s="434" t="b">
        <v>0</v>
      </c>
      <c r="N1250" s="434">
        <v>0</v>
      </c>
      <c r="O1250" s="497" t="e">
        <f t="shared" si="100"/>
        <v>#DIV/0!</v>
      </c>
      <c r="P1250" s="434">
        <f t="shared" si="104"/>
        <v>0</v>
      </c>
      <c r="Q1250" s="434" t="e">
        <f t="shared" si="101"/>
        <v>#VALUE!</v>
      </c>
      <c r="R1250" s="434">
        <v>1</v>
      </c>
      <c r="S1250" s="434" t="str">
        <f t="shared" si="102"/>
        <v>Unclassified? Y/N Out of Order?</v>
      </c>
    </row>
    <row r="1251" spans="6:19" x14ac:dyDescent="0.2">
      <c r="F1251" s="434" t="b">
        <v>0</v>
      </c>
      <c r="G1251" s="440" t="b">
        <f t="shared" si="103"/>
        <v>1</v>
      </c>
      <c r="H1251" s="434" t="b">
        <v>0</v>
      </c>
      <c r="I1251" s="434" t="b">
        <v>0</v>
      </c>
      <c r="K1251" s="434" t="b">
        <v>0</v>
      </c>
      <c r="L1251" s="434">
        <v>0</v>
      </c>
      <c r="M1251" s="434" t="b">
        <v>0</v>
      </c>
      <c r="N1251" s="434">
        <v>0</v>
      </c>
      <c r="O1251" s="497" t="e">
        <f t="shared" si="100"/>
        <v>#DIV/0!</v>
      </c>
      <c r="P1251" s="434">
        <f t="shared" si="104"/>
        <v>0</v>
      </c>
      <c r="Q1251" s="434" t="e">
        <f t="shared" si="101"/>
        <v>#VALUE!</v>
      </c>
      <c r="R1251" s="434">
        <v>1</v>
      </c>
      <c r="S1251" s="434" t="str">
        <f t="shared" si="102"/>
        <v>Unclassified? Y/N Out of Order?</v>
      </c>
    </row>
    <row r="1252" spans="6:19" x14ac:dyDescent="0.2">
      <c r="F1252" s="434" t="b">
        <v>0</v>
      </c>
      <c r="G1252" s="440" t="b">
        <f t="shared" si="103"/>
        <v>1</v>
      </c>
      <c r="H1252" s="434" t="b">
        <v>0</v>
      </c>
      <c r="I1252" s="434" t="b">
        <v>0</v>
      </c>
      <c r="K1252" s="434" t="b">
        <v>0</v>
      </c>
      <c r="L1252" s="434">
        <v>0</v>
      </c>
      <c r="M1252" s="434" t="b">
        <v>0</v>
      </c>
      <c r="N1252" s="434">
        <v>0</v>
      </c>
      <c r="O1252" s="497" t="e">
        <f t="shared" si="100"/>
        <v>#DIV/0!</v>
      </c>
      <c r="P1252" s="434">
        <f t="shared" si="104"/>
        <v>0</v>
      </c>
      <c r="Q1252" s="434" t="e">
        <f t="shared" si="101"/>
        <v>#VALUE!</v>
      </c>
      <c r="R1252" s="434">
        <v>1</v>
      </c>
      <c r="S1252" s="434" t="str">
        <f t="shared" si="102"/>
        <v>Unclassified? Y/N Out of Order?</v>
      </c>
    </row>
    <row r="1253" spans="6:19" x14ac:dyDescent="0.2">
      <c r="F1253" s="434" t="b">
        <v>0</v>
      </c>
      <c r="G1253" s="440" t="b">
        <f t="shared" si="103"/>
        <v>1</v>
      </c>
      <c r="H1253" s="434" t="b">
        <v>0</v>
      </c>
      <c r="I1253" s="434" t="b">
        <v>0</v>
      </c>
      <c r="K1253" s="434" t="b">
        <v>0</v>
      </c>
      <c r="L1253" s="434">
        <v>0</v>
      </c>
      <c r="M1253" s="434" t="b">
        <v>0</v>
      </c>
      <c r="N1253" s="434">
        <v>0</v>
      </c>
      <c r="O1253" s="497" t="e">
        <f t="shared" si="100"/>
        <v>#DIV/0!</v>
      </c>
      <c r="P1253" s="434">
        <f t="shared" si="104"/>
        <v>0</v>
      </c>
      <c r="Q1253" s="434" t="e">
        <f t="shared" si="101"/>
        <v>#VALUE!</v>
      </c>
      <c r="R1253" s="434">
        <v>1</v>
      </c>
      <c r="S1253" s="434" t="str">
        <f t="shared" si="102"/>
        <v>Unclassified? Y/N Out of Order?</v>
      </c>
    </row>
    <row r="1254" spans="6:19" x14ac:dyDescent="0.2">
      <c r="F1254" s="434" t="b">
        <v>0</v>
      </c>
      <c r="G1254" s="440" t="b">
        <f t="shared" si="103"/>
        <v>1</v>
      </c>
      <c r="H1254" s="434" t="b">
        <v>0</v>
      </c>
      <c r="I1254" s="434" t="b">
        <v>0</v>
      </c>
      <c r="K1254" s="434" t="b">
        <v>0</v>
      </c>
      <c r="L1254" s="434">
        <v>0</v>
      </c>
      <c r="M1254" s="434" t="b">
        <v>0</v>
      </c>
      <c r="N1254" s="434">
        <v>0</v>
      </c>
      <c r="O1254" s="497" t="e">
        <f t="shared" si="100"/>
        <v>#DIV/0!</v>
      </c>
      <c r="P1254" s="434">
        <f t="shared" si="104"/>
        <v>0</v>
      </c>
      <c r="Q1254" s="434" t="e">
        <f t="shared" si="101"/>
        <v>#VALUE!</v>
      </c>
      <c r="R1254" s="434">
        <v>1</v>
      </c>
      <c r="S1254" s="434" t="str">
        <f t="shared" si="102"/>
        <v>Unclassified? Y/N Out of Order?</v>
      </c>
    </row>
    <row r="1255" spans="6:19" x14ac:dyDescent="0.2">
      <c r="F1255" s="434" t="b">
        <v>0</v>
      </c>
      <c r="G1255" s="440" t="b">
        <f t="shared" si="103"/>
        <v>1</v>
      </c>
      <c r="H1255" s="434" t="b">
        <v>0</v>
      </c>
      <c r="I1255" s="434" t="b">
        <v>0</v>
      </c>
      <c r="K1255" s="434" t="b">
        <v>0</v>
      </c>
      <c r="L1255" s="434">
        <v>0</v>
      </c>
      <c r="M1255" s="434" t="b">
        <v>0</v>
      </c>
      <c r="N1255" s="434">
        <v>0</v>
      </c>
      <c r="O1255" s="497" t="e">
        <f t="shared" si="100"/>
        <v>#DIV/0!</v>
      </c>
      <c r="P1255" s="434">
        <f t="shared" si="104"/>
        <v>0</v>
      </c>
      <c r="Q1255" s="434" t="e">
        <f t="shared" si="101"/>
        <v>#VALUE!</v>
      </c>
      <c r="R1255" s="434">
        <v>1</v>
      </c>
      <c r="S1255" s="434" t="str">
        <f t="shared" si="102"/>
        <v>Unclassified? Y/N Out of Order?</v>
      </c>
    </row>
    <row r="1256" spans="6:19" x14ac:dyDescent="0.2">
      <c r="F1256" s="434" t="b">
        <v>0</v>
      </c>
      <c r="G1256" s="440" t="b">
        <f t="shared" si="103"/>
        <v>1</v>
      </c>
      <c r="H1256" s="434" t="b">
        <v>0</v>
      </c>
      <c r="I1256" s="434" t="b">
        <v>0</v>
      </c>
      <c r="K1256" s="434" t="b">
        <v>0</v>
      </c>
      <c r="L1256" s="434">
        <v>0</v>
      </c>
      <c r="M1256" s="434" t="b">
        <v>0</v>
      </c>
      <c r="N1256" s="434">
        <v>0</v>
      </c>
      <c r="O1256" s="497" t="e">
        <f t="shared" si="100"/>
        <v>#DIV/0!</v>
      </c>
      <c r="P1256" s="434">
        <f t="shared" si="104"/>
        <v>0</v>
      </c>
      <c r="Q1256" s="434" t="e">
        <f t="shared" si="101"/>
        <v>#VALUE!</v>
      </c>
      <c r="R1256" s="434">
        <v>1</v>
      </c>
      <c r="S1256" s="434" t="str">
        <f t="shared" si="102"/>
        <v>Unclassified? Y/N Out of Order?</v>
      </c>
    </row>
    <row r="1257" spans="6:19" x14ac:dyDescent="0.2">
      <c r="F1257" s="434" t="b">
        <v>0</v>
      </c>
      <c r="G1257" s="440" t="b">
        <f t="shared" si="103"/>
        <v>1</v>
      </c>
      <c r="H1257" s="434" t="b">
        <v>0</v>
      </c>
      <c r="I1257" s="434" t="b">
        <v>0</v>
      </c>
      <c r="K1257" s="434" t="b">
        <v>0</v>
      </c>
      <c r="L1257" s="434">
        <v>0</v>
      </c>
      <c r="M1257" s="434" t="b">
        <v>0</v>
      </c>
      <c r="N1257" s="434">
        <v>0</v>
      </c>
      <c r="O1257" s="497" t="e">
        <f t="shared" si="100"/>
        <v>#DIV/0!</v>
      </c>
      <c r="P1257" s="434">
        <f t="shared" si="104"/>
        <v>0</v>
      </c>
      <c r="Q1257" s="434" t="e">
        <f t="shared" si="101"/>
        <v>#VALUE!</v>
      </c>
      <c r="R1257" s="434">
        <v>1</v>
      </c>
      <c r="S1257" s="434" t="str">
        <f t="shared" si="102"/>
        <v>Unclassified? Y/N Out of Order?</v>
      </c>
    </row>
    <row r="1258" spans="6:19" x14ac:dyDescent="0.2">
      <c r="F1258" s="434" t="b">
        <v>0</v>
      </c>
      <c r="G1258" s="440" t="b">
        <f t="shared" si="103"/>
        <v>1</v>
      </c>
      <c r="H1258" s="434" t="b">
        <v>0</v>
      </c>
      <c r="I1258" s="434" t="b">
        <v>0</v>
      </c>
      <c r="K1258" s="434" t="b">
        <v>0</v>
      </c>
      <c r="L1258" s="434">
        <v>0</v>
      </c>
      <c r="M1258" s="434" t="b">
        <v>0</v>
      </c>
      <c r="N1258" s="434">
        <v>0</v>
      </c>
      <c r="O1258" s="497" t="e">
        <f t="shared" si="100"/>
        <v>#DIV/0!</v>
      </c>
      <c r="P1258" s="434">
        <f t="shared" si="104"/>
        <v>0</v>
      </c>
      <c r="Q1258" s="434" t="e">
        <f t="shared" si="101"/>
        <v>#VALUE!</v>
      </c>
      <c r="R1258" s="434">
        <v>1</v>
      </c>
      <c r="S1258" s="434" t="str">
        <f t="shared" si="102"/>
        <v>Unclassified? Y/N Out of Order?</v>
      </c>
    </row>
    <row r="1259" spans="6:19" x14ac:dyDescent="0.2">
      <c r="F1259" s="434" t="b">
        <v>0</v>
      </c>
      <c r="G1259" s="440" t="b">
        <f t="shared" si="103"/>
        <v>1</v>
      </c>
      <c r="H1259" s="434" t="b">
        <v>0</v>
      </c>
      <c r="I1259" s="434" t="b">
        <v>0</v>
      </c>
      <c r="K1259" s="434" t="b">
        <v>0</v>
      </c>
      <c r="L1259" s="434">
        <v>0</v>
      </c>
      <c r="M1259" s="434" t="b">
        <v>0</v>
      </c>
      <c r="N1259" s="434">
        <v>0</v>
      </c>
      <c r="O1259" s="497" t="e">
        <f t="shared" si="100"/>
        <v>#DIV/0!</v>
      </c>
      <c r="P1259" s="434">
        <f t="shared" si="104"/>
        <v>0</v>
      </c>
      <c r="Q1259" s="434" t="e">
        <f t="shared" si="101"/>
        <v>#VALUE!</v>
      </c>
      <c r="R1259" s="434">
        <v>1</v>
      </c>
      <c r="S1259" s="434" t="str">
        <f t="shared" si="102"/>
        <v>Unclassified? Y/N Out of Order?</v>
      </c>
    </row>
    <row r="1260" spans="6:19" x14ac:dyDescent="0.2">
      <c r="F1260" s="434" t="b">
        <v>0</v>
      </c>
      <c r="G1260" s="440" t="b">
        <f t="shared" si="103"/>
        <v>1</v>
      </c>
      <c r="H1260" s="434" t="b">
        <v>0</v>
      </c>
      <c r="I1260" s="434" t="b">
        <v>0</v>
      </c>
      <c r="K1260" s="434" t="b">
        <v>0</v>
      </c>
      <c r="L1260" s="434">
        <v>0</v>
      </c>
      <c r="M1260" s="434" t="b">
        <v>0</v>
      </c>
      <c r="N1260" s="434">
        <v>0</v>
      </c>
      <c r="O1260" s="497" t="e">
        <f t="shared" si="100"/>
        <v>#DIV/0!</v>
      </c>
      <c r="P1260" s="434">
        <f t="shared" si="104"/>
        <v>0</v>
      </c>
      <c r="Q1260" s="434" t="e">
        <f t="shared" si="101"/>
        <v>#VALUE!</v>
      </c>
      <c r="R1260" s="434">
        <v>1</v>
      </c>
      <c r="S1260" s="434" t="str">
        <f t="shared" si="102"/>
        <v>Unclassified? Y/N Out of Order?</v>
      </c>
    </row>
    <row r="1261" spans="6:19" x14ac:dyDescent="0.2">
      <c r="F1261" s="434" t="b">
        <v>0</v>
      </c>
      <c r="G1261" s="440" t="b">
        <f t="shared" si="103"/>
        <v>1</v>
      </c>
      <c r="H1261" s="434" t="b">
        <v>0</v>
      </c>
      <c r="I1261" s="434" t="b">
        <v>0</v>
      </c>
      <c r="K1261" s="434" t="b">
        <v>0</v>
      </c>
      <c r="L1261" s="434">
        <v>0</v>
      </c>
      <c r="M1261" s="434" t="b">
        <v>0</v>
      </c>
      <c r="N1261" s="434">
        <v>0</v>
      </c>
      <c r="O1261" s="497" t="e">
        <f t="shared" si="100"/>
        <v>#DIV/0!</v>
      </c>
      <c r="P1261" s="434">
        <f t="shared" si="104"/>
        <v>0</v>
      </c>
      <c r="Q1261" s="434" t="e">
        <f t="shared" si="101"/>
        <v>#VALUE!</v>
      </c>
      <c r="R1261" s="434">
        <v>1</v>
      </c>
      <c r="S1261" s="434" t="str">
        <f t="shared" si="102"/>
        <v>Unclassified? Y/N Out of Order?</v>
      </c>
    </row>
    <row r="1262" spans="6:19" x14ac:dyDescent="0.2">
      <c r="F1262" s="434" t="b">
        <v>0</v>
      </c>
      <c r="G1262" s="440" t="b">
        <f t="shared" si="103"/>
        <v>1</v>
      </c>
      <c r="H1262" s="434" t="b">
        <v>0</v>
      </c>
      <c r="I1262" s="434" t="b">
        <v>0</v>
      </c>
      <c r="K1262" s="434" t="b">
        <v>0</v>
      </c>
      <c r="L1262" s="434">
        <v>0</v>
      </c>
      <c r="M1262" s="434" t="b">
        <v>0</v>
      </c>
      <c r="N1262" s="434">
        <v>0</v>
      </c>
      <c r="O1262" s="497" t="e">
        <f t="shared" si="100"/>
        <v>#DIV/0!</v>
      </c>
      <c r="P1262" s="434">
        <f t="shared" si="104"/>
        <v>0</v>
      </c>
      <c r="Q1262" s="434" t="e">
        <f t="shared" si="101"/>
        <v>#VALUE!</v>
      </c>
      <c r="R1262" s="434">
        <v>1</v>
      </c>
      <c r="S1262" s="434" t="str">
        <f t="shared" si="102"/>
        <v>Unclassified? Y/N Out of Order?</v>
      </c>
    </row>
    <row r="1263" spans="6:19" x14ac:dyDescent="0.2">
      <c r="F1263" s="434" t="b">
        <v>0</v>
      </c>
      <c r="G1263" s="440" t="b">
        <f t="shared" si="103"/>
        <v>1</v>
      </c>
      <c r="H1263" s="434" t="b">
        <v>0</v>
      </c>
      <c r="I1263" s="434" t="b">
        <v>0</v>
      </c>
      <c r="K1263" s="434" t="b">
        <v>0</v>
      </c>
      <c r="L1263" s="434">
        <v>0</v>
      </c>
      <c r="M1263" s="434" t="b">
        <v>0</v>
      </c>
      <c r="N1263" s="434">
        <v>0</v>
      </c>
      <c r="O1263" s="497" t="e">
        <f t="shared" si="100"/>
        <v>#DIV/0!</v>
      </c>
      <c r="P1263" s="434">
        <f t="shared" si="104"/>
        <v>0</v>
      </c>
      <c r="Q1263" s="434" t="e">
        <f t="shared" si="101"/>
        <v>#VALUE!</v>
      </c>
      <c r="R1263" s="434">
        <v>1</v>
      </c>
      <c r="S1263" s="434" t="str">
        <f t="shared" si="102"/>
        <v>Unclassified? Y/N Out of Order?</v>
      </c>
    </row>
    <row r="1264" spans="6:19" x14ac:dyDescent="0.2">
      <c r="F1264" s="434" t="b">
        <v>0</v>
      </c>
      <c r="G1264" s="440" t="b">
        <f t="shared" si="103"/>
        <v>1</v>
      </c>
      <c r="H1264" s="434" t="b">
        <v>0</v>
      </c>
      <c r="I1264" s="434" t="b">
        <v>0</v>
      </c>
      <c r="K1264" s="434" t="b">
        <v>0</v>
      </c>
      <c r="L1264" s="434">
        <v>0</v>
      </c>
      <c r="M1264" s="434" t="b">
        <v>0</v>
      </c>
      <c r="N1264" s="434">
        <v>0</v>
      </c>
      <c r="O1264" s="497" t="e">
        <f t="shared" si="100"/>
        <v>#DIV/0!</v>
      </c>
      <c r="P1264" s="434">
        <f t="shared" si="104"/>
        <v>0</v>
      </c>
      <c r="Q1264" s="434" t="e">
        <f t="shared" si="101"/>
        <v>#VALUE!</v>
      </c>
      <c r="R1264" s="434">
        <v>1</v>
      </c>
      <c r="S1264" s="434" t="str">
        <f t="shared" si="102"/>
        <v>Unclassified? Y/N Out of Order?</v>
      </c>
    </row>
    <row r="1265" spans="6:19" x14ac:dyDescent="0.2">
      <c r="F1265" s="434" t="b">
        <v>0</v>
      </c>
      <c r="G1265" s="440" t="b">
        <f t="shared" si="103"/>
        <v>1</v>
      </c>
      <c r="H1265" s="434" t="b">
        <v>0</v>
      </c>
      <c r="I1265" s="434" t="b">
        <v>0</v>
      </c>
      <c r="K1265" s="434" t="b">
        <v>0</v>
      </c>
      <c r="L1265" s="434">
        <v>0</v>
      </c>
      <c r="M1265" s="434" t="b">
        <v>0</v>
      </c>
      <c r="N1265" s="434">
        <v>0</v>
      </c>
      <c r="O1265" s="497" t="e">
        <f t="shared" si="100"/>
        <v>#DIV/0!</v>
      </c>
      <c r="P1265" s="434">
        <f t="shared" si="104"/>
        <v>0</v>
      </c>
      <c r="Q1265" s="434" t="e">
        <f t="shared" si="101"/>
        <v>#VALUE!</v>
      </c>
      <c r="R1265" s="434">
        <v>1</v>
      </c>
      <c r="S1265" s="434" t="str">
        <f t="shared" si="102"/>
        <v>Unclassified? Y/N Out of Order?</v>
      </c>
    </row>
    <row r="1266" spans="6:19" x14ac:dyDescent="0.2">
      <c r="F1266" s="434" t="b">
        <v>0</v>
      </c>
      <c r="G1266" s="440" t="b">
        <f t="shared" si="103"/>
        <v>1</v>
      </c>
      <c r="H1266" s="434" t="b">
        <v>0</v>
      </c>
      <c r="I1266" s="434" t="b">
        <v>0</v>
      </c>
      <c r="K1266" s="434" t="b">
        <v>0</v>
      </c>
      <c r="L1266" s="434">
        <v>0</v>
      </c>
      <c r="M1266" s="434" t="b">
        <v>0</v>
      </c>
      <c r="N1266" s="434">
        <v>0</v>
      </c>
      <c r="O1266" s="497" t="e">
        <f t="shared" si="100"/>
        <v>#DIV/0!</v>
      </c>
      <c r="P1266" s="434">
        <f t="shared" si="104"/>
        <v>0</v>
      </c>
      <c r="Q1266" s="434" t="e">
        <f t="shared" si="101"/>
        <v>#VALUE!</v>
      </c>
      <c r="R1266" s="434">
        <v>1</v>
      </c>
      <c r="S1266" s="434" t="str">
        <f t="shared" si="102"/>
        <v>Unclassified? Y/N Out of Order?</v>
      </c>
    </row>
    <row r="1267" spans="6:19" x14ac:dyDescent="0.2">
      <c r="F1267" s="434" t="b">
        <v>0</v>
      </c>
      <c r="G1267" s="440" t="b">
        <f t="shared" si="103"/>
        <v>1</v>
      </c>
      <c r="H1267" s="434" t="b">
        <v>0</v>
      </c>
      <c r="I1267" s="434" t="b">
        <v>0</v>
      </c>
      <c r="K1267" s="434" t="b">
        <v>0</v>
      </c>
      <c r="L1267" s="434">
        <v>0</v>
      </c>
      <c r="M1267" s="434" t="b">
        <v>0</v>
      </c>
      <c r="N1267" s="434">
        <v>0</v>
      </c>
      <c r="O1267" s="497" t="e">
        <f t="shared" si="100"/>
        <v>#DIV/0!</v>
      </c>
      <c r="P1267" s="434">
        <f t="shared" si="104"/>
        <v>0</v>
      </c>
      <c r="Q1267" s="434" t="e">
        <f t="shared" si="101"/>
        <v>#VALUE!</v>
      </c>
      <c r="R1267" s="434">
        <v>1</v>
      </c>
      <c r="S1267" s="434" t="str">
        <f t="shared" si="102"/>
        <v>Unclassified? Y/N Out of Order?</v>
      </c>
    </row>
    <row r="1268" spans="6:19" x14ac:dyDescent="0.2">
      <c r="F1268" s="434" t="b">
        <v>0</v>
      </c>
      <c r="G1268" s="440" t="b">
        <f t="shared" si="103"/>
        <v>1</v>
      </c>
      <c r="H1268" s="434" t="b">
        <v>0</v>
      </c>
      <c r="I1268" s="434" t="b">
        <v>0</v>
      </c>
      <c r="K1268" s="434" t="b">
        <v>0</v>
      </c>
      <c r="L1268" s="434">
        <v>0</v>
      </c>
      <c r="M1268" s="434" t="b">
        <v>0</v>
      </c>
      <c r="N1268" s="434">
        <v>0</v>
      </c>
      <c r="O1268" s="497" t="e">
        <f t="shared" si="100"/>
        <v>#DIV/0!</v>
      </c>
      <c r="P1268" s="434">
        <f t="shared" si="104"/>
        <v>0</v>
      </c>
      <c r="Q1268" s="434" t="e">
        <f t="shared" si="101"/>
        <v>#VALUE!</v>
      </c>
      <c r="R1268" s="434">
        <v>1</v>
      </c>
      <c r="S1268" s="434" t="str">
        <f t="shared" si="102"/>
        <v>Unclassified? Y/N Out of Order?</v>
      </c>
    </row>
    <row r="1269" spans="6:19" x14ac:dyDescent="0.2">
      <c r="F1269" s="434" t="b">
        <v>0</v>
      </c>
      <c r="G1269" s="440" t="b">
        <f t="shared" si="103"/>
        <v>1</v>
      </c>
      <c r="H1269" s="434" t="b">
        <v>0</v>
      </c>
      <c r="I1269" s="434" t="b">
        <v>0</v>
      </c>
      <c r="K1269" s="434" t="b">
        <v>0</v>
      </c>
      <c r="L1269" s="434">
        <v>0</v>
      </c>
      <c r="M1269" s="434" t="b">
        <v>0</v>
      </c>
      <c r="N1269" s="434">
        <v>0</v>
      </c>
      <c r="O1269" s="497" t="e">
        <f t="shared" si="100"/>
        <v>#DIV/0!</v>
      </c>
      <c r="P1269" s="434">
        <f t="shared" si="104"/>
        <v>0</v>
      </c>
      <c r="Q1269" s="434" t="e">
        <f t="shared" si="101"/>
        <v>#VALUE!</v>
      </c>
      <c r="R1269" s="434">
        <v>1</v>
      </c>
      <c r="S1269" s="434" t="str">
        <f t="shared" si="102"/>
        <v>Unclassified? Y/N Out of Order?</v>
      </c>
    </row>
    <row r="1270" spans="6:19" x14ac:dyDescent="0.2">
      <c r="F1270" s="434" t="b">
        <v>0</v>
      </c>
      <c r="G1270" s="440" t="b">
        <f t="shared" si="103"/>
        <v>1</v>
      </c>
      <c r="H1270" s="434" t="b">
        <v>0</v>
      </c>
      <c r="I1270" s="434" t="b">
        <v>0</v>
      </c>
      <c r="K1270" s="434" t="b">
        <v>0</v>
      </c>
      <c r="L1270" s="434">
        <v>0</v>
      </c>
      <c r="M1270" s="434" t="b">
        <v>0</v>
      </c>
      <c r="N1270" s="434">
        <v>0</v>
      </c>
      <c r="O1270" s="497" t="e">
        <f t="shared" si="100"/>
        <v>#DIV/0!</v>
      </c>
      <c r="P1270" s="434">
        <f t="shared" si="104"/>
        <v>0</v>
      </c>
      <c r="Q1270" s="434" t="e">
        <f t="shared" si="101"/>
        <v>#VALUE!</v>
      </c>
      <c r="R1270" s="434">
        <v>1</v>
      </c>
      <c r="S1270" s="434" t="str">
        <f t="shared" si="102"/>
        <v>Unclassified? Y/N Out of Order?</v>
      </c>
    </row>
    <row r="1271" spans="6:19" x14ac:dyDescent="0.2">
      <c r="F1271" s="434" t="b">
        <v>0</v>
      </c>
      <c r="G1271" s="440" t="b">
        <f t="shared" si="103"/>
        <v>1</v>
      </c>
      <c r="H1271" s="434" t="b">
        <v>0</v>
      </c>
      <c r="I1271" s="434" t="b">
        <v>0</v>
      </c>
      <c r="K1271" s="434" t="b">
        <v>0</v>
      </c>
      <c r="L1271" s="434">
        <v>0</v>
      </c>
      <c r="M1271" s="434" t="b">
        <v>0</v>
      </c>
      <c r="N1271" s="434">
        <v>0</v>
      </c>
      <c r="O1271" s="497" t="e">
        <f t="shared" si="100"/>
        <v>#DIV/0!</v>
      </c>
      <c r="P1271" s="434">
        <f t="shared" si="104"/>
        <v>0</v>
      </c>
      <c r="Q1271" s="434" t="e">
        <f t="shared" si="101"/>
        <v>#VALUE!</v>
      </c>
      <c r="R1271" s="434">
        <v>1</v>
      </c>
      <c r="S1271" s="434" t="str">
        <f t="shared" si="102"/>
        <v>Unclassified? Y/N Out of Order?</v>
      </c>
    </row>
    <row r="1272" spans="6:19" x14ac:dyDescent="0.2">
      <c r="F1272" s="434" t="b">
        <v>0</v>
      </c>
      <c r="G1272" s="440" t="b">
        <f t="shared" si="103"/>
        <v>1</v>
      </c>
      <c r="H1272" s="434" t="b">
        <v>0</v>
      </c>
      <c r="I1272" s="434" t="b">
        <v>0</v>
      </c>
      <c r="K1272" s="434" t="b">
        <v>0</v>
      </c>
      <c r="L1272" s="434">
        <v>0</v>
      </c>
      <c r="M1272" s="434" t="b">
        <v>0</v>
      </c>
      <c r="N1272" s="434">
        <v>0</v>
      </c>
      <c r="O1272" s="497" t="e">
        <f t="shared" si="100"/>
        <v>#DIV/0!</v>
      </c>
      <c r="P1272" s="434">
        <f t="shared" si="104"/>
        <v>0</v>
      </c>
      <c r="Q1272" s="434" t="e">
        <f t="shared" si="101"/>
        <v>#VALUE!</v>
      </c>
      <c r="R1272" s="434">
        <v>1</v>
      </c>
      <c r="S1272" s="434" t="str">
        <f t="shared" si="102"/>
        <v>Unclassified? Y/N Out of Order?</v>
      </c>
    </row>
    <row r="1273" spans="6:19" x14ac:dyDescent="0.2">
      <c r="F1273" s="434" t="b">
        <v>0</v>
      </c>
      <c r="G1273" s="440" t="b">
        <f t="shared" si="103"/>
        <v>1</v>
      </c>
      <c r="H1273" s="434" t="b">
        <v>0</v>
      </c>
      <c r="I1273" s="434" t="b">
        <v>0</v>
      </c>
      <c r="K1273" s="434" t="b">
        <v>0</v>
      </c>
      <c r="L1273" s="434">
        <v>0</v>
      </c>
      <c r="M1273" s="434" t="b">
        <v>0</v>
      </c>
      <c r="N1273" s="434">
        <v>0</v>
      </c>
      <c r="O1273" s="497" t="e">
        <f t="shared" si="100"/>
        <v>#DIV/0!</v>
      </c>
      <c r="P1273" s="434">
        <f t="shared" si="104"/>
        <v>0</v>
      </c>
      <c r="Q1273" s="434" t="e">
        <f t="shared" si="101"/>
        <v>#VALUE!</v>
      </c>
      <c r="R1273" s="434">
        <v>1</v>
      </c>
      <c r="S1273" s="434" t="str">
        <f t="shared" si="102"/>
        <v>Unclassified? Y/N Out of Order?</v>
      </c>
    </row>
    <row r="1274" spans="6:19" x14ac:dyDescent="0.2">
      <c r="F1274" s="434" t="b">
        <v>0</v>
      </c>
      <c r="G1274" s="440" t="b">
        <f t="shared" si="103"/>
        <v>1</v>
      </c>
      <c r="H1274" s="434" t="b">
        <v>0</v>
      </c>
      <c r="I1274" s="434" t="b">
        <v>0</v>
      </c>
      <c r="K1274" s="434" t="b">
        <v>0</v>
      </c>
      <c r="L1274" s="434">
        <v>0</v>
      </c>
      <c r="M1274" s="434" t="b">
        <v>0</v>
      </c>
      <c r="N1274" s="434">
        <v>0</v>
      </c>
      <c r="O1274" s="497" t="e">
        <f t="shared" si="100"/>
        <v>#DIV/0!</v>
      </c>
      <c r="P1274" s="434">
        <f t="shared" si="104"/>
        <v>0</v>
      </c>
      <c r="Q1274" s="434" t="e">
        <f t="shared" si="101"/>
        <v>#VALUE!</v>
      </c>
      <c r="R1274" s="434">
        <v>1</v>
      </c>
      <c r="S1274" s="434" t="str">
        <f t="shared" si="102"/>
        <v>Unclassified? Y/N Out of Order?</v>
      </c>
    </row>
    <row r="1275" spans="6:19" x14ac:dyDescent="0.2">
      <c r="F1275" s="434" t="b">
        <v>0</v>
      </c>
      <c r="G1275" s="440" t="b">
        <f t="shared" si="103"/>
        <v>1</v>
      </c>
      <c r="H1275" s="434" t="b">
        <v>0</v>
      </c>
      <c r="I1275" s="434" t="b">
        <v>0</v>
      </c>
      <c r="K1275" s="434" t="b">
        <v>0</v>
      </c>
      <c r="L1275" s="434">
        <v>0</v>
      </c>
      <c r="M1275" s="434" t="b">
        <v>0</v>
      </c>
      <c r="N1275" s="434">
        <v>0</v>
      </c>
      <c r="O1275" s="497" t="e">
        <f t="shared" si="100"/>
        <v>#DIV/0!</v>
      </c>
      <c r="P1275" s="434">
        <f t="shared" si="104"/>
        <v>0</v>
      </c>
      <c r="Q1275" s="434" t="e">
        <f t="shared" si="101"/>
        <v>#VALUE!</v>
      </c>
      <c r="R1275" s="434">
        <v>1</v>
      </c>
      <c r="S1275" s="434" t="str">
        <f t="shared" si="102"/>
        <v>Unclassified? Y/N Out of Order?</v>
      </c>
    </row>
    <row r="1276" spans="6:19" x14ac:dyDescent="0.2">
      <c r="F1276" s="434" t="b">
        <v>0</v>
      </c>
      <c r="G1276" s="440" t="b">
        <f t="shared" si="103"/>
        <v>1</v>
      </c>
      <c r="H1276" s="434" t="b">
        <v>0</v>
      </c>
      <c r="I1276" s="434" t="b">
        <v>0</v>
      </c>
      <c r="K1276" s="434" t="b">
        <v>0</v>
      </c>
      <c r="L1276" s="434">
        <v>0</v>
      </c>
      <c r="M1276" s="434" t="b">
        <v>0</v>
      </c>
      <c r="N1276" s="434">
        <v>0</v>
      </c>
      <c r="O1276" s="497" t="e">
        <f t="shared" si="100"/>
        <v>#DIV/0!</v>
      </c>
      <c r="P1276" s="434">
        <f t="shared" si="104"/>
        <v>0</v>
      </c>
      <c r="Q1276" s="434" t="e">
        <f t="shared" si="101"/>
        <v>#VALUE!</v>
      </c>
      <c r="R1276" s="434">
        <v>1</v>
      </c>
      <c r="S1276" s="434" t="str">
        <f t="shared" si="102"/>
        <v>Unclassified? Y/N Out of Order?</v>
      </c>
    </row>
    <row r="1277" spans="6:19" x14ac:dyDescent="0.2">
      <c r="F1277" s="434" t="b">
        <v>0</v>
      </c>
      <c r="G1277" s="440" t="b">
        <f t="shared" si="103"/>
        <v>1</v>
      </c>
      <c r="H1277" s="434" t="b">
        <v>0</v>
      </c>
      <c r="I1277" s="434" t="b">
        <v>0</v>
      </c>
      <c r="K1277" s="434" t="b">
        <v>0</v>
      </c>
      <c r="L1277" s="434">
        <v>0</v>
      </c>
      <c r="M1277" s="434" t="b">
        <v>0</v>
      </c>
      <c r="N1277" s="434">
        <v>0</v>
      </c>
      <c r="O1277" s="497" t="e">
        <f t="shared" si="100"/>
        <v>#DIV/0!</v>
      </c>
      <c r="P1277" s="434">
        <f t="shared" si="104"/>
        <v>0</v>
      </c>
      <c r="Q1277" s="434" t="e">
        <f t="shared" si="101"/>
        <v>#VALUE!</v>
      </c>
      <c r="R1277" s="434">
        <v>1</v>
      </c>
      <c r="S1277" s="434" t="str">
        <f t="shared" si="102"/>
        <v>Unclassified? Y/N Out of Order?</v>
      </c>
    </row>
    <row r="1278" spans="6:19" x14ac:dyDescent="0.2">
      <c r="F1278" s="434" t="b">
        <v>0</v>
      </c>
      <c r="G1278" s="440" t="b">
        <f t="shared" si="103"/>
        <v>1</v>
      </c>
      <c r="H1278" s="434" t="b">
        <v>0</v>
      </c>
      <c r="I1278" s="434" t="b">
        <v>0</v>
      </c>
      <c r="K1278" s="434" t="b">
        <v>0</v>
      </c>
      <c r="L1278" s="434">
        <v>0</v>
      </c>
      <c r="M1278" s="434" t="b">
        <v>0</v>
      </c>
      <c r="N1278" s="434">
        <v>0</v>
      </c>
      <c r="O1278" s="497" t="e">
        <f t="shared" si="100"/>
        <v>#DIV/0!</v>
      </c>
      <c r="P1278" s="434">
        <f t="shared" si="104"/>
        <v>0</v>
      </c>
      <c r="Q1278" s="434" t="e">
        <f t="shared" si="101"/>
        <v>#VALUE!</v>
      </c>
      <c r="R1278" s="434">
        <v>1</v>
      </c>
      <c r="S1278" s="434" t="str">
        <f t="shared" si="102"/>
        <v>Unclassified? Y/N Out of Order?</v>
      </c>
    </row>
    <row r="1279" spans="6:19" x14ac:dyDescent="0.2">
      <c r="F1279" s="434" t="b">
        <v>0</v>
      </c>
      <c r="G1279" s="440" t="b">
        <f t="shared" si="103"/>
        <v>1</v>
      </c>
      <c r="H1279" s="434" t="b">
        <v>0</v>
      </c>
      <c r="I1279" s="434" t="b">
        <v>0</v>
      </c>
      <c r="K1279" s="434" t="b">
        <v>0</v>
      </c>
      <c r="L1279" s="434">
        <v>0</v>
      </c>
      <c r="M1279" s="434" t="b">
        <v>0</v>
      </c>
      <c r="N1279" s="434">
        <v>0</v>
      </c>
      <c r="O1279" s="497" t="e">
        <f t="shared" si="100"/>
        <v>#DIV/0!</v>
      </c>
      <c r="P1279" s="434">
        <f t="shared" si="104"/>
        <v>0</v>
      </c>
      <c r="Q1279" s="434" t="e">
        <f t="shared" si="101"/>
        <v>#VALUE!</v>
      </c>
      <c r="R1279" s="434">
        <v>1</v>
      </c>
      <c r="S1279" s="434" t="str">
        <f t="shared" si="102"/>
        <v>Unclassified? Y/N Out of Order?</v>
      </c>
    </row>
    <row r="1280" spans="6:19" x14ac:dyDescent="0.2">
      <c r="F1280" s="434" t="b">
        <v>0</v>
      </c>
      <c r="G1280" s="440" t="b">
        <f t="shared" si="103"/>
        <v>1</v>
      </c>
      <c r="H1280" s="434" t="b">
        <v>0</v>
      </c>
      <c r="I1280" s="434" t="b">
        <v>0</v>
      </c>
      <c r="K1280" s="434" t="b">
        <v>0</v>
      </c>
      <c r="L1280" s="434">
        <v>0</v>
      </c>
      <c r="M1280" s="434" t="b">
        <v>0</v>
      </c>
      <c r="N1280" s="434">
        <v>0</v>
      </c>
      <c r="O1280" s="497" t="e">
        <f t="shared" si="100"/>
        <v>#DIV/0!</v>
      </c>
      <c r="P1280" s="434">
        <f t="shared" si="104"/>
        <v>0</v>
      </c>
      <c r="Q1280" s="434" t="e">
        <f t="shared" si="101"/>
        <v>#VALUE!</v>
      </c>
      <c r="R1280" s="434">
        <v>1</v>
      </c>
      <c r="S1280" s="434" t="str">
        <f t="shared" si="102"/>
        <v>Unclassified? Y/N Out of Order?</v>
      </c>
    </row>
    <row r="1281" spans="6:19" x14ac:dyDescent="0.2">
      <c r="F1281" s="434" t="b">
        <v>0</v>
      </c>
      <c r="G1281" s="440" t="b">
        <f t="shared" si="103"/>
        <v>1</v>
      </c>
      <c r="H1281" s="434" t="b">
        <v>0</v>
      </c>
      <c r="I1281" s="434" t="b">
        <v>0</v>
      </c>
      <c r="K1281" s="434" t="b">
        <v>0</v>
      </c>
      <c r="L1281" s="434">
        <v>0</v>
      </c>
      <c r="M1281" s="434" t="b">
        <v>0</v>
      </c>
      <c r="N1281" s="434">
        <v>0</v>
      </c>
      <c r="O1281" s="497" t="e">
        <f t="shared" si="100"/>
        <v>#DIV/0!</v>
      </c>
      <c r="P1281" s="434">
        <f t="shared" si="104"/>
        <v>0</v>
      </c>
      <c r="Q1281" s="434" t="e">
        <f t="shared" si="101"/>
        <v>#VALUE!</v>
      </c>
      <c r="R1281" s="434">
        <v>1</v>
      </c>
      <c r="S1281" s="434" t="str">
        <f t="shared" si="102"/>
        <v>Unclassified? Y/N Out of Order?</v>
      </c>
    </row>
    <row r="1282" spans="6:19" x14ac:dyDescent="0.2">
      <c r="F1282" s="434" t="b">
        <v>0</v>
      </c>
      <c r="G1282" s="440" t="b">
        <f t="shared" si="103"/>
        <v>1</v>
      </c>
      <c r="H1282" s="434" t="b">
        <v>0</v>
      </c>
      <c r="I1282" s="434" t="b">
        <v>0</v>
      </c>
      <c r="K1282" s="434" t="b">
        <v>0</v>
      </c>
      <c r="L1282" s="434">
        <v>0</v>
      </c>
      <c r="M1282" s="434" t="b">
        <v>0</v>
      </c>
      <c r="N1282" s="434">
        <v>0</v>
      </c>
      <c r="O1282" s="497" t="e">
        <f t="shared" si="100"/>
        <v>#DIV/0!</v>
      </c>
      <c r="P1282" s="434">
        <f t="shared" si="104"/>
        <v>0</v>
      </c>
      <c r="Q1282" s="434" t="e">
        <f t="shared" si="101"/>
        <v>#VALUE!</v>
      </c>
      <c r="R1282" s="434">
        <v>1</v>
      </c>
      <c r="S1282" s="434" t="str">
        <f t="shared" si="102"/>
        <v>Unclassified? Y/N Out of Order?</v>
      </c>
    </row>
    <row r="1283" spans="6:19" x14ac:dyDescent="0.2">
      <c r="F1283" s="434" t="b">
        <v>0</v>
      </c>
      <c r="G1283" s="440" t="b">
        <f t="shared" si="103"/>
        <v>1</v>
      </c>
      <c r="H1283" s="434" t="b">
        <v>0</v>
      </c>
      <c r="I1283" s="434" t="b">
        <v>0</v>
      </c>
      <c r="K1283" s="434" t="b">
        <v>0</v>
      </c>
      <c r="L1283" s="434">
        <v>0</v>
      </c>
      <c r="M1283" s="434" t="b">
        <v>0</v>
      </c>
      <c r="N1283" s="434">
        <v>0</v>
      </c>
      <c r="O1283" s="497" t="e">
        <f t="shared" si="100"/>
        <v>#DIV/0!</v>
      </c>
      <c r="P1283" s="434">
        <f t="shared" si="104"/>
        <v>0</v>
      </c>
      <c r="Q1283" s="434" t="e">
        <f t="shared" si="101"/>
        <v>#VALUE!</v>
      </c>
      <c r="R1283" s="434">
        <v>1</v>
      </c>
      <c r="S1283" s="434" t="str">
        <f t="shared" si="102"/>
        <v>Unclassified? Y/N Out of Order?</v>
      </c>
    </row>
    <row r="1284" spans="6:19" x14ac:dyDescent="0.2">
      <c r="F1284" s="434" t="b">
        <v>0</v>
      </c>
      <c r="G1284" s="440" t="b">
        <f t="shared" si="103"/>
        <v>1</v>
      </c>
      <c r="H1284" s="434" t="b">
        <v>0</v>
      </c>
      <c r="I1284" s="434" t="b">
        <v>0</v>
      </c>
      <c r="K1284" s="434" t="b">
        <v>0</v>
      </c>
      <c r="L1284" s="434">
        <v>0</v>
      </c>
      <c r="M1284" s="434" t="b">
        <v>0</v>
      </c>
      <c r="N1284" s="434">
        <v>0</v>
      </c>
      <c r="O1284" s="497" t="e">
        <f t="shared" si="100"/>
        <v>#DIV/0!</v>
      </c>
      <c r="P1284" s="434">
        <f t="shared" si="104"/>
        <v>0</v>
      </c>
      <c r="Q1284" s="434" t="e">
        <f t="shared" si="101"/>
        <v>#VALUE!</v>
      </c>
      <c r="R1284" s="434">
        <v>1</v>
      </c>
      <c r="S1284" s="434" t="str">
        <f t="shared" si="102"/>
        <v>Unclassified? Y/N Out of Order?</v>
      </c>
    </row>
    <row r="1285" spans="6:19" x14ac:dyDescent="0.2">
      <c r="F1285" s="434" t="b">
        <v>0</v>
      </c>
      <c r="G1285" s="440" t="b">
        <f t="shared" si="103"/>
        <v>1</v>
      </c>
      <c r="H1285" s="434" t="b">
        <v>0</v>
      </c>
      <c r="I1285" s="434" t="b">
        <v>0</v>
      </c>
      <c r="K1285" s="434" t="b">
        <v>0</v>
      </c>
      <c r="L1285" s="434">
        <v>0</v>
      </c>
      <c r="M1285" s="434" t="b">
        <v>0</v>
      </c>
      <c r="N1285" s="434">
        <v>0</v>
      </c>
      <c r="O1285" s="497" t="e">
        <f t="shared" si="100"/>
        <v>#DIV/0!</v>
      </c>
      <c r="P1285" s="434">
        <f t="shared" si="104"/>
        <v>0</v>
      </c>
      <c r="Q1285" s="434" t="e">
        <f t="shared" si="101"/>
        <v>#VALUE!</v>
      </c>
      <c r="R1285" s="434">
        <v>1</v>
      </c>
      <c r="S1285" s="434" t="str">
        <f t="shared" si="102"/>
        <v>Unclassified? Y/N Out of Order?</v>
      </c>
    </row>
    <row r="1286" spans="6:19" x14ac:dyDescent="0.2">
      <c r="F1286" s="434" t="b">
        <v>0</v>
      </c>
      <c r="G1286" s="440" t="b">
        <f t="shared" si="103"/>
        <v>1</v>
      </c>
      <c r="H1286" s="434" t="b">
        <v>0</v>
      </c>
      <c r="I1286" s="434" t="b">
        <v>0</v>
      </c>
      <c r="K1286" s="434" t="b">
        <v>0</v>
      </c>
      <c r="L1286" s="434">
        <v>0</v>
      </c>
      <c r="M1286" s="434" t="b">
        <v>0</v>
      </c>
      <c r="N1286" s="434">
        <v>0</v>
      </c>
      <c r="O1286" s="497" t="e">
        <f t="shared" si="100"/>
        <v>#DIV/0!</v>
      </c>
      <c r="P1286" s="434">
        <f t="shared" si="104"/>
        <v>0</v>
      </c>
      <c r="Q1286" s="434" t="e">
        <f t="shared" si="101"/>
        <v>#VALUE!</v>
      </c>
      <c r="R1286" s="434">
        <v>1</v>
      </c>
      <c r="S1286" s="434" t="str">
        <f t="shared" si="102"/>
        <v>Unclassified? Y/N Out of Order?</v>
      </c>
    </row>
    <row r="1287" spans="6:19" x14ac:dyDescent="0.2">
      <c r="F1287" s="434" t="b">
        <v>0</v>
      </c>
      <c r="G1287" s="440" t="b">
        <f t="shared" si="103"/>
        <v>1</v>
      </c>
      <c r="H1287" s="434" t="b">
        <v>0</v>
      </c>
      <c r="I1287" s="434" t="b">
        <v>0</v>
      </c>
      <c r="K1287" s="434" t="b">
        <v>0</v>
      </c>
      <c r="L1287" s="434">
        <v>0</v>
      </c>
      <c r="M1287" s="434" t="b">
        <v>0</v>
      </c>
      <c r="N1287" s="434">
        <v>0</v>
      </c>
      <c r="O1287" s="497" t="e">
        <f t="shared" si="100"/>
        <v>#DIV/0!</v>
      </c>
      <c r="P1287" s="434">
        <f t="shared" si="104"/>
        <v>0</v>
      </c>
      <c r="Q1287" s="434" t="e">
        <f t="shared" si="101"/>
        <v>#VALUE!</v>
      </c>
      <c r="R1287" s="434">
        <v>1</v>
      </c>
      <c r="S1287" s="434" t="str">
        <f t="shared" si="102"/>
        <v>Unclassified? Y/N Out of Order?</v>
      </c>
    </row>
    <row r="1288" spans="6:19" x14ac:dyDescent="0.2">
      <c r="F1288" s="434" t="b">
        <v>0</v>
      </c>
      <c r="G1288" s="440" t="b">
        <f t="shared" si="103"/>
        <v>1</v>
      </c>
      <c r="H1288" s="434" t="b">
        <v>0</v>
      </c>
      <c r="I1288" s="434" t="b">
        <v>0</v>
      </c>
      <c r="K1288" s="434" t="b">
        <v>0</v>
      </c>
      <c r="L1288" s="434">
        <v>0</v>
      </c>
      <c r="M1288" s="434" t="b">
        <v>0</v>
      </c>
      <c r="N1288" s="434">
        <v>0</v>
      </c>
      <c r="O1288" s="497" t="e">
        <f t="shared" si="100"/>
        <v>#DIV/0!</v>
      </c>
      <c r="P1288" s="434">
        <f t="shared" si="104"/>
        <v>0</v>
      </c>
      <c r="Q1288" s="434" t="e">
        <f t="shared" si="101"/>
        <v>#VALUE!</v>
      </c>
      <c r="R1288" s="434">
        <v>1</v>
      </c>
      <c r="S1288" s="434" t="str">
        <f t="shared" si="102"/>
        <v>Unclassified? Y/N Out of Order?</v>
      </c>
    </row>
    <row r="1289" spans="6:19" x14ac:dyDescent="0.2">
      <c r="F1289" s="434" t="b">
        <v>0</v>
      </c>
      <c r="G1289" s="440" t="b">
        <f t="shared" si="103"/>
        <v>1</v>
      </c>
      <c r="H1289" s="434" t="b">
        <v>0</v>
      </c>
      <c r="I1289" s="434" t="b">
        <v>0</v>
      </c>
      <c r="K1289" s="434" t="b">
        <v>0</v>
      </c>
      <c r="L1289" s="434">
        <v>0</v>
      </c>
      <c r="M1289" s="434" t="b">
        <v>0</v>
      </c>
      <c r="N1289" s="434">
        <v>0</v>
      </c>
      <c r="O1289" s="497" t="e">
        <f t="shared" si="100"/>
        <v>#DIV/0!</v>
      </c>
      <c r="P1289" s="434">
        <f t="shared" si="104"/>
        <v>0</v>
      </c>
      <c r="Q1289" s="434" t="e">
        <f t="shared" si="101"/>
        <v>#VALUE!</v>
      </c>
      <c r="R1289" s="434">
        <v>1</v>
      </c>
      <c r="S1289" s="434" t="str">
        <f t="shared" si="102"/>
        <v>Unclassified? Y/N Out of Order?</v>
      </c>
    </row>
    <row r="1290" spans="6:19" x14ac:dyDescent="0.2">
      <c r="F1290" s="434" t="b">
        <v>0</v>
      </c>
      <c r="G1290" s="440" t="b">
        <f t="shared" si="103"/>
        <v>1</v>
      </c>
      <c r="H1290" s="434" t="b">
        <v>0</v>
      </c>
      <c r="I1290" s="434" t="b">
        <v>0</v>
      </c>
      <c r="K1290" s="434" t="b">
        <v>0</v>
      </c>
      <c r="L1290" s="434">
        <v>0</v>
      </c>
      <c r="M1290" s="434" t="b">
        <v>0</v>
      </c>
      <c r="N1290" s="434">
        <v>0</v>
      </c>
      <c r="O1290" s="497" t="e">
        <f t="shared" ref="O1290:O1353" si="105">SUM(IF(I1290 = 1, 1, 0) * J1290, IF(K1290 = 1, 1, 0) * L1290, IF(M1290 = 1, 1, 0) * N1290) / P1290</f>
        <v>#DIV/0!</v>
      </c>
      <c r="P1290" s="434">
        <f t="shared" si="104"/>
        <v>0</v>
      </c>
      <c r="Q1290" s="434" t="e">
        <f t="shared" ref="Q1290:Q1353" si="106">SUM(IF(I1290 = 1, 1, 0) * J1290, IF(K1290 = 1, 1, 0) * L1290, IF(M1290 = 1, 1, 0) * N1290) + " / " + P1290</f>
        <v>#VALUE!</v>
      </c>
      <c r="R1290" s="434">
        <v>1</v>
      </c>
      <c r="S1290" s="434"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34" t="b">
        <v>0</v>
      </c>
      <c r="G1291" s="440" t="b">
        <f t="shared" ref="G1291:G1354" si="108">NOT(H1291)</f>
        <v>1</v>
      </c>
      <c r="H1291" s="434" t="b">
        <v>0</v>
      </c>
      <c r="I1291" s="434" t="b">
        <v>0</v>
      </c>
      <c r="K1291" s="434" t="b">
        <v>0</v>
      </c>
      <c r="L1291" s="434">
        <v>0</v>
      </c>
      <c r="M1291" s="434" t="b">
        <v>0</v>
      </c>
      <c r="N1291" s="434">
        <v>0</v>
      </c>
      <c r="O1291" s="497" t="e">
        <f t="shared" si="105"/>
        <v>#DIV/0!</v>
      </c>
      <c r="P1291" s="434">
        <f t="shared" si="104"/>
        <v>0</v>
      </c>
      <c r="Q1291" s="434" t="e">
        <f t="shared" si="106"/>
        <v>#VALUE!</v>
      </c>
      <c r="R1291" s="434">
        <v>1</v>
      </c>
      <c r="S1291" s="434" t="str">
        <f t="shared" si="107"/>
        <v>Unclassified? Y/N Out of Order?</v>
      </c>
    </row>
    <row r="1292" spans="6:19" x14ac:dyDescent="0.2">
      <c r="F1292" s="434" t="b">
        <v>0</v>
      </c>
      <c r="G1292" s="440" t="b">
        <f t="shared" si="108"/>
        <v>1</v>
      </c>
      <c r="H1292" s="434" t="b">
        <v>0</v>
      </c>
      <c r="I1292" s="434" t="b">
        <v>0</v>
      </c>
      <c r="K1292" s="434" t="b">
        <v>0</v>
      </c>
      <c r="L1292" s="434">
        <v>0</v>
      </c>
      <c r="M1292" s="434" t="b">
        <v>0</v>
      </c>
      <c r="N1292" s="434">
        <v>0</v>
      </c>
      <c r="O1292" s="497" t="e">
        <f t="shared" si="105"/>
        <v>#DIV/0!</v>
      </c>
      <c r="P1292" s="434">
        <f t="shared" si="104"/>
        <v>0</v>
      </c>
      <c r="Q1292" s="434" t="e">
        <f t="shared" si="106"/>
        <v>#VALUE!</v>
      </c>
      <c r="R1292" s="434">
        <v>1</v>
      </c>
      <c r="S1292" s="434" t="str">
        <f t="shared" si="107"/>
        <v>Unclassified? Y/N Out of Order?</v>
      </c>
    </row>
    <row r="1293" spans="6:19" x14ac:dyDescent="0.2">
      <c r="F1293" s="434" t="b">
        <v>0</v>
      </c>
      <c r="G1293" s="440" t="b">
        <f t="shared" si="108"/>
        <v>1</v>
      </c>
      <c r="H1293" s="434" t="b">
        <v>0</v>
      </c>
      <c r="I1293" s="434" t="b">
        <v>0</v>
      </c>
      <c r="K1293" s="434" t="b">
        <v>0</v>
      </c>
      <c r="L1293" s="434">
        <v>0</v>
      </c>
      <c r="M1293" s="434" t="b">
        <v>0</v>
      </c>
      <c r="N1293" s="434">
        <v>0</v>
      </c>
      <c r="O1293" s="497" t="e">
        <f t="shared" si="105"/>
        <v>#DIV/0!</v>
      </c>
      <c r="P1293" s="434">
        <f t="shared" ref="P1293:P1356" si="109">SUM(J1293, L1293, N1293)</f>
        <v>0</v>
      </c>
      <c r="Q1293" s="434" t="e">
        <f t="shared" si="106"/>
        <v>#VALUE!</v>
      </c>
      <c r="R1293" s="434">
        <v>1</v>
      </c>
      <c r="S1293" s="434" t="str">
        <f t="shared" si="107"/>
        <v>Unclassified? Y/N Out of Order?</v>
      </c>
    </row>
    <row r="1294" spans="6:19" x14ac:dyDescent="0.2">
      <c r="F1294" s="434" t="b">
        <v>0</v>
      </c>
      <c r="G1294" s="440" t="b">
        <f t="shared" si="108"/>
        <v>1</v>
      </c>
      <c r="H1294" s="434" t="b">
        <v>0</v>
      </c>
      <c r="I1294" s="434" t="b">
        <v>0</v>
      </c>
      <c r="K1294" s="434" t="b">
        <v>0</v>
      </c>
      <c r="L1294" s="434">
        <v>0</v>
      </c>
      <c r="M1294" s="434" t="b">
        <v>0</v>
      </c>
      <c r="N1294" s="434">
        <v>0</v>
      </c>
      <c r="O1294" s="497" t="e">
        <f t="shared" si="105"/>
        <v>#DIV/0!</v>
      </c>
      <c r="P1294" s="434">
        <f t="shared" si="109"/>
        <v>0</v>
      </c>
      <c r="Q1294" s="434" t="e">
        <f t="shared" si="106"/>
        <v>#VALUE!</v>
      </c>
      <c r="R1294" s="434">
        <v>1</v>
      </c>
      <c r="S1294" s="434" t="str">
        <f t="shared" si="107"/>
        <v>Unclassified? Y/N Out of Order?</v>
      </c>
    </row>
    <row r="1295" spans="6:19" x14ac:dyDescent="0.2">
      <c r="F1295" s="434" t="b">
        <v>0</v>
      </c>
      <c r="G1295" s="440" t="b">
        <f t="shared" si="108"/>
        <v>1</v>
      </c>
      <c r="H1295" s="434" t="b">
        <v>0</v>
      </c>
      <c r="I1295" s="434" t="b">
        <v>0</v>
      </c>
      <c r="K1295" s="434" t="b">
        <v>0</v>
      </c>
      <c r="L1295" s="434">
        <v>0</v>
      </c>
      <c r="M1295" s="434" t="b">
        <v>0</v>
      </c>
      <c r="N1295" s="434">
        <v>0</v>
      </c>
      <c r="O1295" s="497" t="e">
        <f t="shared" si="105"/>
        <v>#DIV/0!</v>
      </c>
      <c r="P1295" s="434">
        <f t="shared" si="109"/>
        <v>0</v>
      </c>
      <c r="Q1295" s="434" t="e">
        <f t="shared" si="106"/>
        <v>#VALUE!</v>
      </c>
      <c r="R1295" s="434">
        <v>1</v>
      </c>
      <c r="S1295" s="434" t="str">
        <f t="shared" si="107"/>
        <v>Unclassified? Y/N Out of Order?</v>
      </c>
    </row>
    <row r="1296" spans="6:19" x14ac:dyDescent="0.2">
      <c r="F1296" s="434" t="b">
        <v>0</v>
      </c>
      <c r="G1296" s="440" t="b">
        <f t="shared" si="108"/>
        <v>1</v>
      </c>
      <c r="H1296" s="434" t="b">
        <v>0</v>
      </c>
      <c r="I1296" s="434" t="b">
        <v>0</v>
      </c>
      <c r="K1296" s="434" t="b">
        <v>0</v>
      </c>
      <c r="L1296" s="434">
        <v>0</v>
      </c>
      <c r="M1296" s="434" t="b">
        <v>0</v>
      </c>
      <c r="N1296" s="434">
        <v>0</v>
      </c>
      <c r="O1296" s="497" t="e">
        <f t="shared" si="105"/>
        <v>#DIV/0!</v>
      </c>
      <c r="P1296" s="434">
        <f t="shared" si="109"/>
        <v>0</v>
      </c>
      <c r="Q1296" s="434" t="e">
        <f t="shared" si="106"/>
        <v>#VALUE!</v>
      </c>
      <c r="R1296" s="434">
        <v>1</v>
      </c>
      <c r="S1296" s="434" t="str">
        <f t="shared" si="107"/>
        <v>Unclassified? Y/N Out of Order?</v>
      </c>
    </row>
    <row r="1297" spans="6:19" x14ac:dyDescent="0.2">
      <c r="F1297" s="434" t="b">
        <v>0</v>
      </c>
      <c r="G1297" s="440" t="b">
        <f t="shared" si="108"/>
        <v>1</v>
      </c>
      <c r="H1297" s="434" t="b">
        <v>0</v>
      </c>
      <c r="I1297" s="434" t="b">
        <v>0</v>
      </c>
      <c r="K1297" s="434" t="b">
        <v>0</v>
      </c>
      <c r="L1297" s="434">
        <v>0</v>
      </c>
      <c r="M1297" s="434" t="b">
        <v>0</v>
      </c>
      <c r="N1297" s="434">
        <v>0</v>
      </c>
      <c r="O1297" s="497" t="e">
        <f t="shared" si="105"/>
        <v>#DIV/0!</v>
      </c>
      <c r="P1297" s="434">
        <f t="shared" si="109"/>
        <v>0</v>
      </c>
      <c r="Q1297" s="434" t="e">
        <f t="shared" si="106"/>
        <v>#VALUE!</v>
      </c>
      <c r="R1297" s="434">
        <v>1</v>
      </c>
      <c r="S1297" s="434" t="str">
        <f t="shared" si="107"/>
        <v>Unclassified? Y/N Out of Order?</v>
      </c>
    </row>
    <row r="1298" spans="6:19" x14ac:dyDescent="0.2">
      <c r="F1298" s="434" t="b">
        <v>0</v>
      </c>
      <c r="G1298" s="440" t="b">
        <f t="shared" si="108"/>
        <v>1</v>
      </c>
      <c r="H1298" s="434" t="b">
        <v>0</v>
      </c>
      <c r="I1298" s="434" t="b">
        <v>0</v>
      </c>
      <c r="K1298" s="434" t="b">
        <v>0</v>
      </c>
      <c r="L1298" s="434">
        <v>0</v>
      </c>
      <c r="M1298" s="434" t="b">
        <v>0</v>
      </c>
      <c r="N1298" s="434">
        <v>0</v>
      </c>
      <c r="O1298" s="497" t="e">
        <f t="shared" si="105"/>
        <v>#DIV/0!</v>
      </c>
      <c r="P1298" s="434">
        <f t="shared" si="109"/>
        <v>0</v>
      </c>
      <c r="Q1298" s="434" t="e">
        <f t="shared" si="106"/>
        <v>#VALUE!</v>
      </c>
      <c r="R1298" s="434">
        <v>1</v>
      </c>
      <c r="S1298" s="434" t="str">
        <f t="shared" si="107"/>
        <v>Unclassified? Y/N Out of Order?</v>
      </c>
    </row>
    <row r="1299" spans="6:19" x14ac:dyDescent="0.2">
      <c r="F1299" s="434" t="b">
        <v>0</v>
      </c>
      <c r="G1299" s="440" t="b">
        <f t="shared" si="108"/>
        <v>1</v>
      </c>
      <c r="H1299" s="434" t="b">
        <v>0</v>
      </c>
      <c r="I1299" s="434" t="b">
        <v>0</v>
      </c>
      <c r="K1299" s="434" t="b">
        <v>0</v>
      </c>
      <c r="L1299" s="434">
        <v>0</v>
      </c>
      <c r="M1299" s="434" t="b">
        <v>0</v>
      </c>
      <c r="N1299" s="434">
        <v>0</v>
      </c>
      <c r="O1299" s="497" t="e">
        <f t="shared" si="105"/>
        <v>#DIV/0!</v>
      </c>
      <c r="P1299" s="434">
        <f t="shared" si="109"/>
        <v>0</v>
      </c>
      <c r="Q1299" s="434" t="e">
        <f t="shared" si="106"/>
        <v>#VALUE!</v>
      </c>
      <c r="R1299" s="434">
        <v>1</v>
      </c>
      <c r="S1299" s="434" t="str">
        <f t="shared" si="107"/>
        <v>Unclassified? Y/N Out of Order?</v>
      </c>
    </row>
    <row r="1300" spans="6:19" x14ac:dyDescent="0.2">
      <c r="F1300" s="434" t="b">
        <v>0</v>
      </c>
      <c r="G1300" s="440" t="b">
        <f t="shared" si="108"/>
        <v>1</v>
      </c>
      <c r="H1300" s="434" t="b">
        <v>0</v>
      </c>
      <c r="I1300" s="434" t="b">
        <v>0</v>
      </c>
      <c r="K1300" s="434" t="b">
        <v>0</v>
      </c>
      <c r="L1300" s="434">
        <v>0</v>
      </c>
      <c r="M1300" s="434" t="b">
        <v>0</v>
      </c>
      <c r="N1300" s="434">
        <v>0</v>
      </c>
      <c r="O1300" s="497" t="e">
        <f t="shared" si="105"/>
        <v>#DIV/0!</v>
      </c>
      <c r="P1300" s="434">
        <f t="shared" si="109"/>
        <v>0</v>
      </c>
      <c r="Q1300" s="434" t="e">
        <f t="shared" si="106"/>
        <v>#VALUE!</v>
      </c>
      <c r="R1300" s="434">
        <v>1</v>
      </c>
      <c r="S1300" s="434" t="str">
        <f t="shared" si="107"/>
        <v>Unclassified? Y/N Out of Order?</v>
      </c>
    </row>
    <row r="1301" spans="6:19" x14ac:dyDescent="0.2">
      <c r="F1301" s="434" t="b">
        <v>0</v>
      </c>
      <c r="G1301" s="440" t="b">
        <f t="shared" si="108"/>
        <v>1</v>
      </c>
      <c r="H1301" s="434" t="b">
        <v>0</v>
      </c>
      <c r="I1301" s="434" t="b">
        <v>0</v>
      </c>
      <c r="K1301" s="434" t="b">
        <v>0</v>
      </c>
      <c r="L1301" s="434">
        <v>0</v>
      </c>
      <c r="M1301" s="434" t="b">
        <v>0</v>
      </c>
      <c r="N1301" s="434">
        <v>0</v>
      </c>
      <c r="O1301" s="497" t="e">
        <f t="shared" si="105"/>
        <v>#DIV/0!</v>
      </c>
      <c r="P1301" s="434">
        <f t="shared" si="109"/>
        <v>0</v>
      </c>
      <c r="Q1301" s="434" t="e">
        <f t="shared" si="106"/>
        <v>#VALUE!</v>
      </c>
      <c r="R1301" s="434">
        <v>1</v>
      </c>
      <c r="S1301" s="434" t="str">
        <f t="shared" si="107"/>
        <v>Unclassified? Y/N Out of Order?</v>
      </c>
    </row>
    <row r="1302" spans="6:19" x14ac:dyDescent="0.2">
      <c r="F1302" s="434" t="b">
        <v>0</v>
      </c>
      <c r="G1302" s="440" t="b">
        <f t="shared" si="108"/>
        <v>1</v>
      </c>
      <c r="H1302" s="434" t="b">
        <v>0</v>
      </c>
      <c r="I1302" s="434" t="b">
        <v>0</v>
      </c>
      <c r="K1302" s="434" t="b">
        <v>0</v>
      </c>
      <c r="L1302" s="434">
        <v>0</v>
      </c>
      <c r="M1302" s="434" t="b">
        <v>0</v>
      </c>
      <c r="N1302" s="434">
        <v>0</v>
      </c>
      <c r="O1302" s="497" t="e">
        <f t="shared" si="105"/>
        <v>#DIV/0!</v>
      </c>
      <c r="P1302" s="434">
        <f t="shared" si="109"/>
        <v>0</v>
      </c>
      <c r="Q1302" s="434" t="e">
        <f t="shared" si="106"/>
        <v>#VALUE!</v>
      </c>
      <c r="R1302" s="434">
        <v>1</v>
      </c>
      <c r="S1302" s="434" t="str">
        <f t="shared" si="107"/>
        <v>Unclassified? Y/N Out of Order?</v>
      </c>
    </row>
    <row r="1303" spans="6:19" x14ac:dyDescent="0.2">
      <c r="F1303" s="434" t="b">
        <v>0</v>
      </c>
      <c r="G1303" s="440" t="b">
        <f t="shared" si="108"/>
        <v>1</v>
      </c>
      <c r="H1303" s="434" t="b">
        <v>0</v>
      </c>
      <c r="I1303" s="434" t="b">
        <v>0</v>
      </c>
      <c r="K1303" s="434" t="b">
        <v>0</v>
      </c>
      <c r="L1303" s="434">
        <v>0</v>
      </c>
      <c r="M1303" s="434" t="b">
        <v>0</v>
      </c>
      <c r="N1303" s="434">
        <v>0</v>
      </c>
      <c r="O1303" s="497" t="e">
        <f t="shared" si="105"/>
        <v>#DIV/0!</v>
      </c>
      <c r="P1303" s="434">
        <f t="shared" si="109"/>
        <v>0</v>
      </c>
      <c r="Q1303" s="434" t="e">
        <f t="shared" si="106"/>
        <v>#VALUE!</v>
      </c>
      <c r="R1303" s="434">
        <v>1</v>
      </c>
      <c r="S1303" s="434" t="str">
        <f t="shared" si="107"/>
        <v>Unclassified? Y/N Out of Order?</v>
      </c>
    </row>
    <row r="1304" spans="6:19" x14ac:dyDescent="0.2">
      <c r="F1304" s="434" t="b">
        <v>0</v>
      </c>
      <c r="G1304" s="440" t="b">
        <f t="shared" si="108"/>
        <v>1</v>
      </c>
      <c r="H1304" s="434" t="b">
        <v>0</v>
      </c>
      <c r="I1304" s="434" t="b">
        <v>0</v>
      </c>
      <c r="K1304" s="434" t="b">
        <v>0</v>
      </c>
      <c r="L1304" s="434">
        <v>0</v>
      </c>
      <c r="M1304" s="434" t="b">
        <v>0</v>
      </c>
      <c r="N1304" s="434">
        <v>0</v>
      </c>
      <c r="O1304" s="497" t="e">
        <f t="shared" si="105"/>
        <v>#DIV/0!</v>
      </c>
      <c r="P1304" s="434">
        <f t="shared" si="109"/>
        <v>0</v>
      </c>
      <c r="Q1304" s="434" t="e">
        <f t="shared" si="106"/>
        <v>#VALUE!</v>
      </c>
      <c r="R1304" s="434">
        <v>1</v>
      </c>
      <c r="S1304" s="434" t="str">
        <f t="shared" si="107"/>
        <v>Unclassified? Y/N Out of Order?</v>
      </c>
    </row>
    <row r="1305" spans="6:19" x14ac:dyDescent="0.2">
      <c r="F1305" s="434" t="b">
        <v>0</v>
      </c>
      <c r="G1305" s="440" t="b">
        <f t="shared" si="108"/>
        <v>1</v>
      </c>
      <c r="H1305" s="434" t="b">
        <v>0</v>
      </c>
      <c r="I1305" s="434" t="b">
        <v>0</v>
      </c>
      <c r="K1305" s="434" t="b">
        <v>0</v>
      </c>
      <c r="L1305" s="434">
        <v>0</v>
      </c>
      <c r="M1305" s="434" t="b">
        <v>0</v>
      </c>
      <c r="N1305" s="434">
        <v>0</v>
      </c>
      <c r="O1305" s="497" t="e">
        <f t="shared" si="105"/>
        <v>#DIV/0!</v>
      </c>
      <c r="P1305" s="434">
        <f t="shared" si="109"/>
        <v>0</v>
      </c>
      <c r="Q1305" s="434" t="e">
        <f t="shared" si="106"/>
        <v>#VALUE!</v>
      </c>
      <c r="R1305" s="434">
        <v>1</v>
      </c>
      <c r="S1305" s="434" t="str">
        <f t="shared" si="107"/>
        <v>Unclassified? Y/N Out of Order?</v>
      </c>
    </row>
    <row r="1306" spans="6:19" x14ac:dyDescent="0.2">
      <c r="F1306" s="434" t="b">
        <v>0</v>
      </c>
      <c r="G1306" s="440" t="b">
        <f t="shared" si="108"/>
        <v>1</v>
      </c>
      <c r="H1306" s="434" t="b">
        <v>0</v>
      </c>
      <c r="I1306" s="434" t="b">
        <v>0</v>
      </c>
      <c r="K1306" s="434" t="b">
        <v>0</v>
      </c>
      <c r="L1306" s="434">
        <v>0</v>
      </c>
      <c r="M1306" s="434" t="b">
        <v>0</v>
      </c>
      <c r="N1306" s="434">
        <v>0</v>
      </c>
      <c r="O1306" s="497" t="e">
        <f t="shared" si="105"/>
        <v>#DIV/0!</v>
      </c>
      <c r="P1306" s="434">
        <f t="shared" si="109"/>
        <v>0</v>
      </c>
      <c r="Q1306" s="434" t="e">
        <f t="shared" si="106"/>
        <v>#VALUE!</v>
      </c>
      <c r="R1306" s="434">
        <v>1</v>
      </c>
      <c r="S1306" s="434" t="str">
        <f t="shared" si="107"/>
        <v>Unclassified? Y/N Out of Order?</v>
      </c>
    </row>
    <row r="1307" spans="6:19" x14ac:dyDescent="0.2">
      <c r="F1307" s="434" t="b">
        <v>0</v>
      </c>
      <c r="G1307" s="440" t="b">
        <f t="shared" si="108"/>
        <v>1</v>
      </c>
      <c r="H1307" s="434" t="b">
        <v>0</v>
      </c>
      <c r="I1307" s="434" t="b">
        <v>0</v>
      </c>
      <c r="K1307" s="434" t="b">
        <v>0</v>
      </c>
      <c r="L1307" s="434">
        <v>0</v>
      </c>
      <c r="M1307" s="434" t="b">
        <v>0</v>
      </c>
      <c r="N1307" s="434">
        <v>0</v>
      </c>
      <c r="O1307" s="497" t="e">
        <f t="shared" si="105"/>
        <v>#DIV/0!</v>
      </c>
      <c r="P1307" s="434">
        <f t="shared" si="109"/>
        <v>0</v>
      </c>
      <c r="Q1307" s="434" t="e">
        <f t="shared" si="106"/>
        <v>#VALUE!</v>
      </c>
      <c r="R1307" s="434">
        <v>1</v>
      </c>
      <c r="S1307" s="434" t="str">
        <f t="shared" si="107"/>
        <v>Unclassified? Y/N Out of Order?</v>
      </c>
    </row>
    <row r="1308" spans="6:19" x14ac:dyDescent="0.2">
      <c r="F1308" s="434" t="b">
        <v>0</v>
      </c>
      <c r="G1308" s="440" t="b">
        <f t="shared" si="108"/>
        <v>1</v>
      </c>
      <c r="H1308" s="434" t="b">
        <v>0</v>
      </c>
      <c r="I1308" s="434" t="b">
        <v>0</v>
      </c>
      <c r="K1308" s="434" t="b">
        <v>0</v>
      </c>
      <c r="L1308" s="434">
        <v>0</v>
      </c>
      <c r="M1308" s="434" t="b">
        <v>0</v>
      </c>
      <c r="N1308" s="434">
        <v>0</v>
      </c>
      <c r="O1308" s="497" t="e">
        <f t="shared" si="105"/>
        <v>#DIV/0!</v>
      </c>
      <c r="P1308" s="434">
        <f t="shared" si="109"/>
        <v>0</v>
      </c>
      <c r="Q1308" s="434" t="e">
        <f t="shared" si="106"/>
        <v>#VALUE!</v>
      </c>
      <c r="R1308" s="434">
        <v>1</v>
      </c>
      <c r="S1308" s="434" t="str">
        <f t="shared" si="107"/>
        <v>Unclassified? Y/N Out of Order?</v>
      </c>
    </row>
    <row r="1309" spans="6:19" x14ac:dyDescent="0.2">
      <c r="F1309" s="434" t="b">
        <v>0</v>
      </c>
      <c r="G1309" s="440" t="b">
        <f t="shared" si="108"/>
        <v>1</v>
      </c>
      <c r="H1309" s="434" t="b">
        <v>0</v>
      </c>
      <c r="I1309" s="434" t="b">
        <v>0</v>
      </c>
      <c r="K1309" s="434" t="b">
        <v>0</v>
      </c>
      <c r="L1309" s="434">
        <v>0</v>
      </c>
      <c r="M1309" s="434" t="b">
        <v>0</v>
      </c>
      <c r="N1309" s="434">
        <v>0</v>
      </c>
      <c r="O1309" s="497" t="e">
        <f t="shared" si="105"/>
        <v>#DIV/0!</v>
      </c>
      <c r="P1309" s="434">
        <f t="shared" si="109"/>
        <v>0</v>
      </c>
      <c r="Q1309" s="434" t="e">
        <f t="shared" si="106"/>
        <v>#VALUE!</v>
      </c>
      <c r="R1309" s="434">
        <v>1</v>
      </c>
      <c r="S1309" s="434" t="str">
        <f t="shared" si="107"/>
        <v>Unclassified? Y/N Out of Order?</v>
      </c>
    </row>
    <row r="1310" spans="6:19" x14ac:dyDescent="0.2">
      <c r="F1310" s="434" t="b">
        <v>0</v>
      </c>
      <c r="G1310" s="440" t="b">
        <f t="shared" si="108"/>
        <v>1</v>
      </c>
      <c r="H1310" s="434" t="b">
        <v>0</v>
      </c>
      <c r="I1310" s="434" t="b">
        <v>0</v>
      </c>
      <c r="K1310" s="434" t="b">
        <v>0</v>
      </c>
      <c r="L1310" s="434">
        <v>0</v>
      </c>
      <c r="M1310" s="434" t="b">
        <v>0</v>
      </c>
      <c r="N1310" s="434">
        <v>0</v>
      </c>
      <c r="O1310" s="497" t="e">
        <f t="shared" si="105"/>
        <v>#DIV/0!</v>
      </c>
      <c r="P1310" s="434">
        <f t="shared" si="109"/>
        <v>0</v>
      </c>
      <c r="Q1310" s="434" t="e">
        <f t="shared" si="106"/>
        <v>#VALUE!</v>
      </c>
      <c r="R1310" s="434">
        <v>1</v>
      </c>
      <c r="S1310" s="434" t="str">
        <f t="shared" si="107"/>
        <v>Unclassified? Y/N Out of Order?</v>
      </c>
    </row>
    <row r="1311" spans="6:19" x14ac:dyDescent="0.2">
      <c r="F1311" s="434" t="b">
        <v>0</v>
      </c>
      <c r="G1311" s="440" t="b">
        <f t="shared" si="108"/>
        <v>1</v>
      </c>
      <c r="H1311" s="434" t="b">
        <v>0</v>
      </c>
      <c r="I1311" s="434" t="b">
        <v>0</v>
      </c>
      <c r="K1311" s="434" t="b">
        <v>0</v>
      </c>
      <c r="L1311" s="434">
        <v>0</v>
      </c>
      <c r="M1311" s="434" t="b">
        <v>0</v>
      </c>
      <c r="N1311" s="434">
        <v>0</v>
      </c>
      <c r="O1311" s="497" t="e">
        <f t="shared" si="105"/>
        <v>#DIV/0!</v>
      </c>
      <c r="P1311" s="434">
        <f t="shared" si="109"/>
        <v>0</v>
      </c>
      <c r="Q1311" s="434" t="e">
        <f t="shared" si="106"/>
        <v>#VALUE!</v>
      </c>
      <c r="R1311" s="434">
        <v>1</v>
      </c>
      <c r="S1311" s="434" t="str">
        <f t="shared" si="107"/>
        <v>Unclassified? Y/N Out of Order?</v>
      </c>
    </row>
    <row r="1312" spans="6:19" x14ac:dyDescent="0.2">
      <c r="F1312" s="434" t="b">
        <v>0</v>
      </c>
      <c r="G1312" s="440" t="b">
        <f t="shared" si="108"/>
        <v>1</v>
      </c>
      <c r="H1312" s="434" t="b">
        <v>0</v>
      </c>
      <c r="I1312" s="434" t="b">
        <v>0</v>
      </c>
      <c r="K1312" s="434" t="b">
        <v>0</v>
      </c>
      <c r="L1312" s="434">
        <v>0</v>
      </c>
      <c r="M1312" s="434" t="b">
        <v>0</v>
      </c>
      <c r="N1312" s="434">
        <v>0</v>
      </c>
      <c r="O1312" s="497" t="e">
        <f t="shared" si="105"/>
        <v>#DIV/0!</v>
      </c>
      <c r="P1312" s="434">
        <f t="shared" si="109"/>
        <v>0</v>
      </c>
      <c r="Q1312" s="434" t="e">
        <f t="shared" si="106"/>
        <v>#VALUE!</v>
      </c>
      <c r="R1312" s="434">
        <v>1</v>
      </c>
      <c r="S1312" s="434" t="str">
        <f t="shared" si="107"/>
        <v>Unclassified? Y/N Out of Order?</v>
      </c>
    </row>
    <row r="1313" spans="6:19" x14ac:dyDescent="0.2">
      <c r="F1313" s="434" t="b">
        <v>0</v>
      </c>
      <c r="G1313" s="440" t="b">
        <f t="shared" si="108"/>
        <v>1</v>
      </c>
      <c r="H1313" s="434" t="b">
        <v>0</v>
      </c>
      <c r="I1313" s="434" t="b">
        <v>0</v>
      </c>
      <c r="K1313" s="434" t="b">
        <v>0</v>
      </c>
      <c r="L1313" s="434">
        <v>0</v>
      </c>
      <c r="M1313" s="434" t="b">
        <v>0</v>
      </c>
      <c r="N1313" s="434">
        <v>0</v>
      </c>
      <c r="O1313" s="497" t="e">
        <f t="shared" si="105"/>
        <v>#DIV/0!</v>
      </c>
      <c r="P1313" s="434">
        <f t="shared" si="109"/>
        <v>0</v>
      </c>
      <c r="Q1313" s="434" t="e">
        <f t="shared" si="106"/>
        <v>#VALUE!</v>
      </c>
      <c r="R1313" s="434">
        <v>1</v>
      </c>
      <c r="S1313" s="434" t="str">
        <f t="shared" si="107"/>
        <v>Unclassified? Y/N Out of Order?</v>
      </c>
    </row>
    <row r="1314" spans="6:19" x14ac:dyDescent="0.2">
      <c r="F1314" s="434" t="b">
        <v>0</v>
      </c>
      <c r="G1314" s="440" t="b">
        <f t="shared" si="108"/>
        <v>1</v>
      </c>
      <c r="H1314" s="434" t="b">
        <v>0</v>
      </c>
      <c r="I1314" s="434" t="b">
        <v>0</v>
      </c>
      <c r="K1314" s="434" t="b">
        <v>0</v>
      </c>
      <c r="L1314" s="434">
        <v>0</v>
      </c>
      <c r="M1314" s="434" t="b">
        <v>0</v>
      </c>
      <c r="N1314" s="434">
        <v>0</v>
      </c>
      <c r="O1314" s="497" t="e">
        <f t="shared" si="105"/>
        <v>#DIV/0!</v>
      </c>
      <c r="P1314" s="434">
        <f t="shared" si="109"/>
        <v>0</v>
      </c>
      <c r="Q1314" s="434" t="e">
        <f t="shared" si="106"/>
        <v>#VALUE!</v>
      </c>
      <c r="R1314" s="434">
        <v>1</v>
      </c>
      <c r="S1314" s="434" t="str">
        <f t="shared" si="107"/>
        <v>Unclassified? Y/N Out of Order?</v>
      </c>
    </row>
    <row r="1315" spans="6:19" x14ac:dyDescent="0.2">
      <c r="F1315" s="434" t="b">
        <v>0</v>
      </c>
      <c r="G1315" s="440" t="b">
        <f t="shared" si="108"/>
        <v>1</v>
      </c>
      <c r="H1315" s="434" t="b">
        <v>0</v>
      </c>
      <c r="I1315" s="434" t="b">
        <v>0</v>
      </c>
      <c r="K1315" s="434" t="b">
        <v>0</v>
      </c>
      <c r="L1315" s="434">
        <v>0</v>
      </c>
      <c r="M1315" s="434" t="b">
        <v>0</v>
      </c>
      <c r="N1315" s="434">
        <v>0</v>
      </c>
      <c r="O1315" s="497" t="e">
        <f t="shared" si="105"/>
        <v>#DIV/0!</v>
      </c>
      <c r="P1315" s="434">
        <f t="shared" si="109"/>
        <v>0</v>
      </c>
      <c r="Q1315" s="434" t="e">
        <f t="shared" si="106"/>
        <v>#VALUE!</v>
      </c>
      <c r="R1315" s="434">
        <v>1</v>
      </c>
      <c r="S1315" s="434" t="str">
        <f t="shared" si="107"/>
        <v>Unclassified? Y/N Out of Order?</v>
      </c>
    </row>
    <row r="1316" spans="6:19" x14ac:dyDescent="0.2">
      <c r="F1316" s="434" t="b">
        <v>0</v>
      </c>
      <c r="G1316" s="440" t="b">
        <f t="shared" si="108"/>
        <v>1</v>
      </c>
      <c r="H1316" s="434" t="b">
        <v>0</v>
      </c>
      <c r="I1316" s="434" t="b">
        <v>0</v>
      </c>
      <c r="K1316" s="434" t="b">
        <v>0</v>
      </c>
      <c r="L1316" s="434">
        <v>0</v>
      </c>
      <c r="M1316" s="434" t="b">
        <v>0</v>
      </c>
      <c r="N1316" s="434">
        <v>0</v>
      </c>
      <c r="O1316" s="497" t="e">
        <f t="shared" si="105"/>
        <v>#DIV/0!</v>
      </c>
      <c r="P1316" s="434">
        <f t="shared" si="109"/>
        <v>0</v>
      </c>
      <c r="Q1316" s="434" t="e">
        <f t="shared" si="106"/>
        <v>#VALUE!</v>
      </c>
      <c r="R1316" s="434">
        <v>1</v>
      </c>
      <c r="S1316" s="434" t="str">
        <f t="shared" si="107"/>
        <v>Unclassified? Y/N Out of Order?</v>
      </c>
    </row>
    <row r="1317" spans="6:19" x14ac:dyDescent="0.2">
      <c r="F1317" s="434" t="b">
        <v>0</v>
      </c>
      <c r="G1317" s="440" t="b">
        <f t="shared" si="108"/>
        <v>1</v>
      </c>
      <c r="H1317" s="434" t="b">
        <v>0</v>
      </c>
      <c r="I1317" s="434" t="b">
        <v>0</v>
      </c>
      <c r="K1317" s="434" t="b">
        <v>0</v>
      </c>
      <c r="L1317" s="434">
        <v>0</v>
      </c>
      <c r="M1317" s="434" t="b">
        <v>0</v>
      </c>
      <c r="N1317" s="434">
        <v>0</v>
      </c>
      <c r="O1317" s="497" t="e">
        <f t="shared" si="105"/>
        <v>#DIV/0!</v>
      </c>
      <c r="P1317" s="434">
        <f t="shared" si="109"/>
        <v>0</v>
      </c>
      <c r="Q1317" s="434" t="e">
        <f t="shared" si="106"/>
        <v>#VALUE!</v>
      </c>
      <c r="R1317" s="434">
        <v>1</v>
      </c>
      <c r="S1317" s="434" t="str">
        <f t="shared" si="107"/>
        <v>Unclassified? Y/N Out of Order?</v>
      </c>
    </row>
    <row r="1318" spans="6:19" x14ac:dyDescent="0.2">
      <c r="F1318" s="434" t="b">
        <v>0</v>
      </c>
      <c r="G1318" s="440" t="b">
        <f t="shared" si="108"/>
        <v>1</v>
      </c>
      <c r="H1318" s="434" t="b">
        <v>0</v>
      </c>
      <c r="I1318" s="434" t="b">
        <v>0</v>
      </c>
      <c r="K1318" s="434" t="b">
        <v>0</v>
      </c>
      <c r="L1318" s="434">
        <v>0</v>
      </c>
      <c r="M1318" s="434" t="b">
        <v>0</v>
      </c>
      <c r="N1318" s="434">
        <v>0</v>
      </c>
      <c r="O1318" s="497" t="e">
        <f t="shared" si="105"/>
        <v>#DIV/0!</v>
      </c>
      <c r="P1318" s="434">
        <f t="shared" si="109"/>
        <v>0</v>
      </c>
      <c r="Q1318" s="434" t="e">
        <f t="shared" si="106"/>
        <v>#VALUE!</v>
      </c>
      <c r="R1318" s="434">
        <v>1</v>
      </c>
      <c r="S1318" s="434" t="str">
        <f t="shared" si="107"/>
        <v>Unclassified? Y/N Out of Order?</v>
      </c>
    </row>
    <row r="1319" spans="6:19" x14ac:dyDescent="0.2">
      <c r="F1319" s="434" t="b">
        <v>0</v>
      </c>
      <c r="G1319" s="440" t="b">
        <f t="shared" si="108"/>
        <v>1</v>
      </c>
      <c r="H1319" s="434" t="b">
        <v>0</v>
      </c>
      <c r="I1319" s="434" t="b">
        <v>0</v>
      </c>
      <c r="K1319" s="434" t="b">
        <v>0</v>
      </c>
      <c r="L1319" s="434">
        <v>0</v>
      </c>
      <c r="M1319" s="434" t="b">
        <v>0</v>
      </c>
      <c r="N1319" s="434">
        <v>0</v>
      </c>
      <c r="O1319" s="497" t="e">
        <f t="shared" si="105"/>
        <v>#DIV/0!</v>
      </c>
      <c r="P1319" s="434">
        <f t="shared" si="109"/>
        <v>0</v>
      </c>
      <c r="Q1319" s="434" t="e">
        <f t="shared" si="106"/>
        <v>#VALUE!</v>
      </c>
      <c r="R1319" s="434">
        <v>1</v>
      </c>
      <c r="S1319" s="434" t="str">
        <f t="shared" si="107"/>
        <v>Unclassified? Y/N Out of Order?</v>
      </c>
    </row>
    <row r="1320" spans="6:19" x14ac:dyDescent="0.2">
      <c r="F1320" s="434" t="b">
        <v>0</v>
      </c>
      <c r="G1320" s="440" t="b">
        <f t="shared" si="108"/>
        <v>1</v>
      </c>
      <c r="H1320" s="434" t="b">
        <v>0</v>
      </c>
      <c r="I1320" s="434" t="b">
        <v>0</v>
      </c>
      <c r="K1320" s="434" t="b">
        <v>0</v>
      </c>
      <c r="L1320" s="434">
        <v>0</v>
      </c>
      <c r="M1320" s="434" t="b">
        <v>0</v>
      </c>
      <c r="N1320" s="434">
        <v>0</v>
      </c>
      <c r="O1320" s="497" t="e">
        <f t="shared" si="105"/>
        <v>#DIV/0!</v>
      </c>
      <c r="P1320" s="434">
        <f t="shared" si="109"/>
        <v>0</v>
      </c>
      <c r="Q1320" s="434" t="e">
        <f t="shared" si="106"/>
        <v>#VALUE!</v>
      </c>
      <c r="R1320" s="434">
        <v>1</v>
      </c>
      <c r="S1320" s="434" t="str">
        <f t="shared" si="107"/>
        <v>Unclassified? Y/N Out of Order?</v>
      </c>
    </row>
    <row r="1321" spans="6:19" x14ac:dyDescent="0.2">
      <c r="F1321" s="434" t="b">
        <v>0</v>
      </c>
      <c r="G1321" s="440" t="b">
        <f t="shared" si="108"/>
        <v>1</v>
      </c>
      <c r="H1321" s="434" t="b">
        <v>0</v>
      </c>
      <c r="I1321" s="434" t="b">
        <v>0</v>
      </c>
      <c r="K1321" s="434" t="b">
        <v>0</v>
      </c>
      <c r="L1321" s="434">
        <v>0</v>
      </c>
      <c r="M1321" s="434" t="b">
        <v>0</v>
      </c>
      <c r="N1321" s="434">
        <v>0</v>
      </c>
      <c r="O1321" s="497" t="e">
        <f t="shared" si="105"/>
        <v>#DIV/0!</v>
      </c>
      <c r="P1321" s="434">
        <f t="shared" si="109"/>
        <v>0</v>
      </c>
      <c r="Q1321" s="434" t="e">
        <f t="shared" si="106"/>
        <v>#VALUE!</v>
      </c>
      <c r="R1321" s="434">
        <v>1</v>
      </c>
      <c r="S1321" s="434" t="str">
        <f t="shared" si="107"/>
        <v>Unclassified? Y/N Out of Order?</v>
      </c>
    </row>
    <row r="1322" spans="6:19" x14ac:dyDescent="0.2">
      <c r="F1322" s="434" t="b">
        <v>0</v>
      </c>
      <c r="G1322" s="440" t="b">
        <f t="shared" si="108"/>
        <v>1</v>
      </c>
      <c r="H1322" s="434" t="b">
        <v>0</v>
      </c>
      <c r="I1322" s="434" t="b">
        <v>0</v>
      </c>
      <c r="K1322" s="434" t="b">
        <v>0</v>
      </c>
      <c r="L1322" s="434">
        <v>0</v>
      </c>
      <c r="M1322" s="434" t="b">
        <v>0</v>
      </c>
      <c r="N1322" s="434">
        <v>0</v>
      </c>
      <c r="O1322" s="497" t="e">
        <f t="shared" si="105"/>
        <v>#DIV/0!</v>
      </c>
      <c r="P1322" s="434">
        <f t="shared" si="109"/>
        <v>0</v>
      </c>
      <c r="Q1322" s="434" t="e">
        <f t="shared" si="106"/>
        <v>#VALUE!</v>
      </c>
      <c r="R1322" s="434">
        <v>1</v>
      </c>
      <c r="S1322" s="434" t="str">
        <f t="shared" si="107"/>
        <v>Unclassified? Y/N Out of Order?</v>
      </c>
    </row>
    <row r="1323" spans="6:19" x14ac:dyDescent="0.2">
      <c r="F1323" s="434" t="b">
        <v>0</v>
      </c>
      <c r="G1323" s="440" t="b">
        <f t="shared" si="108"/>
        <v>1</v>
      </c>
      <c r="H1323" s="434" t="b">
        <v>0</v>
      </c>
      <c r="I1323" s="434" t="b">
        <v>0</v>
      </c>
      <c r="K1323" s="434" t="b">
        <v>0</v>
      </c>
      <c r="L1323" s="434">
        <v>0</v>
      </c>
      <c r="M1323" s="434" t="b">
        <v>0</v>
      </c>
      <c r="N1323" s="434">
        <v>0</v>
      </c>
      <c r="O1323" s="497" t="e">
        <f t="shared" si="105"/>
        <v>#DIV/0!</v>
      </c>
      <c r="P1323" s="434">
        <f t="shared" si="109"/>
        <v>0</v>
      </c>
      <c r="Q1323" s="434" t="e">
        <f t="shared" si="106"/>
        <v>#VALUE!</v>
      </c>
      <c r="R1323" s="434">
        <v>1</v>
      </c>
      <c r="S1323" s="434" t="str">
        <f t="shared" si="107"/>
        <v>Unclassified? Y/N Out of Order?</v>
      </c>
    </row>
    <row r="1324" spans="6:19" x14ac:dyDescent="0.2">
      <c r="F1324" s="434" t="b">
        <v>0</v>
      </c>
      <c r="G1324" s="440" t="b">
        <f t="shared" si="108"/>
        <v>1</v>
      </c>
      <c r="H1324" s="434" t="b">
        <v>0</v>
      </c>
      <c r="I1324" s="434" t="b">
        <v>0</v>
      </c>
      <c r="K1324" s="434" t="b">
        <v>0</v>
      </c>
      <c r="L1324" s="434">
        <v>0</v>
      </c>
      <c r="M1324" s="434" t="b">
        <v>0</v>
      </c>
      <c r="N1324" s="434">
        <v>0</v>
      </c>
      <c r="O1324" s="497" t="e">
        <f t="shared" si="105"/>
        <v>#DIV/0!</v>
      </c>
      <c r="P1324" s="434">
        <f t="shared" si="109"/>
        <v>0</v>
      </c>
      <c r="Q1324" s="434" t="e">
        <f t="shared" si="106"/>
        <v>#VALUE!</v>
      </c>
      <c r="R1324" s="434">
        <v>1</v>
      </c>
      <c r="S1324" s="434" t="str">
        <f t="shared" si="107"/>
        <v>Unclassified? Y/N Out of Order?</v>
      </c>
    </row>
    <row r="1325" spans="6:19" x14ac:dyDescent="0.2">
      <c r="F1325" s="434" t="b">
        <v>0</v>
      </c>
      <c r="G1325" s="440" t="b">
        <f t="shared" si="108"/>
        <v>1</v>
      </c>
      <c r="H1325" s="434" t="b">
        <v>0</v>
      </c>
      <c r="I1325" s="434" t="b">
        <v>0</v>
      </c>
      <c r="K1325" s="434" t="b">
        <v>0</v>
      </c>
      <c r="L1325" s="434">
        <v>0</v>
      </c>
      <c r="M1325" s="434" t="b">
        <v>0</v>
      </c>
      <c r="N1325" s="434">
        <v>0</v>
      </c>
      <c r="O1325" s="497" t="e">
        <f t="shared" si="105"/>
        <v>#DIV/0!</v>
      </c>
      <c r="P1325" s="434">
        <f t="shared" si="109"/>
        <v>0</v>
      </c>
      <c r="Q1325" s="434" t="e">
        <f t="shared" si="106"/>
        <v>#VALUE!</v>
      </c>
      <c r="R1325" s="434">
        <v>1</v>
      </c>
      <c r="S1325" s="434" t="str">
        <f t="shared" si="107"/>
        <v>Unclassified? Y/N Out of Order?</v>
      </c>
    </row>
    <row r="1326" spans="6:19" x14ac:dyDescent="0.2">
      <c r="F1326" s="434" t="b">
        <v>0</v>
      </c>
      <c r="G1326" s="440" t="b">
        <f t="shared" si="108"/>
        <v>1</v>
      </c>
      <c r="H1326" s="434" t="b">
        <v>0</v>
      </c>
      <c r="I1326" s="434" t="b">
        <v>0</v>
      </c>
      <c r="K1326" s="434" t="b">
        <v>0</v>
      </c>
      <c r="L1326" s="434">
        <v>0</v>
      </c>
      <c r="M1326" s="434" t="b">
        <v>0</v>
      </c>
      <c r="N1326" s="434">
        <v>0</v>
      </c>
      <c r="O1326" s="497" t="e">
        <f t="shared" si="105"/>
        <v>#DIV/0!</v>
      </c>
      <c r="P1326" s="434">
        <f t="shared" si="109"/>
        <v>0</v>
      </c>
      <c r="Q1326" s="434" t="e">
        <f t="shared" si="106"/>
        <v>#VALUE!</v>
      </c>
      <c r="R1326" s="434">
        <v>1</v>
      </c>
      <c r="S1326" s="434" t="str">
        <f t="shared" si="107"/>
        <v>Unclassified? Y/N Out of Order?</v>
      </c>
    </row>
    <row r="1327" spans="6:19" x14ac:dyDescent="0.2">
      <c r="F1327" s="434" t="b">
        <v>0</v>
      </c>
      <c r="G1327" s="440" t="b">
        <f t="shared" si="108"/>
        <v>1</v>
      </c>
      <c r="H1327" s="434" t="b">
        <v>0</v>
      </c>
      <c r="I1327" s="434" t="b">
        <v>0</v>
      </c>
      <c r="K1327" s="434" t="b">
        <v>0</v>
      </c>
      <c r="L1327" s="434">
        <v>0</v>
      </c>
      <c r="M1327" s="434" t="b">
        <v>0</v>
      </c>
      <c r="N1327" s="434">
        <v>0</v>
      </c>
      <c r="O1327" s="497" t="e">
        <f t="shared" si="105"/>
        <v>#DIV/0!</v>
      </c>
      <c r="P1327" s="434">
        <f t="shared" si="109"/>
        <v>0</v>
      </c>
      <c r="Q1327" s="434" t="e">
        <f t="shared" si="106"/>
        <v>#VALUE!</v>
      </c>
      <c r="R1327" s="434">
        <v>1</v>
      </c>
      <c r="S1327" s="434" t="str">
        <f t="shared" si="107"/>
        <v>Unclassified? Y/N Out of Order?</v>
      </c>
    </row>
    <row r="1328" spans="6:19" x14ac:dyDescent="0.2">
      <c r="F1328" s="434" t="b">
        <v>0</v>
      </c>
      <c r="G1328" s="440" t="b">
        <f t="shared" si="108"/>
        <v>1</v>
      </c>
      <c r="H1328" s="434" t="b">
        <v>0</v>
      </c>
      <c r="I1328" s="434" t="b">
        <v>0</v>
      </c>
      <c r="K1328" s="434" t="b">
        <v>0</v>
      </c>
      <c r="L1328" s="434">
        <v>0</v>
      </c>
      <c r="M1328" s="434" t="b">
        <v>0</v>
      </c>
      <c r="N1328" s="434">
        <v>0</v>
      </c>
      <c r="O1328" s="497" t="e">
        <f t="shared" si="105"/>
        <v>#DIV/0!</v>
      </c>
      <c r="P1328" s="434">
        <f t="shared" si="109"/>
        <v>0</v>
      </c>
      <c r="Q1328" s="434" t="e">
        <f t="shared" si="106"/>
        <v>#VALUE!</v>
      </c>
      <c r="R1328" s="434">
        <v>1</v>
      </c>
      <c r="S1328" s="434" t="str">
        <f t="shared" si="107"/>
        <v>Unclassified? Y/N Out of Order?</v>
      </c>
    </row>
    <row r="1329" spans="6:19" x14ac:dyDescent="0.2">
      <c r="F1329" s="434" t="b">
        <v>0</v>
      </c>
      <c r="G1329" s="440" t="b">
        <f t="shared" si="108"/>
        <v>1</v>
      </c>
      <c r="H1329" s="434" t="b">
        <v>0</v>
      </c>
      <c r="I1329" s="434" t="b">
        <v>0</v>
      </c>
      <c r="K1329" s="434" t="b">
        <v>0</v>
      </c>
      <c r="L1329" s="434">
        <v>0</v>
      </c>
      <c r="M1329" s="434" t="b">
        <v>0</v>
      </c>
      <c r="N1329" s="434">
        <v>0</v>
      </c>
      <c r="O1329" s="497" t="e">
        <f t="shared" si="105"/>
        <v>#DIV/0!</v>
      </c>
      <c r="P1329" s="434">
        <f t="shared" si="109"/>
        <v>0</v>
      </c>
      <c r="Q1329" s="434" t="e">
        <f t="shared" si="106"/>
        <v>#VALUE!</v>
      </c>
      <c r="R1329" s="434">
        <v>1</v>
      </c>
      <c r="S1329" s="434" t="str">
        <f t="shared" si="107"/>
        <v>Unclassified? Y/N Out of Order?</v>
      </c>
    </row>
    <row r="1330" spans="6:19" x14ac:dyDescent="0.2">
      <c r="F1330" s="434" t="b">
        <v>0</v>
      </c>
      <c r="G1330" s="440" t="b">
        <f t="shared" si="108"/>
        <v>1</v>
      </c>
      <c r="H1330" s="434" t="b">
        <v>0</v>
      </c>
      <c r="I1330" s="434" t="b">
        <v>0</v>
      </c>
      <c r="K1330" s="434" t="b">
        <v>0</v>
      </c>
      <c r="L1330" s="434">
        <v>0</v>
      </c>
      <c r="M1330" s="434" t="b">
        <v>0</v>
      </c>
      <c r="N1330" s="434">
        <v>0</v>
      </c>
      <c r="O1330" s="497" t="e">
        <f t="shared" si="105"/>
        <v>#DIV/0!</v>
      </c>
      <c r="P1330" s="434">
        <f t="shared" si="109"/>
        <v>0</v>
      </c>
      <c r="Q1330" s="434" t="e">
        <f t="shared" si="106"/>
        <v>#VALUE!</v>
      </c>
      <c r="R1330" s="434">
        <v>1</v>
      </c>
      <c r="S1330" s="434" t="str">
        <f t="shared" si="107"/>
        <v>Unclassified? Y/N Out of Order?</v>
      </c>
    </row>
    <row r="1331" spans="6:19" x14ac:dyDescent="0.2">
      <c r="F1331" s="434" t="b">
        <v>0</v>
      </c>
      <c r="G1331" s="440" t="b">
        <f t="shared" si="108"/>
        <v>1</v>
      </c>
      <c r="H1331" s="434" t="b">
        <v>0</v>
      </c>
      <c r="I1331" s="434" t="b">
        <v>0</v>
      </c>
      <c r="K1331" s="434" t="b">
        <v>0</v>
      </c>
      <c r="L1331" s="434">
        <v>0</v>
      </c>
      <c r="M1331" s="434" t="b">
        <v>0</v>
      </c>
      <c r="N1331" s="434">
        <v>0</v>
      </c>
      <c r="O1331" s="497" t="e">
        <f t="shared" si="105"/>
        <v>#DIV/0!</v>
      </c>
      <c r="P1331" s="434">
        <f t="shared" si="109"/>
        <v>0</v>
      </c>
      <c r="Q1331" s="434" t="e">
        <f t="shared" si="106"/>
        <v>#VALUE!</v>
      </c>
      <c r="R1331" s="434">
        <v>1</v>
      </c>
      <c r="S1331" s="434" t="str">
        <f t="shared" si="107"/>
        <v>Unclassified? Y/N Out of Order?</v>
      </c>
    </row>
    <row r="1332" spans="6:19" x14ac:dyDescent="0.2">
      <c r="F1332" s="434" t="b">
        <v>0</v>
      </c>
      <c r="G1332" s="440" t="b">
        <f t="shared" si="108"/>
        <v>1</v>
      </c>
      <c r="H1332" s="434" t="b">
        <v>0</v>
      </c>
      <c r="I1332" s="434" t="b">
        <v>0</v>
      </c>
      <c r="K1332" s="434" t="b">
        <v>0</v>
      </c>
      <c r="L1332" s="434">
        <v>0</v>
      </c>
      <c r="M1332" s="434" t="b">
        <v>0</v>
      </c>
      <c r="N1332" s="434">
        <v>0</v>
      </c>
      <c r="O1332" s="497" t="e">
        <f t="shared" si="105"/>
        <v>#DIV/0!</v>
      </c>
      <c r="P1332" s="434">
        <f t="shared" si="109"/>
        <v>0</v>
      </c>
      <c r="Q1332" s="434" t="e">
        <f t="shared" si="106"/>
        <v>#VALUE!</v>
      </c>
      <c r="R1332" s="434">
        <v>1</v>
      </c>
      <c r="S1332" s="434" t="str">
        <f t="shared" si="107"/>
        <v>Unclassified? Y/N Out of Order?</v>
      </c>
    </row>
    <row r="1333" spans="6:19" x14ac:dyDescent="0.2">
      <c r="F1333" s="434" t="b">
        <v>0</v>
      </c>
      <c r="G1333" s="440" t="b">
        <f t="shared" si="108"/>
        <v>1</v>
      </c>
      <c r="H1333" s="434" t="b">
        <v>0</v>
      </c>
      <c r="I1333" s="434" t="b">
        <v>0</v>
      </c>
      <c r="K1333" s="434" t="b">
        <v>0</v>
      </c>
      <c r="L1333" s="434">
        <v>0</v>
      </c>
      <c r="M1333" s="434" t="b">
        <v>0</v>
      </c>
      <c r="N1333" s="434">
        <v>0</v>
      </c>
      <c r="O1333" s="497" t="e">
        <f t="shared" si="105"/>
        <v>#DIV/0!</v>
      </c>
      <c r="P1333" s="434">
        <f t="shared" si="109"/>
        <v>0</v>
      </c>
      <c r="Q1333" s="434" t="e">
        <f t="shared" si="106"/>
        <v>#VALUE!</v>
      </c>
      <c r="R1333" s="434">
        <v>1</v>
      </c>
      <c r="S1333" s="434" t="str">
        <f t="shared" si="107"/>
        <v>Unclassified? Y/N Out of Order?</v>
      </c>
    </row>
    <row r="1334" spans="6:19" x14ac:dyDescent="0.2">
      <c r="F1334" s="434" t="b">
        <v>0</v>
      </c>
      <c r="G1334" s="440" t="b">
        <f t="shared" si="108"/>
        <v>1</v>
      </c>
      <c r="H1334" s="434" t="b">
        <v>0</v>
      </c>
      <c r="I1334" s="434" t="b">
        <v>0</v>
      </c>
      <c r="K1334" s="434" t="b">
        <v>0</v>
      </c>
      <c r="L1334" s="434">
        <v>0</v>
      </c>
      <c r="M1334" s="434" t="b">
        <v>0</v>
      </c>
      <c r="N1334" s="434">
        <v>0</v>
      </c>
      <c r="O1334" s="497" t="e">
        <f t="shared" si="105"/>
        <v>#DIV/0!</v>
      </c>
      <c r="P1334" s="434">
        <f t="shared" si="109"/>
        <v>0</v>
      </c>
      <c r="Q1334" s="434" t="e">
        <f t="shared" si="106"/>
        <v>#VALUE!</v>
      </c>
      <c r="R1334" s="434">
        <v>1</v>
      </c>
      <c r="S1334" s="434" t="str">
        <f t="shared" si="107"/>
        <v>Unclassified? Y/N Out of Order?</v>
      </c>
    </row>
    <row r="1335" spans="6:19" x14ac:dyDescent="0.2">
      <c r="F1335" s="434" t="b">
        <v>0</v>
      </c>
      <c r="G1335" s="440" t="b">
        <f t="shared" si="108"/>
        <v>1</v>
      </c>
      <c r="H1335" s="434" t="b">
        <v>0</v>
      </c>
      <c r="I1335" s="434" t="b">
        <v>0</v>
      </c>
      <c r="K1335" s="434" t="b">
        <v>0</v>
      </c>
      <c r="L1335" s="434">
        <v>0</v>
      </c>
      <c r="M1335" s="434" t="b">
        <v>0</v>
      </c>
      <c r="N1335" s="434">
        <v>0</v>
      </c>
      <c r="O1335" s="497" t="e">
        <f t="shared" si="105"/>
        <v>#DIV/0!</v>
      </c>
      <c r="P1335" s="434">
        <f t="shared" si="109"/>
        <v>0</v>
      </c>
      <c r="Q1335" s="434" t="e">
        <f t="shared" si="106"/>
        <v>#VALUE!</v>
      </c>
      <c r="R1335" s="434">
        <v>1</v>
      </c>
      <c r="S1335" s="434" t="str">
        <f t="shared" si="107"/>
        <v>Unclassified? Y/N Out of Order?</v>
      </c>
    </row>
    <row r="1336" spans="6:19" x14ac:dyDescent="0.2">
      <c r="F1336" s="434" t="b">
        <v>0</v>
      </c>
      <c r="G1336" s="440" t="b">
        <f t="shared" si="108"/>
        <v>1</v>
      </c>
      <c r="H1336" s="434" t="b">
        <v>0</v>
      </c>
      <c r="I1336" s="434" t="b">
        <v>0</v>
      </c>
      <c r="K1336" s="434" t="b">
        <v>0</v>
      </c>
      <c r="L1336" s="434">
        <v>0</v>
      </c>
      <c r="M1336" s="434" t="b">
        <v>0</v>
      </c>
      <c r="N1336" s="434">
        <v>0</v>
      </c>
      <c r="O1336" s="497" t="e">
        <f t="shared" si="105"/>
        <v>#DIV/0!</v>
      </c>
      <c r="P1336" s="434">
        <f t="shared" si="109"/>
        <v>0</v>
      </c>
      <c r="Q1336" s="434" t="e">
        <f t="shared" si="106"/>
        <v>#VALUE!</v>
      </c>
      <c r="R1336" s="434">
        <v>1</v>
      </c>
      <c r="S1336" s="434" t="str">
        <f t="shared" si="107"/>
        <v>Unclassified? Y/N Out of Order?</v>
      </c>
    </row>
    <row r="1337" spans="6:19" x14ac:dyDescent="0.2">
      <c r="F1337" s="434" t="b">
        <v>0</v>
      </c>
      <c r="G1337" s="440" t="b">
        <f t="shared" si="108"/>
        <v>1</v>
      </c>
      <c r="H1337" s="434" t="b">
        <v>0</v>
      </c>
      <c r="I1337" s="434" t="b">
        <v>0</v>
      </c>
      <c r="K1337" s="434" t="b">
        <v>0</v>
      </c>
      <c r="L1337" s="434">
        <v>0</v>
      </c>
      <c r="M1337" s="434" t="b">
        <v>0</v>
      </c>
      <c r="N1337" s="434">
        <v>0</v>
      </c>
      <c r="O1337" s="497" t="e">
        <f t="shared" si="105"/>
        <v>#DIV/0!</v>
      </c>
      <c r="P1337" s="434">
        <f t="shared" si="109"/>
        <v>0</v>
      </c>
      <c r="Q1337" s="434" t="e">
        <f t="shared" si="106"/>
        <v>#VALUE!</v>
      </c>
      <c r="R1337" s="434">
        <v>1</v>
      </c>
      <c r="S1337" s="434" t="str">
        <f t="shared" si="107"/>
        <v>Unclassified? Y/N Out of Order?</v>
      </c>
    </row>
    <row r="1338" spans="6:19" x14ac:dyDescent="0.2">
      <c r="F1338" s="434" t="b">
        <v>0</v>
      </c>
      <c r="G1338" s="440" t="b">
        <f t="shared" si="108"/>
        <v>1</v>
      </c>
      <c r="H1338" s="434" t="b">
        <v>0</v>
      </c>
      <c r="I1338" s="434" t="b">
        <v>0</v>
      </c>
      <c r="K1338" s="434" t="b">
        <v>0</v>
      </c>
      <c r="L1338" s="434">
        <v>0</v>
      </c>
      <c r="M1338" s="434" t="b">
        <v>0</v>
      </c>
      <c r="N1338" s="434">
        <v>0</v>
      </c>
      <c r="O1338" s="497" t="e">
        <f t="shared" si="105"/>
        <v>#DIV/0!</v>
      </c>
      <c r="P1338" s="434">
        <f t="shared" si="109"/>
        <v>0</v>
      </c>
      <c r="Q1338" s="434" t="e">
        <f t="shared" si="106"/>
        <v>#VALUE!</v>
      </c>
      <c r="R1338" s="434">
        <v>1</v>
      </c>
      <c r="S1338" s="434" t="str">
        <f t="shared" si="107"/>
        <v>Unclassified? Y/N Out of Order?</v>
      </c>
    </row>
    <row r="1339" spans="6:19" x14ac:dyDescent="0.2">
      <c r="F1339" s="434" t="b">
        <v>0</v>
      </c>
      <c r="G1339" s="440" t="b">
        <f t="shared" si="108"/>
        <v>1</v>
      </c>
      <c r="H1339" s="434" t="b">
        <v>0</v>
      </c>
      <c r="I1339" s="434" t="b">
        <v>0</v>
      </c>
      <c r="K1339" s="434" t="b">
        <v>0</v>
      </c>
      <c r="L1339" s="434">
        <v>0</v>
      </c>
      <c r="M1339" s="434" t="b">
        <v>0</v>
      </c>
      <c r="N1339" s="434">
        <v>0</v>
      </c>
      <c r="O1339" s="497" t="e">
        <f t="shared" si="105"/>
        <v>#DIV/0!</v>
      </c>
      <c r="P1339" s="434">
        <f t="shared" si="109"/>
        <v>0</v>
      </c>
      <c r="Q1339" s="434" t="e">
        <f t="shared" si="106"/>
        <v>#VALUE!</v>
      </c>
      <c r="R1339" s="434">
        <v>1</v>
      </c>
      <c r="S1339" s="434" t="str">
        <f t="shared" si="107"/>
        <v>Unclassified? Y/N Out of Order?</v>
      </c>
    </row>
    <row r="1340" spans="6:19" x14ac:dyDescent="0.2">
      <c r="F1340" s="434" t="b">
        <v>0</v>
      </c>
      <c r="G1340" s="440" t="b">
        <f t="shared" si="108"/>
        <v>1</v>
      </c>
      <c r="H1340" s="434" t="b">
        <v>0</v>
      </c>
      <c r="I1340" s="434" t="b">
        <v>0</v>
      </c>
      <c r="K1340" s="434" t="b">
        <v>0</v>
      </c>
      <c r="L1340" s="434">
        <v>0</v>
      </c>
      <c r="M1340" s="434" t="b">
        <v>0</v>
      </c>
      <c r="N1340" s="434">
        <v>0</v>
      </c>
      <c r="O1340" s="497" t="e">
        <f t="shared" si="105"/>
        <v>#DIV/0!</v>
      </c>
      <c r="P1340" s="434">
        <f t="shared" si="109"/>
        <v>0</v>
      </c>
      <c r="Q1340" s="434" t="e">
        <f t="shared" si="106"/>
        <v>#VALUE!</v>
      </c>
      <c r="R1340" s="434">
        <v>1</v>
      </c>
      <c r="S1340" s="434" t="str">
        <f t="shared" si="107"/>
        <v>Unclassified? Y/N Out of Order?</v>
      </c>
    </row>
    <row r="1341" spans="6:19" x14ac:dyDescent="0.2">
      <c r="F1341" s="434" t="b">
        <v>0</v>
      </c>
      <c r="G1341" s="440" t="b">
        <f t="shared" si="108"/>
        <v>1</v>
      </c>
      <c r="H1341" s="434" t="b">
        <v>0</v>
      </c>
      <c r="I1341" s="434" t="b">
        <v>0</v>
      </c>
      <c r="K1341" s="434" t="b">
        <v>0</v>
      </c>
      <c r="L1341" s="434">
        <v>0</v>
      </c>
      <c r="M1341" s="434" t="b">
        <v>0</v>
      </c>
      <c r="N1341" s="434">
        <v>0</v>
      </c>
      <c r="O1341" s="497" t="e">
        <f t="shared" si="105"/>
        <v>#DIV/0!</v>
      </c>
      <c r="P1341" s="434">
        <f t="shared" si="109"/>
        <v>0</v>
      </c>
      <c r="Q1341" s="434" t="e">
        <f t="shared" si="106"/>
        <v>#VALUE!</v>
      </c>
      <c r="R1341" s="434">
        <v>1</v>
      </c>
      <c r="S1341" s="434" t="str">
        <f t="shared" si="107"/>
        <v>Unclassified? Y/N Out of Order?</v>
      </c>
    </row>
    <row r="1342" spans="6:19" x14ac:dyDescent="0.2">
      <c r="F1342" s="434" t="b">
        <v>0</v>
      </c>
      <c r="G1342" s="440" t="b">
        <f t="shared" si="108"/>
        <v>1</v>
      </c>
      <c r="H1342" s="434" t="b">
        <v>0</v>
      </c>
      <c r="I1342" s="434" t="b">
        <v>0</v>
      </c>
      <c r="K1342" s="434" t="b">
        <v>0</v>
      </c>
      <c r="L1342" s="434">
        <v>0</v>
      </c>
      <c r="M1342" s="434" t="b">
        <v>0</v>
      </c>
      <c r="N1342" s="434">
        <v>0</v>
      </c>
      <c r="O1342" s="497" t="e">
        <f t="shared" si="105"/>
        <v>#DIV/0!</v>
      </c>
      <c r="P1342" s="434">
        <f t="shared" si="109"/>
        <v>0</v>
      </c>
      <c r="Q1342" s="434" t="e">
        <f t="shared" si="106"/>
        <v>#VALUE!</v>
      </c>
      <c r="R1342" s="434">
        <v>1</v>
      </c>
      <c r="S1342" s="434" t="str">
        <f t="shared" si="107"/>
        <v>Unclassified? Y/N Out of Order?</v>
      </c>
    </row>
    <row r="1343" spans="6:19" x14ac:dyDescent="0.2">
      <c r="F1343" s="434" t="b">
        <v>0</v>
      </c>
      <c r="G1343" s="440" t="b">
        <f t="shared" si="108"/>
        <v>1</v>
      </c>
      <c r="H1343" s="434" t="b">
        <v>0</v>
      </c>
      <c r="I1343" s="434" t="b">
        <v>0</v>
      </c>
      <c r="K1343" s="434" t="b">
        <v>0</v>
      </c>
      <c r="L1343" s="434">
        <v>0</v>
      </c>
      <c r="M1343" s="434" t="b">
        <v>0</v>
      </c>
      <c r="N1343" s="434">
        <v>0</v>
      </c>
      <c r="O1343" s="497" t="e">
        <f t="shared" si="105"/>
        <v>#DIV/0!</v>
      </c>
      <c r="P1343" s="434">
        <f t="shared" si="109"/>
        <v>0</v>
      </c>
      <c r="Q1343" s="434" t="e">
        <f t="shared" si="106"/>
        <v>#VALUE!</v>
      </c>
      <c r="R1343" s="434">
        <v>1</v>
      </c>
      <c r="S1343" s="434" t="str">
        <f t="shared" si="107"/>
        <v>Unclassified? Y/N Out of Order?</v>
      </c>
    </row>
    <row r="1344" spans="6:19" x14ac:dyDescent="0.2">
      <c r="F1344" s="434" t="b">
        <v>0</v>
      </c>
      <c r="G1344" s="440" t="b">
        <f t="shared" si="108"/>
        <v>1</v>
      </c>
      <c r="H1344" s="434" t="b">
        <v>0</v>
      </c>
      <c r="I1344" s="434" t="b">
        <v>0</v>
      </c>
      <c r="K1344" s="434" t="b">
        <v>0</v>
      </c>
      <c r="L1344" s="434">
        <v>0</v>
      </c>
      <c r="M1344" s="434" t="b">
        <v>0</v>
      </c>
      <c r="N1344" s="434">
        <v>0</v>
      </c>
      <c r="O1344" s="497" t="e">
        <f t="shared" si="105"/>
        <v>#DIV/0!</v>
      </c>
      <c r="P1344" s="434">
        <f t="shared" si="109"/>
        <v>0</v>
      </c>
      <c r="Q1344" s="434" t="e">
        <f t="shared" si="106"/>
        <v>#VALUE!</v>
      </c>
      <c r="R1344" s="434">
        <v>1</v>
      </c>
      <c r="S1344" s="434" t="str">
        <f t="shared" si="107"/>
        <v>Unclassified? Y/N Out of Order?</v>
      </c>
    </row>
    <row r="1345" spans="6:19" x14ac:dyDescent="0.2">
      <c r="F1345" s="434" t="b">
        <v>0</v>
      </c>
      <c r="G1345" s="440" t="b">
        <f t="shared" si="108"/>
        <v>1</v>
      </c>
      <c r="H1345" s="434" t="b">
        <v>0</v>
      </c>
      <c r="I1345" s="434" t="b">
        <v>0</v>
      </c>
      <c r="K1345" s="434" t="b">
        <v>0</v>
      </c>
      <c r="L1345" s="434">
        <v>0</v>
      </c>
      <c r="M1345" s="434" t="b">
        <v>0</v>
      </c>
      <c r="N1345" s="434">
        <v>0</v>
      </c>
      <c r="O1345" s="497" t="e">
        <f t="shared" si="105"/>
        <v>#DIV/0!</v>
      </c>
      <c r="P1345" s="434">
        <f t="shared" si="109"/>
        <v>0</v>
      </c>
      <c r="Q1345" s="434" t="e">
        <f t="shared" si="106"/>
        <v>#VALUE!</v>
      </c>
      <c r="R1345" s="434">
        <v>1</v>
      </c>
      <c r="S1345" s="434" t="str">
        <f t="shared" si="107"/>
        <v>Unclassified? Y/N Out of Order?</v>
      </c>
    </row>
    <row r="1346" spans="6:19" x14ac:dyDescent="0.2">
      <c r="F1346" s="434" t="b">
        <v>0</v>
      </c>
      <c r="G1346" s="440" t="b">
        <f t="shared" si="108"/>
        <v>1</v>
      </c>
      <c r="H1346" s="434" t="b">
        <v>0</v>
      </c>
      <c r="I1346" s="434" t="b">
        <v>0</v>
      </c>
      <c r="K1346" s="434" t="b">
        <v>0</v>
      </c>
      <c r="L1346" s="434">
        <v>0</v>
      </c>
      <c r="M1346" s="434" t="b">
        <v>0</v>
      </c>
      <c r="N1346" s="434">
        <v>0</v>
      </c>
      <c r="O1346" s="497" t="e">
        <f t="shared" si="105"/>
        <v>#DIV/0!</v>
      </c>
      <c r="P1346" s="434">
        <f t="shared" si="109"/>
        <v>0</v>
      </c>
      <c r="Q1346" s="434" t="e">
        <f t="shared" si="106"/>
        <v>#VALUE!</v>
      </c>
      <c r="R1346" s="434">
        <v>1</v>
      </c>
      <c r="S1346" s="434" t="str">
        <f t="shared" si="107"/>
        <v>Unclassified? Y/N Out of Order?</v>
      </c>
    </row>
    <row r="1347" spans="6:19" x14ac:dyDescent="0.2">
      <c r="F1347" s="434" t="b">
        <v>0</v>
      </c>
      <c r="G1347" s="440" t="b">
        <f t="shared" si="108"/>
        <v>1</v>
      </c>
      <c r="H1347" s="434" t="b">
        <v>0</v>
      </c>
      <c r="I1347" s="434" t="b">
        <v>0</v>
      </c>
      <c r="K1347" s="434" t="b">
        <v>0</v>
      </c>
      <c r="L1347" s="434">
        <v>0</v>
      </c>
      <c r="M1347" s="434" t="b">
        <v>0</v>
      </c>
      <c r="N1347" s="434">
        <v>0</v>
      </c>
      <c r="O1347" s="497" t="e">
        <f t="shared" si="105"/>
        <v>#DIV/0!</v>
      </c>
      <c r="P1347" s="434">
        <f t="shared" si="109"/>
        <v>0</v>
      </c>
      <c r="Q1347" s="434" t="e">
        <f t="shared" si="106"/>
        <v>#VALUE!</v>
      </c>
      <c r="R1347" s="434">
        <v>1</v>
      </c>
      <c r="S1347" s="434" t="str">
        <f t="shared" si="107"/>
        <v>Unclassified? Y/N Out of Order?</v>
      </c>
    </row>
    <row r="1348" spans="6:19" x14ac:dyDescent="0.2">
      <c r="F1348" s="434" t="b">
        <v>0</v>
      </c>
      <c r="G1348" s="440" t="b">
        <f t="shared" si="108"/>
        <v>1</v>
      </c>
      <c r="H1348" s="434" t="b">
        <v>0</v>
      </c>
      <c r="I1348" s="434" t="b">
        <v>0</v>
      </c>
      <c r="K1348" s="434" t="b">
        <v>0</v>
      </c>
      <c r="L1348" s="434">
        <v>0</v>
      </c>
      <c r="M1348" s="434" t="b">
        <v>0</v>
      </c>
      <c r="N1348" s="434">
        <v>0</v>
      </c>
      <c r="O1348" s="497" t="e">
        <f t="shared" si="105"/>
        <v>#DIV/0!</v>
      </c>
      <c r="P1348" s="434">
        <f t="shared" si="109"/>
        <v>0</v>
      </c>
      <c r="Q1348" s="434" t="e">
        <f t="shared" si="106"/>
        <v>#VALUE!</v>
      </c>
      <c r="R1348" s="434">
        <v>1</v>
      </c>
      <c r="S1348" s="434" t="str">
        <f t="shared" si="107"/>
        <v>Unclassified? Y/N Out of Order?</v>
      </c>
    </row>
    <row r="1349" spans="6:19" x14ac:dyDescent="0.2">
      <c r="F1349" s="434" t="b">
        <v>0</v>
      </c>
      <c r="G1349" s="440" t="b">
        <f t="shared" si="108"/>
        <v>1</v>
      </c>
      <c r="H1349" s="434" t="b">
        <v>0</v>
      </c>
      <c r="I1349" s="434" t="b">
        <v>0</v>
      </c>
      <c r="K1349" s="434" t="b">
        <v>0</v>
      </c>
      <c r="L1349" s="434">
        <v>0</v>
      </c>
      <c r="M1349" s="434" t="b">
        <v>0</v>
      </c>
      <c r="N1349" s="434">
        <v>0</v>
      </c>
      <c r="O1349" s="497" t="e">
        <f t="shared" si="105"/>
        <v>#DIV/0!</v>
      </c>
      <c r="P1349" s="434">
        <f t="shared" si="109"/>
        <v>0</v>
      </c>
      <c r="Q1349" s="434" t="e">
        <f t="shared" si="106"/>
        <v>#VALUE!</v>
      </c>
      <c r="R1349" s="434">
        <v>1</v>
      </c>
      <c r="S1349" s="434" t="str">
        <f t="shared" si="107"/>
        <v>Unclassified? Y/N Out of Order?</v>
      </c>
    </row>
    <row r="1350" spans="6:19" x14ac:dyDescent="0.2">
      <c r="F1350" s="434" t="b">
        <v>0</v>
      </c>
      <c r="G1350" s="440" t="b">
        <f t="shared" si="108"/>
        <v>1</v>
      </c>
      <c r="H1350" s="434" t="b">
        <v>0</v>
      </c>
      <c r="I1350" s="434" t="b">
        <v>0</v>
      </c>
      <c r="K1350" s="434" t="b">
        <v>0</v>
      </c>
      <c r="L1350" s="434">
        <v>0</v>
      </c>
      <c r="M1350" s="434" t="b">
        <v>0</v>
      </c>
      <c r="N1350" s="434">
        <v>0</v>
      </c>
      <c r="O1350" s="497" t="e">
        <f t="shared" si="105"/>
        <v>#DIV/0!</v>
      </c>
      <c r="P1350" s="434">
        <f t="shared" si="109"/>
        <v>0</v>
      </c>
      <c r="Q1350" s="434" t="e">
        <f t="shared" si="106"/>
        <v>#VALUE!</v>
      </c>
      <c r="R1350" s="434">
        <v>1</v>
      </c>
      <c r="S1350" s="434" t="str">
        <f t="shared" si="107"/>
        <v>Unclassified? Y/N Out of Order?</v>
      </c>
    </row>
    <row r="1351" spans="6:19" x14ac:dyDescent="0.2">
      <c r="F1351" s="434" t="b">
        <v>0</v>
      </c>
      <c r="G1351" s="440" t="b">
        <f t="shared" si="108"/>
        <v>1</v>
      </c>
      <c r="H1351" s="434" t="b">
        <v>0</v>
      </c>
      <c r="I1351" s="434" t="b">
        <v>0</v>
      </c>
      <c r="K1351" s="434" t="b">
        <v>0</v>
      </c>
      <c r="L1351" s="434">
        <v>0</v>
      </c>
      <c r="M1351" s="434" t="b">
        <v>0</v>
      </c>
      <c r="N1351" s="434">
        <v>0</v>
      </c>
      <c r="O1351" s="497" t="e">
        <f t="shared" si="105"/>
        <v>#DIV/0!</v>
      </c>
      <c r="P1351" s="434">
        <f t="shared" si="109"/>
        <v>0</v>
      </c>
      <c r="Q1351" s="434" t="e">
        <f t="shared" si="106"/>
        <v>#VALUE!</v>
      </c>
      <c r="R1351" s="434">
        <v>1</v>
      </c>
      <c r="S1351" s="434" t="str">
        <f t="shared" si="107"/>
        <v>Unclassified? Y/N Out of Order?</v>
      </c>
    </row>
    <row r="1352" spans="6:19" x14ac:dyDescent="0.2">
      <c r="F1352" s="434" t="b">
        <v>0</v>
      </c>
      <c r="G1352" s="440" t="b">
        <f t="shared" si="108"/>
        <v>1</v>
      </c>
      <c r="H1352" s="434" t="b">
        <v>0</v>
      </c>
      <c r="I1352" s="434" t="b">
        <v>0</v>
      </c>
      <c r="K1352" s="434" t="b">
        <v>0</v>
      </c>
      <c r="L1352" s="434">
        <v>0</v>
      </c>
      <c r="M1352" s="434" t="b">
        <v>0</v>
      </c>
      <c r="N1352" s="434">
        <v>0</v>
      </c>
      <c r="O1352" s="497" t="e">
        <f t="shared" si="105"/>
        <v>#DIV/0!</v>
      </c>
      <c r="P1352" s="434">
        <f t="shared" si="109"/>
        <v>0</v>
      </c>
      <c r="Q1352" s="434" t="e">
        <f t="shared" si="106"/>
        <v>#VALUE!</v>
      </c>
      <c r="R1352" s="434">
        <v>1</v>
      </c>
      <c r="S1352" s="434" t="str">
        <f t="shared" si="107"/>
        <v>Unclassified? Y/N Out of Order?</v>
      </c>
    </row>
    <row r="1353" spans="6:19" x14ac:dyDescent="0.2">
      <c r="F1353" s="434" t="b">
        <v>0</v>
      </c>
      <c r="G1353" s="440" t="b">
        <f t="shared" si="108"/>
        <v>1</v>
      </c>
      <c r="H1353" s="434" t="b">
        <v>0</v>
      </c>
      <c r="I1353" s="434" t="b">
        <v>0</v>
      </c>
      <c r="K1353" s="434" t="b">
        <v>0</v>
      </c>
      <c r="L1353" s="434">
        <v>0</v>
      </c>
      <c r="M1353" s="434" t="b">
        <v>0</v>
      </c>
      <c r="N1353" s="434">
        <v>0</v>
      </c>
      <c r="O1353" s="497" t="e">
        <f t="shared" si="105"/>
        <v>#DIV/0!</v>
      </c>
      <c r="P1353" s="434">
        <f t="shared" si="109"/>
        <v>0</v>
      </c>
      <c r="Q1353" s="434" t="e">
        <f t="shared" si="106"/>
        <v>#VALUE!</v>
      </c>
      <c r="R1353" s="434">
        <v>1</v>
      </c>
      <c r="S1353" s="434" t="str">
        <f t="shared" si="107"/>
        <v>Unclassified? Y/N Out of Order?</v>
      </c>
    </row>
    <row r="1354" spans="6:19" x14ac:dyDescent="0.2">
      <c r="F1354" s="434" t="b">
        <v>0</v>
      </c>
      <c r="G1354" s="440" t="b">
        <f t="shared" si="108"/>
        <v>1</v>
      </c>
      <c r="H1354" s="434" t="b">
        <v>0</v>
      </c>
      <c r="I1354" s="434" t="b">
        <v>0</v>
      </c>
      <c r="K1354" s="434" t="b">
        <v>0</v>
      </c>
      <c r="L1354" s="434">
        <v>0</v>
      </c>
      <c r="M1354" s="434" t="b">
        <v>0</v>
      </c>
      <c r="N1354" s="434">
        <v>0</v>
      </c>
      <c r="O1354" s="497" t="e">
        <f t="shared" ref="O1354:O1417" si="110">SUM(IF(I1354 = 1, 1, 0) * J1354, IF(K1354 = 1, 1, 0) * L1354, IF(M1354 = 1, 1, 0) * N1354) / P1354</f>
        <v>#DIV/0!</v>
      </c>
      <c r="P1354" s="434">
        <f t="shared" si="109"/>
        <v>0</v>
      </c>
      <c r="Q1354" s="434" t="e">
        <f t="shared" ref="Q1354:Q1417" si="111">SUM(IF(I1354 = 1, 1, 0) * J1354, IF(K1354 = 1, 1, 0) * L1354, IF(M1354 = 1, 1, 0) * N1354) + " / " + P1354</f>
        <v>#VALUE!</v>
      </c>
      <c r="R1354" s="434">
        <v>1</v>
      </c>
      <c r="S1354" s="434"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34" t="b">
        <v>0</v>
      </c>
      <c r="G1355" s="440" t="b">
        <f t="shared" ref="G1355:G1418" si="113">NOT(H1355)</f>
        <v>1</v>
      </c>
      <c r="H1355" s="434" t="b">
        <v>0</v>
      </c>
      <c r="I1355" s="434" t="b">
        <v>0</v>
      </c>
      <c r="K1355" s="434" t="b">
        <v>0</v>
      </c>
      <c r="L1355" s="434">
        <v>0</v>
      </c>
      <c r="M1355" s="434" t="b">
        <v>0</v>
      </c>
      <c r="N1355" s="434">
        <v>0</v>
      </c>
      <c r="O1355" s="497" t="e">
        <f t="shared" si="110"/>
        <v>#DIV/0!</v>
      </c>
      <c r="P1355" s="434">
        <f t="shared" si="109"/>
        <v>0</v>
      </c>
      <c r="Q1355" s="434" t="e">
        <f t="shared" si="111"/>
        <v>#VALUE!</v>
      </c>
      <c r="R1355" s="434">
        <v>1</v>
      </c>
      <c r="S1355" s="434" t="str">
        <f t="shared" si="112"/>
        <v>Unclassified? Y/N Out of Order?</v>
      </c>
    </row>
    <row r="1356" spans="6:19" x14ac:dyDescent="0.2">
      <c r="F1356" s="434" t="b">
        <v>0</v>
      </c>
      <c r="G1356" s="440" t="b">
        <f t="shared" si="113"/>
        <v>1</v>
      </c>
      <c r="H1356" s="434" t="b">
        <v>0</v>
      </c>
      <c r="I1356" s="434" t="b">
        <v>0</v>
      </c>
      <c r="K1356" s="434" t="b">
        <v>0</v>
      </c>
      <c r="L1356" s="434">
        <v>0</v>
      </c>
      <c r="M1356" s="434" t="b">
        <v>0</v>
      </c>
      <c r="N1356" s="434">
        <v>0</v>
      </c>
      <c r="O1356" s="497" t="e">
        <f t="shared" si="110"/>
        <v>#DIV/0!</v>
      </c>
      <c r="P1356" s="434">
        <f t="shared" si="109"/>
        <v>0</v>
      </c>
      <c r="Q1356" s="434" t="e">
        <f t="shared" si="111"/>
        <v>#VALUE!</v>
      </c>
      <c r="R1356" s="434">
        <v>1</v>
      </c>
      <c r="S1356" s="434" t="str">
        <f t="shared" si="112"/>
        <v>Unclassified? Y/N Out of Order?</v>
      </c>
    </row>
    <row r="1357" spans="6:19" x14ac:dyDescent="0.2">
      <c r="F1357" s="434" t="b">
        <v>0</v>
      </c>
      <c r="G1357" s="440" t="b">
        <f t="shared" si="113"/>
        <v>1</v>
      </c>
      <c r="H1357" s="434" t="b">
        <v>0</v>
      </c>
      <c r="I1357" s="434" t="b">
        <v>0</v>
      </c>
      <c r="K1357" s="434" t="b">
        <v>0</v>
      </c>
      <c r="L1357" s="434">
        <v>0</v>
      </c>
      <c r="M1357" s="434" t="b">
        <v>0</v>
      </c>
      <c r="N1357" s="434">
        <v>0</v>
      </c>
      <c r="O1357" s="497" t="e">
        <f t="shared" si="110"/>
        <v>#DIV/0!</v>
      </c>
      <c r="P1357" s="434">
        <f t="shared" ref="P1357:P1420" si="114">SUM(J1357, L1357, N1357)</f>
        <v>0</v>
      </c>
      <c r="Q1357" s="434" t="e">
        <f t="shared" si="111"/>
        <v>#VALUE!</v>
      </c>
      <c r="R1357" s="434">
        <v>1</v>
      </c>
      <c r="S1357" s="434" t="str">
        <f t="shared" si="112"/>
        <v>Unclassified? Y/N Out of Order?</v>
      </c>
    </row>
    <row r="1358" spans="6:19" x14ac:dyDescent="0.2">
      <c r="F1358" s="434" t="b">
        <v>0</v>
      </c>
      <c r="G1358" s="440" t="b">
        <f t="shared" si="113"/>
        <v>1</v>
      </c>
      <c r="H1358" s="434" t="b">
        <v>0</v>
      </c>
      <c r="I1358" s="434" t="b">
        <v>0</v>
      </c>
      <c r="K1358" s="434" t="b">
        <v>0</v>
      </c>
      <c r="L1358" s="434">
        <v>0</v>
      </c>
      <c r="M1358" s="434" t="b">
        <v>0</v>
      </c>
      <c r="N1358" s="434">
        <v>0</v>
      </c>
      <c r="O1358" s="497" t="e">
        <f t="shared" si="110"/>
        <v>#DIV/0!</v>
      </c>
      <c r="P1358" s="434">
        <f t="shared" si="114"/>
        <v>0</v>
      </c>
      <c r="Q1358" s="434" t="e">
        <f t="shared" si="111"/>
        <v>#VALUE!</v>
      </c>
      <c r="R1358" s="434">
        <v>1</v>
      </c>
      <c r="S1358" s="434" t="str">
        <f t="shared" si="112"/>
        <v>Unclassified? Y/N Out of Order?</v>
      </c>
    </row>
    <row r="1359" spans="6:19" x14ac:dyDescent="0.2">
      <c r="F1359" s="434" t="b">
        <v>0</v>
      </c>
      <c r="G1359" s="440" t="b">
        <f t="shared" si="113"/>
        <v>1</v>
      </c>
      <c r="H1359" s="434" t="b">
        <v>0</v>
      </c>
      <c r="I1359" s="434" t="b">
        <v>0</v>
      </c>
      <c r="K1359" s="434" t="b">
        <v>0</v>
      </c>
      <c r="L1359" s="434">
        <v>0</v>
      </c>
      <c r="M1359" s="434" t="b">
        <v>0</v>
      </c>
      <c r="N1359" s="434">
        <v>0</v>
      </c>
      <c r="O1359" s="497" t="e">
        <f t="shared" si="110"/>
        <v>#DIV/0!</v>
      </c>
      <c r="P1359" s="434">
        <f t="shared" si="114"/>
        <v>0</v>
      </c>
      <c r="Q1359" s="434" t="e">
        <f t="shared" si="111"/>
        <v>#VALUE!</v>
      </c>
      <c r="R1359" s="434">
        <v>1</v>
      </c>
      <c r="S1359" s="434" t="str">
        <f t="shared" si="112"/>
        <v>Unclassified? Y/N Out of Order?</v>
      </c>
    </row>
    <row r="1360" spans="6:19" x14ac:dyDescent="0.2">
      <c r="F1360" s="434" t="b">
        <v>0</v>
      </c>
      <c r="G1360" s="440" t="b">
        <f t="shared" si="113"/>
        <v>1</v>
      </c>
      <c r="H1360" s="434" t="b">
        <v>0</v>
      </c>
      <c r="I1360" s="434" t="b">
        <v>0</v>
      </c>
      <c r="K1360" s="434" t="b">
        <v>0</v>
      </c>
      <c r="L1360" s="434">
        <v>0</v>
      </c>
      <c r="M1360" s="434" t="b">
        <v>0</v>
      </c>
      <c r="N1360" s="434">
        <v>0</v>
      </c>
      <c r="O1360" s="497" t="e">
        <f t="shared" si="110"/>
        <v>#DIV/0!</v>
      </c>
      <c r="P1360" s="434">
        <f t="shared" si="114"/>
        <v>0</v>
      </c>
      <c r="Q1360" s="434" t="e">
        <f t="shared" si="111"/>
        <v>#VALUE!</v>
      </c>
      <c r="R1360" s="434">
        <v>1</v>
      </c>
      <c r="S1360" s="434" t="str">
        <f t="shared" si="112"/>
        <v>Unclassified? Y/N Out of Order?</v>
      </c>
    </row>
    <row r="1361" spans="6:19" x14ac:dyDescent="0.2">
      <c r="F1361" s="434" t="b">
        <v>0</v>
      </c>
      <c r="G1361" s="440" t="b">
        <f t="shared" si="113"/>
        <v>1</v>
      </c>
      <c r="H1361" s="434" t="b">
        <v>0</v>
      </c>
      <c r="I1361" s="434" t="b">
        <v>0</v>
      </c>
      <c r="K1361" s="434" t="b">
        <v>0</v>
      </c>
      <c r="L1361" s="434">
        <v>0</v>
      </c>
      <c r="M1361" s="434" t="b">
        <v>0</v>
      </c>
      <c r="N1361" s="434">
        <v>0</v>
      </c>
      <c r="O1361" s="497" t="e">
        <f t="shared" si="110"/>
        <v>#DIV/0!</v>
      </c>
      <c r="P1361" s="434">
        <f t="shared" si="114"/>
        <v>0</v>
      </c>
      <c r="Q1361" s="434" t="e">
        <f t="shared" si="111"/>
        <v>#VALUE!</v>
      </c>
      <c r="R1361" s="434">
        <v>1</v>
      </c>
      <c r="S1361" s="434" t="str">
        <f t="shared" si="112"/>
        <v>Unclassified? Y/N Out of Order?</v>
      </c>
    </row>
    <row r="1362" spans="6:19" x14ac:dyDescent="0.2">
      <c r="F1362" s="434" t="b">
        <v>0</v>
      </c>
      <c r="G1362" s="440" t="b">
        <f t="shared" si="113"/>
        <v>1</v>
      </c>
      <c r="H1362" s="434" t="b">
        <v>0</v>
      </c>
      <c r="I1362" s="434" t="b">
        <v>0</v>
      </c>
      <c r="K1362" s="434" t="b">
        <v>0</v>
      </c>
      <c r="L1362" s="434">
        <v>0</v>
      </c>
      <c r="M1362" s="434" t="b">
        <v>0</v>
      </c>
      <c r="N1362" s="434">
        <v>0</v>
      </c>
      <c r="O1362" s="497" t="e">
        <f t="shared" si="110"/>
        <v>#DIV/0!</v>
      </c>
      <c r="P1362" s="434">
        <f t="shared" si="114"/>
        <v>0</v>
      </c>
      <c r="Q1362" s="434" t="e">
        <f t="shared" si="111"/>
        <v>#VALUE!</v>
      </c>
      <c r="R1362" s="434">
        <v>1</v>
      </c>
      <c r="S1362" s="434" t="str">
        <f t="shared" si="112"/>
        <v>Unclassified? Y/N Out of Order?</v>
      </c>
    </row>
    <row r="1363" spans="6:19" x14ac:dyDescent="0.2">
      <c r="F1363" s="434" t="b">
        <v>0</v>
      </c>
      <c r="G1363" s="440" t="b">
        <f t="shared" si="113"/>
        <v>1</v>
      </c>
      <c r="H1363" s="434" t="b">
        <v>0</v>
      </c>
      <c r="I1363" s="434" t="b">
        <v>0</v>
      </c>
      <c r="K1363" s="434" t="b">
        <v>0</v>
      </c>
      <c r="L1363" s="434">
        <v>0</v>
      </c>
      <c r="M1363" s="434" t="b">
        <v>0</v>
      </c>
      <c r="N1363" s="434">
        <v>0</v>
      </c>
      <c r="O1363" s="497" t="e">
        <f t="shared" si="110"/>
        <v>#DIV/0!</v>
      </c>
      <c r="P1363" s="434">
        <f t="shared" si="114"/>
        <v>0</v>
      </c>
      <c r="Q1363" s="434" t="e">
        <f t="shared" si="111"/>
        <v>#VALUE!</v>
      </c>
      <c r="R1363" s="434">
        <v>1</v>
      </c>
      <c r="S1363" s="434" t="str">
        <f t="shared" si="112"/>
        <v>Unclassified? Y/N Out of Order?</v>
      </c>
    </row>
    <row r="1364" spans="6:19" x14ac:dyDescent="0.2">
      <c r="F1364" s="434" t="b">
        <v>0</v>
      </c>
      <c r="G1364" s="440" t="b">
        <f t="shared" si="113"/>
        <v>1</v>
      </c>
      <c r="H1364" s="434" t="b">
        <v>0</v>
      </c>
      <c r="I1364" s="434" t="b">
        <v>0</v>
      </c>
      <c r="K1364" s="434" t="b">
        <v>0</v>
      </c>
      <c r="L1364" s="434">
        <v>0</v>
      </c>
      <c r="M1364" s="434" t="b">
        <v>0</v>
      </c>
      <c r="N1364" s="434">
        <v>0</v>
      </c>
      <c r="O1364" s="497" t="e">
        <f t="shared" si="110"/>
        <v>#DIV/0!</v>
      </c>
      <c r="P1364" s="434">
        <f t="shared" si="114"/>
        <v>0</v>
      </c>
      <c r="Q1364" s="434" t="e">
        <f t="shared" si="111"/>
        <v>#VALUE!</v>
      </c>
      <c r="R1364" s="434">
        <v>1</v>
      </c>
      <c r="S1364" s="434" t="str">
        <f t="shared" si="112"/>
        <v>Unclassified? Y/N Out of Order?</v>
      </c>
    </row>
    <row r="1365" spans="6:19" x14ac:dyDescent="0.2">
      <c r="F1365" s="434" t="b">
        <v>0</v>
      </c>
      <c r="G1365" s="440" t="b">
        <f t="shared" si="113"/>
        <v>1</v>
      </c>
      <c r="H1365" s="434" t="b">
        <v>0</v>
      </c>
      <c r="I1365" s="434" t="b">
        <v>0</v>
      </c>
      <c r="K1365" s="434" t="b">
        <v>0</v>
      </c>
      <c r="L1365" s="434">
        <v>0</v>
      </c>
      <c r="M1365" s="434" t="b">
        <v>0</v>
      </c>
      <c r="N1365" s="434">
        <v>0</v>
      </c>
      <c r="O1365" s="497" t="e">
        <f t="shared" si="110"/>
        <v>#DIV/0!</v>
      </c>
      <c r="P1365" s="434">
        <f t="shared" si="114"/>
        <v>0</v>
      </c>
      <c r="Q1365" s="434" t="e">
        <f t="shared" si="111"/>
        <v>#VALUE!</v>
      </c>
      <c r="R1365" s="434">
        <v>1</v>
      </c>
      <c r="S1365" s="434" t="str">
        <f t="shared" si="112"/>
        <v>Unclassified? Y/N Out of Order?</v>
      </c>
    </row>
    <row r="1366" spans="6:19" x14ac:dyDescent="0.2">
      <c r="F1366" s="434" t="b">
        <v>0</v>
      </c>
      <c r="G1366" s="440" t="b">
        <f t="shared" si="113"/>
        <v>1</v>
      </c>
      <c r="H1366" s="434" t="b">
        <v>0</v>
      </c>
      <c r="I1366" s="434" t="b">
        <v>0</v>
      </c>
      <c r="K1366" s="434" t="b">
        <v>0</v>
      </c>
      <c r="L1366" s="434">
        <v>0</v>
      </c>
      <c r="M1366" s="434" t="b">
        <v>0</v>
      </c>
      <c r="N1366" s="434">
        <v>0</v>
      </c>
      <c r="O1366" s="497" t="e">
        <f t="shared" si="110"/>
        <v>#DIV/0!</v>
      </c>
      <c r="P1366" s="434">
        <f t="shared" si="114"/>
        <v>0</v>
      </c>
      <c r="Q1366" s="434" t="e">
        <f t="shared" si="111"/>
        <v>#VALUE!</v>
      </c>
      <c r="R1366" s="434">
        <v>1</v>
      </c>
      <c r="S1366" s="434" t="str">
        <f t="shared" si="112"/>
        <v>Unclassified? Y/N Out of Order?</v>
      </c>
    </row>
    <row r="1367" spans="6:19" x14ac:dyDescent="0.2">
      <c r="F1367" s="434" t="b">
        <v>0</v>
      </c>
      <c r="G1367" s="440" t="b">
        <f t="shared" si="113"/>
        <v>1</v>
      </c>
      <c r="H1367" s="434" t="b">
        <v>0</v>
      </c>
      <c r="I1367" s="434" t="b">
        <v>0</v>
      </c>
      <c r="K1367" s="434" t="b">
        <v>0</v>
      </c>
      <c r="L1367" s="434">
        <v>0</v>
      </c>
      <c r="M1367" s="434" t="b">
        <v>0</v>
      </c>
      <c r="N1367" s="434">
        <v>0</v>
      </c>
      <c r="O1367" s="497" t="e">
        <f t="shared" si="110"/>
        <v>#DIV/0!</v>
      </c>
      <c r="P1367" s="434">
        <f t="shared" si="114"/>
        <v>0</v>
      </c>
      <c r="Q1367" s="434" t="e">
        <f t="shared" si="111"/>
        <v>#VALUE!</v>
      </c>
      <c r="R1367" s="434">
        <v>1</v>
      </c>
      <c r="S1367" s="434" t="str">
        <f t="shared" si="112"/>
        <v>Unclassified? Y/N Out of Order?</v>
      </c>
    </row>
    <row r="1368" spans="6:19" x14ac:dyDescent="0.2">
      <c r="F1368" s="434" t="b">
        <v>0</v>
      </c>
      <c r="G1368" s="440" t="b">
        <f t="shared" si="113"/>
        <v>1</v>
      </c>
      <c r="H1368" s="434" t="b">
        <v>0</v>
      </c>
      <c r="I1368" s="434" t="b">
        <v>0</v>
      </c>
      <c r="K1368" s="434" t="b">
        <v>0</v>
      </c>
      <c r="L1368" s="434">
        <v>0</v>
      </c>
      <c r="M1368" s="434" t="b">
        <v>0</v>
      </c>
      <c r="N1368" s="434">
        <v>0</v>
      </c>
      <c r="O1368" s="497" t="e">
        <f t="shared" si="110"/>
        <v>#DIV/0!</v>
      </c>
      <c r="P1368" s="434">
        <f t="shared" si="114"/>
        <v>0</v>
      </c>
      <c r="Q1368" s="434" t="e">
        <f t="shared" si="111"/>
        <v>#VALUE!</v>
      </c>
      <c r="R1368" s="434">
        <v>1</v>
      </c>
      <c r="S1368" s="434" t="str">
        <f t="shared" si="112"/>
        <v>Unclassified? Y/N Out of Order?</v>
      </c>
    </row>
    <row r="1369" spans="6:19" x14ac:dyDescent="0.2">
      <c r="F1369" s="434" t="b">
        <v>0</v>
      </c>
      <c r="G1369" s="440" t="b">
        <f t="shared" si="113"/>
        <v>1</v>
      </c>
      <c r="H1369" s="434" t="b">
        <v>0</v>
      </c>
      <c r="I1369" s="434" t="b">
        <v>0</v>
      </c>
      <c r="K1369" s="434" t="b">
        <v>0</v>
      </c>
      <c r="L1369" s="434">
        <v>0</v>
      </c>
      <c r="M1369" s="434" t="b">
        <v>0</v>
      </c>
      <c r="N1369" s="434">
        <v>0</v>
      </c>
      <c r="O1369" s="497" t="e">
        <f t="shared" si="110"/>
        <v>#DIV/0!</v>
      </c>
      <c r="P1369" s="434">
        <f t="shared" si="114"/>
        <v>0</v>
      </c>
      <c r="Q1369" s="434" t="e">
        <f t="shared" si="111"/>
        <v>#VALUE!</v>
      </c>
      <c r="R1369" s="434">
        <v>1</v>
      </c>
      <c r="S1369" s="434" t="str">
        <f t="shared" si="112"/>
        <v>Unclassified? Y/N Out of Order?</v>
      </c>
    </row>
    <row r="1370" spans="6:19" x14ac:dyDescent="0.2">
      <c r="F1370" s="434" t="b">
        <v>0</v>
      </c>
      <c r="G1370" s="440" t="b">
        <f t="shared" si="113"/>
        <v>1</v>
      </c>
      <c r="H1370" s="434" t="b">
        <v>0</v>
      </c>
      <c r="I1370" s="434" t="b">
        <v>0</v>
      </c>
      <c r="K1370" s="434" t="b">
        <v>0</v>
      </c>
      <c r="L1370" s="434">
        <v>0</v>
      </c>
      <c r="M1370" s="434" t="b">
        <v>0</v>
      </c>
      <c r="N1370" s="434">
        <v>0</v>
      </c>
      <c r="O1370" s="497" t="e">
        <f t="shared" si="110"/>
        <v>#DIV/0!</v>
      </c>
      <c r="P1370" s="434">
        <f t="shared" si="114"/>
        <v>0</v>
      </c>
      <c r="Q1370" s="434" t="e">
        <f t="shared" si="111"/>
        <v>#VALUE!</v>
      </c>
      <c r="R1370" s="434">
        <v>1</v>
      </c>
      <c r="S1370" s="434" t="str">
        <f t="shared" si="112"/>
        <v>Unclassified? Y/N Out of Order?</v>
      </c>
    </row>
    <row r="1371" spans="6:19" x14ac:dyDescent="0.2">
      <c r="F1371" s="434" t="b">
        <v>0</v>
      </c>
      <c r="G1371" s="440" t="b">
        <f t="shared" si="113"/>
        <v>1</v>
      </c>
      <c r="H1371" s="434" t="b">
        <v>0</v>
      </c>
      <c r="I1371" s="434" t="b">
        <v>0</v>
      </c>
      <c r="K1371" s="434" t="b">
        <v>0</v>
      </c>
      <c r="L1371" s="434">
        <v>0</v>
      </c>
      <c r="M1371" s="434" t="b">
        <v>0</v>
      </c>
      <c r="N1371" s="434">
        <v>0</v>
      </c>
      <c r="O1371" s="497" t="e">
        <f t="shared" si="110"/>
        <v>#DIV/0!</v>
      </c>
      <c r="P1371" s="434">
        <f t="shared" si="114"/>
        <v>0</v>
      </c>
      <c r="Q1371" s="434" t="e">
        <f t="shared" si="111"/>
        <v>#VALUE!</v>
      </c>
      <c r="R1371" s="434">
        <v>1</v>
      </c>
      <c r="S1371" s="434" t="str">
        <f t="shared" si="112"/>
        <v>Unclassified? Y/N Out of Order?</v>
      </c>
    </row>
    <row r="1372" spans="6:19" x14ac:dyDescent="0.2">
      <c r="F1372" s="434" t="b">
        <v>0</v>
      </c>
      <c r="G1372" s="440" t="b">
        <f t="shared" si="113"/>
        <v>1</v>
      </c>
      <c r="H1372" s="434" t="b">
        <v>0</v>
      </c>
      <c r="I1372" s="434" t="b">
        <v>0</v>
      </c>
      <c r="K1372" s="434" t="b">
        <v>0</v>
      </c>
      <c r="L1372" s="434">
        <v>0</v>
      </c>
      <c r="M1372" s="434" t="b">
        <v>0</v>
      </c>
      <c r="N1372" s="434">
        <v>0</v>
      </c>
      <c r="O1372" s="497" t="e">
        <f t="shared" si="110"/>
        <v>#DIV/0!</v>
      </c>
      <c r="P1372" s="434">
        <f t="shared" si="114"/>
        <v>0</v>
      </c>
      <c r="Q1372" s="434" t="e">
        <f t="shared" si="111"/>
        <v>#VALUE!</v>
      </c>
      <c r="R1372" s="434">
        <v>1</v>
      </c>
      <c r="S1372" s="434" t="str">
        <f t="shared" si="112"/>
        <v>Unclassified? Y/N Out of Order?</v>
      </c>
    </row>
    <row r="1373" spans="6:19" x14ac:dyDescent="0.2">
      <c r="F1373" s="434" t="b">
        <v>0</v>
      </c>
      <c r="G1373" s="440" t="b">
        <f t="shared" si="113"/>
        <v>1</v>
      </c>
      <c r="H1373" s="434" t="b">
        <v>0</v>
      </c>
      <c r="I1373" s="434" t="b">
        <v>0</v>
      </c>
      <c r="K1373" s="434" t="b">
        <v>0</v>
      </c>
      <c r="L1373" s="434">
        <v>0</v>
      </c>
      <c r="M1373" s="434" t="b">
        <v>0</v>
      </c>
      <c r="N1373" s="434">
        <v>0</v>
      </c>
      <c r="O1373" s="497" t="e">
        <f t="shared" si="110"/>
        <v>#DIV/0!</v>
      </c>
      <c r="P1373" s="434">
        <f t="shared" si="114"/>
        <v>0</v>
      </c>
      <c r="Q1373" s="434" t="e">
        <f t="shared" si="111"/>
        <v>#VALUE!</v>
      </c>
      <c r="R1373" s="434">
        <v>1</v>
      </c>
      <c r="S1373" s="434" t="str">
        <f t="shared" si="112"/>
        <v>Unclassified? Y/N Out of Order?</v>
      </c>
    </row>
    <row r="1374" spans="6:19" x14ac:dyDescent="0.2">
      <c r="F1374" s="434" t="b">
        <v>0</v>
      </c>
      <c r="G1374" s="440" t="b">
        <f t="shared" si="113"/>
        <v>1</v>
      </c>
      <c r="H1374" s="434" t="b">
        <v>0</v>
      </c>
      <c r="I1374" s="434" t="b">
        <v>0</v>
      </c>
      <c r="K1374" s="434" t="b">
        <v>0</v>
      </c>
      <c r="L1374" s="434">
        <v>0</v>
      </c>
      <c r="M1374" s="434" t="b">
        <v>0</v>
      </c>
      <c r="N1374" s="434">
        <v>0</v>
      </c>
      <c r="O1374" s="497" t="e">
        <f t="shared" si="110"/>
        <v>#DIV/0!</v>
      </c>
      <c r="P1374" s="434">
        <f t="shared" si="114"/>
        <v>0</v>
      </c>
      <c r="Q1374" s="434" t="e">
        <f t="shared" si="111"/>
        <v>#VALUE!</v>
      </c>
      <c r="R1374" s="434">
        <v>1</v>
      </c>
      <c r="S1374" s="434" t="str">
        <f t="shared" si="112"/>
        <v>Unclassified? Y/N Out of Order?</v>
      </c>
    </row>
    <row r="1375" spans="6:19" x14ac:dyDescent="0.2">
      <c r="F1375" s="434" t="b">
        <v>0</v>
      </c>
      <c r="G1375" s="440" t="b">
        <f t="shared" si="113"/>
        <v>1</v>
      </c>
      <c r="H1375" s="434" t="b">
        <v>0</v>
      </c>
      <c r="I1375" s="434" t="b">
        <v>0</v>
      </c>
      <c r="K1375" s="434" t="b">
        <v>0</v>
      </c>
      <c r="L1375" s="434">
        <v>0</v>
      </c>
      <c r="M1375" s="434" t="b">
        <v>0</v>
      </c>
      <c r="N1375" s="434">
        <v>0</v>
      </c>
      <c r="O1375" s="497" t="e">
        <f t="shared" si="110"/>
        <v>#DIV/0!</v>
      </c>
      <c r="P1375" s="434">
        <f t="shared" si="114"/>
        <v>0</v>
      </c>
      <c r="Q1375" s="434" t="e">
        <f t="shared" si="111"/>
        <v>#VALUE!</v>
      </c>
      <c r="R1375" s="434">
        <v>1</v>
      </c>
      <c r="S1375" s="434" t="str">
        <f t="shared" si="112"/>
        <v>Unclassified? Y/N Out of Order?</v>
      </c>
    </row>
    <row r="1376" spans="6:19" x14ac:dyDescent="0.2">
      <c r="F1376" s="434" t="b">
        <v>0</v>
      </c>
      <c r="G1376" s="440" t="b">
        <f t="shared" si="113"/>
        <v>1</v>
      </c>
      <c r="H1376" s="434" t="b">
        <v>0</v>
      </c>
      <c r="I1376" s="434" t="b">
        <v>0</v>
      </c>
      <c r="K1376" s="434" t="b">
        <v>0</v>
      </c>
      <c r="L1376" s="434">
        <v>0</v>
      </c>
      <c r="M1376" s="434" t="b">
        <v>0</v>
      </c>
      <c r="N1376" s="434">
        <v>0</v>
      </c>
      <c r="O1376" s="497" t="e">
        <f t="shared" si="110"/>
        <v>#DIV/0!</v>
      </c>
      <c r="P1376" s="434">
        <f t="shared" si="114"/>
        <v>0</v>
      </c>
      <c r="Q1376" s="434" t="e">
        <f t="shared" si="111"/>
        <v>#VALUE!</v>
      </c>
      <c r="R1376" s="434">
        <v>1</v>
      </c>
      <c r="S1376" s="434" t="str">
        <f t="shared" si="112"/>
        <v>Unclassified? Y/N Out of Order?</v>
      </c>
    </row>
    <row r="1377" spans="6:19" x14ac:dyDescent="0.2">
      <c r="F1377" s="434" t="b">
        <v>0</v>
      </c>
      <c r="G1377" s="440" t="b">
        <f t="shared" si="113"/>
        <v>1</v>
      </c>
      <c r="H1377" s="434" t="b">
        <v>0</v>
      </c>
      <c r="I1377" s="434" t="b">
        <v>0</v>
      </c>
      <c r="K1377" s="434" t="b">
        <v>0</v>
      </c>
      <c r="L1377" s="434">
        <v>0</v>
      </c>
      <c r="M1377" s="434" t="b">
        <v>0</v>
      </c>
      <c r="N1377" s="434">
        <v>0</v>
      </c>
      <c r="O1377" s="497" t="e">
        <f t="shared" si="110"/>
        <v>#DIV/0!</v>
      </c>
      <c r="P1377" s="434">
        <f t="shared" si="114"/>
        <v>0</v>
      </c>
      <c r="Q1377" s="434" t="e">
        <f t="shared" si="111"/>
        <v>#VALUE!</v>
      </c>
      <c r="R1377" s="434">
        <v>1</v>
      </c>
      <c r="S1377" s="434" t="str">
        <f t="shared" si="112"/>
        <v>Unclassified? Y/N Out of Order?</v>
      </c>
    </row>
    <row r="1378" spans="6:19" x14ac:dyDescent="0.2">
      <c r="F1378" s="434" t="b">
        <v>0</v>
      </c>
      <c r="G1378" s="440" t="b">
        <f t="shared" si="113"/>
        <v>1</v>
      </c>
      <c r="H1378" s="434" t="b">
        <v>0</v>
      </c>
      <c r="I1378" s="434" t="b">
        <v>0</v>
      </c>
      <c r="K1378" s="434" t="b">
        <v>0</v>
      </c>
      <c r="L1378" s="434">
        <v>0</v>
      </c>
      <c r="M1378" s="434" t="b">
        <v>0</v>
      </c>
      <c r="N1378" s="434">
        <v>0</v>
      </c>
      <c r="O1378" s="497" t="e">
        <f t="shared" si="110"/>
        <v>#DIV/0!</v>
      </c>
      <c r="P1378" s="434">
        <f t="shared" si="114"/>
        <v>0</v>
      </c>
      <c r="Q1378" s="434" t="e">
        <f t="shared" si="111"/>
        <v>#VALUE!</v>
      </c>
      <c r="R1378" s="434">
        <v>1</v>
      </c>
      <c r="S1378" s="434" t="str">
        <f t="shared" si="112"/>
        <v>Unclassified? Y/N Out of Order?</v>
      </c>
    </row>
    <row r="1379" spans="6:19" x14ac:dyDescent="0.2">
      <c r="F1379" s="434" t="b">
        <v>0</v>
      </c>
      <c r="G1379" s="440" t="b">
        <f t="shared" si="113"/>
        <v>1</v>
      </c>
      <c r="H1379" s="434" t="b">
        <v>0</v>
      </c>
      <c r="I1379" s="434" t="b">
        <v>0</v>
      </c>
      <c r="K1379" s="434" t="b">
        <v>0</v>
      </c>
      <c r="L1379" s="434">
        <v>0</v>
      </c>
      <c r="M1379" s="434" t="b">
        <v>0</v>
      </c>
      <c r="N1379" s="434">
        <v>0</v>
      </c>
      <c r="O1379" s="497" t="e">
        <f t="shared" si="110"/>
        <v>#DIV/0!</v>
      </c>
      <c r="P1379" s="434">
        <f t="shared" si="114"/>
        <v>0</v>
      </c>
      <c r="Q1379" s="434" t="e">
        <f t="shared" si="111"/>
        <v>#VALUE!</v>
      </c>
      <c r="R1379" s="434">
        <v>1</v>
      </c>
      <c r="S1379" s="434" t="str">
        <f t="shared" si="112"/>
        <v>Unclassified? Y/N Out of Order?</v>
      </c>
    </row>
    <row r="1380" spans="6:19" x14ac:dyDescent="0.2">
      <c r="F1380" s="434" t="b">
        <v>0</v>
      </c>
      <c r="G1380" s="440" t="b">
        <f t="shared" si="113"/>
        <v>1</v>
      </c>
      <c r="H1380" s="434" t="b">
        <v>0</v>
      </c>
      <c r="I1380" s="434" t="b">
        <v>0</v>
      </c>
      <c r="K1380" s="434" t="b">
        <v>0</v>
      </c>
      <c r="L1380" s="434">
        <v>0</v>
      </c>
      <c r="M1380" s="434" t="b">
        <v>0</v>
      </c>
      <c r="N1380" s="434">
        <v>0</v>
      </c>
      <c r="O1380" s="497" t="e">
        <f t="shared" si="110"/>
        <v>#DIV/0!</v>
      </c>
      <c r="P1380" s="434">
        <f t="shared" si="114"/>
        <v>0</v>
      </c>
      <c r="Q1380" s="434" t="e">
        <f t="shared" si="111"/>
        <v>#VALUE!</v>
      </c>
      <c r="R1380" s="434">
        <v>1</v>
      </c>
      <c r="S1380" s="434" t="str">
        <f t="shared" si="112"/>
        <v>Unclassified? Y/N Out of Order?</v>
      </c>
    </row>
    <row r="1381" spans="6:19" x14ac:dyDescent="0.2">
      <c r="F1381" s="434" t="b">
        <v>0</v>
      </c>
      <c r="G1381" s="440" t="b">
        <f t="shared" si="113"/>
        <v>1</v>
      </c>
      <c r="H1381" s="434" t="b">
        <v>0</v>
      </c>
      <c r="I1381" s="434" t="b">
        <v>0</v>
      </c>
      <c r="K1381" s="434" t="b">
        <v>0</v>
      </c>
      <c r="L1381" s="434">
        <v>0</v>
      </c>
      <c r="M1381" s="434" t="b">
        <v>0</v>
      </c>
      <c r="N1381" s="434">
        <v>0</v>
      </c>
      <c r="O1381" s="497" t="e">
        <f t="shared" si="110"/>
        <v>#DIV/0!</v>
      </c>
      <c r="P1381" s="434">
        <f t="shared" si="114"/>
        <v>0</v>
      </c>
      <c r="Q1381" s="434" t="e">
        <f t="shared" si="111"/>
        <v>#VALUE!</v>
      </c>
      <c r="R1381" s="434">
        <v>1</v>
      </c>
      <c r="S1381" s="434" t="str">
        <f t="shared" si="112"/>
        <v>Unclassified? Y/N Out of Order?</v>
      </c>
    </row>
    <row r="1382" spans="6:19" x14ac:dyDescent="0.2">
      <c r="F1382" s="434" t="b">
        <v>0</v>
      </c>
      <c r="G1382" s="440" t="b">
        <f t="shared" si="113"/>
        <v>1</v>
      </c>
      <c r="H1382" s="434" t="b">
        <v>0</v>
      </c>
      <c r="I1382" s="434" t="b">
        <v>0</v>
      </c>
      <c r="K1382" s="434" t="b">
        <v>0</v>
      </c>
      <c r="L1382" s="434">
        <v>0</v>
      </c>
      <c r="M1382" s="434" t="b">
        <v>0</v>
      </c>
      <c r="N1382" s="434">
        <v>0</v>
      </c>
      <c r="O1382" s="497" t="e">
        <f t="shared" si="110"/>
        <v>#DIV/0!</v>
      </c>
      <c r="P1382" s="434">
        <f t="shared" si="114"/>
        <v>0</v>
      </c>
      <c r="Q1382" s="434" t="e">
        <f t="shared" si="111"/>
        <v>#VALUE!</v>
      </c>
      <c r="R1382" s="434">
        <v>1</v>
      </c>
      <c r="S1382" s="434" t="str">
        <f t="shared" si="112"/>
        <v>Unclassified? Y/N Out of Order?</v>
      </c>
    </row>
    <row r="1383" spans="6:19" x14ac:dyDescent="0.2">
      <c r="F1383" s="434" t="b">
        <v>0</v>
      </c>
      <c r="G1383" s="440" t="b">
        <f t="shared" si="113"/>
        <v>1</v>
      </c>
      <c r="H1383" s="434" t="b">
        <v>0</v>
      </c>
      <c r="I1383" s="434" t="b">
        <v>0</v>
      </c>
      <c r="K1383" s="434" t="b">
        <v>0</v>
      </c>
      <c r="L1383" s="434">
        <v>0</v>
      </c>
      <c r="M1383" s="434" t="b">
        <v>0</v>
      </c>
      <c r="N1383" s="434">
        <v>0</v>
      </c>
      <c r="O1383" s="497" t="e">
        <f t="shared" si="110"/>
        <v>#DIV/0!</v>
      </c>
      <c r="P1383" s="434">
        <f t="shared" si="114"/>
        <v>0</v>
      </c>
      <c r="Q1383" s="434" t="e">
        <f t="shared" si="111"/>
        <v>#VALUE!</v>
      </c>
      <c r="R1383" s="434">
        <v>1</v>
      </c>
      <c r="S1383" s="434" t="str">
        <f t="shared" si="112"/>
        <v>Unclassified? Y/N Out of Order?</v>
      </c>
    </row>
    <row r="1384" spans="6:19" x14ac:dyDescent="0.2">
      <c r="F1384" s="434" t="b">
        <v>0</v>
      </c>
      <c r="G1384" s="440" t="b">
        <f t="shared" si="113"/>
        <v>1</v>
      </c>
      <c r="H1384" s="434" t="b">
        <v>0</v>
      </c>
      <c r="I1384" s="434" t="b">
        <v>0</v>
      </c>
      <c r="K1384" s="434" t="b">
        <v>0</v>
      </c>
      <c r="L1384" s="434">
        <v>0</v>
      </c>
      <c r="M1384" s="434" t="b">
        <v>0</v>
      </c>
      <c r="N1384" s="434">
        <v>0</v>
      </c>
      <c r="O1384" s="497" t="e">
        <f t="shared" si="110"/>
        <v>#DIV/0!</v>
      </c>
      <c r="P1384" s="434">
        <f t="shared" si="114"/>
        <v>0</v>
      </c>
      <c r="Q1384" s="434" t="e">
        <f t="shared" si="111"/>
        <v>#VALUE!</v>
      </c>
      <c r="R1384" s="434">
        <v>1</v>
      </c>
      <c r="S1384" s="434" t="str">
        <f t="shared" si="112"/>
        <v>Unclassified? Y/N Out of Order?</v>
      </c>
    </row>
    <row r="1385" spans="6:19" x14ac:dyDescent="0.2">
      <c r="F1385" s="434" t="b">
        <v>0</v>
      </c>
      <c r="G1385" s="440" t="b">
        <f t="shared" si="113"/>
        <v>1</v>
      </c>
      <c r="H1385" s="434" t="b">
        <v>0</v>
      </c>
      <c r="I1385" s="434" t="b">
        <v>0</v>
      </c>
      <c r="K1385" s="434" t="b">
        <v>0</v>
      </c>
      <c r="L1385" s="434">
        <v>0</v>
      </c>
      <c r="M1385" s="434" t="b">
        <v>0</v>
      </c>
      <c r="N1385" s="434">
        <v>0</v>
      </c>
      <c r="O1385" s="497" t="e">
        <f t="shared" si="110"/>
        <v>#DIV/0!</v>
      </c>
      <c r="P1385" s="434">
        <f t="shared" si="114"/>
        <v>0</v>
      </c>
      <c r="Q1385" s="434" t="e">
        <f t="shared" si="111"/>
        <v>#VALUE!</v>
      </c>
      <c r="R1385" s="434">
        <v>1</v>
      </c>
      <c r="S1385" s="434" t="str">
        <f t="shared" si="112"/>
        <v>Unclassified? Y/N Out of Order?</v>
      </c>
    </row>
    <row r="1386" spans="6:19" x14ac:dyDescent="0.2">
      <c r="F1386" s="434" t="b">
        <v>0</v>
      </c>
      <c r="G1386" s="440" t="b">
        <f t="shared" si="113"/>
        <v>1</v>
      </c>
      <c r="H1386" s="434" t="b">
        <v>0</v>
      </c>
      <c r="I1386" s="434" t="b">
        <v>0</v>
      </c>
      <c r="K1386" s="434" t="b">
        <v>0</v>
      </c>
      <c r="L1386" s="434">
        <v>0</v>
      </c>
      <c r="M1386" s="434" t="b">
        <v>0</v>
      </c>
      <c r="N1386" s="434">
        <v>0</v>
      </c>
      <c r="O1386" s="497" t="e">
        <f t="shared" si="110"/>
        <v>#DIV/0!</v>
      </c>
      <c r="P1386" s="434">
        <f t="shared" si="114"/>
        <v>0</v>
      </c>
      <c r="Q1386" s="434" t="e">
        <f t="shared" si="111"/>
        <v>#VALUE!</v>
      </c>
      <c r="R1386" s="434">
        <v>1</v>
      </c>
      <c r="S1386" s="434" t="str">
        <f t="shared" si="112"/>
        <v>Unclassified? Y/N Out of Order?</v>
      </c>
    </row>
    <row r="1387" spans="6:19" x14ac:dyDescent="0.2">
      <c r="F1387" s="434" t="b">
        <v>0</v>
      </c>
      <c r="G1387" s="440" t="b">
        <f t="shared" si="113"/>
        <v>1</v>
      </c>
      <c r="H1387" s="434" t="b">
        <v>0</v>
      </c>
      <c r="I1387" s="434" t="b">
        <v>0</v>
      </c>
      <c r="K1387" s="434" t="b">
        <v>0</v>
      </c>
      <c r="L1387" s="434">
        <v>0</v>
      </c>
      <c r="M1387" s="434" t="b">
        <v>0</v>
      </c>
      <c r="N1387" s="434">
        <v>0</v>
      </c>
      <c r="O1387" s="497" t="e">
        <f t="shared" si="110"/>
        <v>#DIV/0!</v>
      </c>
      <c r="P1387" s="434">
        <f t="shared" si="114"/>
        <v>0</v>
      </c>
      <c r="Q1387" s="434" t="e">
        <f t="shared" si="111"/>
        <v>#VALUE!</v>
      </c>
      <c r="R1387" s="434">
        <v>1</v>
      </c>
      <c r="S1387" s="434" t="str">
        <f t="shared" si="112"/>
        <v>Unclassified? Y/N Out of Order?</v>
      </c>
    </row>
    <row r="1388" spans="6:19" x14ac:dyDescent="0.2">
      <c r="F1388" s="434" t="b">
        <v>0</v>
      </c>
      <c r="G1388" s="440" t="b">
        <f t="shared" si="113"/>
        <v>1</v>
      </c>
      <c r="H1388" s="434" t="b">
        <v>0</v>
      </c>
      <c r="I1388" s="434" t="b">
        <v>0</v>
      </c>
      <c r="K1388" s="434" t="b">
        <v>0</v>
      </c>
      <c r="L1388" s="434">
        <v>0</v>
      </c>
      <c r="M1388" s="434" t="b">
        <v>0</v>
      </c>
      <c r="N1388" s="434">
        <v>0</v>
      </c>
      <c r="O1388" s="497" t="e">
        <f t="shared" si="110"/>
        <v>#DIV/0!</v>
      </c>
      <c r="P1388" s="434">
        <f t="shared" si="114"/>
        <v>0</v>
      </c>
      <c r="Q1388" s="434" t="e">
        <f t="shared" si="111"/>
        <v>#VALUE!</v>
      </c>
      <c r="R1388" s="434">
        <v>1</v>
      </c>
      <c r="S1388" s="434" t="str">
        <f t="shared" si="112"/>
        <v>Unclassified? Y/N Out of Order?</v>
      </c>
    </row>
    <row r="1389" spans="6:19" x14ac:dyDescent="0.2">
      <c r="F1389" s="434" t="b">
        <v>0</v>
      </c>
      <c r="G1389" s="440" t="b">
        <f t="shared" si="113"/>
        <v>1</v>
      </c>
      <c r="H1389" s="434" t="b">
        <v>0</v>
      </c>
      <c r="I1389" s="434" t="b">
        <v>0</v>
      </c>
      <c r="K1389" s="434" t="b">
        <v>0</v>
      </c>
      <c r="L1389" s="434">
        <v>0</v>
      </c>
      <c r="M1389" s="434" t="b">
        <v>0</v>
      </c>
      <c r="N1389" s="434">
        <v>0</v>
      </c>
      <c r="O1389" s="497" t="e">
        <f t="shared" si="110"/>
        <v>#DIV/0!</v>
      </c>
      <c r="P1389" s="434">
        <f t="shared" si="114"/>
        <v>0</v>
      </c>
      <c r="Q1389" s="434" t="e">
        <f t="shared" si="111"/>
        <v>#VALUE!</v>
      </c>
      <c r="R1389" s="434">
        <v>1</v>
      </c>
      <c r="S1389" s="434" t="str">
        <f t="shared" si="112"/>
        <v>Unclassified? Y/N Out of Order?</v>
      </c>
    </row>
    <row r="1390" spans="6:19" x14ac:dyDescent="0.2">
      <c r="F1390" s="434" t="b">
        <v>0</v>
      </c>
      <c r="G1390" s="440" t="b">
        <f t="shared" si="113"/>
        <v>1</v>
      </c>
      <c r="H1390" s="434" t="b">
        <v>0</v>
      </c>
      <c r="I1390" s="434" t="b">
        <v>0</v>
      </c>
      <c r="K1390" s="434" t="b">
        <v>0</v>
      </c>
      <c r="L1390" s="434">
        <v>0</v>
      </c>
      <c r="M1390" s="434" t="b">
        <v>0</v>
      </c>
      <c r="N1390" s="434">
        <v>0</v>
      </c>
      <c r="O1390" s="497" t="e">
        <f t="shared" si="110"/>
        <v>#DIV/0!</v>
      </c>
      <c r="P1390" s="434">
        <f t="shared" si="114"/>
        <v>0</v>
      </c>
      <c r="Q1390" s="434" t="e">
        <f t="shared" si="111"/>
        <v>#VALUE!</v>
      </c>
      <c r="R1390" s="434">
        <v>1</v>
      </c>
      <c r="S1390" s="434" t="str">
        <f t="shared" si="112"/>
        <v>Unclassified? Y/N Out of Order?</v>
      </c>
    </row>
    <row r="1391" spans="6:19" x14ac:dyDescent="0.2">
      <c r="F1391" s="434" t="b">
        <v>0</v>
      </c>
      <c r="G1391" s="440" t="b">
        <f t="shared" si="113"/>
        <v>1</v>
      </c>
      <c r="H1391" s="434" t="b">
        <v>0</v>
      </c>
      <c r="I1391" s="434" t="b">
        <v>0</v>
      </c>
      <c r="K1391" s="434" t="b">
        <v>0</v>
      </c>
      <c r="L1391" s="434">
        <v>0</v>
      </c>
      <c r="M1391" s="434" t="b">
        <v>0</v>
      </c>
      <c r="N1391" s="434">
        <v>0</v>
      </c>
      <c r="O1391" s="497" t="e">
        <f t="shared" si="110"/>
        <v>#DIV/0!</v>
      </c>
      <c r="P1391" s="434">
        <f t="shared" si="114"/>
        <v>0</v>
      </c>
      <c r="Q1391" s="434" t="e">
        <f t="shared" si="111"/>
        <v>#VALUE!</v>
      </c>
      <c r="R1391" s="434">
        <v>1</v>
      </c>
      <c r="S1391" s="434" t="str">
        <f t="shared" si="112"/>
        <v>Unclassified? Y/N Out of Order?</v>
      </c>
    </row>
    <row r="1392" spans="6:19" x14ac:dyDescent="0.2">
      <c r="F1392" s="434" t="b">
        <v>0</v>
      </c>
      <c r="G1392" s="440" t="b">
        <f t="shared" si="113"/>
        <v>1</v>
      </c>
      <c r="H1392" s="434" t="b">
        <v>0</v>
      </c>
      <c r="I1392" s="434" t="b">
        <v>0</v>
      </c>
      <c r="K1392" s="434" t="b">
        <v>0</v>
      </c>
      <c r="L1392" s="434">
        <v>0</v>
      </c>
      <c r="M1392" s="434" t="b">
        <v>0</v>
      </c>
      <c r="N1392" s="434">
        <v>0</v>
      </c>
      <c r="O1392" s="497" t="e">
        <f t="shared" si="110"/>
        <v>#DIV/0!</v>
      </c>
      <c r="P1392" s="434">
        <f t="shared" si="114"/>
        <v>0</v>
      </c>
      <c r="Q1392" s="434" t="e">
        <f t="shared" si="111"/>
        <v>#VALUE!</v>
      </c>
      <c r="R1392" s="434">
        <v>1</v>
      </c>
      <c r="S1392" s="434" t="str">
        <f t="shared" si="112"/>
        <v>Unclassified? Y/N Out of Order?</v>
      </c>
    </row>
    <row r="1393" spans="6:19" x14ac:dyDescent="0.2">
      <c r="F1393" s="434" t="b">
        <v>0</v>
      </c>
      <c r="G1393" s="440" t="b">
        <f t="shared" si="113"/>
        <v>1</v>
      </c>
      <c r="H1393" s="434" t="b">
        <v>0</v>
      </c>
      <c r="I1393" s="434" t="b">
        <v>0</v>
      </c>
      <c r="K1393" s="434" t="b">
        <v>0</v>
      </c>
      <c r="L1393" s="434">
        <v>0</v>
      </c>
      <c r="M1393" s="434" t="b">
        <v>0</v>
      </c>
      <c r="N1393" s="434">
        <v>0</v>
      </c>
      <c r="O1393" s="497" t="e">
        <f t="shared" si="110"/>
        <v>#DIV/0!</v>
      </c>
      <c r="P1393" s="434">
        <f t="shared" si="114"/>
        <v>0</v>
      </c>
      <c r="Q1393" s="434" t="e">
        <f t="shared" si="111"/>
        <v>#VALUE!</v>
      </c>
      <c r="R1393" s="434">
        <v>1</v>
      </c>
      <c r="S1393" s="434" t="str">
        <f t="shared" si="112"/>
        <v>Unclassified? Y/N Out of Order?</v>
      </c>
    </row>
    <row r="1394" spans="6:19" x14ac:dyDescent="0.2">
      <c r="F1394" s="434" t="b">
        <v>0</v>
      </c>
      <c r="G1394" s="440" t="b">
        <f t="shared" si="113"/>
        <v>1</v>
      </c>
      <c r="H1394" s="434" t="b">
        <v>0</v>
      </c>
      <c r="I1394" s="434" t="b">
        <v>0</v>
      </c>
      <c r="K1394" s="434" t="b">
        <v>0</v>
      </c>
      <c r="L1394" s="434">
        <v>0</v>
      </c>
      <c r="M1394" s="434" t="b">
        <v>0</v>
      </c>
      <c r="N1394" s="434">
        <v>0</v>
      </c>
      <c r="O1394" s="497" t="e">
        <f t="shared" si="110"/>
        <v>#DIV/0!</v>
      </c>
      <c r="P1394" s="434">
        <f t="shared" si="114"/>
        <v>0</v>
      </c>
      <c r="Q1394" s="434" t="e">
        <f t="shared" si="111"/>
        <v>#VALUE!</v>
      </c>
      <c r="R1394" s="434">
        <v>1</v>
      </c>
      <c r="S1394" s="434" t="str">
        <f t="shared" si="112"/>
        <v>Unclassified? Y/N Out of Order?</v>
      </c>
    </row>
    <row r="1395" spans="6:19" x14ac:dyDescent="0.2">
      <c r="F1395" s="434" t="b">
        <v>0</v>
      </c>
      <c r="G1395" s="440" t="b">
        <f t="shared" si="113"/>
        <v>1</v>
      </c>
      <c r="H1395" s="434" t="b">
        <v>0</v>
      </c>
      <c r="I1395" s="434" t="b">
        <v>0</v>
      </c>
      <c r="K1395" s="434" t="b">
        <v>0</v>
      </c>
      <c r="L1395" s="434">
        <v>0</v>
      </c>
      <c r="M1395" s="434" t="b">
        <v>0</v>
      </c>
      <c r="N1395" s="434">
        <v>0</v>
      </c>
      <c r="O1395" s="497" t="e">
        <f t="shared" si="110"/>
        <v>#DIV/0!</v>
      </c>
      <c r="P1395" s="434">
        <f t="shared" si="114"/>
        <v>0</v>
      </c>
      <c r="Q1395" s="434" t="e">
        <f t="shared" si="111"/>
        <v>#VALUE!</v>
      </c>
      <c r="R1395" s="434">
        <v>1</v>
      </c>
      <c r="S1395" s="434" t="str">
        <f t="shared" si="112"/>
        <v>Unclassified? Y/N Out of Order?</v>
      </c>
    </row>
    <row r="1396" spans="6:19" x14ac:dyDescent="0.2">
      <c r="F1396" s="434" t="b">
        <v>0</v>
      </c>
      <c r="G1396" s="440" t="b">
        <f t="shared" si="113"/>
        <v>1</v>
      </c>
      <c r="H1396" s="434" t="b">
        <v>0</v>
      </c>
      <c r="I1396" s="434" t="b">
        <v>0</v>
      </c>
      <c r="K1396" s="434" t="b">
        <v>0</v>
      </c>
      <c r="L1396" s="434">
        <v>0</v>
      </c>
      <c r="M1396" s="434" t="b">
        <v>0</v>
      </c>
      <c r="N1396" s="434">
        <v>0</v>
      </c>
      <c r="O1396" s="497" t="e">
        <f t="shared" si="110"/>
        <v>#DIV/0!</v>
      </c>
      <c r="P1396" s="434">
        <f t="shared" si="114"/>
        <v>0</v>
      </c>
      <c r="Q1396" s="434" t="e">
        <f t="shared" si="111"/>
        <v>#VALUE!</v>
      </c>
      <c r="R1396" s="434">
        <v>1</v>
      </c>
      <c r="S1396" s="434" t="str">
        <f t="shared" si="112"/>
        <v>Unclassified? Y/N Out of Order?</v>
      </c>
    </row>
    <row r="1397" spans="6:19" x14ac:dyDescent="0.2">
      <c r="F1397" s="434" t="b">
        <v>0</v>
      </c>
      <c r="G1397" s="440" t="b">
        <f t="shared" si="113"/>
        <v>1</v>
      </c>
      <c r="H1397" s="434" t="b">
        <v>0</v>
      </c>
      <c r="I1397" s="434" t="b">
        <v>0</v>
      </c>
      <c r="K1397" s="434" t="b">
        <v>0</v>
      </c>
      <c r="L1397" s="434">
        <v>0</v>
      </c>
      <c r="M1397" s="434" t="b">
        <v>0</v>
      </c>
      <c r="N1397" s="434">
        <v>0</v>
      </c>
      <c r="O1397" s="497" t="e">
        <f t="shared" si="110"/>
        <v>#DIV/0!</v>
      </c>
      <c r="P1397" s="434">
        <f t="shared" si="114"/>
        <v>0</v>
      </c>
      <c r="Q1397" s="434" t="e">
        <f t="shared" si="111"/>
        <v>#VALUE!</v>
      </c>
      <c r="R1397" s="434">
        <v>1</v>
      </c>
      <c r="S1397" s="434" t="str">
        <f t="shared" si="112"/>
        <v>Unclassified? Y/N Out of Order?</v>
      </c>
    </row>
    <row r="1398" spans="6:19" x14ac:dyDescent="0.2">
      <c r="F1398" s="434" t="b">
        <v>0</v>
      </c>
      <c r="G1398" s="440" t="b">
        <f t="shared" si="113"/>
        <v>1</v>
      </c>
      <c r="H1398" s="434" t="b">
        <v>0</v>
      </c>
      <c r="I1398" s="434" t="b">
        <v>0</v>
      </c>
      <c r="K1398" s="434" t="b">
        <v>0</v>
      </c>
      <c r="L1398" s="434">
        <v>0</v>
      </c>
      <c r="M1398" s="434" t="b">
        <v>0</v>
      </c>
      <c r="N1398" s="434">
        <v>0</v>
      </c>
      <c r="O1398" s="497" t="e">
        <f t="shared" si="110"/>
        <v>#DIV/0!</v>
      </c>
      <c r="P1398" s="434">
        <f t="shared" si="114"/>
        <v>0</v>
      </c>
      <c r="Q1398" s="434" t="e">
        <f t="shared" si="111"/>
        <v>#VALUE!</v>
      </c>
      <c r="R1398" s="434">
        <v>1</v>
      </c>
      <c r="S1398" s="434" t="str">
        <f t="shared" si="112"/>
        <v>Unclassified? Y/N Out of Order?</v>
      </c>
    </row>
    <row r="1399" spans="6:19" x14ac:dyDescent="0.2">
      <c r="F1399" s="434" t="b">
        <v>0</v>
      </c>
      <c r="G1399" s="440" t="b">
        <f t="shared" si="113"/>
        <v>1</v>
      </c>
      <c r="H1399" s="434" t="b">
        <v>0</v>
      </c>
      <c r="I1399" s="434" t="b">
        <v>0</v>
      </c>
      <c r="K1399" s="434" t="b">
        <v>0</v>
      </c>
      <c r="L1399" s="434">
        <v>0</v>
      </c>
      <c r="M1399" s="434" t="b">
        <v>0</v>
      </c>
      <c r="N1399" s="434">
        <v>0</v>
      </c>
      <c r="O1399" s="497" t="e">
        <f t="shared" si="110"/>
        <v>#DIV/0!</v>
      </c>
      <c r="P1399" s="434">
        <f t="shared" si="114"/>
        <v>0</v>
      </c>
      <c r="Q1399" s="434" t="e">
        <f t="shared" si="111"/>
        <v>#VALUE!</v>
      </c>
      <c r="R1399" s="434">
        <v>1</v>
      </c>
      <c r="S1399" s="434" t="str">
        <f t="shared" si="112"/>
        <v>Unclassified? Y/N Out of Order?</v>
      </c>
    </row>
    <row r="1400" spans="6:19" x14ac:dyDescent="0.2">
      <c r="F1400" s="434" t="b">
        <v>0</v>
      </c>
      <c r="G1400" s="440" t="b">
        <f t="shared" si="113"/>
        <v>1</v>
      </c>
      <c r="H1400" s="434" t="b">
        <v>0</v>
      </c>
      <c r="I1400" s="434" t="b">
        <v>0</v>
      </c>
      <c r="K1400" s="434" t="b">
        <v>0</v>
      </c>
      <c r="L1400" s="434">
        <v>0</v>
      </c>
      <c r="M1400" s="434" t="b">
        <v>0</v>
      </c>
      <c r="N1400" s="434">
        <v>0</v>
      </c>
      <c r="O1400" s="497" t="e">
        <f t="shared" si="110"/>
        <v>#DIV/0!</v>
      </c>
      <c r="P1400" s="434">
        <f t="shared" si="114"/>
        <v>0</v>
      </c>
      <c r="Q1400" s="434" t="e">
        <f t="shared" si="111"/>
        <v>#VALUE!</v>
      </c>
      <c r="R1400" s="434">
        <v>1</v>
      </c>
      <c r="S1400" s="434" t="str">
        <f t="shared" si="112"/>
        <v>Unclassified? Y/N Out of Order?</v>
      </c>
    </row>
    <row r="1401" spans="6:19" x14ac:dyDescent="0.2">
      <c r="F1401" s="434" t="b">
        <v>0</v>
      </c>
      <c r="G1401" s="440" t="b">
        <f t="shared" si="113"/>
        <v>1</v>
      </c>
      <c r="H1401" s="434" t="b">
        <v>0</v>
      </c>
      <c r="I1401" s="434" t="b">
        <v>0</v>
      </c>
      <c r="K1401" s="434" t="b">
        <v>0</v>
      </c>
      <c r="L1401" s="434">
        <v>0</v>
      </c>
      <c r="M1401" s="434" t="b">
        <v>0</v>
      </c>
      <c r="N1401" s="434">
        <v>0</v>
      </c>
      <c r="O1401" s="497" t="e">
        <f t="shared" si="110"/>
        <v>#DIV/0!</v>
      </c>
      <c r="P1401" s="434">
        <f t="shared" si="114"/>
        <v>0</v>
      </c>
      <c r="Q1401" s="434" t="e">
        <f t="shared" si="111"/>
        <v>#VALUE!</v>
      </c>
      <c r="R1401" s="434">
        <v>1</v>
      </c>
      <c r="S1401" s="434" t="str">
        <f t="shared" si="112"/>
        <v>Unclassified? Y/N Out of Order?</v>
      </c>
    </row>
    <row r="1402" spans="6:19" x14ac:dyDescent="0.2">
      <c r="F1402" s="434" t="b">
        <v>0</v>
      </c>
      <c r="G1402" s="440" t="b">
        <f t="shared" si="113"/>
        <v>1</v>
      </c>
      <c r="H1402" s="434" t="b">
        <v>0</v>
      </c>
      <c r="I1402" s="434" t="b">
        <v>0</v>
      </c>
      <c r="K1402" s="434" t="b">
        <v>0</v>
      </c>
      <c r="L1402" s="434">
        <v>0</v>
      </c>
      <c r="M1402" s="434" t="b">
        <v>0</v>
      </c>
      <c r="N1402" s="434">
        <v>0</v>
      </c>
      <c r="O1402" s="497" t="e">
        <f t="shared" si="110"/>
        <v>#DIV/0!</v>
      </c>
      <c r="P1402" s="434">
        <f t="shared" si="114"/>
        <v>0</v>
      </c>
      <c r="Q1402" s="434" t="e">
        <f t="shared" si="111"/>
        <v>#VALUE!</v>
      </c>
      <c r="R1402" s="434">
        <v>1</v>
      </c>
      <c r="S1402" s="434" t="str">
        <f t="shared" si="112"/>
        <v>Unclassified? Y/N Out of Order?</v>
      </c>
    </row>
    <row r="1403" spans="6:19" x14ac:dyDescent="0.2">
      <c r="F1403" s="434" t="b">
        <v>0</v>
      </c>
      <c r="G1403" s="440" t="b">
        <f t="shared" si="113"/>
        <v>1</v>
      </c>
      <c r="H1403" s="434" t="b">
        <v>0</v>
      </c>
      <c r="I1403" s="434" t="b">
        <v>0</v>
      </c>
      <c r="K1403" s="434" t="b">
        <v>0</v>
      </c>
      <c r="L1403" s="434">
        <v>0</v>
      </c>
      <c r="M1403" s="434" t="b">
        <v>0</v>
      </c>
      <c r="N1403" s="434">
        <v>0</v>
      </c>
      <c r="O1403" s="497" t="e">
        <f t="shared" si="110"/>
        <v>#DIV/0!</v>
      </c>
      <c r="P1403" s="434">
        <f t="shared" si="114"/>
        <v>0</v>
      </c>
      <c r="Q1403" s="434" t="e">
        <f t="shared" si="111"/>
        <v>#VALUE!</v>
      </c>
      <c r="R1403" s="434">
        <v>1</v>
      </c>
      <c r="S1403" s="434" t="str">
        <f t="shared" si="112"/>
        <v>Unclassified? Y/N Out of Order?</v>
      </c>
    </row>
    <row r="1404" spans="6:19" x14ac:dyDescent="0.2">
      <c r="F1404" s="434" t="b">
        <v>0</v>
      </c>
      <c r="G1404" s="440" t="b">
        <f t="shared" si="113"/>
        <v>1</v>
      </c>
      <c r="H1404" s="434" t="b">
        <v>0</v>
      </c>
      <c r="I1404" s="434" t="b">
        <v>0</v>
      </c>
      <c r="K1404" s="434" t="b">
        <v>0</v>
      </c>
      <c r="L1404" s="434">
        <v>0</v>
      </c>
      <c r="M1404" s="434" t="b">
        <v>0</v>
      </c>
      <c r="N1404" s="434">
        <v>0</v>
      </c>
      <c r="O1404" s="497" t="e">
        <f t="shared" si="110"/>
        <v>#DIV/0!</v>
      </c>
      <c r="P1404" s="434">
        <f t="shared" si="114"/>
        <v>0</v>
      </c>
      <c r="Q1404" s="434" t="e">
        <f t="shared" si="111"/>
        <v>#VALUE!</v>
      </c>
      <c r="R1404" s="434">
        <v>1</v>
      </c>
      <c r="S1404" s="434" t="str">
        <f t="shared" si="112"/>
        <v>Unclassified? Y/N Out of Order?</v>
      </c>
    </row>
    <row r="1405" spans="6:19" x14ac:dyDescent="0.2">
      <c r="F1405" s="434" t="b">
        <v>0</v>
      </c>
      <c r="G1405" s="440" t="b">
        <f t="shared" si="113"/>
        <v>1</v>
      </c>
      <c r="H1405" s="434" t="b">
        <v>0</v>
      </c>
      <c r="I1405" s="434" t="b">
        <v>0</v>
      </c>
      <c r="K1405" s="434" t="b">
        <v>0</v>
      </c>
      <c r="L1405" s="434">
        <v>0</v>
      </c>
      <c r="M1405" s="434" t="b">
        <v>0</v>
      </c>
      <c r="N1405" s="434">
        <v>0</v>
      </c>
      <c r="O1405" s="497" t="e">
        <f t="shared" si="110"/>
        <v>#DIV/0!</v>
      </c>
      <c r="P1405" s="434">
        <f t="shared" si="114"/>
        <v>0</v>
      </c>
      <c r="Q1405" s="434" t="e">
        <f t="shared" si="111"/>
        <v>#VALUE!</v>
      </c>
      <c r="R1405" s="434">
        <v>1</v>
      </c>
      <c r="S1405" s="434" t="str">
        <f t="shared" si="112"/>
        <v>Unclassified? Y/N Out of Order?</v>
      </c>
    </row>
    <row r="1406" spans="6:19" x14ac:dyDescent="0.2">
      <c r="F1406" s="434" t="b">
        <v>0</v>
      </c>
      <c r="G1406" s="440" t="b">
        <f t="shared" si="113"/>
        <v>1</v>
      </c>
      <c r="H1406" s="434" t="b">
        <v>0</v>
      </c>
      <c r="I1406" s="434" t="b">
        <v>0</v>
      </c>
      <c r="K1406" s="434" t="b">
        <v>0</v>
      </c>
      <c r="L1406" s="434">
        <v>0</v>
      </c>
      <c r="M1406" s="434" t="b">
        <v>0</v>
      </c>
      <c r="N1406" s="434">
        <v>0</v>
      </c>
      <c r="O1406" s="497" t="e">
        <f t="shared" si="110"/>
        <v>#DIV/0!</v>
      </c>
      <c r="P1406" s="434">
        <f t="shared" si="114"/>
        <v>0</v>
      </c>
      <c r="Q1406" s="434" t="e">
        <f t="shared" si="111"/>
        <v>#VALUE!</v>
      </c>
      <c r="R1406" s="434">
        <v>1</v>
      </c>
      <c r="S1406" s="434" t="str">
        <f t="shared" si="112"/>
        <v>Unclassified? Y/N Out of Order?</v>
      </c>
    </row>
    <row r="1407" spans="6:19" x14ac:dyDescent="0.2">
      <c r="F1407" s="434" t="b">
        <v>0</v>
      </c>
      <c r="G1407" s="440" t="b">
        <f t="shared" si="113"/>
        <v>1</v>
      </c>
      <c r="H1407" s="434" t="b">
        <v>0</v>
      </c>
      <c r="I1407" s="434" t="b">
        <v>0</v>
      </c>
      <c r="K1407" s="434" t="b">
        <v>0</v>
      </c>
      <c r="L1407" s="434">
        <v>0</v>
      </c>
      <c r="M1407" s="434" t="b">
        <v>0</v>
      </c>
      <c r="N1407" s="434">
        <v>0</v>
      </c>
      <c r="O1407" s="497" t="e">
        <f t="shared" si="110"/>
        <v>#DIV/0!</v>
      </c>
      <c r="P1407" s="434">
        <f t="shared" si="114"/>
        <v>0</v>
      </c>
      <c r="Q1407" s="434" t="e">
        <f t="shared" si="111"/>
        <v>#VALUE!</v>
      </c>
      <c r="R1407" s="434">
        <v>1</v>
      </c>
      <c r="S1407" s="434" t="str">
        <f t="shared" si="112"/>
        <v>Unclassified? Y/N Out of Order?</v>
      </c>
    </row>
    <row r="1408" spans="6:19" x14ac:dyDescent="0.2">
      <c r="F1408" s="434" t="b">
        <v>0</v>
      </c>
      <c r="G1408" s="440" t="b">
        <f t="shared" si="113"/>
        <v>1</v>
      </c>
      <c r="H1408" s="434" t="b">
        <v>0</v>
      </c>
      <c r="I1408" s="434" t="b">
        <v>0</v>
      </c>
      <c r="K1408" s="434" t="b">
        <v>0</v>
      </c>
      <c r="L1408" s="434">
        <v>0</v>
      </c>
      <c r="M1408" s="434" t="b">
        <v>0</v>
      </c>
      <c r="N1408" s="434">
        <v>0</v>
      </c>
      <c r="O1408" s="497" t="e">
        <f t="shared" si="110"/>
        <v>#DIV/0!</v>
      </c>
      <c r="P1408" s="434">
        <f t="shared" si="114"/>
        <v>0</v>
      </c>
      <c r="Q1408" s="434" t="e">
        <f t="shared" si="111"/>
        <v>#VALUE!</v>
      </c>
      <c r="R1408" s="434">
        <v>1</v>
      </c>
      <c r="S1408" s="434" t="str">
        <f t="shared" si="112"/>
        <v>Unclassified? Y/N Out of Order?</v>
      </c>
    </row>
    <row r="1409" spans="6:19" x14ac:dyDescent="0.2">
      <c r="F1409" s="434" t="b">
        <v>0</v>
      </c>
      <c r="G1409" s="440" t="b">
        <f t="shared" si="113"/>
        <v>1</v>
      </c>
      <c r="H1409" s="434" t="b">
        <v>0</v>
      </c>
      <c r="I1409" s="434" t="b">
        <v>0</v>
      </c>
      <c r="K1409" s="434" t="b">
        <v>0</v>
      </c>
      <c r="L1409" s="434">
        <v>0</v>
      </c>
      <c r="M1409" s="434" t="b">
        <v>0</v>
      </c>
      <c r="N1409" s="434">
        <v>0</v>
      </c>
      <c r="O1409" s="497" t="e">
        <f t="shared" si="110"/>
        <v>#DIV/0!</v>
      </c>
      <c r="P1409" s="434">
        <f t="shared" si="114"/>
        <v>0</v>
      </c>
      <c r="Q1409" s="434" t="e">
        <f t="shared" si="111"/>
        <v>#VALUE!</v>
      </c>
      <c r="R1409" s="434">
        <v>1</v>
      </c>
      <c r="S1409" s="434" t="str">
        <f t="shared" si="112"/>
        <v>Unclassified? Y/N Out of Order?</v>
      </c>
    </row>
    <row r="1410" spans="6:19" x14ac:dyDescent="0.2">
      <c r="F1410" s="434" t="b">
        <v>0</v>
      </c>
      <c r="G1410" s="440" t="b">
        <f t="shared" si="113"/>
        <v>1</v>
      </c>
      <c r="H1410" s="434" t="b">
        <v>0</v>
      </c>
      <c r="I1410" s="434" t="b">
        <v>0</v>
      </c>
      <c r="K1410" s="434" t="b">
        <v>0</v>
      </c>
      <c r="L1410" s="434">
        <v>0</v>
      </c>
      <c r="M1410" s="434" t="b">
        <v>0</v>
      </c>
      <c r="N1410" s="434">
        <v>0</v>
      </c>
      <c r="O1410" s="497" t="e">
        <f t="shared" si="110"/>
        <v>#DIV/0!</v>
      </c>
      <c r="P1410" s="434">
        <f t="shared" si="114"/>
        <v>0</v>
      </c>
      <c r="Q1410" s="434" t="e">
        <f t="shared" si="111"/>
        <v>#VALUE!</v>
      </c>
      <c r="R1410" s="434">
        <v>1</v>
      </c>
      <c r="S1410" s="434" t="str">
        <f t="shared" si="112"/>
        <v>Unclassified? Y/N Out of Order?</v>
      </c>
    </row>
    <row r="1411" spans="6:19" x14ac:dyDescent="0.2">
      <c r="F1411" s="434" t="b">
        <v>0</v>
      </c>
      <c r="G1411" s="440" t="b">
        <f t="shared" si="113"/>
        <v>1</v>
      </c>
      <c r="H1411" s="434" t="b">
        <v>0</v>
      </c>
      <c r="I1411" s="434" t="b">
        <v>0</v>
      </c>
      <c r="K1411" s="434" t="b">
        <v>0</v>
      </c>
      <c r="L1411" s="434">
        <v>0</v>
      </c>
      <c r="M1411" s="434" t="b">
        <v>0</v>
      </c>
      <c r="N1411" s="434">
        <v>0</v>
      </c>
      <c r="O1411" s="497" t="e">
        <f t="shared" si="110"/>
        <v>#DIV/0!</v>
      </c>
      <c r="P1411" s="434">
        <f t="shared" si="114"/>
        <v>0</v>
      </c>
      <c r="Q1411" s="434" t="e">
        <f t="shared" si="111"/>
        <v>#VALUE!</v>
      </c>
      <c r="R1411" s="434">
        <v>1</v>
      </c>
      <c r="S1411" s="434" t="str">
        <f t="shared" si="112"/>
        <v>Unclassified? Y/N Out of Order?</v>
      </c>
    </row>
    <row r="1412" spans="6:19" x14ac:dyDescent="0.2">
      <c r="F1412" s="434" t="b">
        <v>0</v>
      </c>
      <c r="G1412" s="440" t="b">
        <f t="shared" si="113"/>
        <v>1</v>
      </c>
      <c r="H1412" s="434" t="b">
        <v>0</v>
      </c>
      <c r="I1412" s="434" t="b">
        <v>0</v>
      </c>
      <c r="K1412" s="434" t="b">
        <v>0</v>
      </c>
      <c r="L1412" s="434">
        <v>0</v>
      </c>
      <c r="M1412" s="434" t="b">
        <v>0</v>
      </c>
      <c r="N1412" s="434">
        <v>0</v>
      </c>
      <c r="O1412" s="497" t="e">
        <f t="shared" si="110"/>
        <v>#DIV/0!</v>
      </c>
      <c r="P1412" s="434">
        <f t="shared" si="114"/>
        <v>0</v>
      </c>
      <c r="Q1412" s="434" t="e">
        <f t="shared" si="111"/>
        <v>#VALUE!</v>
      </c>
      <c r="R1412" s="434">
        <v>1</v>
      </c>
      <c r="S1412" s="434" t="str">
        <f t="shared" si="112"/>
        <v>Unclassified? Y/N Out of Order?</v>
      </c>
    </row>
    <row r="1413" spans="6:19" x14ac:dyDescent="0.2">
      <c r="F1413" s="434" t="b">
        <v>0</v>
      </c>
      <c r="G1413" s="440" t="b">
        <f t="shared" si="113"/>
        <v>1</v>
      </c>
      <c r="H1413" s="434" t="b">
        <v>0</v>
      </c>
      <c r="I1413" s="434" t="b">
        <v>0</v>
      </c>
      <c r="K1413" s="434" t="b">
        <v>0</v>
      </c>
      <c r="L1413" s="434">
        <v>0</v>
      </c>
      <c r="M1413" s="434" t="b">
        <v>0</v>
      </c>
      <c r="N1413" s="434">
        <v>0</v>
      </c>
      <c r="O1413" s="497" t="e">
        <f t="shared" si="110"/>
        <v>#DIV/0!</v>
      </c>
      <c r="P1413" s="434">
        <f t="shared" si="114"/>
        <v>0</v>
      </c>
      <c r="Q1413" s="434" t="e">
        <f t="shared" si="111"/>
        <v>#VALUE!</v>
      </c>
      <c r="R1413" s="434">
        <v>1</v>
      </c>
      <c r="S1413" s="434" t="str">
        <f t="shared" si="112"/>
        <v>Unclassified? Y/N Out of Order?</v>
      </c>
    </row>
    <row r="1414" spans="6:19" x14ac:dyDescent="0.2">
      <c r="F1414" s="434" t="b">
        <v>0</v>
      </c>
      <c r="G1414" s="440" t="b">
        <f t="shared" si="113"/>
        <v>1</v>
      </c>
      <c r="H1414" s="434" t="b">
        <v>0</v>
      </c>
      <c r="I1414" s="434" t="b">
        <v>0</v>
      </c>
      <c r="K1414" s="434" t="b">
        <v>0</v>
      </c>
      <c r="L1414" s="434">
        <v>0</v>
      </c>
      <c r="M1414" s="434" t="b">
        <v>0</v>
      </c>
      <c r="N1414" s="434">
        <v>0</v>
      </c>
      <c r="O1414" s="497" t="e">
        <f t="shared" si="110"/>
        <v>#DIV/0!</v>
      </c>
      <c r="P1414" s="434">
        <f t="shared" si="114"/>
        <v>0</v>
      </c>
      <c r="Q1414" s="434" t="e">
        <f t="shared" si="111"/>
        <v>#VALUE!</v>
      </c>
      <c r="R1414" s="434">
        <v>1</v>
      </c>
      <c r="S1414" s="434" t="str">
        <f t="shared" si="112"/>
        <v>Unclassified? Y/N Out of Order?</v>
      </c>
    </row>
    <row r="1415" spans="6:19" x14ac:dyDescent="0.2">
      <c r="F1415" s="434" t="b">
        <v>0</v>
      </c>
      <c r="G1415" s="440" t="b">
        <f t="shared" si="113"/>
        <v>1</v>
      </c>
      <c r="H1415" s="434" t="b">
        <v>0</v>
      </c>
      <c r="I1415" s="434" t="b">
        <v>0</v>
      </c>
      <c r="K1415" s="434" t="b">
        <v>0</v>
      </c>
      <c r="L1415" s="434">
        <v>0</v>
      </c>
      <c r="M1415" s="434" t="b">
        <v>0</v>
      </c>
      <c r="N1415" s="434">
        <v>0</v>
      </c>
      <c r="O1415" s="497" t="e">
        <f t="shared" si="110"/>
        <v>#DIV/0!</v>
      </c>
      <c r="P1415" s="434">
        <f t="shared" si="114"/>
        <v>0</v>
      </c>
      <c r="Q1415" s="434" t="e">
        <f t="shared" si="111"/>
        <v>#VALUE!</v>
      </c>
      <c r="R1415" s="434">
        <v>1</v>
      </c>
      <c r="S1415" s="434" t="str">
        <f t="shared" si="112"/>
        <v>Unclassified? Y/N Out of Order?</v>
      </c>
    </row>
    <row r="1416" spans="6:19" x14ac:dyDescent="0.2">
      <c r="F1416" s="434" t="b">
        <v>0</v>
      </c>
      <c r="G1416" s="440" t="b">
        <f t="shared" si="113"/>
        <v>1</v>
      </c>
      <c r="H1416" s="434" t="b">
        <v>0</v>
      </c>
      <c r="I1416" s="434" t="b">
        <v>0</v>
      </c>
      <c r="K1416" s="434" t="b">
        <v>0</v>
      </c>
      <c r="L1416" s="434">
        <v>0</v>
      </c>
      <c r="M1416" s="434" t="b">
        <v>0</v>
      </c>
      <c r="N1416" s="434">
        <v>0</v>
      </c>
      <c r="O1416" s="497" t="e">
        <f t="shared" si="110"/>
        <v>#DIV/0!</v>
      </c>
      <c r="P1416" s="434">
        <f t="shared" si="114"/>
        <v>0</v>
      </c>
      <c r="Q1416" s="434" t="e">
        <f t="shared" si="111"/>
        <v>#VALUE!</v>
      </c>
      <c r="R1416" s="434">
        <v>1</v>
      </c>
      <c r="S1416" s="434" t="str">
        <f t="shared" si="112"/>
        <v>Unclassified? Y/N Out of Order?</v>
      </c>
    </row>
    <row r="1417" spans="6:19" x14ac:dyDescent="0.2">
      <c r="F1417" s="434" t="b">
        <v>0</v>
      </c>
      <c r="G1417" s="440" t="b">
        <f t="shared" si="113"/>
        <v>1</v>
      </c>
      <c r="H1417" s="434" t="b">
        <v>0</v>
      </c>
      <c r="I1417" s="434" t="b">
        <v>0</v>
      </c>
      <c r="K1417" s="434" t="b">
        <v>0</v>
      </c>
      <c r="L1417" s="434">
        <v>0</v>
      </c>
      <c r="M1417" s="434" t="b">
        <v>0</v>
      </c>
      <c r="N1417" s="434">
        <v>0</v>
      </c>
      <c r="O1417" s="497" t="e">
        <f t="shared" si="110"/>
        <v>#DIV/0!</v>
      </c>
      <c r="P1417" s="434">
        <f t="shared" si="114"/>
        <v>0</v>
      </c>
      <c r="Q1417" s="434" t="e">
        <f t="shared" si="111"/>
        <v>#VALUE!</v>
      </c>
      <c r="R1417" s="434">
        <v>1</v>
      </c>
      <c r="S1417" s="434" t="str">
        <f t="shared" si="112"/>
        <v>Unclassified? Y/N Out of Order?</v>
      </c>
    </row>
    <row r="1418" spans="6:19" x14ac:dyDescent="0.2">
      <c r="F1418" s="434" t="b">
        <v>0</v>
      </c>
      <c r="G1418" s="440" t="b">
        <f t="shared" si="113"/>
        <v>1</v>
      </c>
      <c r="H1418" s="434" t="b">
        <v>0</v>
      </c>
      <c r="I1418" s="434" t="b">
        <v>0</v>
      </c>
      <c r="K1418" s="434" t="b">
        <v>0</v>
      </c>
      <c r="L1418" s="434">
        <v>0</v>
      </c>
      <c r="M1418" s="434" t="b">
        <v>0</v>
      </c>
      <c r="N1418" s="434">
        <v>0</v>
      </c>
      <c r="O1418" s="497" t="e">
        <f t="shared" ref="O1418:O1481" si="115">SUM(IF(I1418 = 1, 1, 0) * J1418, IF(K1418 = 1, 1, 0) * L1418, IF(M1418 = 1, 1, 0) * N1418) / P1418</f>
        <v>#DIV/0!</v>
      </c>
      <c r="P1418" s="434">
        <f t="shared" si="114"/>
        <v>0</v>
      </c>
      <c r="Q1418" s="434" t="e">
        <f t="shared" ref="Q1418:Q1481" si="116">SUM(IF(I1418 = 1, 1, 0) * J1418, IF(K1418 = 1, 1, 0) * L1418, IF(M1418 = 1, 1, 0) * N1418) + " / " + P1418</f>
        <v>#VALUE!</v>
      </c>
      <c r="R1418" s="434">
        <v>1</v>
      </c>
      <c r="S1418" s="434"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34" t="b">
        <v>0</v>
      </c>
      <c r="G1419" s="440" t="b">
        <f t="shared" ref="G1419:G1482" si="118">NOT(H1419)</f>
        <v>1</v>
      </c>
      <c r="H1419" s="434" t="b">
        <v>0</v>
      </c>
      <c r="I1419" s="434" t="b">
        <v>0</v>
      </c>
      <c r="K1419" s="434" t="b">
        <v>0</v>
      </c>
      <c r="L1419" s="434">
        <v>0</v>
      </c>
      <c r="M1419" s="434" t="b">
        <v>0</v>
      </c>
      <c r="N1419" s="434">
        <v>0</v>
      </c>
      <c r="O1419" s="497" t="e">
        <f t="shared" si="115"/>
        <v>#DIV/0!</v>
      </c>
      <c r="P1419" s="434">
        <f t="shared" si="114"/>
        <v>0</v>
      </c>
      <c r="Q1419" s="434" t="e">
        <f t="shared" si="116"/>
        <v>#VALUE!</v>
      </c>
      <c r="R1419" s="434">
        <v>1</v>
      </c>
      <c r="S1419" s="434" t="str">
        <f t="shared" si="117"/>
        <v>Unclassified? Y/N Out of Order?</v>
      </c>
    </row>
    <row r="1420" spans="6:19" x14ac:dyDescent="0.2">
      <c r="F1420" s="434" t="b">
        <v>0</v>
      </c>
      <c r="G1420" s="440" t="b">
        <f t="shared" si="118"/>
        <v>1</v>
      </c>
      <c r="H1420" s="434" t="b">
        <v>0</v>
      </c>
      <c r="I1420" s="434" t="b">
        <v>0</v>
      </c>
      <c r="K1420" s="434" t="b">
        <v>0</v>
      </c>
      <c r="L1420" s="434">
        <v>0</v>
      </c>
      <c r="M1420" s="434" t="b">
        <v>0</v>
      </c>
      <c r="N1420" s="434">
        <v>0</v>
      </c>
      <c r="O1420" s="497" t="e">
        <f t="shared" si="115"/>
        <v>#DIV/0!</v>
      </c>
      <c r="P1420" s="434">
        <f t="shared" si="114"/>
        <v>0</v>
      </c>
      <c r="Q1420" s="434" t="e">
        <f t="shared" si="116"/>
        <v>#VALUE!</v>
      </c>
      <c r="R1420" s="434">
        <v>1</v>
      </c>
      <c r="S1420" s="434" t="str">
        <f t="shared" si="117"/>
        <v>Unclassified? Y/N Out of Order?</v>
      </c>
    </row>
    <row r="1421" spans="6:19" x14ac:dyDescent="0.2">
      <c r="F1421" s="434" t="b">
        <v>0</v>
      </c>
      <c r="G1421" s="440" t="b">
        <f t="shared" si="118"/>
        <v>1</v>
      </c>
      <c r="H1421" s="434" t="b">
        <v>0</v>
      </c>
      <c r="I1421" s="434" t="b">
        <v>0</v>
      </c>
      <c r="K1421" s="434" t="b">
        <v>0</v>
      </c>
      <c r="L1421" s="434">
        <v>0</v>
      </c>
      <c r="M1421" s="434" t="b">
        <v>0</v>
      </c>
      <c r="N1421" s="434">
        <v>0</v>
      </c>
      <c r="O1421" s="497" t="e">
        <f t="shared" si="115"/>
        <v>#DIV/0!</v>
      </c>
      <c r="P1421" s="434">
        <f t="shared" ref="P1421:P1484" si="119">SUM(J1421, L1421, N1421)</f>
        <v>0</v>
      </c>
      <c r="Q1421" s="434" t="e">
        <f t="shared" si="116"/>
        <v>#VALUE!</v>
      </c>
      <c r="R1421" s="434">
        <v>1</v>
      </c>
      <c r="S1421" s="434" t="str">
        <f t="shared" si="117"/>
        <v>Unclassified? Y/N Out of Order?</v>
      </c>
    </row>
    <row r="1422" spans="6:19" x14ac:dyDescent="0.2">
      <c r="F1422" s="434" t="b">
        <v>0</v>
      </c>
      <c r="G1422" s="440" t="b">
        <f t="shared" si="118"/>
        <v>1</v>
      </c>
      <c r="H1422" s="434" t="b">
        <v>0</v>
      </c>
      <c r="I1422" s="434" t="b">
        <v>0</v>
      </c>
      <c r="K1422" s="434" t="b">
        <v>0</v>
      </c>
      <c r="L1422" s="434">
        <v>0</v>
      </c>
      <c r="M1422" s="434" t="b">
        <v>0</v>
      </c>
      <c r="N1422" s="434">
        <v>0</v>
      </c>
      <c r="O1422" s="497" t="e">
        <f t="shared" si="115"/>
        <v>#DIV/0!</v>
      </c>
      <c r="P1422" s="434">
        <f t="shared" si="119"/>
        <v>0</v>
      </c>
      <c r="Q1422" s="434" t="e">
        <f t="shared" si="116"/>
        <v>#VALUE!</v>
      </c>
      <c r="R1422" s="434">
        <v>1</v>
      </c>
      <c r="S1422" s="434" t="str">
        <f t="shared" si="117"/>
        <v>Unclassified? Y/N Out of Order?</v>
      </c>
    </row>
    <row r="1423" spans="6:19" x14ac:dyDescent="0.2">
      <c r="F1423" s="434" t="b">
        <v>0</v>
      </c>
      <c r="G1423" s="440" t="b">
        <f t="shared" si="118"/>
        <v>1</v>
      </c>
      <c r="H1423" s="434" t="b">
        <v>0</v>
      </c>
      <c r="I1423" s="434" t="b">
        <v>0</v>
      </c>
      <c r="K1423" s="434" t="b">
        <v>0</v>
      </c>
      <c r="L1423" s="434">
        <v>0</v>
      </c>
      <c r="M1423" s="434" t="b">
        <v>0</v>
      </c>
      <c r="N1423" s="434">
        <v>0</v>
      </c>
      <c r="O1423" s="497" t="e">
        <f t="shared" si="115"/>
        <v>#DIV/0!</v>
      </c>
      <c r="P1423" s="434">
        <f t="shared" si="119"/>
        <v>0</v>
      </c>
      <c r="Q1423" s="434" t="e">
        <f t="shared" si="116"/>
        <v>#VALUE!</v>
      </c>
      <c r="R1423" s="434">
        <v>1</v>
      </c>
      <c r="S1423" s="434" t="str">
        <f t="shared" si="117"/>
        <v>Unclassified? Y/N Out of Order?</v>
      </c>
    </row>
    <row r="1424" spans="6:19" x14ac:dyDescent="0.2">
      <c r="F1424" s="434" t="b">
        <v>0</v>
      </c>
      <c r="G1424" s="440" t="b">
        <f t="shared" si="118"/>
        <v>1</v>
      </c>
      <c r="H1424" s="434" t="b">
        <v>0</v>
      </c>
      <c r="I1424" s="434" t="b">
        <v>0</v>
      </c>
      <c r="K1424" s="434" t="b">
        <v>0</v>
      </c>
      <c r="L1424" s="434">
        <v>0</v>
      </c>
      <c r="M1424" s="434" t="b">
        <v>0</v>
      </c>
      <c r="N1424" s="434">
        <v>0</v>
      </c>
      <c r="O1424" s="497" t="e">
        <f t="shared" si="115"/>
        <v>#DIV/0!</v>
      </c>
      <c r="P1424" s="434">
        <f t="shared" si="119"/>
        <v>0</v>
      </c>
      <c r="Q1424" s="434" t="e">
        <f t="shared" si="116"/>
        <v>#VALUE!</v>
      </c>
      <c r="R1424" s="434">
        <v>1</v>
      </c>
      <c r="S1424" s="434" t="str">
        <f t="shared" si="117"/>
        <v>Unclassified? Y/N Out of Order?</v>
      </c>
    </row>
    <row r="1425" spans="6:19" x14ac:dyDescent="0.2">
      <c r="F1425" s="434" t="b">
        <v>0</v>
      </c>
      <c r="G1425" s="440" t="b">
        <f t="shared" si="118"/>
        <v>1</v>
      </c>
      <c r="H1425" s="434" t="b">
        <v>0</v>
      </c>
      <c r="I1425" s="434" t="b">
        <v>0</v>
      </c>
      <c r="K1425" s="434" t="b">
        <v>0</v>
      </c>
      <c r="L1425" s="434">
        <v>0</v>
      </c>
      <c r="M1425" s="434" t="b">
        <v>0</v>
      </c>
      <c r="N1425" s="434">
        <v>0</v>
      </c>
      <c r="O1425" s="497" t="e">
        <f t="shared" si="115"/>
        <v>#DIV/0!</v>
      </c>
      <c r="P1425" s="434">
        <f t="shared" si="119"/>
        <v>0</v>
      </c>
      <c r="Q1425" s="434" t="e">
        <f t="shared" si="116"/>
        <v>#VALUE!</v>
      </c>
      <c r="R1425" s="434">
        <v>1</v>
      </c>
      <c r="S1425" s="434" t="str">
        <f t="shared" si="117"/>
        <v>Unclassified? Y/N Out of Order?</v>
      </c>
    </row>
    <row r="1426" spans="6:19" x14ac:dyDescent="0.2">
      <c r="F1426" s="434" t="b">
        <v>0</v>
      </c>
      <c r="G1426" s="440" t="b">
        <f t="shared" si="118"/>
        <v>1</v>
      </c>
      <c r="H1426" s="434" t="b">
        <v>0</v>
      </c>
      <c r="I1426" s="434" t="b">
        <v>0</v>
      </c>
      <c r="K1426" s="434" t="b">
        <v>0</v>
      </c>
      <c r="L1426" s="434">
        <v>0</v>
      </c>
      <c r="M1426" s="434" t="b">
        <v>0</v>
      </c>
      <c r="N1426" s="434">
        <v>0</v>
      </c>
      <c r="O1426" s="497" t="e">
        <f t="shared" si="115"/>
        <v>#DIV/0!</v>
      </c>
      <c r="P1426" s="434">
        <f t="shared" si="119"/>
        <v>0</v>
      </c>
      <c r="Q1426" s="434" t="e">
        <f t="shared" si="116"/>
        <v>#VALUE!</v>
      </c>
      <c r="R1426" s="434">
        <v>1</v>
      </c>
      <c r="S1426" s="434" t="str">
        <f t="shared" si="117"/>
        <v>Unclassified? Y/N Out of Order?</v>
      </c>
    </row>
    <row r="1427" spans="6:19" x14ac:dyDescent="0.2">
      <c r="F1427" s="434" t="b">
        <v>0</v>
      </c>
      <c r="G1427" s="440" t="b">
        <f t="shared" si="118"/>
        <v>1</v>
      </c>
      <c r="H1427" s="434" t="b">
        <v>0</v>
      </c>
      <c r="I1427" s="434" t="b">
        <v>0</v>
      </c>
      <c r="K1427" s="434" t="b">
        <v>0</v>
      </c>
      <c r="L1427" s="434">
        <v>0</v>
      </c>
      <c r="M1427" s="434" t="b">
        <v>0</v>
      </c>
      <c r="N1427" s="434">
        <v>0</v>
      </c>
      <c r="O1427" s="497" t="e">
        <f t="shared" si="115"/>
        <v>#DIV/0!</v>
      </c>
      <c r="P1427" s="434">
        <f t="shared" si="119"/>
        <v>0</v>
      </c>
      <c r="Q1427" s="434" t="e">
        <f t="shared" si="116"/>
        <v>#VALUE!</v>
      </c>
      <c r="R1427" s="434">
        <v>1</v>
      </c>
      <c r="S1427" s="434" t="str">
        <f t="shared" si="117"/>
        <v>Unclassified? Y/N Out of Order?</v>
      </c>
    </row>
    <row r="1428" spans="6:19" x14ac:dyDescent="0.2">
      <c r="F1428" s="434" t="b">
        <v>0</v>
      </c>
      <c r="G1428" s="440" t="b">
        <f t="shared" si="118"/>
        <v>1</v>
      </c>
      <c r="H1428" s="434" t="b">
        <v>0</v>
      </c>
      <c r="I1428" s="434" t="b">
        <v>0</v>
      </c>
      <c r="K1428" s="434" t="b">
        <v>0</v>
      </c>
      <c r="L1428" s="434">
        <v>0</v>
      </c>
      <c r="M1428" s="434" t="b">
        <v>0</v>
      </c>
      <c r="N1428" s="434">
        <v>0</v>
      </c>
      <c r="O1428" s="497" t="e">
        <f t="shared" si="115"/>
        <v>#DIV/0!</v>
      </c>
      <c r="P1428" s="434">
        <f t="shared" si="119"/>
        <v>0</v>
      </c>
      <c r="Q1428" s="434" t="e">
        <f t="shared" si="116"/>
        <v>#VALUE!</v>
      </c>
      <c r="R1428" s="434">
        <v>1</v>
      </c>
      <c r="S1428" s="434" t="str">
        <f t="shared" si="117"/>
        <v>Unclassified? Y/N Out of Order?</v>
      </c>
    </row>
    <row r="1429" spans="6:19" x14ac:dyDescent="0.2">
      <c r="F1429" s="434" t="b">
        <v>0</v>
      </c>
      <c r="G1429" s="440" t="b">
        <f t="shared" si="118"/>
        <v>1</v>
      </c>
      <c r="H1429" s="434" t="b">
        <v>0</v>
      </c>
      <c r="I1429" s="434" t="b">
        <v>0</v>
      </c>
      <c r="K1429" s="434" t="b">
        <v>0</v>
      </c>
      <c r="L1429" s="434">
        <v>0</v>
      </c>
      <c r="M1429" s="434" t="b">
        <v>0</v>
      </c>
      <c r="N1429" s="434">
        <v>0</v>
      </c>
      <c r="O1429" s="497" t="e">
        <f t="shared" si="115"/>
        <v>#DIV/0!</v>
      </c>
      <c r="P1429" s="434">
        <f t="shared" si="119"/>
        <v>0</v>
      </c>
      <c r="Q1429" s="434" t="e">
        <f t="shared" si="116"/>
        <v>#VALUE!</v>
      </c>
      <c r="R1429" s="434">
        <v>1</v>
      </c>
      <c r="S1429" s="434" t="str">
        <f t="shared" si="117"/>
        <v>Unclassified? Y/N Out of Order?</v>
      </c>
    </row>
    <row r="1430" spans="6:19" x14ac:dyDescent="0.2">
      <c r="F1430" s="434" t="b">
        <v>0</v>
      </c>
      <c r="G1430" s="440" t="b">
        <f t="shared" si="118"/>
        <v>1</v>
      </c>
      <c r="H1430" s="434" t="b">
        <v>0</v>
      </c>
      <c r="I1430" s="434" t="b">
        <v>0</v>
      </c>
      <c r="K1430" s="434" t="b">
        <v>0</v>
      </c>
      <c r="L1430" s="434">
        <v>0</v>
      </c>
      <c r="M1430" s="434" t="b">
        <v>0</v>
      </c>
      <c r="N1430" s="434">
        <v>0</v>
      </c>
      <c r="O1430" s="497" t="e">
        <f t="shared" si="115"/>
        <v>#DIV/0!</v>
      </c>
      <c r="P1430" s="434">
        <f t="shared" si="119"/>
        <v>0</v>
      </c>
      <c r="Q1430" s="434" t="e">
        <f t="shared" si="116"/>
        <v>#VALUE!</v>
      </c>
      <c r="R1430" s="434">
        <v>1</v>
      </c>
      <c r="S1430" s="434" t="str">
        <f t="shared" si="117"/>
        <v>Unclassified? Y/N Out of Order?</v>
      </c>
    </row>
    <row r="1431" spans="6:19" x14ac:dyDescent="0.2">
      <c r="F1431" s="434" t="b">
        <v>0</v>
      </c>
      <c r="G1431" s="440" t="b">
        <f t="shared" si="118"/>
        <v>1</v>
      </c>
      <c r="H1431" s="434" t="b">
        <v>0</v>
      </c>
      <c r="I1431" s="434" t="b">
        <v>0</v>
      </c>
      <c r="K1431" s="434" t="b">
        <v>0</v>
      </c>
      <c r="L1431" s="434">
        <v>0</v>
      </c>
      <c r="M1431" s="434" t="b">
        <v>0</v>
      </c>
      <c r="N1431" s="434">
        <v>0</v>
      </c>
      <c r="O1431" s="497" t="e">
        <f t="shared" si="115"/>
        <v>#DIV/0!</v>
      </c>
      <c r="P1431" s="434">
        <f t="shared" si="119"/>
        <v>0</v>
      </c>
      <c r="Q1431" s="434" t="e">
        <f t="shared" si="116"/>
        <v>#VALUE!</v>
      </c>
      <c r="R1431" s="434">
        <v>1</v>
      </c>
      <c r="S1431" s="434" t="str">
        <f t="shared" si="117"/>
        <v>Unclassified? Y/N Out of Order?</v>
      </c>
    </row>
    <row r="1432" spans="6:19" x14ac:dyDescent="0.2">
      <c r="F1432" s="434" t="b">
        <v>0</v>
      </c>
      <c r="G1432" s="440" t="b">
        <f t="shared" si="118"/>
        <v>1</v>
      </c>
      <c r="H1432" s="434" t="b">
        <v>0</v>
      </c>
      <c r="I1432" s="434" t="b">
        <v>0</v>
      </c>
      <c r="K1432" s="434" t="b">
        <v>0</v>
      </c>
      <c r="L1432" s="434">
        <v>0</v>
      </c>
      <c r="M1432" s="434" t="b">
        <v>0</v>
      </c>
      <c r="N1432" s="434">
        <v>0</v>
      </c>
      <c r="O1432" s="497" t="e">
        <f t="shared" si="115"/>
        <v>#DIV/0!</v>
      </c>
      <c r="P1432" s="434">
        <f t="shared" si="119"/>
        <v>0</v>
      </c>
      <c r="Q1432" s="434" t="e">
        <f t="shared" si="116"/>
        <v>#VALUE!</v>
      </c>
      <c r="R1432" s="434">
        <v>1</v>
      </c>
      <c r="S1432" s="434" t="str">
        <f t="shared" si="117"/>
        <v>Unclassified? Y/N Out of Order?</v>
      </c>
    </row>
    <row r="1433" spans="6:19" x14ac:dyDescent="0.2">
      <c r="F1433" s="434" t="b">
        <v>0</v>
      </c>
      <c r="G1433" s="440" t="b">
        <f t="shared" si="118"/>
        <v>1</v>
      </c>
      <c r="H1433" s="434" t="b">
        <v>0</v>
      </c>
      <c r="I1433" s="434" t="b">
        <v>0</v>
      </c>
      <c r="K1433" s="434" t="b">
        <v>0</v>
      </c>
      <c r="L1433" s="434">
        <v>0</v>
      </c>
      <c r="M1433" s="434" t="b">
        <v>0</v>
      </c>
      <c r="N1433" s="434">
        <v>0</v>
      </c>
      <c r="O1433" s="497" t="e">
        <f t="shared" si="115"/>
        <v>#DIV/0!</v>
      </c>
      <c r="P1433" s="434">
        <f t="shared" si="119"/>
        <v>0</v>
      </c>
      <c r="Q1433" s="434" t="e">
        <f t="shared" si="116"/>
        <v>#VALUE!</v>
      </c>
      <c r="R1433" s="434">
        <v>1</v>
      </c>
      <c r="S1433" s="434" t="str">
        <f t="shared" si="117"/>
        <v>Unclassified? Y/N Out of Order?</v>
      </c>
    </row>
    <row r="1434" spans="6:19" x14ac:dyDescent="0.2">
      <c r="F1434" s="434" t="b">
        <v>0</v>
      </c>
      <c r="G1434" s="440" t="b">
        <f t="shared" si="118"/>
        <v>1</v>
      </c>
      <c r="H1434" s="434" t="b">
        <v>0</v>
      </c>
      <c r="I1434" s="434" t="b">
        <v>0</v>
      </c>
      <c r="K1434" s="434" t="b">
        <v>0</v>
      </c>
      <c r="L1434" s="434">
        <v>0</v>
      </c>
      <c r="M1434" s="434" t="b">
        <v>0</v>
      </c>
      <c r="N1434" s="434">
        <v>0</v>
      </c>
      <c r="O1434" s="497" t="e">
        <f t="shared" si="115"/>
        <v>#DIV/0!</v>
      </c>
      <c r="P1434" s="434">
        <f t="shared" si="119"/>
        <v>0</v>
      </c>
      <c r="Q1434" s="434" t="e">
        <f t="shared" si="116"/>
        <v>#VALUE!</v>
      </c>
      <c r="R1434" s="434">
        <v>1</v>
      </c>
      <c r="S1434" s="434" t="str">
        <f t="shared" si="117"/>
        <v>Unclassified? Y/N Out of Order?</v>
      </c>
    </row>
    <row r="1435" spans="6:19" x14ac:dyDescent="0.2">
      <c r="F1435" s="434" t="b">
        <v>0</v>
      </c>
      <c r="G1435" s="440" t="b">
        <f t="shared" si="118"/>
        <v>1</v>
      </c>
      <c r="H1435" s="434" t="b">
        <v>0</v>
      </c>
      <c r="I1435" s="434" t="b">
        <v>0</v>
      </c>
      <c r="K1435" s="434" t="b">
        <v>0</v>
      </c>
      <c r="L1435" s="434">
        <v>0</v>
      </c>
      <c r="M1435" s="434" t="b">
        <v>0</v>
      </c>
      <c r="N1435" s="434">
        <v>0</v>
      </c>
      <c r="O1435" s="497" t="e">
        <f t="shared" si="115"/>
        <v>#DIV/0!</v>
      </c>
      <c r="P1435" s="434">
        <f t="shared" si="119"/>
        <v>0</v>
      </c>
      <c r="Q1435" s="434" t="e">
        <f t="shared" si="116"/>
        <v>#VALUE!</v>
      </c>
      <c r="R1435" s="434">
        <v>1</v>
      </c>
      <c r="S1435" s="434" t="str">
        <f t="shared" si="117"/>
        <v>Unclassified? Y/N Out of Order?</v>
      </c>
    </row>
    <row r="1436" spans="6:19" x14ac:dyDescent="0.2">
      <c r="F1436" s="434" t="b">
        <v>0</v>
      </c>
      <c r="G1436" s="440" t="b">
        <f t="shared" si="118"/>
        <v>1</v>
      </c>
      <c r="H1436" s="434" t="b">
        <v>0</v>
      </c>
      <c r="I1436" s="434" t="b">
        <v>0</v>
      </c>
      <c r="K1436" s="434" t="b">
        <v>0</v>
      </c>
      <c r="L1436" s="434">
        <v>0</v>
      </c>
      <c r="M1436" s="434" t="b">
        <v>0</v>
      </c>
      <c r="N1436" s="434">
        <v>0</v>
      </c>
      <c r="O1436" s="497" t="e">
        <f t="shared" si="115"/>
        <v>#DIV/0!</v>
      </c>
      <c r="P1436" s="434">
        <f t="shared" si="119"/>
        <v>0</v>
      </c>
      <c r="Q1436" s="434" t="e">
        <f t="shared" si="116"/>
        <v>#VALUE!</v>
      </c>
      <c r="R1436" s="434">
        <v>1</v>
      </c>
      <c r="S1436" s="434" t="str">
        <f t="shared" si="117"/>
        <v>Unclassified? Y/N Out of Order?</v>
      </c>
    </row>
    <row r="1437" spans="6:19" x14ac:dyDescent="0.2">
      <c r="F1437" s="434" t="b">
        <v>0</v>
      </c>
      <c r="G1437" s="440" t="b">
        <f t="shared" si="118"/>
        <v>1</v>
      </c>
      <c r="H1437" s="434" t="b">
        <v>0</v>
      </c>
      <c r="I1437" s="434" t="b">
        <v>0</v>
      </c>
      <c r="K1437" s="434" t="b">
        <v>0</v>
      </c>
      <c r="L1437" s="434">
        <v>0</v>
      </c>
      <c r="M1437" s="434" t="b">
        <v>0</v>
      </c>
      <c r="N1437" s="434">
        <v>0</v>
      </c>
      <c r="O1437" s="497" t="e">
        <f t="shared" si="115"/>
        <v>#DIV/0!</v>
      </c>
      <c r="P1437" s="434">
        <f t="shared" si="119"/>
        <v>0</v>
      </c>
      <c r="Q1437" s="434" t="e">
        <f t="shared" si="116"/>
        <v>#VALUE!</v>
      </c>
      <c r="R1437" s="434">
        <v>1</v>
      </c>
      <c r="S1437" s="434" t="str">
        <f t="shared" si="117"/>
        <v>Unclassified? Y/N Out of Order?</v>
      </c>
    </row>
    <row r="1438" spans="6:19" x14ac:dyDescent="0.2">
      <c r="F1438" s="434" t="b">
        <v>0</v>
      </c>
      <c r="G1438" s="440" t="b">
        <f t="shared" si="118"/>
        <v>1</v>
      </c>
      <c r="H1438" s="434" t="b">
        <v>0</v>
      </c>
      <c r="I1438" s="434" t="b">
        <v>0</v>
      </c>
      <c r="K1438" s="434" t="b">
        <v>0</v>
      </c>
      <c r="L1438" s="434">
        <v>0</v>
      </c>
      <c r="M1438" s="434" t="b">
        <v>0</v>
      </c>
      <c r="N1438" s="434">
        <v>0</v>
      </c>
      <c r="O1438" s="497" t="e">
        <f t="shared" si="115"/>
        <v>#DIV/0!</v>
      </c>
      <c r="P1438" s="434">
        <f t="shared" si="119"/>
        <v>0</v>
      </c>
      <c r="Q1438" s="434" t="e">
        <f t="shared" si="116"/>
        <v>#VALUE!</v>
      </c>
      <c r="R1438" s="434">
        <v>1</v>
      </c>
      <c r="S1438" s="434" t="str">
        <f t="shared" si="117"/>
        <v>Unclassified? Y/N Out of Order?</v>
      </c>
    </row>
    <row r="1439" spans="6:19" x14ac:dyDescent="0.2">
      <c r="F1439" s="434" t="b">
        <v>0</v>
      </c>
      <c r="G1439" s="440" t="b">
        <f t="shared" si="118"/>
        <v>1</v>
      </c>
      <c r="H1439" s="434" t="b">
        <v>0</v>
      </c>
      <c r="I1439" s="434" t="b">
        <v>0</v>
      </c>
      <c r="K1439" s="434" t="b">
        <v>0</v>
      </c>
      <c r="L1439" s="434">
        <v>0</v>
      </c>
      <c r="M1439" s="434" t="b">
        <v>0</v>
      </c>
      <c r="N1439" s="434">
        <v>0</v>
      </c>
      <c r="O1439" s="497" t="e">
        <f t="shared" si="115"/>
        <v>#DIV/0!</v>
      </c>
      <c r="P1439" s="434">
        <f t="shared" si="119"/>
        <v>0</v>
      </c>
      <c r="Q1439" s="434" t="e">
        <f t="shared" si="116"/>
        <v>#VALUE!</v>
      </c>
      <c r="R1439" s="434">
        <v>1</v>
      </c>
      <c r="S1439" s="434" t="str">
        <f t="shared" si="117"/>
        <v>Unclassified? Y/N Out of Order?</v>
      </c>
    </row>
    <row r="1440" spans="6:19" x14ac:dyDescent="0.2">
      <c r="F1440" s="434" t="b">
        <v>0</v>
      </c>
      <c r="G1440" s="440" t="b">
        <f t="shared" si="118"/>
        <v>1</v>
      </c>
      <c r="H1440" s="434" t="b">
        <v>0</v>
      </c>
      <c r="I1440" s="434" t="b">
        <v>0</v>
      </c>
      <c r="K1440" s="434" t="b">
        <v>0</v>
      </c>
      <c r="L1440" s="434">
        <v>0</v>
      </c>
      <c r="M1440" s="434" t="b">
        <v>0</v>
      </c>
      <c r="N1440" s="434">
        <v>0</v>
      </c>
      <c r="O1440" s="497" t="e">
        <f t="shared" si="115"/>
        <v>#DIV/0!</v>
      </c>
      <c r="P1440" s="434">
        <f t="shared" si="119"/>
        <v>0</v>
      </c>
      <c r="Q1440" s="434" t="e">
        <f t="shared" si="116"/>
        <v>#VALUE!</v>
      </c>
      <c r="R1440" s="434">
        <v>1</v>
      </c>
      <c r="S1440" s="434" t="str">
        <f t="shared" si="117"/>
        <v>Unclassified? Y/N Out of Order?</v>
      </c>
    </row>
    <row r="1441" spans="6:19" x14ac:dyDescent="0.2">
      <c r="F1441" s="434" t="b">
        <v>0</v>
      </c>
      <c r="G1441" s="440" t="b">
        <f t="shared" si="118"/>
        <v>1</v>
      </c>
      <c r="H1441" s="434" t="b">
        <v>0</v>
      </c>
      <c r="I1441" s="434" t="b">
        <v>0</v>
      </c>
      <c r="K1441" s="434" t="b">
        <v>0</v>
      </c>
      <c r="L1441" s="434">
        <v>0</v>
      </c>
      <c r="M1441" s="434" t="b">
        <v>0</v>
      </c>
      <c r="N1441" s="434">
        <v>0</v>
      </c>
      <c r="O1441" s="497" t="e">
        <f t="shared" si="115"/>
        <v>#DIV/0!</v>
      </c>
      <c r="P1441" s="434">
        <f t="shared" si="119"/>
        <v>0</v>
      </c>
      <c r="Q1441" s="434" t="e">
        <f t="shared" si="116"/>
        <v>#VALUE!</v>
      </c>
      <c r="R1441" s="434">
        <v>1</v>
      </c>
      <c r="S1441" s="434" t="str">
        <f t="shared" si="117"/>
        <v>Unclassified? Y/N Out of Order?</v>
      </c>
    </row>
    <row r="1442" spans="6:19" x14ac:dyDescent="0.2">
      <c r="F1442" s="434" t="b">
        <v>0</v>
      </c>
      <c r="G1442" s="440" t="b">
        <f t="shared" si="118"/>
        <v>1</v>
      </c>
      <c r="H1442" s="434" t="b">
        <v>0</v>
      </c>
      <c r="I1442" s="434" t="b">
        <v>0</v>
      </c>
      <c r="K1442" s="434" t="b">
        <v>0</v>
      </c>
      <c r="L1442" s="434">
        <v>0</v>
      </c>
      <c r="M1442" s="434" t="b">
        <v>0</v>
      </c>
      <c r="N1442" s="434">
        <v>0</v>
      </c>
      <c r="O1442" s="497" t="e">
        <f t="shared" si="115"/>
        <v>#DIV/0!</v>
      </c>
      <c r="P1442" s="434">
        <f t="shared" si="119"/>
        <v>0</v>
      </c>
      <c r="Q1442" s="434" t="e">
        <f t="shared" si="116"/>
        <v>#VALUE!</v>
      </c>
      <c r="R1442" s="434">
        <v>1</v>
      </c>
      <c r="S1442" s="434" t="str">
        <f t="shared" si="117"/>
        <v>Unclassified? Y/N Out of Order?</v>
      </c>
    </row>
    <row r="1443" spans="6:19" x14ac:dyDescent="0.2">
      <c r="F1443" s="434" t="b">
        <v>0</v>
      </c>
      <c r="G1443" s="440" t="b">
        <f t="shared" si="118"/>
        <v>1</v>
      </c>
      <c r="H1443" s="434" t="b">
        <v>0</v>
      </c>
      <c r="I1443" s="434" t="b">
        <v>0</v>
      </c>
      <c r="K1443" s="434" t="b">
        <v>0</v>
      </c>
      <c r="L1443" s="434">
        <v>0</v>
      </c>
      <c r="M1443" s="434" t="b">
        <v>0</v>
      </c>
      <c r="N1443" s="434">
        <v>0</v>
      </c>
      <c r="O1443" s="497" t="e">
        <f t="shared" si="115"/>
        <v>#DIV/0!</v>
      </c>
      <c r="P1443" s="434">
        <f t="shared" si="119"/>
        <v>0</v>
      </c>
      <c r="Q1443" s="434" t="e">
        <f t="shared" si="116"/>
        <v>#VALUE!</v>
      </c>
      <c r="R1443" s="434">
        <v>1</v>
      </c>
      <c r="S1443" s="434" t="str">
        <f t="shared" si="117"/>
        <v>Unclassified? Y/N Out of Order?</v>
      </c>
    </row>
    <row r="1444" spans="6:19" x14ac:dyDescent="0.2">
      <c r="F1444" s="434" t="b">
        <v>0</v>
      </c>
      <c r="G1444" s="440" t="b">
        <f t="shared" si="118"/>
        <v>1</v>
      </c>
      <c r="H1444" s="434" t="b">
        <v>0</v>
      </c>
      <c r="I1444" s="434" t="b">
        <v>0</v>
      </c>
      <c r="K1444" s="434" t="b">
        <v>0</v>
      </c>
      <c r="L1444" s="434">
        <v>0</v>
      </c>
      <c r="M1444" s="434" t="b">
        <v>0</v>
      </c>
      <c r="N1444" s="434">
        <v>0</v>
      </c>
      <c r="O1444" s="497" t="e">
        <f t="shared" si="115"/>
        <v>#DIV/0!</v>
      </c>
      <c r="P1444" s="434">
        <f t="shared" si="119"/>
        <v>0</v>
      </c>
      <c r="Q1444" s="434" t="e">
        <f t="shared" si="116"/>
        <v>#VALUE!</v>
      </c>
      <c r="R1444" s="434">
        <v>1</v>
      </c>
      <c r="S1444" s="434" t="str">
        <f t="shared" si="117"/>
        <v>Unclassified? Y/N Out of Order?</v>
      </c>
    </row>
    <row r="1445" spans="6:19" x14ac:dyDescent="0.2">
      <c r="F1445" s="434" t="b">
        <v>0</v>
      </c>
      <c r="G1445" s="440" t="b">
        <f t="shared" si="118"/>
        <v>1</v>
      </c>
      <c r="H1445" s="434" t="b">
        <v>0</v>
      </c>
      <c r="I1445" s="434" t="b">
        <v>0</v>
      </c>
      <c r="K1445" s="434" t="b">
        <v>0</v>
      </c>
      <c r="L1445" s="434">
        <v>0</v>
      </c>
      <c r="M1445" s="434" t="b">
        <v>0</v>
      </c>
      <c r="N1445" s="434">
        <v>0</v>
      </c>
      <c r="O1445" s="497" t="e">
        <f t="shared" si="115"/>
        <v>#DIV/0!</v>
      </c>
      <c r="P1445" s="434">
        <f t="shared" si="119"/>
        <v>0</v>
      </c>
      <c r="Q1445" s="434" t="e">
        <f t="shared" si="116"/>
        <v>#VALUE!</v>
      </c>
      <c r="R1445" s="434">
        <v>1</v>
      </c>
      <c r="S1445" s="434" t="str">
        <f t="shared" si="117"/>
        <v>Unclassified? Y/N Out of Order?</v>
      </c>
    </row>
    <row r="1446" spans="6:19" x14ac:dyDescent="0.2">
      <c r="F1446" s="434" t="b">
        <v>0</v>
      </c>
      <c r="G1446" s="440" t="b">
        <f t="shared" si="118"/>
        <v>1</v>
      </c>
      <c r="H1446" s="434" t="b">
        <v>0</v>
      </c>
      <c r="I1446" s="434" t="b">
        <v>0</v>
      </c>
      <c r="K1446" s="434" t="b">
        <v>0</v>
      </c>
      <c r="L1446" s="434">
        <v>0</v>
      </c>
      <c r="M1446" s="434" t="b">
        <v>0</v>
      </c>
      <c r="N1446" s="434">
        <v>0</v>
      </c>
      <c r="O1446" s="497" t="e">
        <f t="shared" si="115"/>
        <v>#DIV/0!</v>
      </c>
      <c r="P1446" s="434">
        <f t="shared" si="119"/>
        <v>0</v>
      </c>
      <c r="Q1446" s="434" t="e">
        <f t="shared" si="116"/>
        <v>#VALUE!</v>
      </c>
      <c r="R1446" s="434">
        <v>1</v>
      </c>
      <c r="S1446" s="434" t="str">
        <f t="shared" si="117"/>
        <v>Unclassified? Y/N Out of Order?</v>
      </c>
    </row>
    <row r="1447" spans="6:19" x14ac:dyDescent="0.2">
      <c r="F1447" s="434" t="b">
        <v>0</v>
      </c>
      <c r="G1447" s="440" t="b">
        <f t="shared" si="118"/>
        <v>1</v>
      </c>
      <c r="H1447" s="434" t="b">
        <v>0</v>
      </c>
      <c r="I1447" s="434" t="b">
        <v>0</v>
      </c>
      <c r="K1447" s="434" t="b">
        <v>0</v>
      </c>
      <c r="L1447" s="434">
        <v>0</v>
      </c>
      <c r="M1447" s="434" t="b">
        <v>0</v>
      </c>
      <c r="N1447" s="434">
        <v>0</v>
      </c>
      <c r="O1447" s="497" t="e">
        <f t="shared" si="115"/>
        <v>#DIV/0!</v>
      </c>
      <c r="P1447" s="434">
        <f t="shared" si="119"/>
        <v>0</v>
      </c>
      <c r="Q1447" s="434" t="e">
        <f t="shared" si="116"/>
        <v>#VALUE!</v>
      </c>
      <c r="R1447" s="434">
        <v>1</v>
      </c>
      <c r="S1447" s="434" t="str">
        <f t="shared" si="117"/>
        <v>Unclassified? Y/N Out of Order?</v>
      </c>
    </row>
    <row r="1448" spans="6:19" x14ac:dyDescent="0.2">
      <c r="F1448" s="434" t="b">
        <v>0</v>
      </c>
      <c r="G1448" s="440" t="b">
        <f t="shared" si="118"/>
        <v>1</v>
      </c>
      <c r="H1448" s="434" t="b">
        <v>0</v>
      </c>
      <c r="I1448" s="434" t="b">
        <v>0</v>
      </c>
      <c r="K1448" s="434" t="b">
        <v>0</v>
      </c>
      <c r="L1448" s="434">
        <v>0</v>
      </c>
      <c r="M1448" s="434" t="b">
        <v>0</v>
      </c>
      <c r="N1448" s="434">
        <v>0</v>
      </c>
      <c r="O1448" s="497" t="e">
        <f t="shared" si="115"/>
        <v>#DIV/0!</v>
      </c>
      <c r="P1448" s="434">
        <f t="shared" si="119"/>
        <v>0</v>
      </c>
      <c r="Q1448" s="434" t="e">
        <f t="shared" si="116"/>
        <v>#VALUE!</v>
      </c>
      <c r="R1448" s="434">
        <v>1</v>
      </c>
      <c r="S1448" s="434" t="str">
        <f t="shared" si="117"/>
        <v>Unclassified? Y/N Out of Order?</v>
      </c>
    </row>
    <row r="1449" spans="6:19" x14ac:dyDescent="0.2">
      <c r="F1449" s="434" t="b">
        <v>0</v>
      </c>
      <c r="G1449" s="440" t="b">
        <f t="shared" si="118"/>
        <v>1</v>
      </c>
      <c r="H1449" s="434" t="b">
        <v>0</v>
      </c>
      <c r="I1449" s="434" t="b">
        <v>0</v>
      </c>
      <c r="K1449" s="434" t="b">
        <v>0</v>
      </c>
      <c r="L1449" s="434">
        <v>0</v>
      </c>
      <c r="M1449" s="434" t="b">
        <v>0</v>
      </c>
      <c r="N1449" s="434">
        <v>0</v>
      </c>
      <c r="O1449" s="497" t="e">
        <f t="shared" si="115"/>
        <v>#DIV/0!</v>
      </c>
      <c r="P1449" s="434">
        <f t="shared" si="119"/>
        <v>0</v>
      </c>
      <c r="Q1449" s="434" t="e">
        <f t="shared" si="116"/>
        <v>#VALUE!</v>
      </c>
      <c r="R1449" s="434">
        <v>1</v>
      </c>
      <c r="S1449" s="434" t="str">
        <f t="shared" si="117"/>
        <v>Unclassified? Y/N Out of Order?</v>
      </c>
    </row>
    <row r="1450" spans="6:19" x14ac:dyDescent="0.2">
      <c r="F1450" s="434" t="b">
        <v>0</v>
      </c>
      <c r="G1450" s="440" t="b">
        <f t="shared" si="118"/>
        <v>1</v>
      </c>
      <c r="H1450" s="434" t="b">
        <v>0</v>
      </c>
      <c r="I1450" s="434" t="b">
        <v>0</v>
      </c>
      <c r="K1450" s="434" t="b">
        <v>0</v>
      </c>
      <c r="L1450" s="434">
        <v>0</v>
      </c>
      <c r="M1450" s="434" t="b">
        <v>0</v>
      </c>
      <c r="N1450" s="434">
        <v>0</v>
      </c>
      <c r="O1450" s="497" t="e">
        <f t="shared" si="115"/>
        <v>#DIV/0!</v>
      </c>
      <c r="P1450" s="434">
        <f t="shared" si="119"/>
        <v>0</v>
      </c>
      <c r="Q1450" s="434" t="e">
        <f t="shared" si="116"/>
        <v>#VALUE!</v>
      </c>
      <c r="R1450" s="434">
        <v>1</v>
      </c>
      <c r="S1450" s="434" t="str">
        <f t="shared" si="117"/>
        <v>Unclassified? Y/N Out of Order?</v>
      </c>
    </row>
    <row r="1451" spans="6:19" x14ac:dyDescent="0.2">
      <c r="F1451" s="434" t="b">
        <v>0</v>
      </c>
      <c r="G1451" s="440" t="b">
        <f t="shared" si="118"/>
        <v>1</v>
      </c>
      <c r="H1451" s="434" t="b">
        <v>0</v>
      </c>
      <c r="I1451" s="434" t="b">
        <v>0</v>
      </c>
      <c r="K1451" s="434" t="b">
        <v>0</v>
      </c>
      <c r="L1451" s="434">
        <v>0</v>
      </c>
      <c r="M1451" s="434" t="b">
        <v>0</v>
      </c>
      <c r="N1451" s="434">
        <v>0</v>
      </c>
      <c r="O1451" s="497" t="e">
        <f t="shared" si="115"/>
        <v>#DIV/0!</v>
      </c>
      <c r="P1451" s="434">
        <f t="shared" si="119"/>
        <v>0</v>
      </c>
      <c r="Q1451" s="434" t="e">
        <f t="shared" si="116"/>
        <v>#VALUE!</v>
      </c>
      <c r="R1451" s="434">
        <v>1</v>
      </c>
      <c r="S1451" s="434" t="str">
        <f t="shared" si="117"/>
        <v>Unclassified? Y/N Out of Order?</v>
      </c>
    </row>
    <row r="1452" spans="6:19" x14ac:dyDescent="0.2">
      <c r="F1452" s="434" t="b">
        <v>0</v>
      </c>
      <c r="G1452" s="440" t="b">
        <f t="shared" si="118"/>
        <v>1</v>
      </c>
      <c r="H1452" s="434" t="b">
        <v>0</v>
      </c>
      <c r="I1452" s="434" t="b">
        <v>0</v>
      </c>
      <c r="K1452" s="434" t="b">
        <v>0</v>
      </c>
      <c r="L1452" s="434">
        <v>0</v>
      </c>
      <c r="M1452" s="434" t="b">
        <v>0</v>
      </c>
      <c r="N1452" s="434">
        <v>0</v>
      </c>
      <c r="O1452" s="497" t="e">
        <f t="shared" si="115"/>
        <v>#DIV/0!</v>
      </c>
      <c r="P1452" s="434">
        <f t="shared" si="119"/>
        <v>0</v>
      </c>
      <c r="Q1452" s="434" t="e">
        <f t="shared" si="116"/>
        <v>#VALUE!</v>
      </c>
      <c r="R1452" s="434">
        <v>1</v>
      </c>
      <c r="S1452" s="434" t="str">
        <f t="shared" si="117"/>
        <v>Unclassified? Y/N Out of Order?</v>
      </c>
    </row>
    <row r="1453" spans="6:19" x14ac:dyDescent="0.2">
      <c r="F1453" s="434" t="b">
        <v>0</v>
      </c>
      <c r="G1453" s="440" t="b">
        <f t="shared" si="118"/>
        <v>1</v>
      </c>
      <c r="H1453" s="434" t="b">
        <v>0</v>
      </c>
      <c r="I1453" s="434" t="b">
        <v>0</v>
      </c>
      <c r="K1453" s="434" t="b">
        <v>0</v>
      </c>
      <c r="L1453" s="434">
        <v>0</v>
      </c>
      <c r="M1453" s="434" t="b">
        <v>0</v>
      </c>
      <c r="N1453" s="434">
        <v>0</v>
      </c>
      <c r="O1453" s="497" t="e">
        <f t="shared" si="115"/>
        <v>#DIV/0!</v>
      </c>
      <c r="P1453" s="434">
        <f t="shared" si="119"/>
        <v>0</v>
      </c>
      <c r="Q1453" s="434" t="e">
        <f t="shared" si="116"/>
        <v>#VALUE!</v>
      </c>
      <c r="R1453" s="434">
        <v>1</v>
      </c>
      <c r="S1453" s="434" t="str">
        <f t="shared" si="117"/>
        <v>Unclassified? Y/N Out of Order?</v>
      </c>
    </row>
    <row r="1454" spans="6:19" x14ac:dyDescent="0.2">
      <c r="F1454" s="434" t="b">
        <v>0</v>
      </c>
      <c r="G1454" s="440" t="b">
        <f t="shared" si="118"/>
        <v>1</v>
      </c>
      <c r="H1454" s="434" t="b">
        <v>0</v>
      </c>
      <c r="I1454" s="434" t="b">
        <v>0</v>
      </c>
      <c r="K1454" s="434" t="b">
        <v>0</v>
      </c>
      <c r="L1454" s="434">
        <v>0</v>
      </c>
      <c r="M1454" s="434" t="b">
        <v>0</v>
      </c>
      <c r="N1454" s="434">
        <v>0</v>
      </c>
      <c r="O1454" s="497" t="e">
        <f t="shared" si="115"/>
        <v>#DIV/0!</v>
      </c>
      <c r="P1454" s="434">
        <f t="shared" si="119"/>
        <v>0</v>
      </c>
      <c r="Q1454" s="434" t="e">
        <f t="shared" si="116"/>
        <v>#VALUE!</v>
      </c>
      <c r="R1454" s="434">
        <v>1</v>
      </c>
      <c r="S1454" s="434" t="str">
        <f t="shared" si="117"/>
        <v>Unclassified? Y/N Out of Order?</v>
      </c>
    </row>
    <row r="1455" spans="6:19" x14ac:dyDescent="0.2">
      <c r="F1455" s="434" t="b">
        <v>0</v>
      </c>
      <c r="G1455" s="440" t="b">
        <f t="shared" si="118"/>
        <v>1</v>
      </c>
      <c r="H1455" s="434" t="b">
        <v>0</v>
      </c>
      <c r="I1455" s="434" t="b">
        <v>0</v>
      </c>
      <c r="K1455" s="434" t="b">
        <v>0</v>
      </c>
      <c r="L1455" s="434">
        <v>0</v>
      </c>
      <c r="M1455" s="434" t="b">
        <v>0</v>
      </c>
      <c r="N1455" s="434">
        <v>0</v>
      </c>
      <c r="O1455" s="497" t="e">
        <f t="shared" si="115"/>
        <v>#DIV/0!</v>
      </c>
      <c r="P1455" s="434">
        <f t="shared" si="119"/>
        <v>0</v>
      </c>
      <c r="Q1455" s="434" t="e">
        <f t="shared" si="116"/>
        <v>#VALUE!</v>
      </c>
      <c r="R1455" s="434">
        <v>1</v>
      </c>
      <c r="S1455" s="434" t="str">
        <f t="shared" si="117"/>
        <v>Unclassified? Y/N Out of Order?</v>
      </c>
    </row>
    <row r="1456" spans="6:19" x14ac:dyDescent="0.2">
      <c r="F1456" s="434" t="b">
        <v>0</v>
      </c>
      <c r="G1456" s="440" t="b">
        <f t="shared" si="118"/>
        <v>1</v>
      </c>
      <c r="H1456" s="434" t="b">
        <v>0</v>
      </c>
      <c r="I1456" s="434" t="b">
        <v>0</v>
      </c>
      <c r="K1456" s="434" t="b">
        <v>0</v>
      </c>
      <c r="L1456" s="434">
        <v>0</v>
      </c>
      <c r="M1456" s="434" t="b">
        <v>0</v>
      </c>
      <c r="N1456" s="434">
        <v>0</v>
      </c>
      <c r="O1456" s="497" t="e">
        <f t="shared" si="115"/>
        <v>#DIV/0!</v>
      </c>
      <c r="P1456" s="434">
        <f t="shared" si="119"/>
        <v>0</v>
      </c>
      <c r="Q1456" s="434" t="e">
        <f t="shared" si="116"/>
        <v>#VALUE!</v>
      </c>
      <c r="R1456" s="434">
        <v>1</v>
      </c>
      <c r="S1456" s="434" t="str">
        <f t="shared" si="117"/>
        <v>Unclassified? Y/N Out of Order?</v>
      </c>
    </row>
    <row r="1457" spans="6:19" x14ac:dyDescent="0.2">
      <c r="F1457" s="434" t="b">
        <v>0</v>
      </c>
      <c r="G1457" s="440" t="b">
        <f t="shared" si="118"/>
        <v>1</v>
      </c>
      <c r="H1457" s="434" t="b">
        <v>0</v>
      </c>
      <c r="I1457" s="434" t="b">
        <v>0</v>
      </c>
      <c r="K1457" s="434" t="b">
        <v>0</v>
      </c>
      <c r="L1457" s="434">
        <v>0</v>
      </c>
      <c r="M1457" s="434" t="b">
        <v>0</v>
      </c>
      <c r="N1457" s="434">
        <v>0</v>
      </c>
      <c r="O1457" s="497" t="e">
        <f t="shared" si="115"/>
        <v>#DIV/0!</v>
      </c>
      <c r="P1457" s="434">
        <f t="shared" si="119"/>
        <v>0</v>
      </c>
      <c r="Q1457" s="434" t="e">
        <f t="shared" si="116"/>
        <v>#VALUE!</v>
      </c>
      <c r="R1457" s="434">
        <v>1</v>
      </c>
      <c r="S1457" s="434" t="str">
        <f t="shared" si="117"/>
        <v>Unclassified? Y/N Out of Order?</v>
      </c>
    </row>
    <row r="1458" spans="6:19" x14ac:dyDescent="0.2">
      <c r="F1458" s="434" t="b">
        <v>0</v>
      </c>
      <c r="G1458" s="440" t="b">
        <f t="shared" si="118"/>
        <v>1</v>
      </c>
      <c r="H1458" s="434" t="b">
        <v>0</v>
      </c>
      <c r="I1458" s="434" t="b">
        <v>0</v>
      </c>
      <c r="K1458" s="434" t="b">
        <v>0</v>
      </c>
      <c r="L1458" s="434">
        <v>0</v>
      </c>
      <c r="M1458" s="434" t="b">
        <v>0</v>
      </c>
      <c r="N1458" s="434">
        <v>0</v>
      </c>
      <c r="O1458" s="497" t="e">
        <f t="shared" si="115"/>
        <v>#DIV/0!</v>
      </c>
      <c r="P1458" s="434">
        <f t="shared" si="119"/>
        <v>0</v>
      </c>
      <c r="Q1458" s="434" t="e">
        <f t="shared" si="116"/>
        <v>#VALUE!</v>
      </c>
      <c r="R1458" s="434">
        <v>1</v>
      </c>
      <c r="S1458" s="434" t="str">
        <f t="shared" si="117"/>
        <v>Unclassified? Y/N Out of Order?</v>
      </c>
    </row>
    <row r="1459" spans="6:19" x14ac:dyDescent="0.2">
      <c r="F1459" s="434" t="b">
        <v>0</v>
      </c>
      <c r="G1459" s="440" t="b">
        <f t="shared" si="118"/>
        <v>1</v>
      </c>
      <c r="H1459" s="434" t="b">
        <v>0</v>
      </c>
      <c r="I1459" s="434" t="b">
        <v>0</v>
      </c>
      <c r="K1459" s="434" t="b">
        <v>0</v>
      </c>
      <c r="L1459" s="434">
        <v>0</v>
      </c>
      <c r="M1459" s="434" t="b">
        <v>0</v>
      </c>
      <c r="N1459" s="434">
        <v>0</v>
      </c>
      <c r="O1459" s="497" t="e">
        <f t="shared" si="115"/>
        <v>#DIV/0!</v>
      </c>
      <c r="P1459" s="434">
        <f t="shared" si="119"/>
        <v>0</v>
      </c>
      <c r="Q1459" s="434" t="e">
        <f t="shared" si="116"/>
        <v>#VALUE!</v>
      </c>
      <c r="R1459" s="434">
        <v>1</v>
      </c>
      <c r="S1459" s="434" t="str">
        <f t="shared" si="117"/>
        <v>Unclassified? Y/N Out of Order?</v>
      </c>
    </row>
    <row r="1460" spans="6:19" x14ac:dyDescent="0.2">
      <c r="F1460" s="434" t="b">
        <v>0</v>
      </c>
      <c r="G1460" s="440" t="b">
        <f t="shared" si="118"/>
        <v>1</v>
      </c>
      <c r="H1460" s="434" t="b">
        <v>0</v>
      </c>
      <c r="I1460" s="434" t="b">
        <v>0</v>
      </c>
      <c r="K1460" s="434" t="b">
        <v>0</v>
      </c>
      <c r="L1460" s="434">
        <v>0</v>
      </c>
      <c r="M1460" s="434" t="b">
        <v>0</v>
      </c>
      <c r="N1460" s="434">
        <v>0</v>
      </c>
      <c r="O1460" s="497" t="e">
        <f t="shared" si="115"/>
        <v>#DIV/0!</v>
      </c>
      <c r="P1460" s="434">
        <f t="shared" si="119"/>
        <v>0</v>
      </c>
      <c r="Q1460" s="434" t="e">
        <f t="shared" si="116"/>
        <v>#VALUE!</v>
      </c>
      <c r="R1460" s="434">
        <v>1</v>
      </c>
      <c r="S1460" s="434" t="str">
        <f t="shared" si="117"/>
        <v>Unclassified? Y/N Out of Order?</v>
      </c>
    </row>
    <row r="1461" spans="6:19" x14ac:dyDescent="0.2">
      <c r="F1461" s="434" t="b">
        <v>0</v>
      </c>
      <c r="G1461" s="440" t="b">
        <f t="shared" si="118"/>
        <v>1</v>
      </c>
      <c r="H1461" s="434" t="b">
        <v>0</v>
      </c>
      <c r="I1461" s="434" t="b">
        <v>0</v>
      </c>
      <c r="K1461" s="434" t="b">
        <v>0</v>
      </c>
      <c r="L1461" s="434">
        <v>0</v>
      </c>
      <c r="M1461" s="434" t="b">
        <v>0</v>
      </c>
      <c r="N1461" s="434">
        <v>0</v>
      </c>
      <c r="O1461" s="497" t="e">
        <f t="shared" si="115"/>
        <v>#DIV/0!</v>
      </c>
      <c r="P1461" s="434">
        <f t="shared" si="119"/>
        <v>0</v>
      </c>
      <c r="Q1461" s="434" t="e">
        <f t="shared" si="116"/>
        <v>#VALUE!</v>
      </c>
      <c r="R1461" s="434">
        <v>1</v>
      </c>
      <c r="S1461" s="434" t="str">
        <f t="shared" si="117"/>
        <v>Unclassified? Y/N Out of Order?</v>
      </c>
    </row>
    <row r="1462" spans="6:19" x14ac:dyDescent="0.2">
      <c r="F1462" s="434" t="b">
        <v>0</v>
      </c>
      <c r="G1462" s="440" t="b">
        <f t="shared" si="118"/>
        <v>1</v>
      </c>
      <c r="H1462" s="434" t="b">
        <v>0</v>
      </c>
      <c r="I1462" s="434" t="b">
        <v>0</v>
      </c>
      <c r="K1462" s="434" t="b">
        <v>0</v>
      </c>
      <c r="L1462" s="434">
        <v>0</v>
      </c>
      <c r="M1462" s="434" t="b">
        <v>0</v>
      </c>
      <c r="N1462" s="434">
        <v>0</v>
      </c>
      <c r="O1462" s="497" t="e">
        <f t="shared" si="115"/>
        <v>#DIV/0!</v>
      </c>
      <c r="P1462" s="434">
        <f t="shared" si="119"/>
        <v>0</v>
      </c>
      <c r="Q1462" s="434" t="e">
        <f t="shared" si="116"/>
        <v>#VALUE!</v>
      </c>
      <c r="R1462" s="434">
        <v>1</v>
      </c>
      <c r="S1462" s="434" t="str">
        <f t="shared" si="117"/>
        <v>Unclassified? Y/N Out of Order?</v>
      </c>
    </row>
    <row r="1463" spans="6:19" x14ac:dyDescent="0.2">
      <c r="F1463" s="434" t="b">
        <v>0</v>
      </c>
      <c r="G1463" s="440" t="b">
        <f t="shared" si="118"/>
        <v>1</v>
      </c>
      <c r="H1463" s="434" t="b">
        <v>0</v>
      </c>
      <c r="I1463" s="434" t="b">
        <v>0</v>
      </c>
      <c r="K1463" s="434" t="b">
        <v>0</v>
      </c>
      <c r="L1463" s="434">
        <v>0</v>
      </c>
      <c r="M1463" s="434" t="b">
        <v>0</v>
      </c>
      <c r="N1463" s="434">
        <v>0</v>
      </c>
      <c r="O1463" s="497" t="e">
        <f t="shared" si="115"/>
        <v>#DIV/0!</v>
      </c>
      <c r="P1463" s="434">
        <f t="shared" si="119"/>
        <v>0</v>
      </c>
      <c r="Q1463" s="434" t="e">
        <f t="shared" si="116"/>
        <v>#VALUE!</v>
      </c>
      <c r="R1463" s="434">
        <v>1</v>
      </c>
      <c r="S1463" s="434" t="str">
        <f t="shared" si="117"/>
        <v>Unclassified? Y/N Out of Order?</v>
      </c>
    </row>
    <row r="1464" spans="6:19" x14ac:dyDescent="0.2">
      <c r="F1464" s="434" t="b">
        <v>0</v>
      </c>
      <c r="G1464" s="440" t="b">
        <f t="shared" si="118"/>
        <v>1</v>
      </c>
      <c r="H1464" s="434" t="b">
        <v>0</v>
      </c>
      <c r="I1464" s="434" t="b">
        <v>0</v>
      </c>
      <c r="K1464" s="434" t="b">
        <v>0</v>
      </c>
      <c r="L1464" s="434">
        <v>0</v>
      </c>
      <c r="M1464" s="434" t="b">
        <v>0</v>
      </c>
      <c r="N1464" s="434">
        <v>0</v>
      </c>
      <c r="O1464" s="497" t="e">
        <f t="shared" si="115"/>
        <v>#DIV/0!</v>
      </c>
      <c r="P1464" s="434">
        <f t="shared" si="119"/>
        <v>0</v>
      </c>
      <c r="Q1464" s="434" t="e">
        <f t="shared" si="116"/>
        <v>#VALUE!</v>
      </c>
      <c r="R1464" s="434">
        <v>1</v>
      </c>
      <c r="S1464" s="434" t="str">
        <f t="shared" si="117"/>
        <v>Unclassified? Y/N Out of Order?</v>
      </c>
    </row>
    <row r="1465" spans="6:19" x14ac:dyDescent="0.2">
      <c r="F1465" s="434" t="b">
        <v>0</v>
      </c>
      <c r="G1465" s="440" t="b">
        <f t="shared" si="118"/>
        <v>1</v>
      </c>
      <c r="H1465" s="434" t="b">
        <v>0</v>
      </c>
      <c r="I1465" s="434" t="b">
        <v>0</v>
      </c>
      <c r="K1465" s="434" t="b">
        <v>0</v>
      </c>
      <c r="L1465" s="434">
        <v>0</v>
      </c>
      <c r="M1465" s="434" t="b">
        <v>0</v>
      </c>
      <c r="N1465" s="434">
        <v>0</v>
      </c>
      <c r="O1465" s="497" t="e">
        <f t="shared" si="115"/>
        <v>#DIV/0!</v>
      </c>
      <c r="P1465" s="434">
        <f t="shared" si="119"/>
        <v>0</v>
      </c>
      <c r="Q1465" s="434" t="e">
        <f t="shared" si="116"/>
        <v>#VALUE!</v>
      </c>
      <c r="R1465" s="434">
        <v>1</v>
      </c>
      <c r="S1465" s="434" t="str">
        <f t="shared" si="117"/>
        <v>Unclassified? Y/N Out of Order?</v>
      </c>
    </row>
    <row r="1466" spans="6:19" x14ac:dyDescent="0.2">
      <c r="F1466" s="434" t="b">
        <v>0</v>
      </c>
      <c r="G1466" s="440" t="b">
        <f t="shared" si="118"/>
        <v>1</v>
      </c>
      <c r="H1466" s="434" t="b">
        <v>0</v>
      </c>
      <c r="I1466" s="434" t="b">
        <v>0</v>
      </c>
      <c r="K1466" s="434" t="b">
        <v>0</v>
      </c>
      <c r="L1466" s="434">
        <v>0</v>
      </c>
      <c r="M1466" s="434" t="b">
        <v>0</v>
      </c>
      <c r="N1466" s="434">
        <v>0</v>
      </c>
      <c r="O1466" s="497" t="e">
        <f t="shared" si="115"/>
        <v>#DIV/0!</v>
      </c>
      <c r="P1466" s="434">
        <f t="shared" si="119"/>
        <v>0</v>
      </c>
      <c r="Q1466" s="434" t="e">
        <f t="shared" si="116"/>
        <v>#VALUE!</v>
      </c>
      <c r="R1466" s="434">
        <v>1</v>
      </c>
      <c r="S1466" s="434" t="str">
        <f t="shared" si="117"/>
        <v>Unclassified? Y/N Out of Order?</v>
      </c>
    </row>
    <row r="1467" spans="6:19" x14ac:dyDescent="0.2">
      <c r="F1467" s="434" t="b">
        <v>0</v>
      </c>
      <c r="G1467" s="440" t="b">
        <f t="shared" si="118"/>
        <v>1</v>
      </c>
      <c r="H1467" s="434" t="b">
        <v>0</v>
      </c>
      <c r="I1467" s="434" t="b">
        <v>0</v>
      </c>
      <c r="K1467" s="434" t="b">
        <v>0</v>
      </c>
      <c r="L1467" s="434">
        <v>0</v>
      </c>
      <c r="M1467" s="434" t="b">
        <v>0</v>
      </c>
      <c r="N1467" s="434">
        <v>0</v>
      </c>
      <c r="O1467" s="497" t="e">
        <f t="shared" si="115"/>
        <v>#DIV/0!</v>
      </c>
      <c r="P1467" s="434">
        <f t="shared" si="119"/>
        <v>0</v>
      </c>
      <c r="Q1467" s="434" t="e">
        <f t="shared" si="116"/>
        <v>#VALUE!</v>
      </c>
      <c r="R1467" s="434">
        <v>1</v>
      </c>
      <c r="S1467" s="434" t="str">
        <f t="shared" si="117"/>
        <v>Unclassified? Y/N Out of Order?</v>
      </c>
    </row>
    <row r="1468" spans="6:19" x14ac:dyDescent="0.2">
      <c r="F1468" s="434" t="b">
        <v>0</v>
      </c>
      <c r="G1468" s="440" t="b">
        <f t="shared" si="118"/>
        <v>1</v>
      </c>
      <c r="H1468" s="434" t="b">
        <v>0</v>
      </c>
      <c r="I1468" s="434" t="b">
        <v>0</v>
      </c>
      <c r="K1468" s="434" t="b">
        <v>0</v>
      </c>
      <c r="L1468" s="434">
        <v>0</v>
      </c>
      <c r="M1468" s="434" t="b">
        <v>0</v>
      </c>
      <c r="N1468" s="434">
        <v>0</v>
      </c>
      <c r="O1468" s="497" t="e">
        <f t="shared" si="115"/>
        <v>#DIV/0!</v>
      </c>
      <c r="P1468" s="434">
        <f t="shared" si="119"/>
        <v>0</v>
      </c>
      <c r="Q1468" s="434" t="e">
        <f t="shared" si="116"/>
        <v>#VALUE!</v>
      </c>
      <c r="R1468" s="434">
        <v>1</v>
      </c>
      <c r="S1468" s="434" t="str">
        <f t="shared" si="117"/>
        <v>Unclassified? Y/N Out of Order?</v>
      </c>
    </row>
    <row r="1469" spans="6:19" x14ac:dyDescent="0.2">
      <c r="F1469" s="434" t="b">
        <v>0</v>
      </c>
      <c r="G1469" s="440" t="b">
        <f t="shared" si="118"/>
        <v>1</v>
      </c>
      <c r="H1469" s="434" t="b">
        <v>0</v>
      </c>
      <c r="I1469" s="434" t="b">
        <v>0</v>
      </c>
      <c r="K1469" s="434" t="b">
        <v>0</v>
      </c>
      <c r="L1469" s="434">
        <v>0</v>
      </c>
      <c r="M1469" s="434" t="b">
        <v>0</v>
      </c>
      <c r="N1469" s="434">
        <v>0</v>
      </c>
      <c r="O1469" s="497" t="e">
        <f t="shared" si="115"/>
        <v>#DIV/0!</v>
      </c>
      <c r="P1469" s="434">
        <f t="shared" si="119"/>
        <v>0</v>
      </c>
      <c r="Q1469" s="434" t="e">
        <f t="shared" si="116"/>
        <v>#VALUE!</v>
      </c>
      <c r="R1469" s="434">
        <v>1</v>
      </c>
      <c r="S1469" s="434" t="str">
        <f t="shared" si="117"/>
        <v>Unclassified? Y/N Out of Order?</v>
      </c>
    </row>
    <row r="1470" spans="6:19" x14ac:dyDescent="0.2">
      <c r="F1470" s="434" t="b">
        <v>0</v>
      </c>
      <c r="G1470" s="440" t="b">
        <f t="shared" si="118"/>
        <v>1</v>
      </c>
      <c r="H1470" s="434" t="b">
        <v>0</v>
      </c>
      <c r="I1470" s="434" t="b">
        <v>0</v>
      </c>
      <c r="K1470" s="434" t="b">
        <v>0</v>
      </c>
      <c r="L1470" s="434">
        <v>0</v>
      </c>
      <c r="M1470" s="434" t="b">
        <v>0</v>
      </c>
      <c r="N1470" s="434">
        <v>0</v>
      </c>
      <c r="O1470" s="497" t="e">
        <f t="shared" si="115"/>
        <v>#DIV/0!</v>
      </c>
      <c r="P1470" s="434">
        <f t="shared" si="119"/>
        <v>0</v>
      </c>
      <c r="Q1470" s="434" t="e">
        <f t="shared" si="116"/>
        <v>#VALUE!</v>
      </c>
      <c r="R1470" s="434">
        <v>1</v>
      </c>
      <c r="S1470" s="434" t="str">
        <f t="shared" si="117"/>
        <v>Unclassified? Y/N Out of Order?</v>
      </c>
    </row>
    <row r="1471" spans="6:19" x14ac:dyDescent="0.2">
      <c r="F1471" s="434" t="b">
        <v>0</v>
      </c>
      <c r="G1471" s="440" t="b">
        <f t="shared" si="118"/>
        <v>1</v>
      </c>
      <c r="H1471" s="434" t="b">
        <v>0</v>
      </c>
      <c r="I1471" s="434" t="b">
        <v>0</v>
      </c>
      <c r="K1471" s="434" t="b">
        <v>0</v>
      </c>
      <c r="L1471" s="434">
        <v>0</v>
      </c>
      <c r="M1471" s="434" t="b">
        <v>0</v>
      </c>
      <c r="N1471" s="434">
        <v>0</v>
      </c>
      <c r="O1471" s="497" t="e">
        <f t="shared" si="115"/>
        <v>#DIV/0!</v>
      </c>
      <c r="P1471" s="434">
        <f t="shared" si="119"/>
        <v>0</v>
      </c>
      <c r="Q1471" s="434" t="e">
        <f t="shared" si="116"/>
        <v>#VALUE!</v>
      </c>
      <c r="R1471" s="434">
        <v>1</v>
      </c>
      <c r="S1471" s="434" t="str">
        <f t="shared" si="117"/>
        <v>Unclassified? Y/N Out of Order?</v>
      </c>
    </row>
    <row r="1472" spans="6:19" x14ac:dyDescent="0.2">
      <c r="F1472" s="434" t="b">
        <v>0</v>
      </c>
      <c r="G1472" s="440" t="b">
        <f t="shared" si="118"/>
        <v>1</v>
      </c>
      <c r="H1472" s="434" t="b">
        <v>0</v>
      </c>
      <c r="I1472" s="434" t="b">
        <v>0</v>
      </c>
      <c r="K1472" s="434" t="b">
        <v>0</v>
      </c>
      <c r="L1472" s="434">
        <v>0</v>
      </c>
      <c r="M1472" s="434" t="b">
        <v>0</v>
      </c>
      <c r="N1472" s="434">
        <v>0</v>
      </c>
      <c r="O1472" s="497" t="e">
        <f t="shared" si="115"/>
        <v>#DIV/0!</v>
      </c>
      <c r="P1472" s="434">
        <f t="shared" si="119"/>
        <v>0</v>
      </c>
      <c r="Q1472" s="434" t="e">
        <f t="shared" si="116"/>
        <v>#VALUE!</v>
      </c>
      <c r="R1472" s="434">
        <v>1</v>
      </c>
      <c r="S1472" s="434" t="str">
        <f t="shared" si="117"/>
        <v>Unclassified? Y/N Out of Order?</v>
      </c>
    </row>
    <row r="1473" spans="6:19" x14ac:dyDescent="0.2">
      <c r="F1473" s="434" t="b">
        <v>0</v>
      </c>
      <c r="G1473" s="440" t="b">
        <f t="shared" si="118"/>
        <v>1</v>
      </c>
      <c r="H1473" s="434" t="b">
        <v>0</v>
      </c>
      <c r="I1473" s="434" t="b">
        <v>0</v>
      </c>
      <c r="K1473" s="434" t="b">
        <v>0</v>
      </c>
      <c r="L1473" s="434">
        <v>0</v>
      </c>
      <c r="M1473" s="434" t="b">
        <v>0</v>
      </c>
      <c r="N1473" s="434">
        <v>0</v>
      </c>
      <c r="O1473" s="497" t="e">
        <f t="shared" si="115"/>
        <v>#DIV/0!</v>
      </c>
      <c r="P1473" s="434">
        <f t="shared" si="119"/>
        <v>0</v>
      </c>
      <c r="Q1473" s="434" t="e">
        <f t="shared" si="116"/>
        <v>#VALUE!</v>
      </c>
      <c r="R1473" s="434">
        <v>1</v>
      </c>
      <c r="S1473" s="434" t="str">
        <f t="shared" si="117"/>
        <v>Unclassified? Y/N Out of Order?</v>
      </c>
    </row>
    <row r="1474" spans="6:19" x14ac:dyDescent="0.2">
      <c r="F1474" s="434" t="b">
        <v>0</v>
      </c>
      <c r="G1474" s="440" t="b">
        <f t="shared" si="118"/>
        <v>1</v>
      </c>
      <c r="H1474" s="434" t="b">
        <v>0</v>
      </c>
      <c r="I1474" s="434" t="b">
        <v>0</v>
      </c>
      <c r="K1474" s="434" t="b">
        <v>0</v>
      </c>
      <c r="L1474" s="434">
        <v>0</v>
      </c>
      <c r="M1474" s="434" t="b">
        <v>0</v>
      </c>
      <c r="N1474" s="434">
        <v>0</v>
      </c>
      <c r="O1474" s="497" t="e">
        <f t="shared" si="115"/>
        <v>#DIV/0!</v>
      </c>
      <c r="P1474" s="434">
        <f t="shared" si="119"/>
        <v>0</v>
      </c>
      <c r="Q1474" s="434" t="e">
        <f t="shared" si="116"/>
        <v>#VALUE!</v>
      </c>
      <c r="R1474" s="434">
        <v>1</v>
      </c>
      <c r="S1474" s="434" t="str">
        <f t="shared" si="117"/>
        <v>Unclassified? Y/N Out of Order?</v>
      </c>
    </row>
    <row r="1475" spans="6:19" x14ac:dyDescent="0.2">
      <c r="F1475" s="434" t="b">
        <v>0</v>
      </c>
      <c r="G1475" s="440" t="b">
        <f t="shared" si="118"/>
        <v>1</v>
      </c>
      <c r="H1475" s="434" t="b">
        <v>0</v>
      </c>
      <c r="I1475" s="434" t="b">
        <v>0</v>
      </c>
      <c r="K1475" s="434" t="b">
        <v>0</v>
      </c>
      <c r="L1475" s="434">
        <v>0</v>
      </c>
      <c r="M1475" s="434" t="b">
        <v>0</v>
      </c>
      <c r="N1475" s="434">
        <v>0</v>
      </c>
      <c r="O1475" s="497" t="e">
        <f t="shared" si="115"/>
        <v>#DIV/0!</v>
      </c>
      <c r="P1475" s="434">
        <f t="shared" si="119"/>
        <v>0</v>
      </c>
      <c r="Q1475" s="434" t="e">
        <f t="shared" si="116"/>
        <v>#VALUE!</v>
      </c>
      <c r="R1475" s="434">
        <v>1</v>
      </c>
      <c r="S1475" s="434" t="str">
        <f t="shared" si="117"/>
        <v>Unclassified? Y/N Out of Order?</v>
      </c>
    </row>
    <row r="1476" spans="6:19" x14ac:dyDescent="0.2">
      <c r="F1476" s="434" t="b">
        <v>0</v>
      </c>
      <c r="G1476" s="440" t="b">
        <f t="shared" si="118"/>
        <v>1</v>
      </c>
      <c r="H1476" s="434" t="b">
        <v>0</v>
      </c>
      <c r="I1476" s="434" t="b">
        <v>0</v>
      </c>
      <c r="K1476" s="434" t="b">
        <v>0</v>
      </c>
      <c r="L1476" s="434">
        <v>0</v>
      </c>
      <c r="M1476" s="434" t="b">
        <v>0</v>
      </c>
      <c r="N1476" s="434">
        <v>0</v>
      </c>
      <c r="O1476" s="497" t="e">
        <f t="shared" si="115"/>
        <v>#DIV/0!</v>
      </c>
      <c r="P1476" s="434">
        <f t="shared" si="119"/>
        <v>0</v>
      </c>
      <c r="Q1476" s="434" t="e">
        <f t="shared" si="116"/>
        <v>#VALUE!</v>
      </c>
      <c r="R1476" s="434">
        <v>1</v>
      </c>
      <c r="S1476" s="434" t="str">
        <f t="shared" si="117"/>
        <v>Unclassified? Y/N Out of Order?</v>
      </c>
    </row>
    <row r="1477" spans="6:19" x14ac:dyDescent="0.2">
      <c r="F1477" s="434" t="b">
        <v>0</v>
      </c>
      <c r="G1477" s="440" t="b">
        <f t="shared" si="118"/>
        <v>1</v>
      </c>
      <c r="H1477" s="434" t="b">
        <v>0</v>
      </c>
      <c r="I1477" s="434" t="b">
        <v>0</v>
      </c>
      <c r="K1477" s="434" t="b">
        <v>0</v>
      </c>
      <c r="L1477" s="434">
        <v>0</v>
      </c>
      <c r="M1477" s="434" t="b">
        <v>0</v>
      </c>
      <c r="N1477" s="434">
        <v>0</v>
      </c>
      <c r="O1477" s="497" t="e">
        <f t="shared" si="115"/>
        <v>#DIV/0!</v>
      </c>
      <c r="P1477" s="434">
        <f t="shared" si="119"/>
        <v>0</v>
      </c>
      <c r="Q1477" s="434" t="e">
        <f t="shared" si="116"/>
        <v>#VALUE!</v>
      </c>
      <c r="R1477" s="434">
        <v>1</v>
      </c>
      <c r="S1477" s="434" t="str">
        <f t="shared" si="117"/>
        <v>Unclassified? Y/N Out of Order?</v>
      </c>
    </row>
    <row r="1478" spans="6:19" x14ac:dyDescent="0.2">
      <c r="F1478" s="434" t="b">
        <v>0</v>
      </c>
      <c r="G1478" s="440" t="b">
        <f t="shared" si="118"/>
        <v>1</v>
      </c>
      <c r="H1478" s="434" t="b">
        <v>0</v>
      </c>
      <c r="I1478" s="434" t="b">
        <v>0</v>
      </c>
      <c r="K1478" s="434" t="b">
        <v>0</v>
      </c>
      <c r="L1478" s="434">
        <v>0</v>
      </c>
      <c r="M1478" s="434" t="b">
        <v>0</v>
      </c>
      <c r="N1478" s="434">
        <v>0</v>
      </c>
      <c r="O1478" s="497" t="e">
        <f t="shared" si="115"/>
        <v>#DIV/0!</v>
      </c>
      <c r="P1478" s="434">
        <f t="shared" si="119"/>
        <v>0</v>
      </c>
      <c r="Q1478" s="434" t="e">
        <f t="shared" si="116"/>
        <v>#VALUE!</v>
      </c>
      <c r="R1478" s="434">
        <v>1</v>
      </c>
      <c r="S1478" s="434" t="str">
        <f t="shared" si="117"/>
        <v>Unclassified? Y/N Out of Order?</v>
      </c>
    </row>
    <row r="1479" spans="6:19" x14ac:dyDescent="0.2">
      <c r="F1479" s="434" t="b">
        <v>0</v>
      </c>
      <c r="G1479" s="440" t="b">
        <f t="shared" si="118"/>
        <v>1</v>
      </c>
      <c r="H1479" s="434" t="b">
        <v>0</v>
      </c>
      <c r="I1479" s="434" t="b">
        <v>0</v>
      </c>
      <c r="K1479" s="434" t="b">
        <v>0</v>
      </c>
      <c r="L1479" s="434">
        <v>0</v>
      </c>
      <c r="M1479" s="434" t="b">
        <v>0</v>
      </c>
      <c r="N1479" s="434">
        <v>0</v>
      </c>
      <c r="O1479" s="497" t="e">
        <f t="shared" si="115"/>
        <v>#DIV/0!</v>
      </c>
      <c r="P1479" s="434">
        <f t="shared" si="119"/>
        <v>0</v>
      </c>
      <c r="Q1479" s="434" t="e">
        <f t="shared" si="116"/>
        <v>#VALUE!</v>
      </c>
      <c r="R1479" s="434">
        <v>1</v>
      </c>
      <c r="S1479" s="434" t="str">
        <f t="shared" si="117"/>
        <v>Unclassified? Y/N Out of Order?</v>
      </c>
    </row>
    <row r="1480" spans="6:19" x14ac:dyDescent="0.2">
      <c r="F1480" s="434" t="b">
        <v>0</v>
      </c>
      <c r="G1480" s="440" t="b">
        <f t="shared" si="118"/>
        <v>1</v>
      </c>
      <c r="H1480" s="434" t="b">
        <v>0</v>
      </c>
      <c r="I1480" s="434" t="b">
        <v>0</v>
      </c>
      <c r="K1480" s="434" t="b">
        <v>0</v>
      </c>
      <c r="L1480" s="434">
        <v>0</v>
      </c>
      <c r="M1480" s="434" t="b">
        <v>0</v>
      </c>
      <c r="N1480" s="434">
        <v>0</v>
      </c>
      <c r="O1480" s="497" t="e">
        <f t="shared" si="115"/>
        <v>#DIV/0!</v>
      </c>
      <c r="P1480" s="434">
        <f t="shared" si="119"/>
        <v>0</v>
      </c>
      <c r="Q1480" s="434" t="e">
        <f t="shared" si="116"/>
        <v>#VALUE!</v>
      </c>
      <c r="R1480" s="434">
        <v>1</v>
      </c>
      <c r="S1480" s="434" t="str">
        <f t="shared" si="117"/>
        <v>Unclassified? Y/N Out of Order?</v>
      </c>
    </row>
    <row r="1481" spans="6:19" x14ac:dyDescent="0.2">
      <c r="F1481" s="434" t="b">
        <v>0</v>
      </c>
      <c r="G1481" s="440" t="b">
        <f t="shared" si="118"/>
        <v>1</v>
      </c>
      <c r="H1481" s="434" t="b">
        <v>0</v>
      </c>
      <c r="I1481" s="434" t="b">
        <v>0</v>
      </c>
      <c r="K1481" s="434" t="b">
        <v>0</v>
      </c>
      <c r="L1481" s="434">
        <v>0</v>
      </c>
      <c r="M1481" s="434" t="b">
        <v>0</v>
      </c>
      <c r="N1481" s="434">
        <v>0</v>
      </c>
      <c r="O1481" s="497" t="e">
        <f t="shared" si="115"/>
        <v>#DIV/0!</v>
      </c>
      <c r="P1481" s="434">
        <f t="shared" si="119"/>
        <v>0</v>
      </c>
      <c r="Q1481" s="434" t="e">
        <f t="shared" si="116"/>
        <v>#VALUE!</v>
      </c>
      <c r="R1481" s="434">
        <v>1</v>
      </c>
      <c r="S1481" s="434" t="str">
        <f t="shared" si="117"/>
        <v>Unclassified? Y/N Out of Order?</v>
      </c>
    </row>
    <row r="1482" spans="6:19" x14ac:dyDescent="0.2">
      <c r="F1482" s="434" t="b">
        <v>0</v>
      </c>
      <c r="G1482" s="440" t="b">
        <f t="shared" si="118"/>
        <v>1</v>
      </c>
      <c r="H1482" s="434" t="b">
        <v>0</v>
      </c>
      <c r="I1482" s="434" t="b">
        <v>0</v>
      </c>
      <c r="K1482" s="434" t="b">
        <v>0</v>
      </c>
      <c r="L1482" s="434">
        <v>0</v>
      </c>
      <c r="M1482" s="434" t="b">
        <v>0</v>
      </c>
      <c r="N1482" s="434">
        <v>0</v>
      </c>
      <c r="O1482" s="497" t="e">
        <f t="shared" ref="O1482:O1545" si="120">SUM(IF(I1482 = 1, 1, 0) * J1482, IF(K1482 = 1, 1, 0) * L1482, IF(M1482 = 1, 1, 0) * N1482) / P1482</f>
        <v>#DIV/0!</v>
      </c>
      <c r="P1482" s="434">
        <f t="shared" si="119"/>
        <v>0</v>
      </c>
      <c r="Q1482" s="434" t="e">
        <f t="shared" ref="Q1482:Q1545" si="121">SUM(IF(I1482 = 1, 1, 0) * J1482, IF(K1482 = 1, 1, 0) * L1482, IF(M1482 = 1, 1, 0) * N1482) + " / " + P1482</f>
        <v>#VALUE!</v>
      </c>
      <c r="R1482" s="434">
        <v>1</v>
      </c>
      <c r="S1482" s="434"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34" t="b">
        <v>0</v>
      </c>
      <c r="G1483" s="440" t="b">
        <f t="shared" ref="G1483:G1546" si="123">NOT(H1483)</f>
        <v>1</v>
      </c>
      <c r="H1483" s="434" t="b">
        <v>0</v>
      </c>
      <c r="I1483" s="434" t="b">
        <v>0</v>
      </c>
      <c r="K1483" s="434" t="b">
        <v>0</v>
      </c>
      <c r="L1483" s="434">
        <v>0</v>
      </c>
      <c r="M1483" s="434" t="b">
        <v>0</v>
      </c>
      <c r="N1483" s="434">
        <v>0</v>
      </c>
      <c r="O1483" s="497" t="e">
        <f t="shared" si="120"/>
        <v>#DIV/0!</v>
      </c>
      <c r="P1483" s="434">
        <f t="shared" si="119"/>
        <v>0</v>
      </c>
      <c r="Q1483" s="434" t="e">
        <f t="shared" si="121"/>
        <v>#VALUE!</v>
      </c>
      <c r="R1483" s="434">
        <v>1</v>
      </c>
      <c r="S1483" s="434" t="str">
        <f t="shared" si="122"/>
        <v>Unclassified? Y/N Out of Order?</v>
      </c>
    </row>
    <row r="1484" spans="6:19" x14ac:dyDescent="0.2">
      <c r="F1484" s="434" t="b">
        <v>0</v>
      </c>
      <c r="G1484" s="440" t="b">
        <f t="shared" si="123"/>
        <v>1</v>
      </c>
      <c r="H1484" s="434" t="b">
        <v>0</v>
      </c>
      <c r="I1484" s="434" t="b">
        <v>0</v>
      </c>
      <c r="K1484" s="434" t="b">
        <v>0</v>
      </c>
      <c r="L1484" s="434">
        <v>0</v>
      </c>
      <c r="M1484" s="434" t="b">
        <v>0</v>
      </c>
      <c r="N1484" s="434">
        <v>0</v>
      </c>
      <c r="O1484" s="497" t="e">
        <f t="shared" si="120"/>
        <v>#DIV/0!</v>
      </c>
      <c r="P1484" s="434">
        <f t="shared" si="119"/>
        <v>0</v>
      </c>
      <c r="Q1484" s="434" t="e">
        <f t="shared" si="121"/>
        <v>#VALUE!</v>
      </c>
      <c r="R1484" s="434">
        <v>1</v>
      </c>
      <c r="S1484" s="434" t="str">
        <f t="shared" si="122"/>
        <v>Unclassified? Y/N Out of Order?</v>
      </c>
    </row>
    <row r="1485" spans="6:19" x14ac:dyDescent="0.2">
      <c r="F1485" s="434" t="b">
        <v>0</v>
      </c>
      <c r="G1485" s="440" t="b">
        <f t="shared" si="123"/>
        <v>1</v>
      </c>
      <c r="H1485" s="434" t="b">
        <v>0</v>
      </c>
      <c r="I1485" s="434" t="b">
        <v>0</v>
      </c>
      <c r="K1485" s="434" t="b">
        <v>0</v>
      </c>
      <c r="L1485" s="434">
        <v>0</v>
      </c>
      <c r="M1485" s="434" t="b">
        <v>0</v>
      </c>
      <c r="N1485" s="434">
        <v>0</v>
      </c>
      <c r="O1485" s="497" t="e">
        <f t="shared" si="120"/>
        <v>#DIV/0!</v>
      </c>
      <c r="P1485" s="434">
        <f t="shared" ref="P1485:P1548" si="124">SUM(J1485, L1485, N1485)</f>
        <v>0</v>
      </c>
      <c r="Q1485" s="434" t="e">
        <f t="shared" si="121"/>
        <v>#VALUE!</v>
      </c>
      <c r="R1485" s="434">
        <v>1</v>
      </c>
      <c r="S1485" s="434" t="str">
        <f t="shared" si="122"/>
        <v>Unclassified? Y/N Out of Order?</v>
      </c>
    </row>
    <row r="1486" spans="6:19" x14ac:dyDescent="0.2">
      <c r="F1486" s="434" t="b">
        <v>0</v>
      </c>
      <c r="G1486" s="440" t="b">
        <f t="shared" si="123"/>
        <v>1</v>
      </c>
      <c r="H1486" s="434" t="b">
        <v>0</v>
      </c>
      <c r="I1486" s="434" t="b">
        <v>0</v>
      </c>
      <c r="K1486" s="434" t="b">
        <v>0</v>
      </c>
      <c r="L1486" s="434">
        <v>0</v>
      </c>
      <c r="M1486" s="434" t="b">
        <v>0</v>
      </c>
      <c r="N1486" s="434">
        <v>0</v>
      </c>
      <c r="O1486" s="497" t="e">
        <f t="shared" si="120"/>
        <v>#DIV/0!</v>
      </c>
      <c r="P1486" s="434">
        <f t="shared" si="124"/>
        <v>0</v>
      </c>
      <c r="Q1486" s="434" t="e">
        <f t="shared" si="121"/>
        <v>#VALUE!</v>
      </c>
      <c r="R1486" s="434">
        <v>1</v>
      </c>
      <c r="S1486" s="434" t="str">
        <f t="shared" si="122"/>
        <v>Unclassified? Y/N Out of Order?</v>
      </c>
    </row>
    <row r="1487" spans="6:19" x14ac:dyDescent="0.2">
      <c r="F1487" s="434" t="b">
        <v>0</v>
      </c>
      <c r="G1487" s="440" t="b">
        <f t="shared" si="123"/>
        <v>1</v>
      </c>
      <c r="H1487" s="434" t="b">
        <v>0</v>
      </c>
      <c r="I1487" s="434" t="b">
        <v>0</v>
      </c>
      <c r="K1487" s="434" t="b">
        <v>0</v>
      </c>
      <c r="L1487" s="434">
        <v>0</v>
      </c>
      <c r="M1487" s="434" t="b">
        <v>0</v>
      </c>
      <c r="N1487" s="434">
        <v>0</v>
      </c>
      <c r="O1487" s="497" t="e">
        <f t="shared" si="120"/>
        <v>#DIV/0!</v>
      </c>
      <c r="P1487" s="434">
        <f t="shared" si="124"/>
        <v>0</v>
      </c>
      <c r="Q1487" s="434" t="e">
        <f t="shared" si="121"/>
        <v>#VALUE!</v>
      </c>
      <c r="R1487" s="434">
        <v>1</v>
      </c>
      <c r="S1487" s="434" t="str">
        <f t="shared" si="122"/>
        <v>Unclassified? Y/N Out of Order?</v>
      </c>
    </row>
    <row r="1488" spans="6:19" x14ac:dyDescent="0.2">
      <c r="F1488" s="434" t="b">
        <v>0</v>
      </c>
      <c r="G1488" s="440" t="b">
        <f t="shared" si="123"/>
        <v>1</v>
      </c>
      <c r="H1488" s="434" t="b">
        <v>0</v>
      </c>
      <c r="I1488" s="434" t="b">
        <v>0</v>
      </c>
      <c r="K1488" s="434" t="b">
        <v>0</v>
      </c>
      <c r="L1488" s="434">
        <v>0</v>
      </c>
      <c r="M1488" s="434" t="b">
        <v>0</v>
      </c>
      <c r="N1488" s="434">
        <v>0</v>
      </c>
      <c r="O1488" s="497" t="e">
        <f t="shared" si="120"/>
        <v>#DIV/0!</v>
      </c>
      <c r="P1488" s="434">
        <f t="shared" si="124"/>
        <v>0</v>
      </c>
      <c r="Q1488" s="434" t="e">
        <f t="shared" si="121"/>
        <v>#VALUE!</v>
      </c>
      <c r="R1488" s="434">
        <v>1</v>
      </c>
      <c r="S1488" s="434" t="str">
        <f t="shared" si="122"/>
        <v>Unclassified? Y/N Out of Order?</v>
      </c>
    </row>
    <row r="1489" spans="6:19" x14ac:dyDescent="0.2">
      <c r="F1489" s="434" t="b">
        <v>0</v>
      </c>
      <c r="G1489" s="440" t="b">
        <f t="shared" si="123"/>
        <v>1</v>
      </c>
      <c r="H1489" s="434" t="b">
        <v>0</v>
      </c>
      <c r="I1489" s="434" t="b">
        <v>0</v>
      </c>
      <c r="K1489" s="434" t="b">
        <v>0</v>
      </c>
      <c r="L1489" s="434">
        <v>0</v>
      </c>
      <c r="M1489" s="434" t="b">
        <v>0</v>
      </c>
      <c r="N1489" s="434">
        <v>0</v>
      </c>
      <c r="O1489" s="497" t="e">
        <f t="shared" si="120"/>
        <v>#DIV/0!</v>
      </c>
      <c r="P1489" s="434">
        <f t="shared" si="124"/>
        <v>0</v>
      </c>
      <c r="Q1489" s="434" t="e">
        <f t="shared" si="121"/>
        <v>#VALUE!</v>
      </c>
      <c r="R1489" s="434">
        <v>1</v>
      </c>
      <c r="S1489" s="434" t="str">
        <f t="shared" si="122"/>
        <v>Unclassified? Y/N Out of Order?</v>
      </c>
    </row>
    <row r="1490" spans="6:19" x14ac:dyDescent="0.2">
      <c r="F1490" s="434" t="b">
        <v>0</v>
      </c>
      <c r="G1490" s="440" t="b">
        <f t="shared" si="123"/>
        <v>1</v>
      </c>
      <c r="H1490" s="434" t="b">
        <v>0</v>
      </c>
      <c r="I1490" s="434" t="b">
        <v>0</v>
      </c>
      <c r="K1490" s="434" t="b">
        <v>0</v>
      </c>
      <c r="L1490" s="434">
        <v>0</v>
      </c>
      <c r="M1490" s="434" t="b">
        <v>0</v>
      </c>
      <c r="N1490" s="434">
        <v>0</v>
      </c>
      <c r="O1490" s="497" t="e">
        <f t="shared" si="120"/>
        <v>#DIV/0!</v>
      </c>
      <c r="P1490" s="434">
        <f t="shared" si="124"/>
        <v>0</v>
      </c>
      <c r="Q1490" s="434" t="e">
        <f t="shared" si="121"/>
        <v>#VALUE!</v>
      </c>
      <c r="R1490" s="434">
        <v>1</v>
      </c>
      <c r="S1490" s="434" t="str">
        <f t="shared" si="122"/>
        <v>Unclassified? Y/N Out of Order?</v>
      </c>
    </row>
    <row r="1491" spans="6:19" x14ac:dyDescent="0.2">
      <c r="F1491" s="434" t="b">
        <v>0</v>
      </c>
      <c r="G1491" s="440" t="b">
        <f t="shared" si="123"/>
        <v>1</v>
      </c>
      <c r="H1491" s="434" t="b">
        <v>0</v>
      </c>
      <c r="I1491" s="434" t="b">
        <v>0</v>
      </c>
      <c r="K1491" s="434" t="b">
        <v>0</v>
      </c>
      <c r="L1491" s="434">
        <v>0</v>
      </c>
      <c r="M1491" s="434" t="b">
        <v>0</v>
      </c>
      <c r="N1491" s="434">
        <v>0</v>
      </c>
      <c r="O1491" s="497" t="e">
        <f t="shared" si="120"/>
        <v>#DIV/0!</v>
      </c>
      <c r="P1491" s="434">
        <f t="shared" si="124"/>
        <v>0</v>
      </c>
      <c r="Q1491" s="434" t="e">
        <f t="shared" si="121"/>
        <v>#VALUE!</v>
      </c>
      <c r="R1491" s="434">
        <v>1</v>
      </c>
      <c r="S1491" s="434" t="str">
        <f t="shared" si="122"/>
        <v>Unclassified? Y/N Out of Order?</v>
      </c>
    </row>
    <row r="1492" spans="6:19" x14ac:dyDescent="0.2">
      <c r="F1492" s="434" t="b">
        <v>0</v>
      </c>
      <c r="G1492" s="440" t="b">
        <f t="shared" si="123"/>
        <v>1</v>
      </c>
      <c r="H1492" s="434" t="b">
        <v>0</v>
      </c>
      <c r="I1492" s="434" t="b">
        <v>0</v>
      </c>
      <c r="K1492" s="434" t="b">
        <v>0</v>
      </c>
      <c r="L1492" s="434">
        <v>0</v>
      </c>
      <c r="M1492" s="434" t="b">
        <v>0</v>
      </c>
      <c r="N1492" s="434">
        <v>0</v>
      </c>
      <c r="O1492" s="497" t="e">
        <f t="shared" si="120"/>
        <v>#DIV/0!</v>
      </c>
      <c r="P1492" s="434">
        <f t="shared" si="124"/>
        <v>0</v>
      </c>
      <c r="Q1492" s="434" t="e">
        <f t="shared" si="121"/>
        <v>#VALUE!</v>
      </c>
      <c r="R1492" s="434">
        <v>1</v>
      </c>
      <c r="S1492" s="434" t="str">
        <f t="shared" si="122"/>
        <v>Unclassified? Y/N Out of Order?</v>
      </c>
    </row>
    <row r="1493" spans="6:19" x14ac:dyDescent="0.2">
      <c r="F1493" s="434" t="b">
        <v>0</v>
      </c>
      <c r="G1493" s="440" t="b">
        <f t="shared" si="123"/>
        <v>1</v>
      </c>
      <c r="H1493" s="434" t="b">
        <v>0</v>
      </c>
      <c r="I1493" s="434" t="b">
        <v>0</v>
      </c>
      <c r="K1493" s="434" t="b">
        <v>0</v>
      </c>
      <c r="L1493" s="434">
        <v>0</v>
      </c>
      <c r="M1493" s="434" t="b">
        <v>0</v>
      </c>
      <c r="N1493" s="434">
        <v>0</v>
      </c>
      <c r="O1493" s="497" t="e">
        <f t="shared" si="120"/>
        <v>#DIV/0!</v>
      </c>
      <c r="P1493" s="434">
        <f t="shared" si="124"/>
        <v>0</v>
      </c>
      <c r="Q1493" s="434" t="e">
        <f t="shared" si="121"/>
        <v>#VALUE!</v>
      </c>
      <c r="R1493" s="434">
        <v>1</v>
      </c>
      <c r="S1493" s="434" t="str">
        <f t="shared" si="122"/>
        <v>Unclassified? Y/N Out of Order?</v>
      </c>
    </row>
    <row r="1494" spans="6:19" x14ac:dyDescent="0.2">
      <c r="F1494" s="434" t="b">
        <v>0</v>
      </c>
      <c r="G1494" s="440" t="b">
        <f t="shared" si="123"/>
        <v>1</v>
      </c>
      <c r="H1494" s="434" t="b">
        <v>0</v>
      </c>
      <c r="I1494" s="434" t="b">
        <v>0</v>
      </c>
      <c r="K1494" s="434" t="b">
        <v>0</v>
      </c>
      <c r="L1494" s="434">
        <v>0</v>
      </c>
      <c r="M1494" s="434" t="b">
        <v>0</v>
      </c>
      <c r="N1494" s="434">
        <v>0</v>
      </c>
      <c r="O1494" s="497" t="e">
        <f t="shared" si="120"/>
        <v>#DIV/0!</v>
      </c>
      <c r="P1494" s="434">
        <f t="shared" si="124"/>
        <v>0</v>
      </c>
      <c r="Q1494" s="434" t="e">
        <f t="shared" si="121"/>
        <v>#VALUE!</v>
      </c>
      <c r="R1494" s="434">
        <v>1</v>
      </c>
      <c r="S1494" s="434" t="str">
        <f t="shared" si="122"/>
        <v>Unclassified? Y/N Out of Order?</v>
      </c>
    </row>
    <row r="1495" spans="6:19" x14ac:dyDescent="0.2">
      <c r="F1495" s="434" t="b">
        <v>0</v>
      </c>
      <c r="G1495" s="440" t="b">
        <f t="shared" si="123"/>
        <v>1</v>
      </c>
      <c r="H1495" s="434" t="b">
        <v>0</v>
      </c>
      <c r="I1495" s="434" t="b">
        <v>0</v>
      </c>
      <c r="K1495" s="434" t="b">
        <v>0</v>
      </c>
      <c r="L1495" s="434">
        <v>0</v>
      </c>
      <c r="M1495" s="434" t="b">
        <v>0</v>
      </c>
      <c r="N1495" s="434">
        <v>0</v>
      </c>
      <c r="O1495" s="497" t="e">
        <f t="shared" si="120"/>
        <v>#DIV/0!</v>
      </c>
      <c r="P1495" s="434">
        <f t="shared" si="124"/>
        <v>0</v>
      </c>
      <c r="Q1495" s="434" t="e">
        <f t="shared" si="121"/>
        <v>#VALUE!</v>
      </c>
      <c r="R1495" s="434">
        <v>1</v>
      </c>
      <c r="S1495" s="434" t="str">
        <f t="shared" si="122"/>
        <v>Unclassified? Y/N Out of Order?</v>
      </c>
    </row>
    <row r="1496" spans="6:19" x14ac:dyDescent="0.2">
      <c r="F1496" s="434" t="b">
        <v>0</v>
      </c>
      <c r="G1496" s="440" t="b">
        <f t="shared" si="123"/>
        <v>1</v>
      </c>
      <c r="H1496" s="434" t="b">
        <v>0</v>
      </c>
      <c r="I1496" s="434" t="b">
        <v>0</v>
      </c>
      <c r="K1496" s="434" t="b">
        <v>0</v>
      </c>
      <c r="L1496" s="434">
        <v>0</v>
      </c>
      <c r="M1496" s="434" t="b">
        <v>0</v>
      </c>
      <c r="N1496" s="434">
        <v>0</v>
      </c>
      <c r="O1496" s="497" t="e">
        <f t="shared" si="120"/>
        <v>#DIV/0!</v>
      </c>
      <c r="P1496" s="434">
        <f t="shared" si="124"/>
        <v>0</v>
      </c>
      <c r="Q1496" s="434" t="e">
        <f t="shared" si="121"/>
        <v>#VALUE!</v>
      </c>
      <c r="R1496" s="434">
        <v>1</v>
      </c>
      <c r="S1496" s="434" t="str">
        <f t="shared" si="122"/>
        <v>Unclassified? Y/N Out of Order?</v>
      </c>
    </row>
    <row r="1497" spans="6:19" x14ac:dyDescent="0.2">
      <c r="F1497" s="434" t="b">
        <v>0</v>
      </c>
      <c r="G1497" s="440" t="b">
        <f t="shared" si="123"/>
        <v>1</v>
      </c>
      <c r="H1497" s="434" t="b">
        <v>0</v>
      </c>
      <c r="I1497" s="434" t="b">
        <v>0</v>
      </c>
      <c r="K1497" s="434" t="b">
        <v>0</v>
      </c>
      <c r="L1497" s="434">
        <v>0</v>
      </c>
      <c r="M1497" s="434" t="b">
        <v>0</v>
      </c>
      <c r="N1497" s="434">
        <v>0</v>
      </c>
      <c r="O1497" s="497" t="e">
        <f t="shared" si="120"/>
        <v>#DIV/0!</v>
      </c>
      <c r="P1497" s="434">
        <f t="shared" si="124"/>
        <v>0</v>
      </c>
      <c r="Q1497" s="434" t="e">
        <f t="shared" si="121"/>
        <v>#VALUE!</v>
      </c>
      <c r="R1497" s="434">
        <v>1</v>
      </c>
      <c r="S1497" s="434" t="str">
        <f t="shared" si="122"/>
        <v>Unclassified? Y/N Out of Order?</v>
      </c>
    </row>
    <row r="1498" spans="6:19" x14ac:dyDescent="0.2">
      <c r="F1498" s="434" t="b">
        <v>0</v>
      </c>
      <c r="G1498" s="440" t="b">
        <f t="shared" si="123"/>
        <v>1</v>
      </c>
      <c r="H1498" s="434" t="b">
        <v>0</v>
      </c>
      <c r="I1498" s="434" t="b">
        <v>0</v>
      </c>
      <c r="K1498" s="434" t="b">
        <v>0</v>
      </c>
      <c r="L1498" s="434">
        <v>0</v>
      </c>
      <c r="M1498" s="434" t="b">
        <v>0</v>
      </c>
      <c r="N1498" s="434">
        <v>0</v>
      </c>
      <c r="O1498" s="497" t="e">
        <f t="shared" si="120"/>
        <v>#DIV/0!</v>
      </c>
      <c r="P1498" s="434">
        <f t="shared" si="124"/>
        <v>0</v>
      </c>
      <c r="Q1498" s="434" t="e">
        <f t="shared" si="121"/>
        <v>#VALUE!</v>
      </c>
      <c r="R1498" s="434">
        <v>1</v>
      </c>
      <c r="S1498" s="434" t="str">
        <f t="shared" si="122"/>
        <v>Unclassified? Y/N Out of Order?</v>
      </c>
    </row>
    <row r="1499" spans="6:19" x14ac:dyDescent="0.2">
      <c r="F1499" s="434" t="b">
        <v>0</v>
      </c>
      <c r="G1499" s="440" t="b">
        <f t="shared" si="123"/>
        <v>1</v>
      </c>
      <c r="H1499" s="434" t="b">
        <v>0</v>
      </c>
      <c r="I1499" s="434" t="b">
        <v>0</v>
      </c>
      <c r="K1499" s="434" t="b">
        <v>0</v>
      </c>
      <c r="L1499" s="434">
        <v>0</v>
      </c>
      <c r="M1499" s="434" t="b">
        <v>0</v>
      </c>
      <c r="N1499" s="434">
        <v>0</v>
      </c>
      <c r="O1499" s="497" t="e">
        <f t="shared" si="120"/>
        <v>#DIV/0!</v>
      </c>
      <c r="P1499" s="434">
        <f t="shared" si="124"/>
        <v>0</v>
      </c>
      <c r="Q1499" s="434" t="e">
        <f t="shared" si="121"/>
        <v>#VALUE!</v>
      </c>
      <c r="R1499" s="434">
        <v>1</v>
      </c>
      <c r="S1499" s="434" t="str">
        <f t="shared" si="122"/>
        <v>Unclassified? Y/N Out of Order?</v>
      </c>
    </row>
    <row r="1500" spans="6:19" x14ac:dyDescent="0.2">
      <c r="F1500" s="434" t="b">
        <v>0</v>
      </c>
      <c r="G1500" s="440" t="b">
        <f t="shared" si="123"/>
        <v>1</v>
      </c>
      <c r="H1500" s="434" t="b">
        <v>0</v>
      </c>
      <c r="I1500" s="434" t="b">
        <v>0</v>
      </c>
      <c r="K1500" s="434" t="b">
        <v>0</v>
      </c>
      <c r="L1500" s="434">
        <v>0</v>
      </c>
      <c r="M1500" s="434" t="b">
        <v>0</v>
      </c>
      <c r="N1500" s="434">
        <v>0</v>
      </c>
      <c r="O1500" s="497" t="e">
        <f t="shared" si="120"/>
        <v>#DIV/0!</v>
      </c>
      <c r="P1500" s="434">
        <f t="shared" si="124"/>
        <v>0</v>
      </c>
      <c r="Q1500" s="434" t="e">
        <f t="shared" si="121"/>
        <v>#VALUE!</v>
      </c>
      <c r="R1500" s="434">
        <v>1</v>
      </c>
      <c r="S1500" s="434" t="str">
        <f t="shared" si="122"/>
        <v>Unclassified? Y/N Out of Order?</v>
      </c>
    </row>
    <row r="1501" spans="6:19" x14ac:dyDescent="0.2">
      <c r="F1501" s="434" t="b">
        <v>0</v>
      </c>
      <c r="G1501" s="440" t="b">
        <f t="shared" si="123"/>
        <v>1</v>
      </c>
      <c r="H1501" s="434" t="b">
        <v>0</v>
      </c>
      <c r="I1501" s="434" t="b">
        <v>0</v>
      </c>
      <c r="K1501" s="434" t="b">
        <v>0</v>
      </c>
      <c r="L1501" s="434">
        <v>0</v>
      </c>
      <c r="M1501" s="434" t="b">
        <v>0</v>
      </c>
      <c r="N1501" s="434">
        <v>0</v>
      </c>
      <c r="O1501" s="497" t="e">
        <f t="shared" si="120"/>
        <v>#DIV/0!</v>
      </c>
      <c r="P1501" s="434">
        <f t="shared" si="124"/>
        <v>0</v>
      </c>
      <c r="Q1501" s="434" t="e">
        <f t="shared" si="121"/>
        <v>#VALUE!</v>
      </c>
      <c r="R1501" s="434">
        <v>1</v>
      </c>
      <c r="S1501" s="434" t="str">
        <f t="shared" si="122"/>
        <v>Unclassified? Y/N Out of Order?</v>
      </c>
    </row>
    <row r="1502" spans="6:19" x14ac:dyDescent="0.2">
      <c r="F1502" s="434" t="b">
        <v>0</v>
      </c>
      <c r="G1502" s="440" t="b">
        <f t="shared" si="123"/>
        <v>1</v>
      </c>
      <c r="H1502" s="434" t="b">
        <v>0</v>
      </c>
      <c r="I1502" s="434" t="b">
        <v>0</v>
      </c>
      <c r="K1502" s="434" t="b">
        <v>0</v>
      </c>
      <c r="L1502" s="434">
        <v>0</v>
      </c>
      <c r="M1502" s="434" t="b">
        <v>0</v>
      </c>
      <c r="N1502" s="434">
        <v>0</v>
      </c>
      <c r="O1502" s="497" t="e">
        <f t="shared" si="120"/>
        <v>#DIV/0!</v>
      </c>
      <c r="P1502" s="434">
        <f t="shared" si="124"/>
        <v>0</v>
      </c>
      <c r="Q1502" s="434" t="e">
        <f t="shared" si="121"/>
        <v>#VALUE!</v>
      </c>
      <c r="R1502" s="434">
        <v>1</v>
      </c>
      <c r="S1502" s="434" t="str">
        <f t="shared" si="122"/>
        <v>Unclassified? Y/N Out of Order?</v>
      </c>
    </row>
    <row r="1503" spans="6:19" x14ac:dyDescent="0.2">
      <c r="F1503" s="434" t="b">
        <v>0</v>
      </c>
      <c r="G1503" s="440" t="b">
        <f t="shared" si="123"/>
        <v>1</v>
      </c>
      <c r="H1503" s="434" t="b">
        <v>0</v>
      </c>
      <c r="I1503" s="434" t="b">
        <v>0</v>
      </c>
      <c r="K1503" s="434" t="b">
        <v>0</v>
      </c>
      <c r="L1503" s="434">
        <v>0</v>
      </c>
      <c r="M1503" s="434" t="b">
        <v>0</v>
      </c>
      <c r="N1503" s="434">
        <v>0</v>
      </c>
      <c r="O1503" s="497" t="e">
        <f t="shared" si="120"/>
        <v>#DIV/0!</v>
      </c>
      <c r="P1503" s="434">
        <f t="shared" si="124"/>
        <v>0</v>
      </c>
      <c r="Q1503" s="434" t="e">
        <f t="shared" si="121"/>
        <v>#VALUE!</v>
      </c>
      <c r="R1503" s="434">
        <v>1</v>
      </c>
      <c r="S1503" s="434" t="str">
        <f t="shared" si="122"/>
        <v>Unclassified? Y/N Out of Order?</v>
      </c>
    </row>
    <row r="1504" spans="6:19" x14ac:dyDescent="0.2">
      <c r="F1504" s="434" t="b">
        <v>0</v>
      </c>
      <c r="G1504" s="440" t="b">
        <f t="shared" si="123"/>
        <v>1</v>
      </c>
      <c r="H1504" s="434" t="b">
        <v>0</v>
      </c>
      <c r="I1504" s="434" t="b">
        <v>0</v>
      </c>
      <c r="K1504" s="434" t="b">
        <v>0</v>
      </c>
      <c r="L1504" s="434">
        <v>0</v>
      </c>
      <c r="M1504" s="434" t="b">
        <v>0</v>
      </c>
      <c r="N1504" s="434">
        <v>0</v>
      </c>
      <c r="O1504" s="497" t="e">
        <f t="shared" si="120"/>
        <v>#DIV/0!</v>
      </c>
      <c r="P1504" s="434">
        <f t="shared" si="124"/>
        <v>0</v>
      </c>
      <c r="Q1504" s="434" t="e">
        <f t="shared" si="121"/>
        <v>#VALUE!</v>
      </c>
      <c r="R1504" s="434">
        <v>1</v>
      </c>
      <c r="S1504" s="434" t="str">
        <f t="shared" si="122"/>
        <v>Unclassified? Y/N Out of Order?</v>
      </c>
    </row>
    <row r="1505" spans="6:19" x14ac:dyDescent="0.2">
      <c r="F1505" s="434" t="b">
        <v>0</v>
      </c>
      <c r="G1505" s="440" t="b">
        <f t="shared" si="123"/>
        <v>1</v>
      </c>
      <c r="H1505" s="434" t="b">
        <v>0</v>
      </c>
      <c r="I1505" s="434" t="b">
        <v>0</v>
      </c>
      <c r="K1505" s="434" t="b">
        <v>0</v>
      </c>
      <c r="L1505" s="434">
        <v>0</v>
      </c>
      <c r="M1505" s="434" t="b">
        <v>0</v>
      </c>
      <c r="N1505" s="434">
        <v>0</v>
      </c>
      <c r="O1505" s="497" t="e">
        <f t="shared" si="120"/>
        <v>#DIV/0!</v>
      </c>
      <c r="P1505" s="434">
        <f t="shared" si="124"/>
        <v>0</v>
      </c>
      <c r="Q1505" s="434" t="e">
        <f t="shared" si="121"/>
        <v>#VALUE!</v>
      </c>
      <c r="R1505" s="434">
        <v>1</v>
      </c>
      <c r="S1505" s="434" t="str">
        <f t="shared" si="122"/>
        <v>Unclassified? Y/N Out of Order?</v>
      </c>
    </row>
    <row r="1506" spans="6:19" x14ac:dyDescent="0.2">
      <c r="F1506" s="434" t="b">
        <v>0</v>
      </c>
      <c r="G1506" s="440" t="b">
        <f t="shared" si="123"/>
        <v>1</v>
      </c>
      <c r="H1506" s="434" t="b">
        <v>0</v>
      </c>
      <c r="I1506" s="434" t="b">
        <v>0</v>
      </c>
      <c r="K1506" s="434" t="b">
        <v>0</v>
      </c>
      <c r="L1506" s="434">
        <v>0</v>
      </c>
      <c r="M1506" s="434" t="b">
        <v>0</v>
      </c>
      <c r="N1506" s="434">
        <v>0</v>
      </c>
      <c r="O1506" s="497" t="e">
        <f t="shared" si="120"/>
        <v>#DIV/0!</v>
      </c>
      <c r="P1506" s="434">
        <f t="shared" si="124"/>
        <v>0</v>
      </c>
      <c r="Q1506" s="434" t="e">
        <f t="shared" si="121"/>
        <v>#VALUE!</v>
      </c>
      <c r="R1506" s="434">
        <v>1</v>
      </c>
      <c r="S1506" s="434" t="str">
        <f t="shared" si="122"/>
        <v>Unclassified? Y/N Out of Order?</v>
      </c>
    </row>
    <row r="1507" spans="6:19" x14ac:dyDescent="0.2">
      <c r="F1507" s="434" t="b">
        <v>0</v>
      </c>
      <c r="G1507" s="440" t="b">
        <f t="shared" si="123"/>
        <v>1</v>
      </c>
      <c r="H1507" s="434" t="b">
        <v>0</v>
      </c>
      <c r="I1507" s="434" t="b">
        <v>0</v>
      </c>
      <c r="K1507" s="434" t="b">
        <v>0</v>
      </c>
      <c r="L1507" s="434">
        <v>0</v>
      </c>
      <c r="M1507" s="434" t="b">
        <v>0</v>
      </c>
      <c r="N1507" s="434">
        <v>0</v>
      </c>
      <c r="O1507" s="497" t="e">
        <f t="shared" si="120"/>
        <v>#DIV/0!</v>
      </c>
      <c r="P1507" s="434">
        <f t="shared" si="124"/>
        <v>0</v>
      </c>
      <c r="Q1507" s="434" t="e">
        <f t="shared" si="121"/>
        <v>#VALUE!</v>
      </c>
      <c r="R1507" s="434">
        <v>1</v>
      </c>
      <c r="S1507" s="434" t="str">
        <f t="shared" si="122"/>
        <v>Unclassified? Y/N Out of Order?</v>
      </c>
    </row>
    <row r="1508" spans="6:19" x14ac:dyDescent="0.2">
      <c r="F1508" s="434" t="b">
        <v>0</v>
      </c>
      <c r="G1508" s="440" t="b">
        <f t="shared" si="123"/>
        <v>1</v>
      </c>
      <c r="H1508" s="434" t="b">
        <v>0</v>
      </c>
      <c r="I1508" s="434" t="b">
        <v>0</v>
      </c>
      <c r="K1508" s="434" t="b">
        <v>0</v>
      </c>
      <c r="L1508" s="434">
        <v>0</v>
      </c>
      <c r="M1508" s="434" t="b">
        <v>0</v>
      </c>
      <c r="N1508" s="434">
        <v>0</v>
      </c>
      <c r="O1508" s="497" t="e">
        <f t="shared" si="120"/>
        <v>#DIV/0!</v>
      </c>
      <c r="P1508" s="434">
        <f t="shared" si="124"/>
        <v>0</v>
      </c>
      <c r="Q1508" s="434" t="e">
        <f t="shared" si="121"/>
        <v>#VALUE!</v>
      </c>
      <c r="R1508" s="434">
        <v>1</v>
      </c>
      <c r="S1508" s="434" t="str">
        <f t="shared" si="122"/>
        <v>Unclassified? Y/N Out of Order?</v>
      </c>
    </row>
    <row r="1509" spans="6:19" x14ac:dyDescent="0.2">
      <c r="F1509" s="434" t="b">
        <v>0</v>
      </c>
      <c r="G1509" s="440" t="b">
        <f t="shared" si="123"/>
        <v>1</v>
      </c>
      <c r="H1509" s="434" t="b">
        <v>0</v>
      </c>
      <c r="I1509" s="434" t="b">
        <v>0</v>
      </c>
      <c r="K1509" s="434" t="b">
        <v>0</v>
      </c>
      <c r="L1509" s="434">
        <v>0</v>
      </c>
      <c r="M1509" s="434" t="b">
        <v>0</v>
      </c>
      <c r="N1509" s="434">
        <v>0</v>
      </c>
      <c r="O1509" s="497" t="e">
        <f t="shared" si="120"/>
        <v>#DIV/0!</v>
      </c>
      <c r="P1509" s="434">
        <f t="shared" si="124"/>
        <v>0</v>
      </c>
      <c r="Q1509" s="434" t="e">
        <f t="shared" si="121"/>
        <v>#VALUE!</v>
      </c>
      <c r="R1509" s="434">
        <v>1</v>
      </c>
      <c r="S1509" s="434" t="str">
        <f t="shared" si="122"/>
        <v>Unclassified? Y/N Out of Order?</v>
      </c>
    </row>
    <row r="1510" spans="6:19" x14ac:dyDescent="0.2">
      <c r="F1510" s="434" t="b">
        <v>0</v>
      </c>
      <c r="G1510" s="440" t="b">
        <f t="shared" si="123"/>
        <v>1</v>
      </c>
      <c r="H1510" s="434" t="b">
        <v>0</v>
      </c>
      <c r="I1510" s="434" t="b">
        <v>0</v>
      </c>
      <c r="K1510" s="434" t="b">
        <v>0</v>
      </c>
      <c r="L1510" s="434">
        <v>0</v>
      </c>
      <c r="M1510" s="434" t="b">
        <v>0</v>
      </c>
      <c r="N1510" s="434">
        <v>0</v>
      </c>
      <c r="O1510" s="497" t="e">
        <f t="shared" si="120"/>
        <v>#DIV/0!</v>
      </c>
      <c r="P1510" s="434">
        <f t="shared" si="124"/>
        <v>0</v>
      </c>
      <c r="Q1510" s="434" t="e">
        <f t="shared" si="121"/>
        <v>#VALUE!</v>
      </c>
      <c r="R1510" s="434">
        <v>1</v>
      </c>
      <c r="S1510" s="434" t="str">
        <f t="shared" si="122"/>
        <v>Unclassified? Y/N Out of Order?</v>
      </c>
    </row>
    <row r="1511" spans="6:19" x14ac:dyDescent="0.2">
      <c r="F1511" s="434" t="b">
        <v>0</v>
      </c>
      <c r="G1511" s="440" t="b">
        <f t="shared" si="123"/>
        <v>1</v>
      </c>
      <c r="H1511" s="434" t="b">
        <v>0</v>
      </c>
      <c r="I1511" s="434" t="b">
        <v>0</v>
      </c>
      <c r="K1511" s="434" t="b">
        <v>0</v>
      </c>
      <c r="L1511" s="434">
        <v>0</v>
      </c>
      <c r="M1511" s="434" t="b">
        <v>0</v>
      </c>
      <c r="N1511" s="434">
        <v>0</v>
      </c>
      <c r="O1511" s="497" t="e">
        <f t="shared" si="120"/>
        <v>#DIV/0!</v>
      </c>
      <c r="P1511" s="434">
        <f t="shared" si="124"/>
        <v>0</v>
      </c>
      <c r="Q1511" s="434" t="e">
        <f t="shared" si="121"/>
        <v>#VALUE!</v>
      </c>
      <c r="R1511" s="434">
        <v>1</v>
      </c>
      <c r="S1511" s="434" t="str">
        <f t="shared" si="122"/>
        <v>Unclassified? Y/N Out of Order?</v>
      </c>
    </row>
    <row r="1512" spans="6:19" x14ac:dyDescent="0.2">
      <c r="F1512" s="434" t="b">
        <v>0</v>
      </c>
      <c r="G1512" s="440" t="b">
        <f t="shared" si="123"/>
        <v>1</v>
      </c>
      <c r="H1512" s="434" t="b">
        <v>0</v>
      </c>
      <c r="I1512" s="434" t="b">
        <v>0</v>
      </c>
      <c r="K1512" s="434" t="b">
        <v>0</v>
      </c>
      <c r="L1512" s="434">
        <v>0</v>
      </c>
      <c r="M1512" s="434" t="b">
        <v>0</v>
      </c>
      <c r="N1512" s="434">
        <v>0</v>
      </c>
      <c r="O1512" s="497" t="e">
        <f t="shared" si="120"/>
        <v>#DIV/0!</v>
      </c>
      <c r="P1512" s="434">
        <f t="shared" si="124"/>
        <v>0</v>
      </c>
      <c r="Q1512" s="434" t="e">
        <f t="shared" si="121"/>
        <v>#VALUE!</v>
      </c>
      <c r="R1512" s="434">
        <v>1</v>
      </c>
      <c r="S1512" s="434" t="str">
        <f t="shared" si="122"/>
        <v>Unclassified? Y/N Out of Order?</v>
      </c>
    </row>
    <row r="1513" spans="6:19" x14ac:dyDescent="0.2">
      <c r="F1513" s="434" t="b">
        <v>0</v>
      </c>
      <c r="G1513" s="440" t="b">
        <f t="shared" si="123"/>
        <v>1</v>
      </c>
      <c r="H1513" s="434" t="b">
        <v>0</v>
      </c>
      <c r="I1513" s="434" t="b">
        <v>0</v>
      </c>
      <c r="K1513" s="434" t="b">
        <v>0</v>
      </c>
      <c r="L1513" s="434">
        <v>0</v>
      </c>
      <c r="M1513" s="434" t="b">
        <v>0</v>
      </c>
      <c r="N1513" s="434">
        <v>0</v>
      </c>
      <c r="O1513" s="497" t="e">
        <f t="shared" si="120"/>
        <v>#DIV/0!</v>
      </c>
      <c r="P1513" s="434">
        <f t="shared" si="124"/>
        <v>0</v>
      </c>
      <c r="Q1513" s="434" t="e">
        <f t="shared" si="121"/>
        <v>#VALUE!</v>
      </c>
      <c r="R1513" s="434">
        <v>1</v>
      </c>
      <c r="S1513" s="434" t="str">
        <f t="shared" si="122"/>
        <v>Unclassified? Y/N Out of Order?</v>
      </c>
    </row>
    <row r="1514" spans="6:19" x14ac:dyDescent="0.2">
      <c r="F1514" s="434" t="b">
        <v>0</v>
      </c>
      <c r="G1514" s="440" t="b">
        <f t="shared" si="123"/>
        <v>1</v>
      </c>
      <c r="H1514" s="434" t="b">
        <v>0</v>
      </c>
      <c r="I1514" s="434" t="b">
        <v>0</v>
      </c>
      <c r="K1514" s="434" t="b">
        <v>0</v>
      </c>
      <c r="L1514" s="434">
        <v>0</v>
      </c>
      <c r="M1514" s="434" t="b">
        <v>0</v>
      </c>
      <c r="N1514" s="434">
        <v>0</v>
      </c>
      <c r="O1514" s="497" t="e">
        <f t="shared" si="120"/>
        <v>#DIV/0!</v>
      </c>
      <c r="P1514" s="434">
        <f t="shared" si="124"/>
        <v>0</v>
      </c>
      <c r="Q1514" s="434" t="e">
        <f t="shared" si="121"/>
        <v>#VALUE!</v>
      </c>
      <c r="R1514" s="434">
        <v>1</v>
      </c>
      <c r="S1514" s="434" t="str">
        <f t="shared" si="122"/>
        <v>Unclassified? Y/N Out of Order?</v>
      </c>
    </row>
    <row r="1515" spans="6:19" x14ac:dyDescent="0.2">
      <c r="F1515" s="434" t="b">
        <v>0</v>
      </c>
      <c r="G1515" s="440" t="b">
        <f t="shared" si="123"/>
        <v>1</v>
      </c>
      <c r="H1515" s="434" t="b">
        <v>0</v>
      </c>
      <c r="I1515" s="434" t="b">
        <v>0</v>
      </c>
      <c r="K1515" s="434" t="b">
        <v>0</v>
      </c>
      <c r="L1515" s="434">
        <v>0</v>
      </c>
      <c r="M1515" s="434" t="b">
        <v>0</v>
      </c>
      <c r="N1515" s="434">
        <v>0</v>
      </c>
      <c r="O1515" s="497" t="e">
        <f t="shared" si="120"/>
        <v>#DIV/0!</v>
      </c>
      <c r="P1515" s="434">
        <f t="shared" si="124"/>
        <v>0</v>
      </c>
      <c r="Q1515" s="434" t="e">
        <f t="shared" si="121"/>
        <v>#VALUE!</v>
      </c>
      <c r="R1515" s="434">
        <v>1</v>
      </c>
      <c r="S1515" s="434" t="str">
        <f t="shared" si="122"/>
        <v>Unclassified? Y/N Out of Order?</v>
      </c>
    </row>
    <row r="1516" spans="6:19" x14ac:dyDescent="0.2">
      <c r="F1516" s="434" t="b">
        <v>0</v>
      </c>
      <c r="G1516" s="440" t="b">
        <f t="shared" si="123"/>
        <v>1</v>
      </c>
      <c r="H1516" s="434" t="b">
        <v>0</v>
      </c>
      <c r="I1516" s="434" t="b">
        <v>0</v>
      </c>
      <c r="K1516" s="434" t="b">
        <v>0</v>
      </c>
      <c r="L1516" s="434">
        <v>0</v>
      </c>
      <c r="M1516" s="434" t="b">
        <v>0</v>
      </c>
      <c r="N1516" s="434">
        <v>0</v>
      </c>
      <c r="O1516" s="497" t="e">
        <f t="shared" si="120"/>
        <v>#DIV/0!</v>
      </c>
      <c r="P1516" s="434">
        <f t="shared" si="124"/>
        <v>0</v>
      </c>
      <c r="Q1516" s="434" t="e">
        <f t="shared" si="121"/>
        <v>#VALUE!</v>
      </c>
      <c r="R1516" s="434">
        <v>1</v>
      </c>
      <c r="S1516" s="434" t="str">
        <f t="shared" si="122"/>
        <v>Unclassified? Y/N Out of Order?</v>
      </c>
    </row>
    <row r="1517" spans="6:19" x14ac:dyDescent="0.2">
      <c r="F1517" s="434" t="b">
        <v>0</v>
      </c>
      <c r="G1517" s="440" t="b">
        <f t="shared" si="123"/>
        <v>1</v>
      </c>
      <c r="H1517" s="434" t="b">
        <v>0</v>
      </c>
      <c r="I1517" s="434" t="b">
        <v>0</v>
      </c>
      <c r="K1517" s="434" t="b">
        <v>0</v>
      </c>
      <c r="L1517" s="434">
        <v>0</v>
      </c>
      <c r="M1517" s="434" t="b">
        <v>0</v>
      </c>
      <c r="N1517" s="434">
        <v>0</v>
      </c>
      <c r="O1517" s="497" t="e">
        <f t="shared" si="120"/>
        <v>#DIV/0!</v>
      </c>
      <c r="P1517" s="434">
        <f t="shared" si="124"/>
        <v>0</v>
      </c>
      <c r="Q1517" s="434" t="e">
        <f t="shared" si="121"/>
        <v>#VALUE!</v>
      </c>
      <c r="R1517" s="434">
        <v>1</v>
      </c>
      <c r="S1517" s="434" t="str">
        <f t="shared" si="122"/>
        <v>Unclassified? Y/N Out of Order?</v>
      </c>
    </row>
    <row r="1518" spans="6:19" x14ac:dyDescent="0.2">
      <c r="F1518" s="434" t="b">
        <v>0</v>
      </c>
      <c r="G1518" s="440" t="b">
        <f t="shared" si="123"/>
        <v>1</v>
      </c>
      <c r="H1518" s="434" t="b">
        <v>0</v>
      </c>
      <c r="I1518" s="434" t="b">
        <v>0</v>
      </c>
      <c r="K1518" s="434" t="b">
        <v>0</v>
      </c>
      <c r="L1518" s="434">
        <v>0</v>
      </c>
      <c r="M1518" s="434" t="b">
        <v>0</v>
      </c>
      <c r="N1518" s="434">
        <v>0</v>
      </c>
      <c r="O1518" s="497" t="e">
        <f t="shared" si="120"/>
        <v>#DIV/0!</v>
      </c>
      <c r="P1518" s="434">
        <f t="shared" si="124"/>
        <v>0</v>
      </c>
      <c r="Q1518" s="434" t="e">
        <f t="shared" si="121"/>
        <v>#VALUE!</v>
      </c>
      <c r="R1518" s="434">
        <v>1</v>
      </c>
      <c r="S1518" s="434" t="str">
        <f t="shared" si="122"/>
        <v>Unclassified? Y/N Out of Order?</v>
      </c>
    </row>
    <row r="1519" spans="6:19" x14ac:dyDescent="0.2">
      <c r="F1519" s="434" t="b">
        <v>0</v>
      </c>
      <c r="G1519" s="440" t="b">
        <f t="shared" si="123"/>
        <v>1</v>
      </c>
      <c r="H1519" s="434" t="b">
        <v>0</v>
      </c>
      <c r="I1519" s="434" t="b">
        <v>0</v>
      </c>
      <c r="K1519" s="434" t="b">
        <v>0</v>
      </c>
      <c r="L1519" s="434">
        <v>0</v>
      </c>
      <c r="M1519" s="434" t="b">
        <v>0</v>
      </c>
      <c r="N1519" s="434">
        <v>0</v>
      </c>
      <c r="O1519" s="497" t="e">
        <f t="shared" si="120"/>
        <v>#DIV/0!</v>
      </c>
      <c r="P1519" s="434">
        <f t="shared" si="124"/>
        <v>0</v>
      </c>
      <c r="Q1519" s="434" t="e">
        <f t="shared" si="121"/>
        <v>#VALUE!</v>
      </c>
      <c r="R1519" s="434">
        <v>1</v>
      </c>
      <c r="S1519" s="434" t="str">
        <f t="shared" si="122"/>
        <v>Unclassified? Y/N Out of Order?</v>
      </c>
    </row>
    <row r="1520" spans="6:19" x14ac:dyDescent="0.2">
      <c r="F1520" s="434" t="b">
        <v>0</v>
      </c>
      <c r="G1520" s="440" t="b">
        <f t="shared" si="123"/>
        <v>1</v>
      </c>
      <c r="H1520" s="434" t="b">
        <v>0</v>
      </c>
      <c r="I1520" s="434" t="b">
        <v>0</v>
      </c>
      <c r="K1520" s="434" t="b">
        <v>0</v>
      </c>
      <c r="L1520" s="434">
        <v>0</v>
      </c>
      <c r="M1520" s="434" t="b">
        <v>0</v>
      </c>
      <c r="N1520" s="434">
        <v>0</v>
      </c>
      <c r="O1520" s="497" t="e">
        <f t="shared" si="120"/>
        <v>#DIV/0!</v>
      </c>
      <c r="P1520" s="434">
        <f t="shared" si="124"/>
        <v>0</v>
      </c>
      <c r="Q1520" s="434" t="e">
        <f t="shared" si="121"/>
        <v>#VALUE!</v>
      </c>
      <c r="R1520" s="434">
        <v>1</v>
      </c>
      <c r="S1520" s="434" t="str">
        <f t="shared" si="122"/>
        <v>Unclassified? Y/N Out of Order?</v>
      </c>
    </row>
    <row r="1521" spans="6:19" x14ac:dyDescent="0.2">
      <c r="F1521" s="434" t="b">
        <v>0</v>
      </c>
      <c r="G1521" s="440" t="b">
        <f t="shared" si="123"/>
        <v>1</v>
      </c>
      <c r="H1521" s="434" t="b">
        <v>0</v>
      </c>
      <c r="I1521" s="434" t="b">
        <v>0</v>
      </c>
      <c r="K1521" s="434" t="b">
        <v>0</v>
      </c>
      <c r="L1521" s="434">
        <v>0</v>
      </c>
      <c r="M1521" s="434" t="b">
        <v>0</v>
      </c>
      <c r="N1521" s="434">
        <v>0</v>
      </c>
      <c r="O1521" s="497" t="e">
        <f t="shared" si="120"/>
        <v>#DIV/0!</v>
      </c>
      <c r="P1521" s="434">
        <f t="shared" si="124"/>
        <v>0</v>
      </c>
      <c r="Q1521" s="434" t="e">
        <f t="shared" si="121"/>
        <v>#VALUE!</v>
      </c>
      <c r="R1521" s="434">
        <v>1</v>
      </c>
      <c r="S1521" s="434" t="str">
        <f t="shared" si="122"/>
        <v>Unclassified? Y/N Out of Order?</v>
      </c>
    </row>
    <row r="1522" spans="6:19" x14ac:dyDescent="0.2">
      <c r="F1522" s="434" t="b">
        <v>0</v>
      </c>
      <c r="G1522" s="440" t="b">
        <f t="shared" si="123"/>
        <v>1</v>
      </c>
      <c r="H1522" s="434" t="b">
        <v>0</v>
      </c>
      <c r="I1522" s="434" t="b">
        <v>0</v>
      </c>
      <c r="K1522" s="434" t="b">
        <v>0</v>
      </c>
      <c r="L1522" s="434">
        <v>0</v>
      </c>
      <c r="M1522" s="434" t="b">
        <v>0</v>
      </c>
      <c r="N1522" s="434">
        <v>0</v>
      </c>
      <c r="O1522" s="497" t="e">
        <f t="shared" si="120"/>
        <v>#DIV/0!</v>
      </c>
      <c r="P1522" s="434">
        <f t="shared" si="124"/>
        <v>0</v>
      </c>
      <c r="Q1522" s="434" t="e">
        <f t="shared" si="121"/>
        <v>#VALUE!</v>
      </c>
      <c r="R1522" s="434">
        <v>1</v>
      </c>
      <c r="S1522" s="434" t="str">
        <f t="shared" si="122"/>
        <v>Unclassified? Y/N Out of Order?</v>
      </c>
    </row>
    <row r="1523" spans="6:19" x14ac:dyDescent="0.2">
      <c r="F1523" s="434" t="b">
        <v>0</v>
      </c>
      <c r="G1523" s="440" t="b">
        <f t="shared" si="123"/>
        <v>1</v>
      </c>
      <c r="H1523" s="434" t="b">
        <v>0</v>
      </c>
      <c r="I1523" s="434" t="b">
        <v>0</v>
      </c>
      <c r="K1523" s="434" t="b">
        <v>0</v>
      </c>
      <c r="L1523" s="434">
        <v>0</v>
      </c>
      <c r="M1523" s="434" t="b">
        <v>0</v>
      </c>
      <c r="N1523" s="434">
        <v>0</v>
      </c>
      <c r="O1523" s="497" t="e">
        <f t="shared" si="120"/>
        <v>#DIV/0!</v>
      </c>
      <c r="P1523" s="434">
        <f t="shared" si="124"/>
        <v>0</v>
      </c>
      <c r="Q1523" s="434" t="e">
        <f t="shared" si="121"/>
        <v>#VALUE!</v>
      </c>
      <c r="R1523" s="434">
        <v>1</v>
      </c>
      <c r="S1523" s="434" t="str">
        <f t="shared" si="122"/>
        <v>Unclassified? Y/N Out of Order?</v>
      </c>
    </row>
    <row r="1524" spans="6:19" x14ac:dyDescent="0.2">
      <c r="F1524" s="434" t="b">
        <v>0</v>
      </c>
      <c r="G1524" s="440" t="b">
        <f t="shared" si="123"/>
        <v>1</v>
      </c>
      <c r="H1524" s="434" t="b">
        <v>0</v>
      </c>
      <c r="I1524" s="434" t="b">
        <v>0</v>
      </c>
      <c r="K1524" s="434" t="b">
        <v>0</v>
      </c>
      <c r="L1524" s="434">
        <v>0</v>
      </c>
      <c r="M1524" s="434" t="b">
        <v>0</v>
      </c>
      <c r="N1524" s="434">
        <v>0</v>
      </c>
      <c r="O1524" s="497" t="e">
        <f t="shared" si="120"/>
        <v>#DIV/0!</v>
      </c>
      <c r="P1524" s="434">
        <f t="shared" si="124"/>
        <v>0</v>
      </c>
      <c r="Q1524" s="434" t="e">
        <f t="shared" si="121"/>
        <v>#VALUE!</v>
      </c>
      <c r="R1524" s="434">
        <v>1</v>
      </c>
      <c r="S1524" s="434" t="str">
        <f t="shared" si="122"/>
        <v>Unclassified? Y/N Out of Order?</v>
      </c>
    </row>
    <row r="1525" spans="6:19" x14ac:dyDescent="0.2">
      <c r="F1525" s="434" t="b">
        <v>0</v>
      </c>
      <c r="G1525" s="440" t="b">
        <f t="shared" si="123"/>
        <v>1</v>
      </c>
      <c r="H1525" s="434" t="b">
        <v>0</v>
      </c>
      <c r="I1525" s="434" t="b">
        <v>0</v>
      </c>
      <c r="K1525" s="434" t="b">
        <v>0</v>
      </c>
      <c r="L1525" s="434">
        <v>0</v>
      </c>
      <c r="M1525" s="434" t="b">
        <v>0</v>
      </c>
      <c r="N1525" s="434">
        <v>0</v>
      </c>
      <c r="O1525" s="497" t="e">
        <f t="shared" si="120"/>
        <v>#DIV/0!</v>
      </c>
      <c r="P1525" s="434">
        <f t="shared" si="124"/>
        <v>0</v>
      </c>
      <c r="Q1525" s="434" t="e">
        <f t="shared" si="121"/>
        <v>#VALUE!</v>
      </c>
      <c r="R1525" s="434">
        <v>1</v>
      </c>
      <c r="S1525" s="434" t="str">
        <f t="shared" si="122"/>
        <v>Unclassified? Y/N Out of Order?</v>
      </c>
    </row>
    <row r="1526" spans="6:19" x14ac:dyDescent="0.2">
      <c r="F1526" s="434" t="b">
        <v>0</v>
      </c>
      <c r="G1526" s="440" t="b">
        <f t="shared" si="123"/>
        <v>1</v>
      </c>
      <c r="H1526" s="434" t="b">
        <v>0</v>
      </c>
      <c r="I1526" s="434" t="b">
        <v>0</v>
      </c>
      <c r="K1526" s="434" t="b">
        <v>0</v>
      </c>
      <c r="L1526" s="434">
        <v>0</v>
      </c>
      <c r="M1526" s="434" t="b">
        <v>0</v>
      </c>
      <c r="N1526" s="434">
        <v>0</v>
      </c>
      <c r="O1526" s="497" t="e">
        <f t="shared" si="120"/>
        <v>#DIV/0!</v>
      </c>
      <c r="P1526" s="434">
        <f t="shared" si="124"/>
        <v>0</v>
      </c>
      <c r="Q1526" s="434" t="e">
        <f t="shared" si="121"/>
        <v>#VALUE!</v>
      </c>
      <c r="R1526" s="434">
        <v>1</v>
      </c>
      <c r="S1526" s="434" t="str">
        <f t="shared" si="122"/>
        <v>Unclassified? Y/N Out of Order?</v>
      </c>
    </row>
    <row r="1527" spans="6:19" x14ac:dyDescent="0.2">
      <c r="F1527" s="434" t="b">
        <v>0</v>
      </c>
      <c r="G1527" s="440" t="b">
        <f t="shared" si="123"/>
        <v>1</v>
      </c>
      <c r="H1527" s="434" t="b">
        <v>0</v>
      </c>
      <c r="I1527" s="434" t="b">
        <v>0</v>
      </c>
      <c r="K1527" s="434" t="b">
        <v>0</v>
      </c>
      <c r="L1527" s="434">
        <v>0</v>
      </c>
      <c r="M1527" s="434" t="b">
        <v>0</v>
      </c>
      <c r="N1527" s="434">
        <v>0</v>
      </c>
      <c r="O1527" s="497" t="e">
        <f t="shared" si="120"/>
        <v>#DIV/0!</v>
      </c>
      <c r="P1527" s="434">
        <f t="shared" si="124"/>
        <v>0</v>
      </c>
      <c r="Q1527" s="434" t="e">
        <f t="shared" si="121"/>
        <v>#VALUE!</v>
      </c>
      <c r="R1527" s="434">
        <v>1</v>
      </c>
      <c r="S1527" s="434" t="str">
        <f t="shared" si="122"/>
        <v>Unclassified? Y/N Out of Order?</v>
      </c>
    </row>
    <row r="1528" spans="6:19" x14ac:dyDescent="0.2">
      <c r="F1528" s="434" t="b">
        <v>0</v>
      </c>
      <c r="G1528" s="440" t="b">
        <f t="shared" si="123"/>
        <v>1</v>
      </c>
      <c r="H1528" s="434" t="b">
        <v>0</v>
      </c>
      <c r="I1528" s="434" t="b">
        <v>0</v>
      </c>
      <c r="K1528" s="434" t="b">
        <v>0</v>
      </c>
      <c r="L1528" s="434">
        <v>0</v>
      </c>
      <c r="M1528" s="434" t="b">
        <v>0</v>
      </c>
      <c r="N1528" s="434">
        <v>0</v>
      </c>
      <c r="O1528" s="497" t="e">
        <f t="shared" si="120"/>
        <v>#DIV/0!</v>
      </c>
      <c r="P1528" s="434">
        <f t="shared" si="124"/>
        <v>0</v>
      </c>
      <c r="Q1528" s="434" t="e">
        <f t="shared" si="121"/>
        <v>#VALUE!</v>
      </c>
      <c r="R1528" s="434">
        <v>1</v>
      </c>
      <c r="S1528" s="434" t="str">
        <f t="shared" si="122"/>
        <v>Unclassified? Y/N Out of Order?</v>
      </c>
    </row>
    <row r="1529" spans="6:19" x14ac:dyDescent="0.2">
      <c r="F1529" s="434" t="b">
        <v>0</v>
      </c>
      <c r="G1529" s="440" t="b">
        <f t="shared" si="123"/>
        <v>1</v>
      </c>
      <c r="H1529" s="434" t="b">
        <v>0</v>
      </c>
      <c r="I1529" s="434" t="b">
        <v>0</v>
      </c>
      <c r="K1529" s="434" t="b">
        <v>0</v>
      </c>
      <c r="L1529" s="434">
        <v>0</v>
      </c>
      <c r="M1529" s="434" t="b">
        <v>0</v>
      </c>
      <c r="N1529" s="434">
        <v>0</v>
      </c>
      <c r="O1529" s="497" t="e">
        <f t="shared" si="120"/>
        <v>#DIV/0!</v>
      </c>
      <c r="P1529" s="434">
        <f t="shared" si="124"/>
        <v>0</v>
      </c>
      <c r="Q1529" s="434" t="e">
        <f t="shared" si="121"/>
        <v>#VALUE!</v>
      </c>
      <c r="R1529" s="434">
        <v>1</v>
      </c>
      <c r="S1529" s="434" t="str">
        <f t="shared" si="122"/>
        <v>Unclassified? Y/N Out of Order?</v>
      </c>
    </row>
    <row r="1530" spans="6:19" x14ac:dyDescent="0.2">
      <c r="F1530" s="434" t="b">
        <v>0</v>
      </c>
      <c r="G1530" s="440" t="b">
        <f t="shared" si="123"/>
        <v>1</v>
      </c>
      <c r="H1530" s="434" t="b">
        <v>0</v>
      </c>
      <c r="I1530" s="434" t="b">
        <v>0</v>
      </c>
      <c r="K1530" s="434" t="b">
        <v>0</v>
      </c>
      <c r="L1530" s="434">
        <v>0</v>
      </c>
      <c r="M1530" s="434" t="b">
        <v>0</v>
      </c>
      <c r="N1530" s="434">
        <v>0</v>
      </c>
      <c r="O1530" s="497" t="e">
        <f t="shared" si="120"/>
        <v>#DIV/0!</v>
      </c>
      <c r="P1530" s="434">
        <f t="shared" si="124"/>
        <v>0</v>
      </c>
      <c r="Q1530" s="434" t="e">
        <f t="shared" si="121"/>
        <v>#VALUE!</v>
      </c>
      <c r="R1530" s="434">
        <v>1</v>
      </c>
      <c r="S1530" s="434" t="str">
        <f t="shared" si="122"/>
        <v>Unclassified? Y/N Out of Order?</v>
      </c>
    </row>
    <row r="1531" spans="6:19" x14ac:dyDescent="0.2">
      <c r="F1531" s="434" t="b">
        <v>0</v>
      </c>
      <c r="G1531" s="440" t="b">
        <f t="shared" si="123"/>
        <v>1</v>
      </c>
      <c r="H1531" s="434" t="b">
        <v>0</v>
      </c>
      <c r="I1531" s="434" t="b">
        <v>0</v>
      </c>
      <c r="K1531" s="434" t="b">
        <v>0</v>
      </c>
      <c r="L1531" s="434">
        <v>0</v>
      </c>
      <c r="M1531" s="434" t="b">
        <v>0</v>
      </c>
      <c r="N1531" s="434">
        <v>0</v>
      </c>
      <c r="O1531" s="497" t="e">
        <f t="shared" si="120"/>
        <v>#DIV/0!</v>
      </c>
      <c r="P1531" s="434">
        <f t="shared" si="124"/>
        <v>0</v>
      </c>
      <c r="Q1531" s="434" t="e">
        <f t="shared" si="121"/>
        <v>#VALUE!</v>
      </c>
      <c r="R1531" s="434">
        <v>1</v>
      </c>
      <c r="S1531" s="434" t="str">
        <f t="shared" si="122"/>
        <v>Unclassified? Y/N Out of Order?</v>
      </c>
    </row>
    <row r="1532" spans="6:19" x14ac:dyDescent="0.2">
      <c r="F1532" s="434" t="b">
        <v>0</v>
      </c>
      <c r="G1532" s="440" t="b">
        <f t="shared" si="123"/>
        <v>1</v>
      </c>
      <c r="H1532" s="434" t="b">
        <v>0</v>
      </c>
      <c r="I1532" s="434" t="b">
        <v>0</v>
      </c>
      <c r="K1532" s="434" t="b">
        <v>0</v>
      </c>
      <c r="L1532" s="434">
        <v>0</v>
      </c>
      <c r="M1532" s="434" t="b">
        <v>0</v>
      </c>
      <c r="N1532" s="434">
        <v>0</v>
      </c>
      <c r="O1532" s="497" t="e">
        <f t="shared" si="120"/>
        <v>#DIV/0!</v>
      </c>
      <c r="P1532" s="434">
        <f t="shared" si="124"/>
        <v>0</v>
      </c>
      <c r="Q1532" s="434" t="e">
        <f t="shared" si="121"/>
        <v>#VALUE!</v>
      </c>
      <c r="R1532" s="434">
        <v>1</v>
      </c>
      <c r="S1532" s="434" t="str">
        <f t="shared" si="122"/>
        <v>Unclassified? Y/N Out of Order?</v>
      </c>
    </row>
    <row r="1533" spans="6:19" x14ac:dyDescent="0.2">
      <c r="F1533" s="434" t="b">
        <v>0</v>
      </c>
      <c r="G1533" s="440" t="b">
        <f t="shared" si="123"/>
        <v>1</v>
      </c>
      <c r="H1533" s="434" t="b">
        <v>0</v>
      </c>
      <c r="I1533" s="434" t="b">
        <v>0</v>
      </c>
      <c r="K1533" s="434" t="b">
        <v>0</v>
      </c>
      <c r="L1533" s="434">
        <v>0</v>
      </c>
      <c r="M1533" s="434" t="b">
        <v>0</v>
      </c>
      <c r="N1533" s="434">
        <v>0</v>
      </c>
      <c r="O1533" s="497" t="e">
        <f t="shared" si="120"/>
        <v>#DIV/0!</v>
      </c>
      <c r="P1533" s="434">
        <f t="shared" si="124"/>
        <v>0</v>
      </c>
      <c r="Q1533" s="434" t="e">
        <f t="shared" si="121"/>
        <v>#VALUE!</v>
      </c>
      <c r="R1533" s="434">
        <v>1</v>
      </c>
      <c r="S1533" s="434" t="str">
        <f t="shared" si="122"/>
        <v>Unclassified? Y/N Out of Order?</v>
      </c>
    </row>
    <row r="1534" spans="6:19" x14ac:dyDescent="0.2">
      <c r="F1534" s="434" t="b">
        <v>0</v>
      </c>
      <c r="G1534" s="440" t="b">
        <f t="shared" si="123"/>
        <v>1</v>
      </c>
      <c r="H1534" s="434" t="b">
        <v>0</v>
      </c>
      <c r="I1534" s="434" t="b">
        <v>0</v>
      </c>
      <c r="K1534" s="434" t="b">
        <v>0</v>
      </c>
      <c r="L1534" s="434">
        <v>0</v>
      </c>
      <c r="M1534" s="434" t="b">
        <v>0</v>
      </c>
      <c r="N1534" s="434">
        <v>0</v>
      </c>
      <c r="O1534" s="497" t="e">
        <f t="shared" si="120"/>
        <v>#DIV/0!</v>
      </c>
      <c r="P1534" s="434">
        <f t="shared" si="124"/>
        <v>0</v>
      </c>
      <c r="Q1534" s="434" t="e">
        <f t="shared" si="121"/>
        <v>#VALUE!</v>
      </c>
      <c r="R1534" s="434">
        <v>1</v>
      </c>
      <c r="S1534" s="434" t="str">
        <f t="shared" si="122"/>
        <v>Unclassified? Y/N Out of Order?</v>
      </c>
    </row>
    <row r="1535" spans="6:19" x14ac:dyDescent="0.2">
      <c r="F1535" s="434" t="b">
        <v>0</v>
      </c>
      <c r="G1535" s="440" t="b">
        <f t="shared" si="123"/>
        <v>1</v>
      </c>
      <c r="H1535" s="434" t="b">
        <v>0</v>
      </c>
      <c r="I1535" s="434" t="b">
        <v>0</v>
      </c>
      <c r="K1535" s="434" t="b">
        <v>0</v>
      </c>
      <c r="L1535" s="434">
        <v>0</v>
      </c>
      <c r="M1535" s="434" t="b">
        <v>0</v>
      </c>
      <c r="N1535" s="434">
        <v>0</v>
      </c>
      <c r="O1535" s="497" t="e">
        <f t="shared" si="120"/>
        <v>#DIV/0!</v>
      </c>
      <c r="P1535" s="434">
        <f t="shared" si="124"/>
        <v>0</v>
      </c>
      <c r="Q1535" s="434" t="e">
        <f t="shared" si="121"/>
        <v>#VALUE!</v>
      </c>
      <c r="R1535" s="434">
        <v>1</v>
      </c>
      <c r="S1535" s="434" t="str">
        <f t="shared" si="122"/>
        <v>Unclassified? Y/N Out of Order?</v>
      </c>
    </row>
    <row r="1536" spans="6:19" x14ac:dyDescent="0.2">
      <c r="F1536" s="434" t="b">
        <v>0</v>
      </c>
      <c r="G1536" s="440" t="b">
        <f t="shared" si="123"/>
        <v>1</v>
      </c>
      <c r="H1536" s="434" t="b">
        <v>0</v>
      </c>
      <c r="I1536" s="434" t="b">
        <v>0</v>
      </c>
      <c r="K1536" s="434" t="b">
        <v>0</v>
      </c>
      <c r="L1536" s="434">
        <v>0</v>
      </c>
      <c r="M1536" s="434" t="b">
        <v>0</v>
      </c>
      <c r="N1536" s="434">
        <v>0</v>
      </c>
      <c r="O1536" s="497" t="e">
        <f t="shared" si="120"/>
        <v>#DIV/0!</v>
      </c>
      <c r="P1536" s="434">
        <f t="shared" si="124"/>
        <v>0</v>
      </c>
      <c r="Q1536" s="434" t="e">
        <f t="shared" si="121"/>
        <v>#VALUE!</v>
      </c>
      <c r="R1536" s="434">
        <v>1</v>
      </c>
      <c r="S1536" s="434" t="str">
        <f t="shared" si="122"/>
        <v>Unclassified? Y/N Out of Order?</v>
      </c>
    </row>
    <row r="1537" spans="6:19" x14ac:dyDescent="0.2">
      <c r="F1537" s="434" t="b">
        <v>0</v>
      </c>
      <c r="G1537" s="440" t="b">
        <f t="shared" si="123"/>
        <v>1</v>
      </c>
      <c r="H1537" s="434" t="b">
        <v>0</v>
      </c>
      <c r="I1537" s="434" t="b">
        <v>0</v>
      </c>
      <c r="K1537" s="434" t="b">
        <v>0</v>
      </c>
      <c r="L1537" s="434">
        <v>0</v>
      </c>
      <c r="M1537" s="434" t="b">
        <v>0</v>
      </c>
      <c r="N1537" s="434">
        <v>0</v>
      </c>
      <c r="O1537" s="497" t="e">
        <f t="shared" si="120"/>
        <v>#DIV/0!</v>
      </c>
      <c r="P1537" s="434">
        <f t="shared" si="124"/>
        <v>0</v>
      </c>
      <c r="Q1537" s="434" t="e">
        <f t="shared" si="121"/>
        <v>#VALUE!</v>
      </c>
      <c r="R1537" s="434">
        <v>1</v>
      </c>
      <c r="S1537" s="434" t="str">
        <f t="shared" si="122"/>
        <v>Unclassified? Y/N Out of Order?</v>
      </c>
    </row>
    <row r="1538" spans="6:19" x14ac:dyDescent="0.2">
      <c r="F1538" s="434" t="b">
        <v>0</v>
      </c>
      <c r="G1538" s="440" t="b">
        <f t="shared" si="123"/>
        <v>1</v>
      </c>
      <c r="H1538" s="434" t="b">
        <v>0</v>
      </c>
      <c r="I1538" s="434" t="b">
        <v>0</v>
      </c>
      <c r="K1538" s="434" t="b">
        <v>0</v>
      </c>
      <c r="L1538" s="434">
        <v>0</v>
      </c>
      <c r="M1538" s="434" t="b">
        <v>0</v>
      </c>
      <c r="N1538" s="434">
        <v>0</v>
      </c>
      <c r="O1538" s="497" t="e">
        <f t="shared" si="120"/>
        <v>#DIV/0!</v>
      </c>
      <c r="P1538" s="434">
        <f t="shared" si="124"/>
        <v>0</v>
      </c>
      <c r="Q1538" s="434" t="e">
        <f t="shared" si="121"/>
        <v>#VALUE!</v>
      </c>
      <c r="R1538" s="434">
        <v>1</v>
      </c>
      <c r="S1538" s="434" t="str">
        <f t="shared" si="122"/>
        <v>Unclassified? Y/N Out of Order?</v>
      </c>
    </row>
    <row r="1539" spans="6:19" x14ac:dyDescent="0.2">
      <c r="F1539" s="434" t="b">
        <v>0</v>
      </c>
      <c r="G1539" s="440" t="b">
        <f t="shared" si="123"/>
        <v>1</v>
      </c>
      <c r="H1539" s="434" t="b">
        <v>0</v>
      </c>
      <c r="I1539" s="434" t="b">
        <v>0</v>
      </c>
      <c r="K1539" s="434" t="b">
        <v>0</v>
      </c>
      <c r="L1539" s="434">
        <v>0</v>
      </c>
      <c r="M1539" s="434" t="b">
        <v>0</v>
      </c>
      <c r="N1539" s="434">
        <v>0</v>
      </c>
      <c r="O1539" s="497" t="e">
        <f t="shared" si="120"/>
        <v>#DIV/0!</v>
      </c>
      <c r="P1539" s="434">
        <f t="shared" si="124"/>
        <v>0</v>
      </c>
      <c r="Q1539" s="434" t="e">
        <f t="shared" si="121"/>
        <v>#VALUE!</v>
      </c>
      <c r="R1539" s="434">
        <v>1</v>
      </c>
      <c r="S1539" s="434" t="str">
        <f t="shared" si="122"/>
        <v>Unclassified? Y/N Out of Order?</v>
      </c>
    </row>
    <row r="1540" spans="6:19" x14ac:dyDescent="0.2">
      <c r="F1540" s="434" t="b">
        <v>0</v>
      </c>
      <c r="G1540" s="440" t="b">
        <f t="shared" si="123"/>
        <v>1</v>
      </c>
      <c r="H1540" s="434" t="b">
        <v>0</v>
      </c>
      <c r="I1540" s="434" t="b">
        <v>0</v>
      </c>
      <c r="K1540" s="434" t="b">
        <v>0</v>
      </c>
      <c r="L1540" s="434">
        <v>0</v>
      </c>
      <c r="M1540" s="434" t="b">
        <v>0</v>
      </c>
      <c r="N1540" s="434">
        <v>0</v>
      </c>
      <c r="O1540" s="497" t="e">
        <f t="shared" si="120"/>
        <v>#DIV/0!</v>
      </c>
      <c r="P1540" s="434">
        <f t="shared" si="124"/>
        <v>0</v>
      </c>
      <c r="Q1540" s="434" t="e">
        <f t="shared" si="121"/>
        <v>#VALUE!</v>
      </c>
      <c r="R1540" s="434">
        <v>1</v>
      </c>
      <c r="S1540" s="434" t="str">
        <f t="shared" si="122"/>
        <v>Unclassified? Y/N Out of Order?</v>
      </c>
    </row>
    <row r="1541" spans="6:19" x14ac:dyDescent="0.2">
      <c r="F1541" s="434" t="b">
        <v>0</v>
      </c>
      <c r="G1541" s="440" t="b">
        <f t="shared" si="123"/>
        <v>1</v>
      </c>
      <c r="H1541" s="434" t="b">
        <v>0</v>
      </c>
      <c r="I1541" s="434" t="b">
        <v>0</v>
      </c>
      <c r="K1541" s="434" t="b">
        <v>0</v>
      </c>
      <c r="L1541" s="434">
        <v>0</v>
      </c>
      <c r="M1541" s="434" t="b">
        <v>0</v>
      </c>
      <c r="N1541" s="434">
        <v>0</v>
      </c>
      <c r="O1541" s="497" t="e">
        <f t="shared" si="120"/>
        <v>#DIV/0!</v>
      </c>
      <c r="P1541" s="434">
        <f t="shared" si="124"/>
        <v>0</v>
      </c>
      <c r="Q1541" s="434" t="e">
        <f t="shared" si="121"/>
        <v>#VALUE!</v>
      </c>
      <c r="R1541" s="434">
        <v>1</v>
      </c>
      <c r="S1541" s="434" t="str">
        <f t="shared" si="122"/>
        <v>Unclassified? Y/N Out of Order?</v>
      </c>
    </row>
    <row r="1542" spans="6:19" x14ac:dyDescent="0.2">
      <c r="F1542" s="434" t="b">
        <v>0</v>
      </c>
      <c r="G1542" s="440" t="b">
        <f t="shared" si="123"/>
        <v>1</v>
      </c>
      <c r="H1542" s="434" t="b">
        <v>0</v>
      </c>
      <c r="I1542" s="434" t="b">
        <v>0</v>
      </c>
      <c r="K1542" s="434" t="b">
        <v>0</v>
      </c>
      <c r="L1542" s="434">
        <v>0</v>
      </c>
      <c r="M1542" s="434" t="b">
        <v>0</v>
      </c>
      <c r="N1542" s="434">
        <v>0</v>
      </c>
      <c r="O1542" s="497" t="e">
        <f t="shared" si="120"/>
        <v>#DIV/0!</v>
      </c>
      <c r="P1542" s="434">
        <f t="shared" si="124"/>
        <v>0</v>
      </c>
      <c r="Q1542" s="434" t="e">
        <f t="shared" si="121"/>
        <v>#VALUE!</v>
      </c>
      <c r="R1542" s="434">
        <v>1</v>
      </c>
      <c r="S1542" s="434" t="str">
        <f t="shared" si="122"/>
        <v>Unclassified? Y/N Out of Order?</v>
      </c>
    </row>
    <row r="1543" spans="6:19" x14ac:dyDescent="0.2">
      <c r="F1543" s="434" t="b">
        <v>0</v>
      </c>
      <c r="G1543" s="440" t="b">
        <f t="shared" si="123"/>
        <v>1</v>
      </c>
      <c r="H1543" s="434" t="b">
        <v>0</v>
      </c>
      <c r="I1543" s="434" t="b">
        <v>0</v>
      </c>
      <c r="K1543" s="434" t="b">
        <v>0</v>
      </c>
      <c r="L1543" s="434">
        <v>0</v>
      </c>
      <c r="M1543" s="434" t="b">
        <v>0</v>
      </c>
      <c r="N1543" s="434">
        <v>0</v>
      </c>
      <c r="O1543" s="497" t="e">
        <f t="shared" si="120"/>
        <v>#DIV/0!</v>
      </c>
      <c r="P1543" s="434">
        <f t="shared" si="124"/>
        <v>0</v>
      </c>
      <c r="Q1543" s="434" t="e">
        <f t="shared" si="121"/>
        <v>#VALUE!</v>
      </c>
      <c r="R1543" s="434">
        <v>1</v>
      </c>
      <c r="S1543" s="434" t="str">
        <f t="shared" si="122"/>
        <v>Unclassified? Y/N Out of Order?</v>
      </c>
    </row>
    <row r="1544" spans="6:19" x14ac:dyDescent="0.2">
      <c r="F1544" s="434" t="b">
        <v>0</v>
      </c>
      <c r="G1544" s="440" t="b">
        <f t="shared" si="123"/>
        <v>1</v>
      </c>
      <c r="H1544" s="434" t="b">
        <v>0</v>
      </c>
      <c r="I1544" s="434" t="b">
        <v>0</v>
      </c>
      <c r="K1544" s="434" t="b">
        <v>0</v>
      </c>
      <c r="L1544" s="434">
        <v>0</v>
      </c>
      <c r="M1544" s="434" t="b">
        <v>0</v>
      </c>
      <c r="N1544" s="434">
        <v>0</v>
      </c>
      <c r="O1544" s="497" t="e">
        <f t="shared" si="120"/>
        <v>#DIV/0!</v>
      </c>
      <c r="P1544" s="434">
        <f t="shared" si="124"/>
        <v>0</v>
      </c>
      <c r="Q1544" s="434" t="e">
        <f t="shared" si="121"/>
        <v>#VALUE!</v>
      </c>
      <c r="R1544" s="434">
        <v>1</v>
      </c>
      <c r="S1544" s="434" t="str">
        <f t="shared" si="122"/>
        <v>Unclassified? Y/N Out of Order?</v>
      </c>
    </row>
    <row r="1545" spans="6:19" x14ac:dyDescent="0.2">
      <c r="F1545" s="434" t="b">
        <v>0</v>
      </c>
      <c r="G1545" s="440" t="b">
        <f t="shared" si="123"/>
        <v>1</v>
      </c>
      <c r="H1545" s="434" t="b">
        <v>0</v>
      </c>
      <c r="I1545" s="434" t="b">
        <v>0</v>
      </c>
      <c r="K1545" s="434" t="b">
        <v>0</v>
      </c>
      <c r="L1545" s="434">
        <v>0</v>
      </c>
      <c r="M1545" s="434" t="b">
        <v>0</v>
      </c>
      <c r="N1545" s="434">
        <v>0</v>
      </c>
      <c r="O1545" s="497" t="e">
        <f t="shared" si="120"/>
        <v>#DIV/0!</v>
      </c>
      <c r="P1545" s="434">
        <f t="shared" si="124"/>
        <v>0</v>
      </c>
      <c r="Q1545" s="434" t="e">
        <f t="shared" si="121"/>
        <v>#VALUE!</v>
      </c>
      <c r="R1545" s="434">
        <v>1</v>
      </c>
      <c r="S1545" s="434" t="str">
        <f t="shared" si="122"/>
        <v>Unclassified? Y/N Out of Order?</v>
      </c>
    </row>
    <row r="1546" spans="6:19" x14ac:dyDescent="0.2">
      <c r="F1546" s="434" t="b">
        <v>0</v>
      </c>
      <c r="G1546" s="440" t="b">
        <f t="shared" si="123"/>
        <v>1</v>
      </c>
      <c r="H1546" s="434" t="b">
        <v>0</v>
      </c>
      <c r="I1546" s="434" t="b">
        <v>0</v>
      </c>
      <c r="K1546" s="434" t="b">
        <v>0</v>
      </c>
      <c r="L1546" s="434">
        <v>0</v>
      </c>
      <c r="M1546" s="434" t="b">
        <v>0</v>
      </c>
      <c r="N1546" s="434">
        <v>0</v>
      </c>
      <c r="O1546" s="497" t="e">
        <f t="shared" ref="O1546:O1609" si="125">SUM(IF(I1546 = 1, 1, 0) * J1546, IF(K1546 = 1, 1, 0) * L1546, IF(M1546 = 1, 1, 0) * N1546) / P1546</f>
        <v>#DIV/0!</v>
      </c>
      <c r="P1546" s="434">
        <f t="shared" si="124"/>
        <v>0</v>
      </c>
      <c r="Q1546" s="434" t="e">
        <f t="shared" ref="Q1546:Q1609" si="126">SUM(IF(I1546 = 1, 1, 0) * J1546, IF(K1546 = 1, 1, 0) * L1546, IF(M1546 = 1, 1, 0) * N1546) + " / " + P1546</f>
        <v>#VALUE!</v>
      </c>
      <c r="R1546" s="434">
        <v>1</v>
      </c>
      <c r="S1546" s="434"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34" t="b">
        <v>0</v>
      </c>
      <c r="G1547" s="440" t="b">
        <f t="shared" ref="G1547:G1610" si="128">NOT(H1547)</f>
        <v>1</v>
      </c>
      <c r="H1547" s="434" t="b">
        <v>0</v>
      </c>
      <c r="I1547" s="434" t="b">
        <v>0</v>
      </c>
      <c r="K1547" s="434" t="b">
        <v>0</v>
      </c>
      <c r="L1547" s="434">
        <v>0</v>
      </c>
      <c r="M1547" s="434" t="b">
        <v>0</v>
      </c>
      <c r="N1547" s="434">
        <v>0</v>
      </c>
      <c r="O1547" s="497" t="e">
        <f t="shared" si="125"/>
        <v>#DIV/0!</v>
      </c>
      <c r="P1547" s="434">
        <f t="shared" si="124"/>
        <v>0</v>
      </c>
      <c r="Q1547" s="434" t="e">
        <f t="shared" si="126"/>
        <v>#VALUE!</v>
      </c>
      <c r="R1547" s="434">
        <v>1</v>
      </c>
      <c r="S1547" s="434" t="str">
        <f t="shared" si="127"/>
        <v>Unclassified? Y/N Out of Order?</v>
      </c>
    </row>
    <row r="1548" spans="6:19" x14ac:dyDescent="0.2">
      <c r="F1548" s="434" t="b">
        <v>0</v>
      </c>
      <c r="G1548" s="440" t="b">
        <f t="shared" si="128"/>
        <v>1</v>
      </c>
      <c r="H1548" s="434" t="b">
        <v>0</v>
      </c>
      <c r="I1548" s="434" t="b">
        <v>0</v>
      </c>
      <c r="K1548" s="434" t="b">
        <v>0</v>
      </c>
      <c r="L1548" s="434">
        <v>0</v>
      </c>
      <c r="M1548" s="434" t="b">
        <v>0</v>
      </c>
      <c r="N1548" s="434">
        <v>0</v>
      </c>
      <c r="O1548" s="497" t="e">
        <f t="shared" si="125"/>
        <v>#DIV/0!</v>
      </c>
      <c r="P1548" s="434">
        <f t="shared" si="124"/>
        <v>0</v>
      </c>
      <c r="Q1548" s="434" t="e">
        <f t="shared" si="126"/>
        <v>#VALUE!</v>
      </c>
      <c r="R1548" s="434">
        <v>1</v>
      </c>
      <c r="S1548" s="434" t="str">
        <f t="shared" si="127"/>
        <v>Unclassified? Y/N Out of Order?</v>
      </c>
    </row>
    <row r="1549" spans="6:19" x14ac:dyDescent="0.2">
      <c r="F1549" s="434" t="b">
        <v>0</v>
      </c>
      <c r="G1549" s="440" t="b">
        <f t="shared" si="128"/>
        <v>1</v>
      </c>
      <c r="H1549" s="434" t="b">
        <v>0</v>
      </c>
      <c r="I1549" s="434" t="b">
        <v>0</v>
      </c>
      <c r="K1549" s="434" t="b">
        <v>0</v>
      </c>
      <c r="L1549" s="434">
        <v>0</v>
      </c>
      <c r="M1549" s="434" t="b">
        <v>0</v>
      </c>
      <c r="N1549" s="434">
        <v>0</v>
      </c>
      <c r="O1549" s="497" t="e">
        <f t="shared" si="125"/>
        <v>#DIV/0!</v>
      </c>
      <c r="P1549" s="434">
        <f t="shared" ref="P1549:P1612" si="129">SUM(J1549, L1549, N1549)</f>
        <v>0</v>
      </c>
      <c r="Q1549" s="434" t="e">
        <f t="shared" si="126"/>
        <v>#VALUE!</v>
      </c>
      <c r="R1549" s="434">
        <v>1</v>
      </c>
      <c r="S1549" s="434" t="str">
        <f t="shared" si="127"/>
        <v>Unclassified? Y/N Out of Order?</v>
      </c>
    </row>
    <row r="1550" spans="6:19" x14ac:dyDescent="0.2">
      <c r="F1550" s="434" t="b">
        <v>0</v>
      </c>
      <c r="G1550" s="440" t="b">
        <f t="shared" si="128"/>
        <v>1</v>
      </c>
      <c r="H1550" s="434" t="b">
        <v>0</v>
      </c>
      <c r="I1550" s="434" t="b">
        <v>0</v>
      </c>
      <c r="K1550" s="434" t="b">
        <v>0</v>
      </c>
      <c r="L1550" s="434">
        <v>0</v>
      </c>
      <c r="M1550" s="434" t="b">
        <v>0</v>
      </c>
      <c r="N1550" s="434">
        <v>0</v>
      </c>
      <c r="O1550" s="497" t="e">
        <f t="shared" si="125"/>
        <v>#DIV/0!</v>
      </c>
      <c r="P1550" s="434">
        <f t="shared" si="129"/>
        <v>0</v>
      </c>
      <c r="Q1550" s="434" t="e">
        <f t="shared" si="126"/>
        <v>#VALUE!</v>
      </c>
      <c r="R1550" s="434">
        <v>1</v>
      </c>
      <c r="S1550" s="434" t="str">
        <f t="shared" si="127"/>
        <v>Unclassified? Y/N Out of Order?</v>
      </c>
    </row>
    <row r="1551" spans="6:19" x14ac:dyDescent="0.2">
      <c r="F1551" s="434" t="b">
        <v>0</v>
      </c>
      <c r="G1551" s="440" t="b">
        <f t="shared" si="128"/>
        <v>1</v>
      </c>
      <c r="H1551" s="434" t="b">
        <v>0</v>
      </c>
      <c r="I1551" s="434" t="b">
        <v>0</v>
      </c>
      <c r="K1551" s="434" t="b">
        <v>0</v>
      </c>
      <c r="L1551" s="434">
        <v>0</v>
      </c>
      <c r="M1551" s="434" t="b">
        <v>0</v>
      </c>
      <c r="N1551" s="434">
        <v>0</v>
      </c>
      <c r="O1551" s="497" t="e">
        <f t="shared" si="125"/>
        <v>#DIV/0!</v>
      </c>
      <c r="P1551" s="434">
        <f t="shared" si="129"/>
        <v>0</v>
      </c>
      <c r="Q1551" s="434" t="e">
        <f t="shared" si="126"/>
        <v>#VALUE!</v>
      </c>
      <c r="R1551" s="434">
        <v>1</v>
      </c>
      <c r="S1551" s="434" t="str">
        <f t="shared" si="127"/>
        <v>Unclassified? Y/N Out of Order?</v>
      </c>
    </row>
    <row r="1552" spans="6:19" x14ac:dyDescent="0.2">
      <c r="F1552" s="434" t="b">
        <v>0</v>
      </c>
      <c r="G1552" s="440" t="b">
        <f t="shared" si="128"/>
        <v>1</v>
      </c>
      <c r="H1552" s="434" t="b">
        <v>0</v>
      </c>
      <c r="I1552" s="434" t="b">
        <v>0</v>
      </c>
      <c r="K1552" s="434" t="b">
        <v>0</v>
      </c>
      <c r="L1552" s="434">
        <v>0</v>
      </c>
      <c r="M1552" s="434" t="b">
        <v>0</v>
      </c>
      <c r="N1552" s="434">
        <v>0</v>
      </c>
      <c r="O1552" s="497" t="e">
        <f t="shared" si="125"/>
        <v>#DIV/0!</v>
      </c>
      <c r="P1552" s="434">
        <f t="shared" si="129"/>
        <v>0</v>
      </c>
      <c r="Q1552" s="434" t="e">
        <f t="shared" si="126"/>
        <v>#VALUE!</v>
      </c>
      <c r="R1552" s="434">
        <v>1</v>
      </c>
      <c r="S1552" s="434" t="str">
        <f t="shared" si="127"/>
        <v>Unclassified? Y/N Out of Order?</v>
      </c>
    </row>
    <row r="1553" spans="6:19" x14ac:dyDescent="0.2">
      <c r="F1553" s="434" t="b">
        <v>0</v>
      </c>
      <c r="G1553" s="440" t="b">
        <f t="shared" si="128"/>
        <v>1</v>
      </c>
      <c r="H1553" s="434" t="b">
        <v>0</v>
      </c>
      <c r="I1553" s="434" t="b">
        <v>0</v>
      </c>
      <c r="K1553" s="434" t="b">
        <v>0</v>
      </c>
      <c r="L1553" s="434">
        <v>0</v>
      </c>
      <c r="M1553" s="434" t="b">
        <v>0</v>
      </c>
      <c r="N1553" s="434">
        <v>0</v>
      </c>
      <c r="O1553" s="497" t="e">
        <f t="shared" si="125"/>
        <v>#DIV/0!</v>
      </c>
      <c r="P1553" s="434">
        <f t="shared" si="129"/>
        <v>0</v>
      </c>
      <c r="Q1553" s="434" t="e">
        <f t="shared" si="126"/>
        <v>#VALUE!</v>
      </c>
      <c r="R1553" s="434">
        <v>1</v>
      </c>
      <c r="S1553" s="434" t="str">
        <f t="shared" si="127"/>
        <v>Unclassified? Y/N Out of Order?</v>
      </c>
    </row>
    <row r="1554" spans="6:19" x14ac:dyDescent="0.2">
      <c r="F1554" s="434" t="b">
        <v>0</v>
      </c>
      <c r="G1554" s="440" t="b">
        <f t="shared" si="128"/>
        <v>1</v>
      </c>
      <c r="H1554" s="434" t="b">
        <v>0</v>
      </c>
      <c r="I1554" s="434" t="b">
        <v>0</v>
      </c>
      <c r="K1554" s="434" t="b">
        <v>0</v>
      </c>
      <c r="L1554" s="434">
        <v>0</v>
      </c>
      <c r="M1554" s="434" t="b">
        <v>0</v>
      </c>
      <c r="N1554" s="434">
        <v>0</v>
      </c>
      <c r="O1554" s="497" t="e">
        <f t="shared" si="125"/>
        <v>#DIV/0!</v>
      </c>
      <c r="P1554" s="434">
        <f t="shared" si="129"/>
        <v>0</v>
      </c>
      <c r="Q1554" s="434" t="e">
        <f t="shared" si="126"/>
        <v>#VALUE!</v>
      </c>
      <c r="R1554" s="434">
        <v>1</v>
      </c>
      <c r="S1554" s="434" t="str">
        <f t="shared" si="127"/>
        <v>Unclassified? Y/N Out of Order?</v>
      </c>
    </row>
    <row r="1555" spans="6:19" x14ac:dyDescent="0.2">
      <c r="F1555" s="434" t="b">
        <v>0</v>
      </c>
      <c r="G1555" s="440" t="b">
        <f t="shared" si="128"/>
        <v>1</v>
      </c>
      <c r="H1555" s="434" t="b">
        <v>0</v>
      </c>
      <c r="I1555" s="434" t="b">
        <v>0</v>
      </c>
      <c r="K1555" s="434" t="b">
        <v>0</v>
      </c>
      <c r="L1555" s="434">
        <v>0</v>
      </c>
      <c r="M1555" s="434" t="b">
        <v>0</v>
      </c>
      <c r="N1555" s="434">
        <v>0</v>
      </c>
      <c r="O1555" s="497" t="e">
        <f t="shared" si="125"/>
        <v>#DIV/0!</v>
      </c>
      <c r="P1555" s="434">
        <f t="shared" si="129"/>
        <v>0</v>
      </c>
      <c r="Q1555" s="434" t="e">
        <f t="shared" si="126"/>
        <v>#VALUE!</v>
      </c>
      <c r="R1555" s="434">
        <v>1</v>
      </c>
      <c r="S1555" s="434" t="str">
        <f t="shared" si="127"/>
        <v>Unclassified? Y/N Out of Order?</v>
      </c>
    </row>
    <row r="1556" spans="6:19" x14ac:dyDescent="0.2">
      <c r="F1556" s="434" t="b">
        <v>0</v>
      </c>
      <c r="G1556" s="440" t="b">
        <f t="shared" si="128"/>
        <v>1</v>
      </c>
      <c r="H1556" s="434" t="b">
        <v>0</v>
      </c>
      <c r="I1556" s="434" t="b">
        <v>0</v>
      </c>
      <c r="K1556" s="434" t="b">
        <v>0</v>
      </c>
      <c r="L1556" s="434">
        <v>0</v>
      </c>
      <c r="M1556" s="434" t="b">
        <v>0</v>
      </c>
      <c r="N1556" s="434">
        <v>0</v>
      </c>
      <c r="O1556" s="497" t="e">
        <f t="shared" si="125"/>
        <v>#DIV/0!</v>
      </c>
      <c r="P1556" s="434">
        <f t="shared" si="129"/>
        <v>0</v>
      </c>
      <c r="Q1556" s="434" t="e">
        <f t="shared" si="126"/>
        <v>#VALUE!</v>
      </c>
      <c r="R1556" s="434">
        <v>1</v>
      </c>
      <c r="S1556" s="434" t="str">
        <f t="shared" si="127"/>
        <v>Unclassified? Y/N Out of Order?</v>
      </c>
    </row>
    <row r="1557" spans="6:19" x14ac:dyDescent="0.2">
      <c r="F1557" s="434" t="b">
        <v>0</v>
      </c>
      <c r="G1557" s="440" t="b">
        <f t="shared" si="128"/>
        <v>1</v>
      </c>
      <c r="H1557" s="434" t="b">
        <v>0</v>
      </c>
      <c r="I1557" s="434" t="b">
        <v>0</v>
      </c>
      <c r="K1557" s="434" t="b">
        <v>0</v>
      </c>
      <c r="L1557" s="434">
        <v>0</v>
      </c>
      <c r="M1557" s="434" t="b">
        <v>0</v>
      </c>
      <c r="N1557" s="434">
        <v>0</v>
      </c>
      <c r="O1557" s="497" t="e">
        <f t="shared" si="125"/>
        <v>#DIV/0!</v>
      </c>
      <c r="P1557" s="434">
        <f t="shared" si="129"/>
        <v>0</v>
      </c>
      <c r="Q1557" s="434" t="e">
        <f t="shared" si="126"/>
        <v>#VALUE!</v>
      </c>
      <c r="R1557" s="434">
        <v>1</v>
      </c>
      <c r="S1557" s="434" t="str">
        <f t="shared" si="127"/>
        <v>Unclassified? Y/N Out of Order?</v>
      </c>
    </row>
    <row r="1558" spans="6:19" x14ac:dyDescent="0.2">
      <c r="F1558" s="434" t="b">
        <v>0</v>
      </c>
      <c r="G1558" s="440" t="b">
        <f t="shared" si="128"/>
        <v>1</v>
      </c>
      <c r="H1558" s="434" t="b">
        <v>0</v>
      </c>
      <c r="I1558" s="434" t="b">
        <v>0</v>
      </c>
      <c r="K1558" s="434" t="b">
        <v>0</v>
      </c>
      <c r="L1558" s="434">
        <v>0</v>
      </c>
      <c r="M1558" s="434" t="b">
        <v>0</v>
      </c>
      <c r="N1558" s="434">
        <v>0</v>
      </c>
      <c r="O1558" s="497" t="e">
        <f t="shared" si="125"/>
        <v>#DIV/0!</v>
      </c>
      <c r="P1558" s="434">
        <f t="shared" si="129"/>
        <v>0</v>
      </c>
      <c r="Q1558" s="434" t="e">
        <f t="shared" si="126"/>
        <v>#VALUE!</v>
      </c>
      <c r="R1558" s="434">
        <v>1</v>
      </c>
      <c r="S1558" s="434" t="str">
        <f t="shared" si="127"/>
        <v>Unclassified? Y/N Out of Order?</v>
      </c>
    </row>
    <row r="1559" spans="6:19" x14ac:dyDescent="0.2">
      <c r="F1559" s="434" t="b">
        <v>0</v>
      </c>
      <c r="G1559" s="440" t="b">
        <f t="shared" si="128"/>
        <v>1</v>
      </c>
      <c r="H1559" s="434" t="b">
        <v>0</v>
      </c>
      <c r="I1559" s="434" t="b">
        <v>0</v>
      </c>
      <c r="K1559" s="434" t="b">
        <v>0</v>
      </c>
      <c r="L1559" s="434">
        <v>0</v>
      </c>
      <c r="M1559" s="434" t="b">
        <v>0</v>
      </c>
      <c r="N1559" s="434">
        <v>0</v>
      </c>
      <c r="O1559" s="497" t="e">
        <f t="shared" si="125"/>
        <v>#DIV/0!</v>
      </c>
      <c r="P1559" s="434">
        <f t="shared" si="129"/>
        <v>0</v>
      </c>
      <c r="Q1559" s="434" t="e">
        <f t="shared" si="126"/>
        <v>#VALUE!</v>
      </c>
      <c r="R1559" s="434">
        <v>1</v>
      </c>
      <c r="S1559" s="434" t="str">
        <f t="shared" si="127"/>
        <v>Unclassified? Y/N Out of Order?</v>
      </c>
    </row>
    <row r="1560" spans="6:19" x14ac:dyDescent="0.2">
      <c r="F1560" s="434" t="b">
        <v>0</v>
      </c>
      <c r="G1560" s="440" t="b">
        <f t="shared" si="128"/>
        <v>1</v>
      </c>
      <c r="H1560" s="434" t="b">
        <v>0</v>
      </c>
      <c r="I1560" s="434" t="b">
        <v>0</v>
      </c>
      <c r="K1560" s="434" t="b">
        <v>0</v>
      </c>
      <c r="L1560" s="434">
        <v>0</v>
      </c>
      <c r="M1560" s="434" t="b">
        <v>0</v>
      </c>
      <c r="N1560" s="434">
        <v>0</v>
      </c>
      <c r="O1560" s="497" t="e">
        <f t="shared" si="125"/>
        <v>#DIV/0!</v>
      </c>
      <c r="P1560" s="434">
        <f t="shared" si="129"/>
        <v>0</v>
      </c>
      <c r="Q1560" s="434" t="e">
        <f t="shared" si="126"/>
        <v>#VALUE!</v>
      </c>
      <c r="R1560" s="434">
        <v>1</v>
      </c>
      <c r="S1560" s="434" t="str">
        <f t="shared" si="127"/>
        <v>Unclassified? Y/N Out of Order?</v>
      </c>
    </row>
    <row r="1561" spans="6:19" x14ac:dyDescent="0.2">
      <c r="F1561" s="434" t="b">
        <v>0</v>
      </c>
      <c r="G1561" s="440" t="b">
        <f t="shared" si="128"/>
        <v>1</v>
      </c>
      <c r="H1561" s="434" t="b">
        <v>0</v>
      </c>
      <c r="I1561" s="434" t="b">
        <v>0</v>
      </c>
      <c r="K1561" s="434" t="b">
        <v>0</v>
      </c>
      <c r="L1561" s="434">
        <v>0</v>
      </c>
      <c r="M1561" s="434" t="b">
        <v>0</v>
      </c>
      <c r="N1561" s="434">
        <v>0</v>
      </c>
      <c r="O1561" s="497" t="e">
        <f t="shared" si="125"/>
        <v>#DIV/0!</v>
      </c>
      <c r="P1561" s="434">
        <f t="shared" si="129"/>
        <v>0</v>
      </c>
      <c r="Q1561" s="434" t="e">
        <f t="shared" si="126"/>
        <v>#VALUE!</v>
      </c>
      <c r="R1561" s="434">
        <v>1</v>
      </c>
      <c r="S1561" s="434" t="str">
        <f t="shared" si="127"/>
        <v>Unclassified? Y/N Out of Order?</v>
      </c>
    </row>
    <row r="1562" spans="6:19" x14ac:dyDescent="0.2">
      <c r="F1562" s="434" t="b">
        <v>0</v>
      </c>
      <c r="G1562" s="440" t="b">
        <f t="shared" si="128"/>
        <v>1</v>
      </c>
      <c r="H1562" s="434" t="b">
        <v>0</v>
      </c>
      <c r="I1562" s="434" t="b">
        <v>0</v>
      </c>
      <c r="K1562" s="434" t="b">
        <v>0</v>
      </c>
      <c r="L1562" s="434">
        <v>0</v>
      </c>
      <c r="M1562" s="434" t="b">
        <v>0</v>
      </c>
      <c r="N1562" s="434">
        <v>0</v>
      </c>
      <c r="O1562" s="497" t="e">
        <f t="shared" si="125"/>
        <v>#DIV/0!</v>
      </c>
      <c r="P1562" s="434">
        <f t="shared" si="129"/>
        <v>0</v>
      </c>
      <c r="Q1562" s="434" t="e">
        <f t="shared" si="126"/>
        <v>#VALUE!</v>
      </c>
      <c r="R1562" s="434">
        <v>1</v>
      </c>
      <c r="S1562" s="434" t="str">
        <f t="shared" si="127"/>
        <v>Unclassified? Y/N Out of Order?</v>
      </c>
    </row>
    <row r="1563" spans="6:19" x14ac:dyDescent="0.2">
      <c r="F1563" s="434" t="b">
        <v>0</v>
      </c>
      <c r="G1563" s="440" t="b">
        <f t="shared" si="128"/>
        <v>1</v>
      </c>
      <c r="H1563" s="434" t="b">
        <v>0</v>
      </c>
      <c r="I1563" s="434" t="b">
        <v>0</v>
      </c>
      <c r="K1563" s="434" t="b">
        <v>0</v>
      </c>
      <c r="L1563" s="434">
        <v>0</v>
      </c>
      <c r="M1563" s="434" t="b">
        <v>0</v>
      </c>
      <c r="N1563" s="434">
        <v>0</v>
      </c>
      <c r="O1563" s="497" t="e">
        <f t="shared" si="125"/>
        <v>#DIV/0!</v>
      </c>
      <c r="P1563" s="434">
        <f t="shared" si="129"/>
        <v>0</v>
      </c>
      <c r="Q1563" s="434" t="e">
        <f t="shared" si="126"/>
        <v>#VALUE!</v>
      </c>
      <c r="R1563" s="434">
        <v>1</v>
      </c>
      <c r="S1563" s="434" t="str">
        <f t="shared" si="127"/>
        <v>Unclassified? Y/N Out of Order?</v>
      </c>
    </row>
    <row r="1564" spans="6:19" x14ac:dyDescent="0.2">
      <c r="F1564" s="434" t="b">
        <v>0</v>
      </c>
      <c r="G1564" s="440" t="b">
        <f t="shared" si="128"/>
        <v>1</v>
      </c>
      <c r="H1564" s="434" t="b">
        <v>0</v>
      </c>
      <c r="I1564" s="434" t="b">
        <v>0</v>
      </c>
      <c r="K1564" s="434" t="b">
        <v>0</v>
      </c>
      <c r="L1564" s="434">
        <v>0</v>
      </c>
      <c r="M1564" s="434" t="b">
        <v>0</v>
      </c>
      <c r="N1564" s="434">
        <v>0</v>
      </c>
      <c r="O1564" s="497" t="e">
        <f t="shared" si="125"/>
        <v>#DIV/0!</v>
      </c>
      <c r="P1564" s="434">
        <f t="shared" si="129"/>
        <v>0</v>
      </c>
      <c r="Q1564" s="434" t="e">
        <f t="shared" si="126"/>
        <v>#VALUE!</v>
      </c>
      <c r="R1564" s="434">
        <v>1</v>
      </c>
      <c r="S1564" s="434" t="str">
        <f t="shared" si="127"/>
        <v>Unclassified? Y/N Out of Order?</v>
      </c>
    </row>
    <row r="1565" spans="6:19" x14ac:dyDescent="0.2">
      <c r="F1565" s="434" t="b">
        <v>0</v>
      </c>
      <c r="G1565" s="440" t="b">
        <f t="shared" si="128"/>
        <v>1</v>
      </c>
      <c r="H1565" s="434" t="b">
        <v>0</v>
      </c>
      <c r="I1565" s="434" t="b">
        <v>0</v>
      </c>
      <c r="K1565" s="434" t="b">
        <v>0</v>
      </c>
      <c r="L1565" s="434">
        <v>0</v>
      </c>
      <c r="M1565" s="434" t="b">
        <v>0</v>
      </c>
      <c r="N1565" s="434">
        <v>0</v>
      </c>
      <c r="O1565" s="497" t="e">
        <f t="shared" si="125"/>
        <v>#DIV/0!</v>
      </c>
      <c r="P1565" s="434">
        <f t="shared" si="129"/>
        <v>0</v>
      </c>
      <c r="Q1565" s="434" t="e">
        <f t="shared" si="126"/>
        <v>#VALUE!</v>
      </c>
      <c r="R1565" s="434">
        <v>1</v>
      </c>
      <c r="S1565" s="434" t="str">
        <f t="shared" si="127"/>
        <v>Unclassified? Y/N Out of Order?</v>
      </c>
    </row>
    <row r="1566" spans="6:19" x14ac:dyDescent="0.2">
      <c r="F1566" s="434" t="b">
        <v>0</v>
      </c>
      <c r="G1566" s="440" t="b">
        <f t="shared" si="128"/>
        <v>1</v>
      </c>
      <c r="H1566" s="434" t="b">
        <v>0</v>
      </c>
      <c r="I1566" s="434" t="b">
        <v>0</v>
      </c>
      <c r="K1566" s="434" t="b">
        <v>0</v>
      </c>
      <c r="L1566" s="434">
        <v>0</v>
      </c>
      <c r="M1566" s="434" t="b">
        <v>0</v>
      </c>
      <c r="N1566" s="434">
        <v>0</v>
      </c>
      <c r="O1566" s="497" t="e">
        <f t="shared" si="125"/>
        <v>#DIV/0!</v>
      </c>
      <c r="P1566" s="434">
        <f t="shared" si="129"/>
        <v>0</v>
      </c>
      <c r="Q1566" s="434" t="e">
        <f t="shared" si="126"/>
        <v>#VALUE!</v>
      </c>
      <c r="R1566" s="434">
        <v>1</v>
      </c>
      <c r="S1566" s="434" t="str">
        <f t="shared" si="127"/>
        <v>Unclassified? Y/N Out of Order?</v>
      </c>
    </row>
    <row r="1567" spans="6:19" x14ac:dyDescent="0.2">
      <c r="F1567" s="434" t="b">
        <v>0</v>
      </c>
      <c r="G1567" s="440" t="b">
        <f t="shared" si="128"/>
        <v>1</v>
      </c>
      <c r="H1567" s="434" t="b">
        <v>0</v>
      </c>
      <c r="I1567" s="434" t="b">
        <v>0</v>
      </c>
      <c r="K1567" s="434" t="b">
        <v>0</v>
      </c>
      <c r="L1567" s="434">
        <v>0</v>
      </c>
      <c r="M1567" s="434" t="b">
        <v>0</v>
      </c>
      <c r="N1567" s="434">
        <v>0</v>
      </c>
      <c r="O1567" s="497" t="e">
        <f t="shared" si="125"/>
        <v>#DIV/0!</v>
      </c>
      <c r="P1567" s="434">
        <f t="shared" si="129"/>
        <v>0</v>
      </c>
      <c r="Q1567" s="434" t="e">
        <f t="shared" si="126"/>
        <v>#VALUE!</v>
      </c>
      <c r="R1567" s="434">
        <v>1</v>
      </c>
      <c r="S1567" s="434" t="str">
        <f t="shared" si="127"/>
        <v>Unclassified? Y/N Out of Order?</v>
      </c>
    </row>
    <row r="1568" spans="6:19" x14ac:dyDescent="0.2">
      <c r="F1568" s="434" t="b">
        <v>0</v>
      </c>
      <c r="G1568" s="440" t="b">
        <f t="shared" si="128"/>
        <v>1</v>
      </c>
      <c r="H1568" s="434" t="b">
        <v>0</v>
      </c>
      <c r="I1568" s="434" t="b">
        <v>0</v>
      </c>
      <c r="K1568" s="434" t="b">
        <v>0</v>
      </c>
      <c r="L1568" s="434">
        <v>0</v>
      </c>
      <c r="M1568" s="434" t="b">
        <v>0</v>
      </c>
      <c r="N1568" s="434">
        <v>0</v>
      </c>
      <c r="O1568" s="497" t="e">
        <f t="shared" si="125"/>
        <v>#DIV/0!</v>
      </c>
      <c r="P1568" s="434">
        <f t="shared" si="129"/>
        <v>0</v>
      </c>
      <c r="Q1568" s="434" t="e">
        <f t="shared" si="126"/>
        <v>#VALUE!</v>
      </c>
      <c r="R1568" s="434">
        <v>1</v>
      </c>
      <c r="S1568" s="434" t="str">
        <f t="shared" si="127"/>
        <v>Unclassified? Y/N Out of Order?</v>
      </c>
    </row>
    <row r="1569" spans="6:19" x14ac:dyDescent="0.2">
      <c r="F1569" s="434" t="b">
        <v>0</v>
      </c>
      <c r="G1569" s="440" t="b">
        <f t="shared" si="128"/>
        <v>1</v>
      </c>
      <c r="H1569" s="434" t="b">
        <v>0</v>
      </c>
      <c r="I1569" s="434" t="b">
        <v>0</v>
      </c>
      <c r="K1569" s="434" t="b">
        <v>0</v>
      </c>
      <c r="L1569" s="434">
        <v>0</v>
      </c>
      <c r="M1569" s="434" t="b">
        <v>0</v>
      </c>
      <c r="N1569" s="434">
        <v>0</v>
      </c>
      <c r="O1569" s="497" t="e">
        <f t="shared" si="125"/>
        <v>#DIV/0!</v>
      </c>
      <c r="P1569" s="434">
        <f t="shared" si="129"/>
        <v>0</v>
      </c>
      <c r="Q1569" s="434" t="e">
        <f t="shared" si="126"/>
        <v>#VALUE!</v>
      </c>
      <c r="R1569" s="434">
        <v>1</v>
      </c>
      <c r="S1569" s="434" t="str">
        <f t="shared" si="127"/>
        <v>Unclassified? Y/N Out of Order?</v>
      </c>
    </row>
    <row r="1570" spans="6:19" x14ac:dyDescent="0.2">
      <c r="F1570" s="434" t="b">
        <v>0</v>
      </c>
      <c r="G1570" s="440" t="b">
        <f t="shared" si="128"/>
        <v>1</v>
      </c>
      <c r="H1570" s="434" t="b">
        <v>0</v>
      </c>
      <c r="I1570" s="434" t="b">
        <v>0</v>
      </c>
      <c r="K1570" s="434" t="b">
        <v>0</v>
      </c>
      <c r="L1570" s="434">
        <v>0</v>
      </c>
      <c r="M1570" s="434" t="b">
        <v>0</v>
      </c>
      <c r="N1570" s="434">
        <v>0</v>
      </c>
      <c r="O1570" s="497" t="e">
        <f t="shared" si="125"/>
        <v>#DIV/0!</v>
      </c>
      <c r="P1570" s="434">
        <f t="shared" si="129"/>
        <v>0</v>
      </c>
      <c r="Q1570" s="434" t="e">
        <f t="shared" si="126"/>
        <v>#VALUE!</v>
      </c>
      <c r="R1570" s="434">
        <v>1</v>
      </c>
      <c r="S1570" s="434" t="str">
        <f t="shared" si="127"/>
        <v>Unclassified? Y/N Out of Order?</v>
      </c>
    </row>
    <row r="1571" spans="6:19" x14ac:dyDescent="0.2">
      <c r="F1571" s="434" t="b">
        <v>0</v>
      </c>
      <c r="G1571" s="440" t="b">
        <f t="shared" si="128"/>
        <v>1</v>
      </c>
      <c r="H1571" s="434" t="b">
        <v>0</v>
      </c>
      <c r="I1571" s="434" t="b">
        <v>0</v>
      </c>
      <c r="K1571" s="434" t="b">
        <v>0</v>
      </c>
      <c r="L1571" s="434">
        <v>0</v>
      </c>
      <c r="M1571" s="434" t="b">
        <v>0</v>
      </c>
      <c r="N1571" s="434">
        <v>0</v>
      </c>
      <c r="O1571" s="497" t="e">
        <f t="shared" si="125"/>
        <v>#DIV/0!</v>
      </c>
      <c r="P1571" s="434">
        <f t="shared" si="129"/>
        <v>0</v>
      </c>
      <c r="Q1571" s="434" t="e">
        <f t="shared" si="126"/>
        <v>#VALUE!</v>
      </c>
      <c r="R1571" s="434">
        <v>1</v>
      </c>
      <c r="S1571" s="434" t="str">
        <f t="shared" si="127"/>
        <v>Unclassified? Y/N Out of Order?</v>
      </c>
    </row>
    <row r="1572" spans="6:19" x14ac:dyDescent="0.2">
      <c r="F1572" s="434" t="b">
        <v>0</v>
      </c>
      <c r="G1572" s="440" t="b">
        <f t="shared" si="128"/>
        <v>1</v>
      </c>
      <c r="H1572" s="434" t="b">
        <v>0</v>
      </c>
      <c r="I1572" s="434" t="b">
        <v>0</v>
      </c>
      <c r="K1572" s="434" t="b">
        <v>0</v>
      </c>
      <c r="L1572" s="434">
        <v>0</v>
      </c>
      <c r="M1572" s="434" t="b">
        <v>0</v>
      </c>
      <c r="N1572" s="434">
        <v>0</v>
      </c>
      <c r="O1572" s="497" t="e">
        <f t="shared" si="125"/>
        <v>#DIV/0!</v>
      </c>
      <c r="P1572" s="434">
        <f t="shared" si="129"/>
        <v>0</v>
      </c>
      <c r="Q1572" s="434" t="e">
        <f t="shared" si="126"/>
        <v>#VALUE!</v>
      </c>
      <c r="R1572" s="434">
        <v>1</v>
      </c>
      <c r="S1572" s="434" t="str">
        <f t="shared" si="127"/>
        <v>Unclassified? Y/N Out of Order?</v>
      </c>
    </row>
    <row r="1573" spans="6:19" x14ac:dyDescent="0.2">
      <c r="F1573" s="434" t="b">
        <v>0</v>
      </c>
      <c r="G1573" s="440" t="b">
        <f t="shared" si="128"/>
        <v>1</v>
      </c>
      <c r="H1573" s="434" t="b">
        <v>0</v>
      </c>
      <c r="I1573" s="434" t="b">
        <v>0</v>
      </c>
      <c r="K1573" s="434" t="b">
        <v>0</v>
      </c>
      <c r="L1573" s="434">
        <v>0</v>
      </c>
      <c r="M1573" s="434" t="b">
        <v>0</v>
      </c>
      <c r="N1573" s="434">
        <v>0</v>
      </c>
      <c r="O1573" s="497" t="e">
        <f t="shared" si="125"/>
        <v>#DIV/0!</v>
      </c>
      <c r="P1573" s="434">
        <f t="shared" si="129"/>
        <v>0</v>
      </c>
      <c r="Q1573" s="434" t="e">
        <f t="shared" si="126"/>
        <v>#VALUE!</v>
      </c>
      <c r="R1573" s="434">
        <v>1</v>
      </c>
      <c r="S1573" s="434" t="str">
        <f t="shared" si="127"/>
        <v>Unclassified? Y/N Out of Order?</v>
      </c>
    </row>
    <row r="1574" spans="6:19" x14ac:dyDescent="0.2">
      <c r="F1574" s="434" t="b">
        <v>0</v>
      </c>
      <c r="G1574" s="440" t="b">
        <f t="shared" si="128"/>
        <v>1</v>
      </c>
      <c r="H1574" s="434" t="b">
        <v>0</v>
      </c>
      <c r="I1574" s="434" t="b">
        <v>0</v>
      </c>
      <c r="K1574" s="434" t="b">
        <v>0</v>
      </c>
      <c r="L1574" s="434">
        <v>0</v>
      </c>
      <c r="M1574" s="434" t="b">
        <v>0</v>
      </c>
      <c r="N1574" s="434">
        <v>0</v>
      </c>
      <c r="O1574" s="497" t="e">
        <f t="shared" si="125"/>
        <v>#DIV/0!</v>
      </c>
      <c r="P1574" s="434">
        <f t="shared" si="129"/>
        <v>0</v>
      </c>
      <c r="Q1574" s="434" t="e">
        <f t="shared" si="126"/>
        <v>#VALUE!</v>
      </c>
      <c r="R1574" s="434">
        <v>1</v>
      </c>
      <c r="S1574" s="434" t="str">
        <f t="shared" si="127"/>
        <v>Unclassified? Y/N Out of Order?</v>
      </c>
    </row>
    <row r="1575" spans="6:19" x14ac:dyDescent="0.2">
      <c r="F1575" s="434" t="b">
        <v>0</v>
      </c>
      <c r="G1575" s="440" t="b">
        <f t="shared" si="128"/>
        <v>1</v>
      </c>
      <c r="H1575" s="434" t="b">
        <v>0</v>
      </c>
      <c r="I1575" s="434" t="b">
        <v>0</v>
      </c>
      <c r="K1575" s="434" t="b">
        <v>0</v>
      </c>
      <c r="L1575" s="434">
        <v>0</v>
      </c>
      <c r="M1575" s="434" t="b">
        <v>0</v>
      </c>
      <c r="N1575" s="434">
        <v>0</v>
      </c>
      <c r="O1575" s="497" t="e">
        <f t="shared" si="125"/>
        <v>#DIV/0!</v>
      </c>
      <c r="P1575" s="434">
        <f t="shared" si="129"/>
        <v>0</v>
      </c>
      <c r="Q1575" s="434" t="e">
        <f t="shared" si="126"/>
        <v>#VALUE!</v>
      </c>
      <c r="R1575" s="434">
        <v>1</v>
      </c>
      <c r="S1575" s="434" t="str">
        <f t="shared" si="127"/>
        <v>Unclassified? Y/N Out of Order?</v>
      </c>
    </row>
    <row r="1576" spans="6:19" x14ac:dyDescent="0.2">
      <c r="F1576" s="434" t="b">
        <v>0</v>
      </c>
      <c r="G1576" s="440" t="b">
        <f t="shared" si="128"/>
        <v>1</v>
      </c>
      <c r="H1576" s="434" t="b">
        <v>0</v>
      </c>
      <c r="I1576" s="434" t="b">
        <v>0</v>
      </c>
      <c r="K1576" s="434" t="b">
        <v>0</v>
      </c>
      <c r="L1576" s="434">
        <v>0</v>
      </c>
      <c r="M1576" s="434" t="b">
        <v>0</v>
      </c>
      <c r="N1576" s="434">
        <v>0</v>
      </c>
      <c r="O1576" s="497" t="e">
        <f t="shared" si="125"/>
        <v>#DIV/0!</v>
      </c>
      <c r="P1576" s="434">
        <f t="shared" si="129"/>
        <v>0</v>
      </c>
      <c r="Q1576" s="434" t="e">
        <f t="shared" si="126"/>
        <v>#VALUE!</v>
      </c>
      <c r="R1576" s="434">
        <v>1</v>
      </c>
      <c r="S1576" s="434" t="str">
        <f t="shared" si="127"/>
        <v>Unclassified? Y/N Out of Order?</v>
      </c>
    </row>
    <row r="1577" spans="6:19" x14ac:dyDescent="0.2">
      <c r="F1577" s="434" t="b">
        <v>0</v>
      </c>
      <c r="G1577" s="440" t="b">
        <f t="shared" si="128"/>
        <v>1</v>
      </c>
      <c r="H1577" s="434" t="b">
        <v>0</v>
      </c>
      <c r="I1577" s="434" t="b">
        <v>0</v>
      </c>
      <c r="K1577" s="434" t="b">
        <v>0</v>
      </c>
      <c r="L1577" s="434">
        <v>0</v>
      </c>
      <c r="M1577" s="434" t="b">
        <v>0</v>
      </c>
      <c r="N1577" s="434">
        <v>0</v>
      </c>
      <c r="O1577" s="497" t="e">
        <f t="shared" si="125"/>
        <v>#DIV/0!</v>
      </c>
      <c r="P1577" s="434">
        <f t="shared" si="129"/>
        <v>0</v>
      </c>
      <c r="Q1577" s="434" t="e">
        <f t="shared" si="126"/>
        <v>#VALUE!</v>
      </c>
      <c r="R1577" s="434">
        <v>1</v>
      </c>
      <c r="S1577" s="434" t="str">
        <f t="shared" si="127"/>
        <v>Unclassified? Y/N Out of Order?</v>
      </c>
    </row>
    <row r="1578" spans="6:19" x14ac:dyDescent="0.2">
      <c r="F1578" s="434" t="b">
        <v>0</v>
      </c>
      <c r="G1578" s="440" t="b">
        <f t="shared" si="128"/>
        <v>1</v>
      </c>
      <c r="H1578" s="434" t="b">
        <v>0</v>
      </c>
      <c r="I1578" s="434" t="b">
        <v>0</v>
      </c>
      <c r="K1578" s="434" t="b">
        <v>0</v>
      </c>
      <c r="L1578" s="434">
        <v>0</v>
      </c>
      <c r="M1578" s="434" t="b">
        <v>0</v>
      </c>
      <c r="N1578" s="434">
        <v>0</v>
      </c>
      <c r="O1578" s="497" t="e">
        <f t="shared" si="125"/>
        <v>#DIV/0!</v>
      </c>
      <c r="P1578" s="434">
        <f t="shared" si="129"/>
        <v>0</v>
      </c>
      <c r="Q1578" s="434" t="e">
        <f t="shared" si="126"/>
        <v>#VALUE!</v>
      </c>
      <c r="R1578" s="434">
        <v>1</v>
      </c>
      <c r="S1578" s="434" t="str">
        <f t="shared" si="127"/>
        <v>Unclassified? Y/N Out of Order?</v>
      </c>
    </row>
    <row r="1579" spans="6:19" x14ac:dyDescent="0.2">
      <c r="F1579" s="434" t="b">
        <v>0</v>
      </c>
      <c r="G1579" s="440" t="b">
        <f t="shared" si="128"/>
        <v>1</v>
      </c>
      <c r="H1579" s="434" t="b">
        <v>0</v>
      </c>
      <c r="I1579" s="434" t="b">
        <v>0</v>
      </c>
      <c r="K1579" s="434" t="b">
        <v>0</v>
      </c>
      <c r="L1579" s="434">
        <v>0</v>
      </c>
      <c r="M1579" s="434" t="b">
        <v>0</v>
      </c>
      <c r="N1579" s="434">
        <v>0</v>
      </c>
      <c r="O1579" s="497" t="e">
        <f t="shared" si="125"/>
        <v>#DIV/0!</v>
      </c>
      <c r="P1579" s="434">
        <f t="shared" si="129"/>
        <v>0</v>
      </c>
      <c r="Q1579" s="434" t="e">
        <f t="shared" si="126"/>
        <v>#VALUE!</v>
      </c>
      <c r="R1579" s="434">
        <v>1</v>
      </c>
      <c r="S1579" s="434" t="str">
        <f t="shared" si="127"/>
        <v>Unclassified? Y/N Out of Order?</v>
      </c>
    </row>
    <row r="1580" spans="6:19" x14ac:dyDescent="0.2">
      <c r="F1580" s="434" t="b">
        <v>0</v>
      </c>
      <c r="G1580" s="440" t="b">
        <f t="shared" si="128"/>
        <v>1</v>
      </c>
      <c r="H1580" s="434" t="b">
        <v>0</v>
      </c>
      <c r="I1580" s="434" t="b">
        <v>0</v>
      </c>
      <c r="K1580" s="434" t="b">
        <v>0</v>
      </c>
      <c r="L1580" s="434">
        <v>0</v>
      </c>
      <c r="M1580" s="434" t="b">
        <v>0</v>
      </c>
      <c r="N1580" s="434">
        <v>0</v>
      </c>
      <c r="O1580" s="497" t="e">
        <f t="shared" si="125"/>
        <v>#DIV/0!</v>
      </c>
      <c r="P1580" s="434">
        <f t="shared" si="129"/>
        <v>0</v>
      </c>
      <c r="Q1580" s="434" t="e">
        <f t="shared" si="126"/>
        <v>#VALUE!</v>
      </c>
      <c r="R1580" s="434">
        <v>1</v>
      </c>
      <c r="S1580" s="434" t="str">
        <f t="shared" si="127"/>
        <v>Unclassified? Y/N Out of Order?</v>
      </c>
    </row>
    <row r="1581" spans="6:19" x14ac:dyDescent="0.2">
      <c r="F1581" s="434" t="b">
        <v>0</v>
      </c>
      <c r="G1581" s="440" t="b">
        <f t="shared" si="128"/>
        <v>1</v>
      </c>
      <c r="H1581" s="434" t="b">
        <v>0</v>
      </c>
      <c r="I1581" s="434" t="b">
        <v>0</v>
      </c>
      <c r="K1581" s="434" t="b">
        <v>0</v>
      </c>
      <c r="L1581" s="434">
        <v>0</v>
      </c>
      <c r="M1581" s="434" t="b">
        <v>0</v>
      </c>
      <c r="N1581" s="434">
        <v>0</v>
      </c>
      <c r="O1581" s="497" t="e">
        <f t="shared" si="125"/>
        <v>#DIV/0!</v>
      </c>
      <c r="P1581" s="434">
        <f t="shared" si="129"/>
        <v>0</v>
      </c>
      <c r="Q1581" s="434" t="e">
        <f t="shared" si="126"/>
        <v>#VALUE!</v>
      </c>
      <c r="R1581" s="434">
        <v>1</v>
      </c>
      <c r="S1581" s="434" t="str">
        <f t="shared" si="127"/>
        <v>Unclassified? Y/N Out of Order?</v>
      </c>
    </row>
    <row r="1582" spans="6:19" x14ac:dyDescent="0.2">
      <c r="F1582" s="434" t="b">
        <v>0</v>
      </c>
      <c r="G1582" s="440" t="b">
        <f t="shared" si="128"/>
        <v>1</v>
      </c>
      <c r="H1582" s="434" t="b">
        <v>0</v>
      </c>
      <c r="I1582" s="434" t="b">
        <v>0</v>
      </c>
      <c r="K1582" s="434" t="b">
        <v>0</v>
      </c>
      <c r="L1582" s="434">
        <v>0</v>
      </c>
      <c r="M1582" s="434" t="b">
        <v>0</v>
      </c>
      <c r="N1582" s="434">
        <v>0</v>
      </c>
      <c r="O1582" s="497" t="e">
        <f t="shared" si="125"/>
        <v>#DIV/0!</v>
      </c>
      <c r="P1582" s="434">
        <f t="shared" si="129"/>
        <v>0</v>
      </c>
      <c r="Q1582" s="434" t="e">
        <f t="shared" si="126"/>
        <v>#VALUE!</v>
      </c>
      <c r="R1582" s="434">
        <v>1</v>
      </c>
      <c r="S1582" s="434" t="str">
        <f t="shared" si="127"/>
        <v>Unclassified? Y/N Out of Order?</v>
      </c>
    </row>
    <row r="1583" spans="6:19" x14ac:dyDescent="0.2">
      <c r="F1583" s="434" t="b">
        <v>0</v>
      </c>
      <c r="G1583" s="440" t="b">
        <f t="shared" si="128"/>
        <v>1</v>
      </c>
      <c r="H1583" s="434" t="b">
        <v>0</v>
      </c>
      <c r="I1583" s="434" t="b">
        <v>0</v>
      </c>
      <c r="K1583" s="434" t="b">
        <v>0</v>
      </c>
      <c r="L1583" s="434">
        <v>0</v>
      </c>
      <c r="M1583" s="434" t="b">
        <v>0</v>
      </c>
      <c r="N1583" s="434">
        <v>0</v>
      </c>
      <c r="O1583" s="497" t="e">
        <f t="shared" si="125"/>
        <v>#DIV/0!</v>
      </c>
      <c r="P1583" s="434">
        <f t="shared" si="129"/>
        <v>0</v>
      </c>
      <c r="Q1583" s="434" t="e">
        <f t="shared" si="126"/>
        <v>#VALUE!</v>
      </c>
      <c r="R1583" s="434">
        <v>1</v>
      </c>
      <c r="S1583" s="434" t="str">
        <f t="shared" si="127"/>
        <v>Unclassified? Y/N Out of Order?</v>
      </c>
    </row>
    <row r="1584" spans="6:19" x14ac:dyDescent="0.2">
      <c r="F1584" s="434" t="b">
        <v>0</v>
      </c>
      <c r="G1584" s="440" t="b">
        <f t="shared" si="128"/>
        <v>1</v>
      </c>
      <c r="H1584" s="434" t="b">
        <v>0</v>
      </c>
      <c r="I1584" s="434" t="b">
        <v>0</v>
      </c>
      <c r="K1584" s="434" t="b">
        <v>0</v>
      </c>
      <c r="L1584" s="434">
        <v>0</v>
      </c>
      <c r="M1584" s="434" t="b">
        <v>0</v>
      </c>
      <c r="N1584" s="434">
        <v>0</v>
      </c>
      <c r="O1584" s="497" t="e">
        <f t="shared" si="125"/>
        <v>#DIV/0!</v>
      </c>
      <c r="P1584" s="434">
        <f t="shared" si="129"/>
        <v>0</v>
      </c>
      <c r="Q1584" s="434" t="e">
        <f t="shared" si="126"/>
        <v>#VALUE!</v>
      </c>
      <c r="R1584" s="434">
        <v>1</v>
      </c>
      <c r="S1584" s="434" t="str">
        <f t="shared" si="127"/>
        <v>Unclassified? Y/N Out of Order?</v>
      </c>
    </row>
    <row r="1585" spans="6:19" x14ac:dyDescent="0.2">
      <c r="F1585" s="434" t="b">
        <v>0</v>
      </c>
      <c r="G1585" s="440" t="b">
        <f t="shared" si="128"/>
        <v>1</v>
      </c>
      <c r="H1585" s="434" t="b">
        <v>0</v>
      </c>
      <c r="I1585" s="434" t="b">
        <v>0</v>
      </c>
      <c r="K1585" s="434" t="b">
        <v>0</v>
      </c>
      <c r="L1585" s="434">
        <v>0</v>
      </c>
      <c r="M1585" s="434" t="b">
        <v>0</v>
      </c>
      <c r="N1585" s="434">
        <v>0</v>
      </c>
      <c r="O1585" s="497" t="e">
        <f t="shared" si="125"/>
        <v>#DIV/0!</v>
      </c>
      <c r="P1585" s="434">
        <f t="shared" si="129"/>
        <v>0</v>
      </c>
      <c r="Q1585" s="434" t="e">
        <f t="shared" si="126"/>
        <v>#VALUE!</v>
      </c>
      <c r="R1585" s="434">
        <v>1</v>
      </c>
      <c r="S1585" s="434" t="str">
        <f t="shared" si="127"/>
        <v>Unclassified? Y/N Out of Order?</v>
      </c>
    </row>
    <row r="1586" spans="6:19" x14ac:dyDescent="0.2">
      <c r="F1586" s="434" t="b">
        <v>0</v>
      </c>
      <c r="G1586" s="440" t="b">
        <f t="shared" si="128"/>
        <v>1</v>
      </c>
      <c r="H1586" s="434" t="b">
        <v>0</v>
      </c>
      <c r="I1586" s="434" t="b">
        <v>0</v>
      </c>
      <c r="K1586" s="434" t="b">
        <v>0</v>
      </c>
      <c r="L1586" s="434">
        <v>0</v>
      </c>
      <c r="M1586" s="434" t="b">
        <v>0</v>
      </c>
      <c r="N1586" s="434">
        <v>0</v>
      </c>
      <c r="O1586" s="497" t="e">
        <f t="shared" si="125"/>
        <v>#DIV/0!</v>
      </c>
      <c r="P1586" s="434">
        <f t="shared" si="129"/>
        <v>0</v>
      </c>
      <c r="Q1586" s="434" t="e">
        <f t="shared" si="126"/>
        <v>#VALUE!</v>
      </c>
      <c r="R1586" s="434">
        <v>1</v>
      </c>
      <c r="S1586" s="434" t="str">
        <f t="shared" si="127"/>
        <v>Unclassified? Y/N Out of Order?</v>
      </c>
    </row>
    <row r="1587" spans="6:19" x14ac:dyDescent="0.2">
      <c r="F1587" s="434" t="b">
        <v>0</v>
      </c>
      <c r="G1587" s="440" t="b">
        <f t="shared" si="128"/>
        <v>1</v>
      </c>
      <c r="H1587" s="434" t="b">
        <v>0</v>
      </c>
      <c r="I1587" s="434" t="b">
        <v>0</v>
      </c>
      <c r="K1587" s="434" t="b">
        <v>0</v>
      </c>
      <c r="L1587" s="434">
        <v>0</v>
      </c>
      <c r="M1587" s="434" t="b">
        <v>0</v>
      </c>
      <c r="N1587" s="434">
        <v>0</v>
      </c>
      <c r="O1587" s="497" t="e">
        <f t="shared" si="125"/>
        <v>#DIV/0!</v>
      </c>
      <c r="P1587" s="434">
        <f t="shared" si="129"/>
        <v>0</v>
      </c>
      <c r="Q1587" s="434" t="e">
        <f t="shared" si="126"/>
        <v>#VALUE!</v>
      </c>
      <c r="R1587" s="434">
        <v>1</v>
      </c>
      <c r="S1587" s="434" t="str">
        <f t="shared" si="127"/>
        <v>Unclassified? Y/N Out of Order?</v>
      </c>
    </row>
    <row r="1588" spans="6:19" x14ac:dyDescent="0.2">
      <c r="F1588" s="434" t="b">
        <v>0</v>
      </c>
      <c r="G1588" s="440" t="b">
        <f t="shared" si="128"/>
        <v>1</v>
      </c>
      <c r="H1588" s="434" t="b">
        <v>0</v>
      </c>
      <c r="I1588" s="434" t="b">
        <v>0</v>
      </c>
      <c r="K1588" s="434" t="b">
        <v>0</v>
      </c>
      <c r="L1588" s="434">
        <v>0</v>
      </c>
      <c r="M1588" s="434" t="b">
        <v>0</v>
      </c>
      <c r="N1588" s="434">
        <v>0</v>
      </c>
      <c r="O1588" s="497" t="e">
        <f t="shared" si="125"/>
        <v>#DIV/0!</v>
      </c>
      <c r="P1588" s="434">
        <f t="shared" si="129"/>
        <v>0</v>
      </c>
      <c r="Q1588" s="434" t="e">
        <f t="shared" si="126"/>
        <v>#VALUE!</v>
      </c>
      <c r="R1588" s="434">
        <v>1</v>
      </c>
      <c r="S1588" s="434" t="str">
        <f t="shared" si="127"/>
        <v>Unclassified? Y/N Out of Order?</v>
      </c>
    </row>
    <row r="1589" spans="6:19" x14ac:dyDescent="0.2">
      <c r="F1589" s="434" t="b">
        <v>0</v>
      </c>
      <c r="G1589" s="440" t="b">
        <f t="shared" si="128"/>
        <v>1</v>
      </c>
      <c r="H1589" s="434" t="b">
        <v>0</v>
      </c>
      <c r="I1589" s="434" t="b">
        <v>0</v>
      </c>
      <c r="K1589" s="434" t="b">
        <v>0</v>
      </c>
      <c r="L1589" s="434">
        <v>0</v>
      </c>
      <c r="M1589" s="434" t="b">
        <v>0</v>
      </c>
      <c r="N1589" s="434">
        <v>0</v>
      </c>
      <c r="O1589" s="497" t="e">
        <f t="shared" si="125"/>
        <v>#DIV/0!</v>
      </c>
      <c r="P1589" s="434">
        <f t="shared" si="129"/>
        <v>0</v>
      </c>
      <c r="Q1589" s="434" t="e">
        <f t="shared" si="126"/>
        <v>#VALUE!</v>
      </c>
      <c r="R1589" s="434">
        <v>1</v>
      </c>
      <c r="S1589" s="434" t="str">
        <f t="shared" si="127"/>
        <v>Unclassified? Y/N Out of Order?</v>
      </c>
    </row>
    <row r="1590" spans="6:19" x14ac:dyDescent="0.2">
      <c r="F1590" s="434" t="b">
        <v>0</v>
      </c>
      <c r="G1590" s="440" t="b">
        <f t="shared" si="128"/>
        <v>1</v>
      </c>
      <c r="H1590" s="434" t="b">
        <v>0</v>
      </c>
      <c r="I1590" s="434" t="b">
        <v>0</v>
      </c>
      <c r="K1590" s="434" t="b">
        <v>0</v>
      </c>
      <c r="L1590" s="434">
        <v>0</v>
      </c>
      <c r="M1590" s="434" t="b">
        <v>0</v>
      </c>
      <c r="N1590" s="434">
        <v>0</v>
      </c>
      <c r="O1590" s="497" t="e">
        <f t="shared" si="125"/>
        <v>#DIV/0!</v>
      </c>
      <c r="P1590" s="434">
        <f t="shared" si="129"/>
        <v>0</v>
      </c>
      <c r="Q1590" s="434" t="e">
        <f t="shared" si="126"/>
        <v>#VALUE!</v>
      </c>
      <c r="R1590" s="434">
        <v>1</v>
      </c>
      <c r="S1590" s="434" t="str">
        <f t="shared" si="127"/>
        <v>Unclassified? Y/N Out of Order?</v>
      </c>
    </row>
    <row r="1591" spans="6:19" x14ac:dyDescent="0.2">
      <c r="F1591" s="434" t="b">
        <v>0</v>
      </c>
      <c r="G1591" s="440" t="b">
        <f t="shared" si="128"/>
        <v>1</v>
      </c>
      <c r="H1591" s="434" t="b">
        <v>0</v>
      </c>
      <c r="I1591" s="434" t="b">
        <v>0</v>
      </c>
      <c r="K1591" s="434" t="b">
        <v>0</v>
      </c>
      <c r="L1591" s="434">
        <v>0</v>
      </c>
      <c r="M1591" s="434" t="b">
        <v>0</v>
      </c>
      <c r="N1591" s="434">
        <v>0</v>
      </c>
      <c r="O1591" s="497" t="e">
        <f t="shared" si="125"/>
        <v>#DIV/0!</v>
      </c>
      <c r="P1591" s="434">
        <f t="shared" si="129"/>
        <v>0</v>
      </c>
      <c r="Q1591" s="434" t="e">
        <f t="shared" si="126"/>
        <v>#VALUE!</v>
      </c>
      <c r="R1591" s="434">
        <v>1</v>
      </c>
      <c r="S1591" s="434" t="str">
        <f t="shared" si="127"/>
        <v>Unclassified? Y/N Out of Order?</v>
      </c>
    </row>
    <row r="1592" spans="6:19" x14ac:dyDescent="0.2">
      <c r="F1592" s="434" t="b">
        <v>0</v>
      </c>
      <c r="G1592" s="440" t="b">
        <f t="shared" si="128"/>
        <v>1</v>
      </c>
      <c r="H1592" s="434" t="b">
        <v>0</v>
      </c>
      <c r="I1592" s="434" t="b">
        <v>0</v>
      </c>
      <c r="K1592" s="434" t="b">
        <v>0</v>
      </c>
      <c r="L1592" s="434">
        <v>0</v>
      </c>
      <c r="M1592" s="434" t="b">
        <v>0</v>
      </c>
      <c r="N1592" s="434">
        <v>0</v>
      </c>
      <c r="O1592" s="497" t="e">
        <f t="shared" si="125"/>
        <v>#DIV/0!</v>
      </c>
      <c r="P1592" s="434">
        <f t="shared" si="129"/>
        <v>0</v>
      </c>
      <c r="Q1592" s="434" t="e">
        <f t="shared" si="126"/>
        <v>#VALUE!</v>
      </c>
      <c r="R1592" s="434">
        <v>1</v>
      </c>
      <c r="S1592" s="434" t="str">
        <f t="shared" si="127"/>
        <v>Unclassified? Y/N Out of Order?</v>
      </c>
    </row>
    <row r="1593" spans="6:19" x14ac:dyDescent="0.2">
      <c r="F1593" s="434" t="b">
        <v>0</v>
      </c>
      <c r="G1593" s="440" t="b">
        <f t="shared" si="128"/>
        <v>1</v>
      </c>
      <c r="H1593" s="434" t="b">
        <v>0</v>
      </c>
      <c r="I1593" s="434" t="b">
        <v>0</v>
      </c>
      <c r="K1593" s="434" t="b">
        <v>0</v>
      </c>
      <c r="L1593" s="434">
        <v>0</v>
      </c>
      <c r="M1593" s="434" t="b">
        <v>0</v>
      </c>
      <c r="N1593" s="434">
        <v>0</v>
      </c>
      <c r="O1593" s="497" t="e">
        <f t="shared" si="125"/>
        <v>#DIV/0!</v>
      </c>
      <c r="P1593" s="434">
        <f t="shared" si="129"/>
        <v>0</v>
      </c>
      <c r="Q1593" s="434" t="e">
        <f t="shared" si="126"/>
        <v>#VALUE!</v>
      </c>
      <c r="R1593" s="434">
        <v>1</v>
      </c>
      <c r="S1593" s="434" t="str">
        <f t="shared" si="127"/>
        <v>Unclassified? Y/N Out of Order?</v>
      </c>
    </row>
    <row r="1594" spans="6:19" x14ac:dyDescent="0.2">
      <c r="F1594" s="434" t="b">
        <v>0</v>
      </c>
      <c r="G1594" s="440" t="b">
        <f t="shared" si="128"/>
        <v>1</v>
      </c>
      <c r="H1594" s="434" t="b">
        <v>0</v>
      </c>
      <c r="I1594" s="434" t="b">
        <v>0</v>
      </c>
      <c r="K1594" s="434" t="b">
        <v>0</v>
      </c>
      <c r="L1594" s="434">
        <v>0</v>
      </c>
      <c r="M1594" s="434" t="b">
        <v>0</v>
      </c>
      <c r="N1594" s="434">
        <v>0</v>
      </c>
      <c r="O1594" s="497" t="e">
        <f t="shared" si="125"/>
        <v>#DIV/0!</v>
      </c>
      <c r="P1594" s="434">
        <f t="shared" si="129"/>
        <v>0</v>
      </c>
      <c r="Q1594" s="434" t="e">
        <f t="shared" si="126"/>
        <v>#VALUE!</v>
      </c>
      <c r="R1594" s="434">
        <v>1</v>
      </c>
      <c r="S1594" s="434" t="str">
        <f t="shared" si="127"/>
        <v>Unclassified? Y/N Out of Order?</v>
      </c>
    </row>
    <row r="1595" spans="6:19" x14ac:dyDescent="0.2">
      <c r="F1595" s="434" t="b">
        <v>0</v>
      </c>
      <c r="G1595" s="440" t="b">
        <f t="shared" si="128"/>
        <v>1</v>
      </c>
      <c r="H1595" s="434" t="b">
        <v>0</v>
      </c>
      <c r="I1595" s="434" t="b">
        <v>0</v>
      </c>
      <c r="K1595" s="434" t="b">
        <v>0</v>
      </c>
      <c r="L1595" s="434">
        <v>0</v>
      </c>
      <c r="M1595" s="434" t="b">
        <v>0</v>
      </c>
      <c r="N1595" s="434">
        <v>0</v>
      </c>
      <c r="O1595" s="497" t="e">
        <f t="shared" si="125"/>
        <v>#DIV/0!</v>
      </c>
      <c r="P1595" s="434">
        <f t="shared" si="129"/>
        <v>0</v>
      </c>
      <c r="Q1595" s="434" t="e">
        <f t="shared" si="126"/>
        <v>#VALUE!</v>
      </c>
      <c r="R1595" s="434">
        <v>1</v>
      </c>
      <c r="S1595" s="434" t="str">
        <f t="shared" si="127"/>
        <v>Unclassified? Y/N Out of Order?</v>
      </c>
    </row>
    <row r="1596" spans="6:19" x14ac:dyDescent="0.2">
      <c r="F1596" s="434" t="b">
        <v>0</v>
      </c>
      <c r="G1596" s="440" t="b">
        <f t="shared" si="128"/>
        <v>1</v>
      </c>
      <c r="H1596" s="434" t="b">
        <v>0</v>
      </c>
      <c r="I1596" s="434" t="b">
        <v>0</v>
      </c>
      <c r="K1596" s="434" t="b">
        <v>0</v>
      </c>
      <c r="L1596" s="434">
        <v>0</v>
      </c>
      <c r="M1596" s="434" t="b">
        <v>0</v>
      </c>
      <c r="N1596" s="434">
        <v>0</v>
      </c>
      <c r="O1596" s="497" t="e">
        <f t="shared" si="125"/>
        <v>#DIV/0!</v>
      </c>
      <c r="P1596" s="434">
        <f t="shared" si="129"/>
        <v>0</v>
      </c>
      <c r="Q1596" s="434" t="e">
        <f t="shared" si="126"/>
        <v>#VALUE!</v>
      </c>
      <c r="R1596" s="434">
        <v>1</v>
      </c>
      <c r="S1596" s="434" t="str">
        <f t="shared" si="127"/>
        <v>Unclassified? Y/N Out of Order?</v>
      </c>
    </row>
    <row r="1597" spans="6:19" x14ac:dyDescent="0.2">
      <c r="F1597" s="434" t="b">
        <v>0</v>
      </c>
      <c r="G1597" s="440" t="b">
        <f t="shared" si="128"/>
        <v>1</v>
      </c>
      <c r="H1597" s="434" t="b">
        <v>0</v>
      </c>
      <c r="I1597" s="434" t="b">
        <v>0</v>
      </c>
      <c r="K1597" s="434" t="b">
        <v>0</v>
      </c>
      <c r="L1597" s="434">
        <v>0</v>
      </c>
      <c r="M1597" s="434" t="b">
        <v>0</v>
      </c>
      <c r="N1597" s="434">
        <v>0</v>
      </c>
      <c r="O1597" s="497" t="e">
        <f t="shared" si="125"/>
        <v>#DIV/0!</v>
      </c>
      <c r="P1597" s="434">
        <f t="shared" si="129"/>
        <v>0</v>
      </c>
      <c r="Q1597" s="434" t="e">
        <f t="shared" si="126"/>
        <v>#VALUE!</v>
      </c>
      <c r="R1597" s="434">
        <v>1</v>
      </c>
      <c r="S1597" s="434" t="str">
        <f t="shared" si="127"/>
        <v>Unclassified? Y/N Out of Order?</v>
      </c>
    </row>
    <row r="1598" spans="6:19" x14ac:dyDescent="0.2">
      <c r="F1598" s="434" t="b">
        <v>0</v>
      </c>
      <c r="G1598" s="440" t="b">
        <f t="shared" si="128"/>
        <v>1</v>
      </c>
      <c r="H1598" s="434" t="b">
        <v>0</v>
      </c>
      <c r="I1598" s="434" t="b">
        <v>0</v>
      </c>
      <c r="K1598" s="434" t="b">
        <v>0</v>
      </c>
      <c r="L1598" s="434">
        <v>0</v>
      </c>
      <c r="M1598" s="434" t="b">
        <v>0</v>
      </c>
      <c r="N1598" s="434">
        <v>0</v>
      </c>
      <c r="O1598" s="497" t="e">
        <f t="shared" si="125"/>
        <v>#DIV/0!</v>
      </c>
      <c r="P1598" s="434">
        <f t="shared" si="129"/>
        <v>0</v>
      </c>
      <c r="Q1598" s="434" t="e">
        <f t="shared" si="126"/>
        <v>#VALUE!</v>
      </c>
      <c r="R1598" s="434">
        <v>1</v>
      </c>
      <c r="S1598" s="434" t="str">
        <f t="shared" si="127"/>
        <v>Unclassified? Y/N Out of Order?</v>
      </c>
    </row>
    <row r="1599" spans="6:19" x14ac:dyDescent="0.2">
      <c r="F1599" s="434" t="b">
        <v>0</v>
      </c>
      <c r="G1599" s="440" t="b">
        <f t="shared" si="128"/>
        <v>1</v>
      </c>
      <c r="H1599" s="434" t="b">
        <v>0</v>
      </c>
      <c r="I1599" s="434" t="b">
        <v>0</v>
      </c>
      <c r="K1599" s="434" t="b">
        <v>0</v>
      </c>
      <c r="L1599" s="434">
        <v>0</v>
      </c>
      <c r="M1599" s="434" t="b">
        <v>0</v>
      </c>
      <c r="N1599" s="434">
        <v>0</v>
      </c>
      <c r="O1599" s="497" t="e">
        <f t="shared" si="125"/>
        <v>#DIV/0!</v>
      </c>
      <c r="P1599" s="434">
        <f t="shared" si="129"/>
        <v>0</v>
      </c>
      <c r="Q1599" s="434" t="e">
        <f t="shared" si="126"/>
        <v>#VALUE!</v>
      </c>
      <c r="R1599" s="434">
        <v>1</v>
      </c>
      <c r="S1599" s="434" t="str">
        <f t="shared" si="127"/>
        <v>Unclassified? Y/N Out of Order?</v>
      </c>
    </row>
    <row r="1600" spans="6:19" x14ac:dyDescent="0.2">
      <c r="F1600" s="434" t="b">
        <v>0</v>
      </c>
      <c r="G1600" s="440" t="b">
        <f t="shared" si="128"/>
        <v>1</v>
      </c>
      <c r="H1600" s="434" t="b">
        <v>0</v>
      </c>
      <c r="I1600" s="434" t="b">
        <v>0</v>
      </c>
      <c r="K1600" s="434" t="b">
        <v>0</v>
      </c>
      <c r="L1600" s="434">
        <v>0</v>
      </c>
      <c r="M1600" s="434" t="b">
        <v>0</v>
      </c>
      <c r="N1600" s="434">
        <v>0</v>
      </c>
      <c r="O1600" s="497" t="e">
        <f t="shared" si="125"/>
        <v>#DIV/0!</v>
      </c>
      <c r="P1600" s="434">
        <f t="shared" si="129"/>
        <v>0</v>
      </c>
      <c r="Q1600" s="434" t="e">
        <f t="shared" si="126"/>
        <v>#VALUE!</v>
      </c>
      <c r="R1600" s="434">
        <v>1</v>
      </c>
      <c r="S1600" s="434" t="str">
        <f t="shared" si="127"/>
        <v>Unclassified? Y/N Out of Order?</v>
      </c>
    </row>
    <row r="1601" spans="6:19" x14ac:dyDescent="0.2">
      <c r="F1601" s="434" t="b">
        <v>0</v>
      </c>
      <c r="G1601" s="440" t="b">
        <f t="shared" si="128"/>
        <v>1</v>
      </c>
      <c r="H1601" s="434" t="b">
        <v>0</v>
      </c>
      <c r="I1601" s="434" t="b">
        <v>0</v>
      </c>
      <c r="K1601" s="434" t="b">
        <v>0</v>
      </c>
      <c r="L1601" s="434">
        <v>0</v>
      </c>
      <c r="M1601" s="434" t="b">
        <v>0</v>
      </c>
      <c r="N1601" s="434">
        <v>0</v>
      </c>
      <c r="O1601" s="497" t="e">
        <f t="shared" si="125"/>
        <v>#DIV/0!</v>
      </c>
      <c r="P1601" s="434">
        <f t="shared" si="129"/>
        <v>0</v>
      </c>
      <c r="Q1601" s="434" t="e">
        <f t="shared" si="126"/>
        <v>#VALUE!</v>
      </c>
      <c r="R1601" s="434">
        <v>1</v>
      </c>
      <c r="S1601" s="434" t="str">
        <f t="shared" si="127"/>
        <v>Unclassified? Y/N Out of Order?</v>
      </c>
    </row>
    <row r="1602" spans="6:19" x14ac:dyDescent="0.2">
      <c r="F1602" s="434" t="b">
        <v>0</v>
      </c>
      <c r="G1602" s="440" t="b">
        <f t="shared" si="128"/>
        <v>1</v>
      </c>
      <c r="H1602" s="434" t="b">
        <v>0</v>
      </c>
      <c r="I1602" s="434" t="b">
        <v>0</v>
      </c>
      <c r="K1602" s="434" t="b">
        <v>0</v>
      </c>
      <c r="L1602" s="434">
        <v>0</v>
      </c>
      <c r="M1602" s="434" t="b">
        <v>0</v>
      </c>
      <c r="N1602" s="434">
        <v>0</v>
      </c>
      <c r="O1602" s="497" t="e">
        <f t="shared" si="125"/>
        <v>#DIV/0!</v>
      </c>
      <c r="P1602" s="434">
        <f t="shared" si="129"/>
        <v>0</v>
      </c>
      <c r="Q1602" s="434" t="e">
        <f t="shared" si="126"/>
        <v>#VALUE!</v>
      </c>
      <c r="R1602" s="434">
        <v>1</v>
      </c>
      <c r="S1602" s="434" t="str">
        <f t="shared" si="127"/>
        <v>Unclassified? Y/N Out of Order?</v>
      </c>
    </row>
    <row r="1603" spans="6:19" x14ac:dyDescent="0.2">
      <c r="F1603" s="434" t="b">
        <v>0</v>
      </c>
      <c r="G1603" s="440" t="b">
        <f t="shared" si="128"/>
        <v>1</v>
      </c>
      <c r="H1603" s="434" t="b">
        <v>0</v>
      </c>
      <c r="I1603" s="434" t="b">
        <v>0</v>
      </c>
      <c r="K1603" s="434" t="b">
        <v>0</v>
      </c>
      <c r="L1603" s="434">
        <v>0</v>
      </c>
      <c r="M1603" s="434" t="b">
        <v>0</v>
      </c>
      <c r="N1603" s="434">
        <v>0</v>
      </c>
      <c r="O1603" s="497" t="e">
        <f t="shared" si="125"/>
        <v>#DIV/0!</v>
      </c>
      <c r="P1603" s="434">
        <f t="shared" si="129"/>
        <v>0</v>
      </c>
      <c r="Q1603" s="434" t="e">
        <f t="shared" si="126"/>
        <v>#VALUE!</v>
      </c>
      <c r="R1603" s="434">
        <v>1</v>
      </c>
      <c r="S1603" s="434" t="str">
        <f t="shared" si="127"/>
        <v>Unclassified? Y/N Out of Order?</v>
      </c>
    </row>
    <row r="1604" spans="6:19" x14ac:dyDescent="0.2">
      <c r="F1604" s="434" t="b">
        <v>0</v>
      </c>
      <c r="G1604" s="440" t="b">
        <f t="shared" si="128"/>
        <v>1</v>
      </c>
      <c r="H1604" s="434" t="b">
        <v>0</v>
      </c>
      <c r="I1604" s="434" t="b">
        <v>0</v>
      </c>
      <c r="K1604" s="434" t="b">
        <v>0</v>
      </c>
      <c r="L1604" s="434">
        <v>0</v>
      </c>
      <c r="M1604" s="434" t="b">
        <v>0</v>
      </c>
      <c r="N1604" s="434">
        <v>0</v>
      </c>
      <c r="O1604" s="497" t="e">
        <f t="shared" si="125"/>
        <v>#DIV/0!</v>
      </c>
      <c r="P1604" s="434">
        <f t="shared" si="129"/>
        <v>0</v>
      </c>
      <c r="Q1604" s="434" t="e">
        <f t="shared" si="126"/>
        <v>#VALUE!</v>
      </c>
      <c r="R1604" s="434">
        <v>1</v>
      </c>
      <c r="S1604" s="434" t="str">
        <f t="shared" si="127"/>
        <v>Unclassified? Y/N Out of Order?</v>
      </c>
    </row>
    <row r="1605" spans="6:19" x14ac:dyDescent="0.2">
      <c r="F1605" s="434" t="b">
        <v>0</v>
      </c>
      <c r="G1605" s="440" t="b">
        <f t="shared" si="128"/>
        <v>1</v>
      </c>
      <c r="H1605" s="434" t="b">
        <v>0</v>
      </c>
      <c r="I1605" s="434" t="b">
        <v>0</v>
      </c>
      <c r="K1605" s="434" t="b">
        <v>0</v>
      </c>
      <c r="L1605" s="434">
        <v>0</v>
      </c>
      <c r="M1605" s="434" t="b">
        <v>0</v>
      </c>
      <c r="N1605" s="434">
        <v>0</v>
      </c>
      <c r="O1605" s="497" t="e">
        <f t="shared" si="125"/>
        <v>#DIV/0!</v>
      </c>
      <c r="P1605" s="434">
        <f t="shared" si="129"/>
        <v>0</v>
      </c>
      <c r="Q1605" s="434" t="e">
        <f t="shared" si="126"/>
        <v>#VALUE!</v>
      </c>
      <c r="R1605" s="434">
        <v>1</v>
      </c>
      <c r="S1605" s="434" t="str">
        <f t="shared" si="127"/>
        <v>Unclassified? Y/N Out of Order?</v>
      </c>
    </row>
    <row r="1606" spans="6:19" x14ac:dyDescent="0.2">
      <c r="F1606" s="434" t="b">
        <v>0</v>
      </c>
      <c r="G1606" s="440" t="b">
        <f t="shared" si="128"/>
        <v>1</v>
      </c>
      <c r="H1606" s="434" t="b">
        <v>0</v>
      </c>
      <c r="I1606" s="434" t="b">
        <v>0</v>
      </c>
      <c r="K1606" s="434" t="b">
        <v>0</v>
      </c>
      <c r="L1606" s="434">
        <v>0</v>
      </c>
      <c r="M1606" s="434" t="b">
        <v>0</v>
      </c>
      <c r="N1606" s="434">
        <v>0</v>
      </c>
      <c r="O1606" s="497" t="e">
        <f t="shared" si="125"/>
        <v>#DIV/0!</v>
      </c>
      <c r="P1606" s="434">
        <f t="shared" si="129"/>
        <v>0</v>
      </c>
      <c r="Q1606" s="434" t="e">
        <f t="shared" si="126"/>
        <v>#VALUE!</v>
      </c>
      <c r="R1606" s="434">
        <v>1</v>
      </c>
      <c r="S1606" s="434" t="str">
        <f t="shared" si="127"/>
        <v>Unclassified? Y/N Out of Order?</v>
      </c>
    </row>
    <row r="1607" spans="6:19" x14ac:dyDescent="0.2">
      <c r="F1607" s="434" t="b">
        <v>0</v>
      </c>
      <c r="G1607" s="440" t="b">
        <f t="shared" si="128"/>
        <v>1</v>
      </c>
      <c r="H1607" s="434" t="b">
        <v>0</v>
      </c>
      <c r="I1607" s="434" t="b">
        <v>0</v>
      </c>
      <c r="K1607" s="434" t="b">
        <v>0</v>
      </c>
      <c r="L1607" s="434">
        <v>0</v>
      </c>
      <c r="M1607" s="434" t="b">
        <v>0</v>
      </c>
      <c r="N1607" s="434">
        <v>0</v>
      </c>
      <c r="O1607" s="497" t="e">
        <f t="shared" si="125"/>
        <v>#DIV/0!</v>
      </c>
      <c r="P1607" s="434">
        <f t="shared" si="129"/>
        <v>0</v>
      </c>
      <c r="Q1607" s="434" t="e">
        <f t="shared" si="126"/>
        <v>#VALUE!</v>
      </c>
      <c r="R1607" s="434">
        <v>1</v>
      </c>
      <c r="S1607" s="434" t="str">
        <f t="shared" si="127"/>
        <v>Unclassified? Y/N Out of Order?</v>
      </c>
    </row>
    <row r="1608" spans="6:19" x14ac:dyDescent="0.2">
      <c r="F1608" s="434" t="b">
        <v>0</v>
      </c>
      <c r="G1608" s="440" t="b">
        <f t="shared" si="128"/>
        <v>1</v>
      </c>
      <c r="H1608" s="434" t="b">
        <v>0</v>
      </c>
      <c r="I1608" s="434" t="b">
        <v>0</v>
      </c>
      <c r="K1608" s="434" t="b">
        <v>0</v>
      </c>
      <c r="L1608" s="434">
        <v>0</v>
      </c>
      <c r="M1608" s="434" t="b">
        <v>0</v>
      </c>
      <c r="N1608" s="434">
        <v>0</v>
      </c>
      <c r="O1608" s="497" t="e">
        <f t="shared" si="125"/>
        <v>#DIV/0!</v>
      </c>
      <c r="P1608" s="434">
        <f t="shared" si="129"/>
        <v>0</v>
      </c>
      <c r="Q1608" s="434" t="e">
        <f t="shared" si="126"/>
        <v>#VALUE!</v>
      </c>
      <c r="R1608" s="434">
        <v>1</v>
      </c>
      <c r="S1608" s="434" t="str">
        <f t="shared" si="127"/>
        <v>Unclassified? Y/N Out of Order?</v>
      </c>
    </row>
    <row r="1609" spans="6:19" x14ac:dyDescent="0.2">
      <c r="F1609" s="434" t="b">
        <v>0</v>
      </c>
      <c r="G1609" s="440" t="b">
        <f t="shared" si="128"/>
        <v>1</v>
      </c>
      <c r="H1609" s="434" t="b">
        <v>0</v>
      </c>
      <c r="I1609" s="434" t="b">
        <v>0</v>
      </c>
      <c r="K1609" s="434" t="b">
        <v>0</v>
      </c>
      <c r="L1609" s="434">
        <v>0</v>
      </c>
      <c r="M1609" s="434" t="b">
        <v>0</v>
      </c>
      <c r="N1609" s="434">
        <v>0</v>
      </c>
      <c r="O1609" s="497" t="e">
        <f t="shared" si="125"/>
        <v>#DIV/0!</v>
      </c>
      <c r="P1609" s="434">
        <f t="shared" si="129"/>
        <v>0</v>
      </c>
      <c r="Q1609" s="434" t="e">
        <f t="shared" si="126"/>
        <v>#VALUE!</v>
      </c>
      <c r="R1609" s="434">
        <v>1</v>
      </c>
      <c r="S1609" s="434" t="str">
        <f t="shared" si="127"/>
        <v>Unclassified? Y/N Out of Order?</v>
      </c>
    </row>
    <row r="1610" spans="6:19" x14ac:dyDescent="0.2">
      <c r="F1610" s="434" t="b">
        <v>0</v>
      </c>
      <c r="G1610" s="440" t="b">
        <f t="shared" si="128"/>
        <v>1</v>
      </c>
      <c r="H1610" s="434" t="b">
        <v>0</v>
      </c>
      <c r="I1610" s="434" t="b">
        <v>0</v>
      </c>
      <c r="K1610" s="434" t="b">
        <v>0</v>
      </c>
      <c r="L1610" s="434">
        <v>0</v>
      </c>
      <c r="M1610" s="434" t="b">
        <v>0</v>
      </c>
      <c r="N1610" s="434">
        <v>0</v>
      </c>
      <c r="O1610" s="497" t="e">
        <f t="shared" ref="O1610:O1673" si="130">SUM(IF(I1610 = 1, 1, 0) * J1610, IF(K1610 = 1, 1, 0) * L1610, IF(M1610 = 1, 1, 0) * N1610) / P1610</f>
        <v>#DIV/0!</v>
      </c>
      <c r="P1610" s="434">
        <f t="shared" si="129"/>
        <v>0</v>
      </c>
      <c r="Q1610" s="434" t="e">
        <f t="shared" ref="Q1610:Q1673" si="131">SUM(IF(I1610 = 1, 1, 0) * J1610, IF(K1610 = 1, 1, 0) * L1610, IF(M1610 = 1, 1, 0) * N1610) + " / " + P1610</f>
        <v>#VALUE!</v>
      </c>
      <c r="R1610" s="434">
        <v>1</v>
      </c>
      <c r="S1610" s="434"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34" t="b">
        <v>0</v>
      </c>
      <c r="G1611" s="440" t="b">
        <f t="shared" ref="G1611:G1674" si="133">NOT(H1611)</f>
        <v>1</v>
      </c>
      <c r="H1611" s="434" t="b">
        <v>0</v>
      </c>
      <c r="I1611" s="434" t="b">
        <v>0</v>
      </c>
      <c r="K1611" s="434" t="b">
        <v>0</v>
      </c>
      <c r="L1611" s="434">
        <v>0</v>
      </c>
      <c r="M1611" s="434" t="b">
        <v>0</v>
      </c>
      <c r="N1611" s="434">
        <v>0</v>
      </c>
      <c r="O1611" s="497" t="e">
        <f t="shared" si="130"/>
        <v>#DIV/0!</v>
      </c>
      <c r="P1611" s="434">
        <f t="shared" si="129"/>
        <v>0</v>
      </c>
      <c r="Q1611" s="434" t="e">
        <f t="shared" si="131"/>
        <v>#VALUE!</v>
      </c>
      <c r="R1611" s="434">
        <v>1</v>
      </c>
      <c r="S1611" s="434" t="str">
        <f t="shared" si="132"/>
        <v>Unclassified? Y/N Out of Order?</v>
      </c>
    </row>
    <row r="1612" spans="6:19" x14ac:dyDescent="0.2">
      <c r="F1612" s="434" t="b">
        <v>0</v>
      </c>
      <c r="G1612" s="440" t="b">
        <f t="shared" si="133"/>
        <v>1</v>
      </c>
      <c r="H1612" s="434" t="b">
        <v>0</v>
      </c>
      <c r="I1612" s="434" t="b">
        <v>0</v>
      </c>
      <c r="K1612" s="434" t="b">
        <v>0</v>
      </c>
      <c r="L1612" s="434">
        <v>0</v>
      </c>
      <c r="M1612" s="434" t="b">
        <v>0</v>
      </c>
      <c r="N1612" s="434">
        <v>0</v>
      </c>
      <c r="O1612" s="497" t="e">
        <f t="shared" si="130"/>
        <v>#DIV/0!</v>
      </c>
      <c r="P1612" s="434">
        <f t="shared" si="129"/>
        <v>0</v>
      </c>
      <c r="Q1612" s="434" t="e">
        <f t="shared" si="131"/>
        <v>#VALUE!</v>
      </c>
      <c r="R1612" s="434">
        <v>1</v>
      </c>
      <c r="S1612" s="434" t="str">
        <f t="shared" si="132"/>
        <v>Unclassified? Y/N Out of Order?</v>
      </c>
    </row>
    <row r="1613" spans="6:19" x14ac:dyDescent="0.2">
      <c r="F1613" s="434" t="b">
        <v>0</v>
      </c>
      <c r="G1613" s="440" t="b">
        <f t="shared" si="133"/>
        <v>1</v>
      </c>
      <c r="H1613" s="434" t="b">
        <v>0</v>
      </c>
      <c r="I1613" s="434" t="b">
        <v>0</v>
      </c>
      <c r="K1613" s="434" t="b">
        <v>0</v>
      </c>
      <c r="L1613" s="434">
        <v>0</v>
      </c>
      <c r="M1613" s="434" t="b">
        <v>0</v>
      </c>
      <c r="N1613" s="434">
        <v>0</v>
      </c>
      <c r="O1613" s="497" t="e">
        <f t="shared" si="130"/>
        <v>#DIV/0!</v>
      </c>
      <c r="P1613" s="434">
        <f t="shared" ref="P1613:P1676" si="134">SUM(J1613, L1613, N1613)</f>
        <v>0</v>
      </c>
      <c r="Q1613" s="434" t="e">
        <f t="shared" si="131"/>
        <v>#VALUE!</v>
      </c>
      <c r="R1613" s="434">
        <v>1</v>
      </c>
      <c r="S1613" s="434" t="str">
        <f t="shared" si="132"/>
        <v>Unclassified? Y/N Out of Order?</v>
      </c>
    </row>
    <row r="1614" spans="6:19" x14ac:dyDescent="0.2">
      <c r="F1614" s="434" t="b">
        <v>0</v>
      </c>
      <c r="G1614" s="440" t="b">
        <f t="shared" si="133"/>
        <v>1</v>
      </c>
      <c r="H1614" s="434" t="b">
        <v>0</v>
      </c>
      <c r="I1614" s="434" t="b">
        <v>0</v>
      </c>
      <c r="K1614" s="434" t="b">
        <v>0</v>
      </c>
      <c r="L1614" s="434">
        <v>0</v>
      </c>
      <c r="M1614" s="434" t="b">
        <v>0</v>
      </c>
      <c r="N1614" s="434">
        <v>0</v>
      </c>
      <c r="O1614" s="497" t="e">
        <f t="shared" si="130"/>
        <v>#DIV/0!</v>
      </c>
      <c r="P1614" s="434">
        <f t="shared" si="134"/>
        <v>0</v>
      </c>
      <c r="Q1614" s="434" t="e">
        <f t="shared" si="131"/>
        <v>#VALUE!</v>
      </c>
      <c r="R1614" s="434">
        <v>1</v>
      </c>
      <c r="S1614" s="434" t="str">
        <f t="shared" si="132"/>
        <v>Unclassified? Y/N Out of Order?</v>
      </c>
    </row>
    <row r="1615" spans="6:19" x14ac:dyDescent="0.2">
      <c r="F1615" s="434" t="b">
        <v>0</v>
      </c>
      <c r="G1615" s="440" t="b">
        <f t="shared" si="133"/>
        <v>1</v>
      </c>
      <c r="H1615" s="434" t="b">
        <v>0</v>
      </c>
      <c r="I1615" s="434" t="b">
        <v>0</v>
      </c>
      <c r="K1615" s="434" t="b">
        <v>0</v>
      </c>
      <c r="L1615" s="434">
        <v>0</v>
      </c>
      <c r="M1615" s="434" t="b">
        <v>0</v>
      </c>
      <c r="N1615" s="434">
        <v>0</v>
      </c>
      <c r="O1615" s="497" t="e">
        <f t="shared" si="130"/>
        <v>#DIV/0!</v>
      </c>
      <c r="P1615" s="434">
        <f t="shared" si="134"/>
        <v>0</v>
      </c>
      <c r="Q1615" s="434" t="e">
        <f t="shared" si="131"/>
        <v>#VALUE!</v>
      </c>
      <c r="R1615" s="434">
        <v>1</v>
      </c>
      <c r="S1615" s="434" t="str">
        <f t="shared" si="132"/>
        <v>Unclassified? Y/N Out of Order?</v>
      </c>
    </row>
    <row r="1616" spans="6:19" x14ac:dyDescent="0.2">
      <c r="F1616" s="434" t="b">
        <v>0</v>
      </c>
      <c r="G1616" s="440" t="b">
        <f t="shared" si="133"/>
        <v>1</v>
      </c>
      <c r="H1616" s="434" t="b">
        <v>0</v>
      </c>
      <c r="I1616" s="434" t="b">
        <v>0</v>
      </c>
      <c r="K1616" s="434" t="b">
        <v>0</v>
      </c>
      <c r="L1616" s="434">
        <v>0</v>
      </c>
      <c r="M1616" s="434" t="b">
        <v>0</v>
      </c>
      <c r="N1616" s="434">
        <v>0</v>
      </c>
      <c r="O1616" s="497" t="e">
        <f t="shared" si="130"/>
        <v>#DIV/0!</v>
      </c>
      <c r="P1616" s="434">
        <f t="shared" si="134"/>
        <v>0</v>
      </c>
      <c r="Q1616" s="434" t="e">
        <f t="shared" si="131"/>
        <v>#VALUE!</v>
      </c>
      <c r="R1616" s="434">
        <v>1</v>
      </c>
      <c r="S1616" s="434" t="str">
        <f t="shared" si="132"/>
        <v>Unclassified? Y/N Out of Order?</v>
      </c>
    </row>
    <row r="1617" spans="6:19" x14ac:dyDescent="0.2">
      <c r="F1617" s="434" t="b">
        <v>0</v>
      </c>
      <c r="G1617" s="440" t="b">
        <f t="shared" si="133"/>
        <v>1</v>
      </c>
      <c r="H1617" s="434" t="b">
        <v>0</v>
      </c>
      <c r="I1617" s="434" t="b">
        <v>0</v>
      </c>
      <c r="K1617" s="434" t="b">
        <v>0</v>
      </c>
      <c r="L1617" s="434">
        <v>0</v>
      </c>
      <c r="M1617" s="434" t="b">
        <v>0</v>
      </c>
      <c r="N1617" s="434">
        <v>0</v>
      </c>
      <c r="O1617" s="497" t="e">
        <f t="shared" si="130"/>
        <v>#DIV/0!</v>
      </c>
      <c r="P1617" s="434">
        <f t="shared" si="134"/>
        <v>0</v>
      </c>
      <c r="Q1617" s="434" t="e">
        <f t="shared" si="131"/>
        <v>#VALUE!</v>
      </c>
      <c r="R1617" s="434">
        <v>1</v>
      </c>
      <c r="S1617" s="434" t="str">
        <f t="shared" si="132"/>
        <v>Unclassified? Y/N Out of Order?</v>
      </c>
    </row>
    <row r="1618" spans="6:19" x14ac:dyDescent="0.2">
      <c r="F1618" s="434" t="b">
        <v>0</v>
      </c>
      <c r="G1618" s="440" t="b">
        <f t="shared" si="133"/>
        <v>1</v>
      </c>
      <c r="H1618" s="434" t="b">
        <v>0</v>
      </c>
      <c r="I1618" s="434" t="b">
        <v>0</v>
      </c>
      <c r="K1618" s="434" t="b">
        <v>0</v>
      </c>
      <c r="L1618" s="434">
        <v>0</v>
      </c>
      <c r="M1618" s="434" t="b">
        <v>0</v>
      </c>
      <c r="N1618" s="434">
        <v>0</v>
      </c>
      <c r="O1618" s="497" t="e">
        <f t="shared" si="130"/>
        <v>#DIV/0!</v>
      </c>
      <c r="P1618" s="434">
        <f t="shared" si="134"/>
        <v>0</v>
      </c>
      <c r="Q1618" s="434" t="e">
        <f t="shared" si="131"/>
        <v>#VALUE!</v>
      </c>
      <c r="R1618" s="434">
        <v>1</v>
      </c>
      <c r="S1618" s="434" t="str">
        <f t="shared" si="132"/>
        <v>Unclassified? Y/N Out of Order?</v>
      </c>
    </row>
    <row r="1619" spans="6:19" x14ac:dyDescent="0.2">
      <c r="F1619" s="434" t="b">
        <v>0</v>
      </c>
      <c r="G1619" s="440" t="b">
        <f t="shared" si="133"/>
        <v>1</v>
      </c>
      <c r="H1619" s="434" t="b">
        <v>0</v>
      </c>
      <c r="I1619" s="434" t="b">
        <v>0</v>
      </c>
      <c r="K1619" s="434" t="b">
        <v>0</v>
      </c>
      <c r="L1619" s="434">
        <v>0</v>
      </c>
      <c r="M1619" s="434" t="b">
        <v>0</v>
      </c>
      <c r="N1619" s="434">
        <v>0</v>
      </c>
      <c r="O1619" s="497" t="e">
        <f t="shared" si="130"/>
        <v>#DIV/0!</v>
      </c>
      <c r="P1619" s="434">
        <f t="shared" si="134"/>
        <v>0</v>
      </c>
      <c r="Q1619" s="434" t="e">
        <f t="shared" si="131"/>
        <v>#VALUE!</v>
      </c>
      <c r="R1619" s="434">
        <v>1</v>
      </c>
      <c r="S1619" s="434" t="str">
        <f t="shared" si="132"/>
        <v>Unclassified? Y/N Out of Order?</v>
      </c>
    </row>
    <row r="1620" spans="6:19" x14ac:dyDescent="0.2">
      <c r="F1620" s="434" t="b">
        <v>0</v>
      </c>
      <c r="G1620" s="440" t="b">
        <f t="shared" si="133"/>
        <v>1</v>
      </c>
      <c r="H1620" s="434" t="b">
        <v>0</v>
      </c>
      <c r="I1620" s="434" t="b">
        <v>0</v>
      </c>
      <c r="K1620" s="434" t="b">
        <v>0</v>
      </c>
      <c r="L1620" s="434">
        <v>0</v>
      </c>
      <c r="M1620" s="434" t="b">
        <v>0</v>
      </c>
      <c r="N1620" s="434">
        <v>0</v>
      </c>
      <c r="O1620" s="497" t="e">
        <f t="shared" si="130"/>
        <v>#DIV/0!</v>
      </c>
      <c r="P1620" s="434">
        <f t="shared" si="134"/>
        <v>0</v>
      </c>
      <c r="Q1620" s="434" t="e">
        <f t="shared" si="131"/>
        <v>#VALUE!</v>
      </c>
      <c r="R1620" s="434">
        <v>1</v>
      </c>
      <c r="S1620" s="434" t="str">
        <f t="shared" si="132"/>
        <v>Unclassified? Y/N Out of Order?</v>
      </c>
    </row>
    <row r="1621" spans="6:19" x14ac:dyDescent="0.2">
      <c r="F1621" s="434" t="b">
        <v>0</v>
      </c>
      <c r="G1621" s="440" t="b">
        <f t="shared" si="133"/>
        <v>1</v>
      </c>
      <c r="H1621" s="434" t="b">
        <v>0</v>
      </c>
      <c r="I1621" s="434" t="b">
        <v>0</v>
      </c>
      <c r="K1621" s="434" t="b">
        <v>0</v>
      </c>
      <c r="L1621" s="434">
        <v>0</v>
      </c>
      <c r="M1621" s="434" t="b">
        <v>0</v>
      </c>
      <c r="N1621" s="434">
        <v>0</v>
      </c>
      <c r="O1621" s="497" t="e">
        <f t="shared" si="130"/>
        <v>#DIV/0!</v>
      </c>
      <c r="P1621" s="434">
        <f t="shared" si="134"/>
        <v>0</v>
      </c>
      <c r="Q1621" s="434" t="e">
        <f t="shared" si="131"/>
        <v>#VALUE!</v>
      </c>
      <c r="R1621" s="434">
        <v>1</v>
      </c>
      <c r="S1621" s="434" t="str">
        <f t="shared" si="132"/>
        <v>Unclassified? Y/N Out of Order?</v>
      </c>
    </row>
    <row r="1622" spans="6:19" x14ac:dyDescent="0.2">
      <c r="F1622" s="434" t="b">
        <v>0</v>
      </c>
      <c r="G1622" s="440" t="b">
        <f t="shared" si="133"/>
        <v>1</v>
      </c>
      <c r="H1622" s="434" t="b">
        <v>0</v>
      </c>
      <c r="I1622" s="434" t="b">
        <v>0</v>
      </c>
      <c r="K1622" s="434" t="b">
        <v>0</v>
      </c>
      <c r="L1622" s="434">
        <v>0</v>
      </c>
      <c r="M1622" s="434" t="b">
        <v>0</v>
      </c>
      <c r="N1622" s="434">
        <v>0</v>
      </c>
      <c r="O1622" s="497" t="e">
        <f t="shared" si="130"/>
        <v>#DIV/0!</v>
      </c>
      <c r="P1622" s="434">
        <f t="shared" si="134"/>
        <v>0</v>
      </c>
      <c r="Q1622" s="434" t="e">
        <f t="shared" si="131"/>
        <v>#VALUE!</v>
      </c>
      <c r="R1622" s="434">
        <v>1</v>
      </c>
      <c r="S1622" s="434" t="str">
        <f t="shared" si="132"/>
        <v>Unclassified? Y/N Out of Order?</v>
      </c>
    </row>
    <row r="1623" spans="6:19" x14ac:dyDescent="0.2">
      <c r="F1623" s="434" t="b">
        <v>0</v>
      </c>
      <c r="G1623" s="440" t="b">
        <f t="shared" si="133"/>
        <v>1</v>
      </c>
      <c r="H1623" s="434" t="b">
        <v>0</v>
      </c>
      <c r="I1623" s="434" t="b">
        <v>0</v>
      </c>
      <c r="K1623" s="434" t="b">
        <v>0</v>
      </c>
      <c r="L1623" s="434">
        <v>0</v>
      </c>
      <c r="M1623" s="434" t="b">
        <v>0</v>
      </c>
      <c r="N1623" s="434">
        <v>0</v>
      </c>
      <c r="O1623" s="497" t="e">
        <f t="shared" si="130"/>
        <v>#DIV/0!</v>
      </c>
      <c r="P1623" s="434">
        <f t="shared" si="134"/>
        <v>0</v>
      </c>
      <c r="Q1623" s="434" t="e">
        <f t="shared" si="131"/>
        <v>#VALUE!</v>
      </c>
      <c r="R1623" s="434">
        <v>1</v>
      </c>
      <c r="S1623" s="434" t="str">
        <f t="shared" si="132"/>
        <v>Unclassified? Y/N Out of Order?</v>
      </c>
    </row>
    <row r="1624" spans="6:19" x14ac:dyDescent="0.2">
      <c r="F1624" s="434" t="b">
        <v>0</v>
      </c>
      <c r="G1624" s="440" t="b">
        <f t="shared" si="133"/>
        <v>1</v>
      </c>
      <c r="H1624" s="434" t="b">
        <v>0</v>
      </c>
      <c r="I1624" s="434" t="b">
        <v>0</v>
      </c>
      <c r="K1624" s="434" t="b">
        <v>0</v>
      </c>
      <c r="L1624" s="434">
        <v>0</v>
      </c>
      <c r="M1624" s="434" t="b">
        <v>0</v>
      </c>
      <c r="N1624" s="434">
        <v>0</v>
      </c>
      <c r="O1624" s="497" t="e">
        <f t="shared" si="130"/>
        <v>#DIV/0!</v>
      </c>
      <c r="P1624" s="434">
        <f t="shared" si="134"/>
        <v>0</v>
      </c>
      <c r="Q1624" s="434" t="e">
        <f t="shared" si="131"/>
        <v>#VALUE!</v>
      </c>
      <c r="R1624" s="434">
        <v>1</v>
      </c>
      <c r="S1624" s="434" t="str">
        <f t="shared" si="132"/>
        <v>Unclassified? Y/N Out of Order?</v>
      </c>
    </row>
    <row r="1625" spans="6:19" x14ac:dyDescent="0.2">
      <c r="F1625" s="434" t="b">
        <v>0</v>
      </c>
      <c r="G1625" s="440" t="b">
        <f t="shared" si="133"/>
        <v>1</v>
      </c>
      <c r="H1625" s="434" t="b">
        <v>0</v>
      </c>
      <c r="I1625" s="434" t="b">
        <v>0</v>
      </c>
      <c r="K1625" s="434" t="b">
        <v>0</v>
      </c>
      <c r="L1625" s="434">
        <v>0</v>
      </c>
      <c r="M1625" s="434" t="b">
        <v>0</v>
      </c>
      <c r="N1625" s="434">
        <v>0</v>
      </c>
      <c r="O1625" s="497" t="e">
        <f t="shared" si="130"/>
        <v>#DIV/0!</v>
      </c>
      <c r="P1625" s="434">
        <f t="shared" si="134"/>
        <v>0</v>
      </c>
      <c r="Q1625" s="434" t="e">
        <f t="shared" si="131"/>
        <v>#VALUE!</v>
      </c>
      <c r="R1625" s="434">
        <v>1</v>
      </c>
      <c r="S1625" s="434" t="str">
        <f t="shared" si="132"/>
        <v>Unclassified? Y/N Out of Order?</v>
      </c>
    </row>
    <row r="1626" spans="6:19" x14ac:dyDescent="0.2">
      <c r="F1626" s="434" t="b">
        <v>0</v>
      </c>
      <c r="G1626" s="440" t="b">
        <f t="shared" si="133"/>
        <v>1</v>
      </c>
      <c r="H1626" s="434" t="b">
        <v>0</v>
      </c>
      <c r="I1626" s="434" t="b">
        <v>0</v>
      </c>
      <c r="K1626" s="434" t="b">
        <v>0</v>
      </c>
      <c r="L1626" s="434">
        <v>0</v>
      </c>
      <c r="M1626" s="434" t="b">
        <v>0</v>
      </c>
      <c r="N1626" s="434">
        <v>0</v>
      </c>
      <c r="O1626" s="497" t="e">
        <f t="shared" si="130"/>
        <v>#DIV/0!</v>
      </c>
      <c r="P1626" s="434">
        <f t="shared" si="134"/>
        <v>0</v>
      </c>
      <c r="Q1626" s="434" t="e">
        <f t="shared" si="131"/>
        <v>#VALUE!</v>
      </c>
      <c r="R1626" s="434">
        <v>1</v>
      </c>
      <c r="S1626" s="434" t="str">
        <f t="shared" si="132"/>
        <v>Unclassified? Y/N Out of Order?</v>
      </c>
    </row>
    <row r="1627" spans="6:19" x14ac:dyDescent="0.2">
      <c r="F1627" s="434" t="b">
        <v>0</v>
      </c>
      <c r="G1627" s="440" t="b">
        <f t="shared" si="133"/>
        <v>1</v>
      </c>
      <c r="H1627" s="434" t="b">
        <v>0</v>
      </c>
      <c r="I1627" s="434" t="b">
        <v>0</v>
      </c>
      <c r="K1627" s="434" t="b">
        <v>0</v>
      </c>
      <c r="L1627" s="434">
        <v>0</v>
      </c>
      <c r="M1627" s="434" t="b">
        <v>0</v>
      </c>
      <c r="N1627" s="434">
        <v>0</v>
      </c>
      <c r="O1627" s="497" t="e">
        <f t="shared" si="130"/>
        <v>#DIV/0!</v>
      </c>
      <c r="P1627" s="434">
        <f t="shared" si="134"/>
        <v>0</v>
      </c>
      <c r="Q1627" s="434" t="e">
        <f t="shared" si="131"/>
        <v>#VALUE!</v>
      </c>
      <c r="R1627" s="434">
        <v>1</v>
      </c>
      <c r="S1627" s="434" t="str">
        <f t="shared" si="132"/>
        <v>Unclassified? Y/N Out of Order?</v>
      </c>
    </row>
    <row r="1628" spans="6:19" x14ac:dyDescent="0.2">
      <c r="F1628" s="434" t="b">
        <v>0</v>
      </c>
      <c r="G1628" s="440" t="b">
        <f t="shared" si="133"/>
        <v>1</v>
      </c>
      <c r="H1628" s="434" t="b">
        <v>0</v>
      </c>
      <c r="I1628" s="434" t="b">
        <v>0</v>
      </c>
      <c r="K1628" s="434" t="b">
        <v>0</v>
      </c>
      <c r="L1628" s="434">
        <v>0</v>
      </c>
      <c r="M1628" s="434" t="b">
        <v>0</v>
      </c>
      <c r="N1628" s="434">
        <v>0</v>
      </c>
      <c r="O1628" s="497" t="e">
        <f t="shared" si="130"/>
        <v>#DIV/0!</v>
      </c>
      <c r="P1628" s="434">
        <f t="shared" si="134"/>
        <v>0</v>
      </c>
      <c r="Q1628" s="434" t="e">
        <f t="shared" si="131"/>
        <v>#VALUE!</v>
      </c>
      <c r="R1628" s="434">
        <v>1</v>
      </c>
      <c r="S1628" s="434" t="str">
        <f t="shared" si="132"/>
        <v>Unclassified? Y/N Out of Order?</v>
      </c>
    </row>
    <row r="1629" spans="6:19" x14ac:dyDescent="0.2">
      <c r="F1629" s="434" t="b">
        <v>0</v>
      </c>
      <c r="G1629" s="440" t="b">
        <f t="shared" si="133"/>
        <v>1</v>
      </c>
      <c r="H1629" s="434" t="b">
        <v>0</v>
      </c>
      <c r="I1629" s="434" t="b">
        <v>0</v>
      </c>
      <c r="K1629" s="434" t="b">
        <v>0</v>
      </c>
      <c r="L1629" s="434">
        <v>0</v>
      </c>
      <c r="M1629" s="434" t="b">
        <v>0</v>
      </c>
      <c r="N1629" s="434">
        <v>0</v>
      </c>
      <c r="O1629" s="497" t="e">
        <f t="shared" si="130"/>
        <v>#DIV/0!</v>
      </c>
      <c r="P1629" s="434">
        <f t="shared" si="134"/>
        <v>0</v>
      </c>
      <c r="Q1629" s="434" t="e">
        <f t="shared" si="131"/>
        <v>#VALUE!</v>
      </c>
      <c r="R1629" s="434">
        <v>1</v>
      </c>
      <c r="S1629" s="434" t="str">
        <f t="shared" si="132"/>
        <v>Unclassified? Y/N Out of Order?</v>
      </c>
    </row>
    <row r="1630" spans="6:19" x14ac:dyDescent="0.2">
      <c r="F1630" s="434" t="b">
        <v>0</v>
      </c>
      <c r="G1630" s="440" t="b">
        <f t="shared" si="133"/>
        <v>1</v>
      </c>
      <c r="H1630" s="434" t="b">
        <v>0</v>
      </c>
      <c r="I1630" s="434" t="b">
        <v>0</v>
      </c>
      <c r="K1630" s="434" t="b">
        <v>0</v>
      </c>
      <c r="L1630" s="434">
        <v>0</v>
      </c>
      <c r="M1630" s="434" t="b">
        <v>0</v>
      </c>
      <c r="N1630" s="434">
        <v>0</v>
      </c>
      <c r="O1630" s="497" t="e">
        <f t="shared" si="130"/>
        <v>#DIV/0!</v>
      </c>
      <c r="P1630" s="434">
        <f t="shared" si="134"/>
        <v>0</v>
      </c>
      <c r="Q1630" s="434" t="e">
        <f t="shared" si="131"/>
        <v>#VALUE!</v>
      </c>
      <c r="R1630" s="434">
        <v>1</v>
      </c>
      <c r="S1630" s="434" t="str">
        <f t="shared" si="132"/>
        <v>Unclassified? Y/N Out of Order?</v>
      </c>
    </row>
    <row r="1631" spans="6:19" x14ac:dyDescent="0.2">
      <c r="F1631" s="434" t="b">
        <v>0</v>
      </c>
      <c r="G1631" s="440" t="b">
        <f t="shared" si="133"/>
        <v>1</v>
      </c>
      <c r="H1631" s="434" t="b">
        <v>0</v>
      </c>
      <c r="I1631" s="434" t="b">
        <v>0</v>
      </c>
      <c r="K1631" s="434" t="b">
        <v>0</v>
      </c>
      <c r="L1631" s="434">
        <v>0</v>
      </c>
      <c r="M1631" s="434" t="b">
        <v>0</v>
      </c>
      <c r="N1631" s="434">
        <v>0</v>
      </c>
      <c r="O1631" s="497" t="e">
        <f t="shared" si="130"/>
        <v>#DIV/0!</v>
      </c>
      <c r="P1631" s="434">
        <f t="shared" si="134"/>
        <v>0</v>
      </c>
      <c r="Q1631" s="434" t="e">
        <f t="shared" si="131"/>
        <v>#VALUE!</v>
      </c>
      <c r="R1631" s="434">
        <v>1</v>
      </c>
      <c r="S1631" s="434" t="str">
        <f t="shared" si="132"/>
        <v>Unclassified? Y/N Out of Order?</v>
      </c>
    </row>
    <row r="1632" spans="6:19" x14ac:dyDescent="0.2">
      <c r="F1632" s="434" t="b">
        <v>0</v>
      </c>
      <c r="G1632" s="440" t="b">
        <f t="shared" si="133"/>
        <v>1</v>
      </c>
      <c r="H1632" s="434" t="b">
        <v>0</v>
      </c>
      <c r="I1632" s="434" t="b">
        <v>0</v>
      </c>
      <c r="K1632" s="434" t="b">
        <v>0</v>
      </c>
      <c r="L1632" s="434">
        <v>0</v>
      </c>
      <c r="M1632" s="434" t="b">
        <v>0</v>
      </c>
      <c r="N1632" s="434">
        <v>0</v>
      </c>
      <c r="O1632" s="497" t="e">
        <f t="shared" si="130"/>
        <v>#DIV/0!</v>
      </c>
      <c r="P1632" s="434">
        <f t="shared" si="134"/>
        <v>0</v>
      </c>
      <c r="Q1632" s="434" t="e">
        <f t="shared" si="131"/>
        <v>#VALUE!</v>
      </c>
      <c r="R1632" s="434">
        <v>1</v>
      </c>
      <c r="S1632" s="434" t="str">
        <f t="shared" si="132"/>
        <v>Unclassified? Y/N Out of Order?</v>
      </c>
    </row>
    <row r="1633" spans="6:19" x14ac:dyDescent="0.2">
      <c r="F1633" s="434" t="b">
        <v>0</v>
      </c>
      <c r="G1633" s="440" t="b">
        <f t="shared" si="133"/>
        <v>1</v>
      </c>
      <c r="H1633" s="434" t="b">
        <v>0</v>
      </c>
      <c r="I1633" s="434" t="b">
        <v>0</v>
      </c>
      <c r="K1633" s="434" t="b">
        <v>0</v>
      </c>
      <c r="L1633" s="434">
        <v>0</v>
      </c>
      <c r="M1633" s="434" t="b">
        <v>0</v>
      </c>
      <c r="N1633" s="434">
        <v>0</v>
      </c>
      <c r="O1633" s="497" t="e">
        <f t="shared" si="130"/>
        <v>#DIV/0!</v>
      </c>
      <c r="P1633" s="434">
        <f t="shared" si="134"/>
        <v>0</v>
      </c>
      <c r="Q1633" s="434" t="e">
        <f t="shared" si="131"/>
        <v>#VALUE!</v>
      </c>
      <c r="R1633" s="434">
        <v>1</v>
      </c>
      <c r="S1633" s="434" t="str">
        <f t="shared" si="132"/>
        <v>Unclassified? Y/N Out of Order?</v>
      </c>
    </row>
    <row r="1634" spans="6:19" x14ac:dyDescent="0.2">
      <c r="F1634" s="434" t="b">
        <v>0</v>
      </c>
      <c r="G1634" s="440" t="b">
        <f t="shared" si="133"/>
        <v>1</v>
      </c>
      <c r="H1634" s="434" t="b">
        <v>0</v>
      </c>
      <c r="I1634" s="434" t="b">
        <v>0</v>
      </c>
      <c r="K1634" s="434" t="b">
        <v>0</v>
      </c>
      <c r="L1634" s="434">
        <v>0</v>
      </c>
      <c r="M1634" s="434" t="b">
        <v>0</v>
      </c>
      <c r="N1634" s="434">
        <v>0</v>
      </c>
      <c r="O1634" s="497" t="e">
        <f t="shared" si="130"/>
        <v>#DIV/0!</v>
      </c>
      <c r="P1634" s="434">
        <f t="shared" si="134"/>
        <v>0</v>
      </c>
      <c r="Q1634" s="434" t="e">
        <f t="shared" si="131"/>
        <v>#VALUE!</v>
      </c>
      <c r="R1634" s="434">
        <v>1</v>
      </c>
      <c r="S1634" s="434" t="str">
        <f t="shared" si="132"/>
        <v>Unclassified? Y/N Out of Order?</v>
      </c>
    </row>
    <row r="1635" spans="6:19" x14ac:dyDescent="0.2">
      <c r="F1635" s="434" t="b">
        <v>0</v>
      </c>
      <c r="G1635" s="440" t="b">
        <f t="shared" si="133"/>
        <v>1</v>
      </c>
      <c r="H1635" s="434" t="b">
        <v>0</v>
      </c>
      <c r="I1635" s="434" t="b">
        <v>0</v>
      </c>
      <c r="K1635" s="434" t="b">
        <v>0</v>
      </c>
      <c r="L1635" s="434">
        <v>0</v>
      </c>
      <c r="M1635" s="434" t="b">
        <v>0</v>
      </c>
      <c r="N1635" s="434">
        <v>0</v>
      </c>
      <c r="O1635" s="497" t="e">
        <f t="shared" si="130"/>
        <v>#DIV/0!</v>
      </c>
      <c r="P1635" s="434">
        <f t="shared" si="134"/>
        <v>0</v>
      </c>
      <c r="Q1635" s="434" t="e">
        <f t="shared" si="131"/>
        <v>#VALUE!</v>
      </c>
      <c r="R1635" s="434">
        <v>1</v>
      </c>
      <c r="S1635" s="434" t="str">
        <f t="shared" si="132"/>
        <v>Unclassified? Y/N Out of Order?</v>
      </c>
    </row>
    <row r="1636" spans="6:19" x14ac:dyDescent="0.2">
      <c r="F1636" s="434" t="b">
        <v>0</v>
      </c>
      <c r="G1636" s="440" t="b">
        <f t="shared" si="133"/>
        <v>1</v>
      </c>
      <c r="H1636" s="434" t="b">
        <v>0</v>
      </c>
      <c r="I1636" s="434" t="b">
        <v>0</v>
      </c>
      <c r="K1636" s="434" t="b">
        <v>0</v>
      </c>
      <c r="L1636" s="434">
        <v>0</v>
      </c>
      <c r="M1636" s="434" t="b">
        <v>0</v>
      </c>
      <c r="N1636" s="434">
        <v>0</v>
      </c>
      <c r="O1636" s="497" t="e">
        <f t="shared" si="130"/>
        <v>#DIV/0!</v>
      </c>
      <c r="P1636" s="434">
        <f t="shared" si="134"/>
        <v>0</v>
      </c>
      <c r="Q1636" s="434" t="e">
        <f t="shared" si="131"/>
        <v>#VALUE!</v>
      </c>
      <c r="R1636" s="434">
        <v>1</v>
      </c>
      <c r="S1636" s="434" t="str">
        <f t="shared" si="132"/>
        <v>Unclassified? Y/N Out of Order?</v>
      </c>
    </row>
    <row r="1637" spans="6:19" x14ac:dyDescent="0.2">
      <c r="F1637" s="434" t="b">
        <v>0</v>
      </c>
      <c r="G1637" s="440" t="b">
        <f t="shared" si="133"/>
        <v>1</v>
      </c>
      <c r="H1637" s="434" t="b">
        <v>0</v>
      </c>
      <c r="I1637" s="434" t="b">
        <v>0</v>
      </c>
      <c r="K1637" s="434" t="b">
        <v>0</v>
      </c>
      <c r="L1637" s="434">
        <v>0</v>
      </c>
      <c r="M1637" s="434" t="b">
        <v>0</v>
      </c>
      <c r="N1637" s="434">
        <v>0</v>
      </c>
      <c r="O1637" s="497" t="e">
        <f t="shared" si="130"/>
        <v>#DIV/0!</v>
      </c>
      <c r="P1637" s="434">
        <f t="shared" si="134"/>
        <v>0</v>
      </c>
      <c r="Q1637" s="434" t="e">
        <f t="shared" si="131"/>
        <v>#VALUE!</v>
      </c>
      <c r="R1637" s="434">
        <v>1</v>
      </c>
      <c r="S1637" s="434" t="str">
        <f t="shared" si="132"/>
        <v>Unclassified? Y/N Out of Order?</v>
      </c>
    </row>
    <row r="1638" spans="6:19" x14ac:dyDescent="0.2">
      <c r="F1638" s="434" t="b">
        <v>0</v>
      </c>
      <c r="G1638" s="440" t="b">
        <f t="shared" si="133"/>
        <v>1</v>
      </c>
      <c r="H1638" s="434" t="b">
        <v>0</v>
      </c>
      <c r="I1638" s="434" t="b">
        <v>0</v>
      </c>
      <c r="K1638" s="434" t="b">
        <v>0</v>
      </c>
      <c r="L1638" s="434">
        <v>0</v>
      </c>
      <c r="M1638" s="434" t="b">
        <v>0</v>
      </c>
      <c r="N1638" s="434">
        <v>0</v>
      </c>
      <c r="O1638" s="497" t="e">
        <f t="shared" si="130"/>
        <v>#DIV/0!</v>
      </c>
      <c r="P1638" s="434">
        <f t="shared" si="134"/>
        <v>0</v>
      </c>
      <c r="Q1638" s="434" t="e">
        <f t="shared" si="131"/>
        <v>#VALUE!</v>
      </c>
      <c r="R1638" s="434">
        <v>1</v>
      </c>
      <c r="S1638" s="434" t="str">
        <f t="shared" si="132"/>
        <v>Unclassified? Y/N Out of Order?</v>
      </c>
    </row>
    <row r="1639" spans="6:19" x14ac:dyDescent="0.2">
      <c r="F1639" s="434" t="b">
        <v>0</v>
      </c>
      <c r="G1639" s="440" t="b">
        <f t="shared" si="133"/>
        <v>1</v>
      </c>
      <c r="H1639" s="434" t="b">
        <v>0</v>
      </c>
      <c r="I1639" s="434" t="b">
        <v>0</v>
      </c>
      <c r="K1639" s="434" t="b">
        <v>0</v>
      </c>
      <c r="L1639" s="434">
        <v>0</v>
      </c>
      <c r="M1639" s="434" t="b">
        <v>0</v>
      </c>
      <c r="N1639" s="434">
        <v>0</v>
      </c>
      <c r="O1639" s="497" t="e">
        <f t="shared" si="130"/>
        <v>#DIV/0!</v>
      </c>
      <c r="P1639" s="434">
        <f t="shared" si="134"/>
        <v>0</v>
      </c>
      <c r="Q1639" s="434" t="e">
        <f t="shared" si="131"/>
        <v>#VALUE!</v>
      </c>
      <c r="R1639" s="434">
        <v>1</v>
      </c>
      <c r="S1639" s="434" t="str">
        <f t="shared" si="132"/>
        <v>Unclassified? Y/N Out of Order?</v>
      </c>
    </row>
    <row r="1640" spans="6:19" x14ac:dyDescent="0.2">
      <c r="F1640" s="434" t="b">
        <v>0</v>
      </c>
      <c r="G1640" s="440" t="b">
        <f t="shared" si="133"/>
        <v>1</v>
      </c>
      <c r="H1640" s="434" t="b">
        <v>0</v>
      </c>
      <c r="I1640" s="434" t="b">
        <v>0</v>
      </c>
      <c r="K1640" s="434" t="b">
        <v>0</v>
      </c>
      <c r="L1640" s="434">
        <v>0</v>
      </c>
      <c r="M1640" s="434" t="b">
        <v>0</v>
      </c>
      <c r="N1640" s="434">
        <v>0</v>
      </c>
      <c r="O1640" s="497" t="e">
        <f t="shared" si="130"/>
        <v>#DIV/0!</v>
      </c>
      <c r="P1640" s="434">
        <f t="shared" si="134"/>
        <v>0</v>
      </c>
      <c r="Q1640" s="434" t="e">
        <f t="shared" si="131"/>
        <v>#VALUE!</v>
      </c>
      <c r="R1640" s="434">
        <v>1</v>
      </c>
      <c r="S1640" s="434" t="str">
        <f t="shared" si="132"/>
        <v>Unclassified? Y/N Out of Order?</v>
      </c>
    </row>
    <row r="1641" spans="6:19" x14ac:dyDescent="0.2">
      <c r="F1641" s="434" t="b">
        <v>0</v>
      </c>
      <c r="G1641" s="440" t="b">
        <f t="shared" si="133"/>
        <v>1</v>
      </c>
      <c r="H1641" s="434" t="b">
        <v>0</v>
      </c>
      <c r="I1641" s="434" t="b">
        <v>0</v>
      </c>
      <c r="K1641" s="434" t="b">
        <v>0</v>
      </c>
      <c r="L1641" s="434">
        <v>0</v>
      </c>
      <c r="M1641" s="434" t="b">
        <v>0</v>
      </c>
      <c r="N1641" s="434">
        <v>0</v>
      </c>
      <c r="O1641" s="497" t="e">
        <f t="shared" si="130"/>
        <v>#DIV/0!</v>
      </c>
      <c r="P1641" s="434">
        <f t="shared" si="134"/>
        <v>0</v>
      </c>
      <c r="Q1641" s="434" t="e">
        <f t="shared" si="131"/>
        <v>#VALUE!</v>
      </c>
      <c r="R1641" s="434">
        <v>1</v>
      </c>
      <c r="S1641" s="434" t="str">
        <f t="shared" si="132"/>
        <v>Unclassified? Y/N Out of Order?</v>
      </c>
    </row>
    <row r="1642" spans="6:19" x14ac:dyDescent="0.2">
      <c r="F1642" s="434" t="b">
        <v>0</v>
      </c>
      <c r="G1642" s="440" t="b">
        <f t="shared" si="133"/>
        <v>1</v>
      </c>
      <c r="H1642" s="434" t="b">
        <v>0</v>
      </c>
      <c r="I1642" s="434" t="b">
        <v>0</v>
      </c>
      <c r="K1642" s="434" t="b">
        <v>0</v>
      </c>
      <c r="L1642" s="434">
        <v>0</v>
      </c>
      <c r="M1642" s="434" t="b">
        <v>0</v>
      </c>
      <c r="N1642" s="434">
        <v>0</v>
      </c>
      <c r="O1642" s="497" t="e">
        <f t="shared" si="130"/>
        <v>#DIV/0!</v>
      </c>
      <c r="P1642" s="434">
        <f t="shared" si="134"/>
        <v>0</v>
      </c>
      <c r="Q1642" s="434" t="e">
        <f t="shared" si="131"/>
        <v>#VALUE!</v>
      </c>
      <c r="R1642" s="434">
        <v>1</v>
      </c>
      <c r="S1642" s="434" t="str">
        <f t="shared" si="132"/>
        <v>Unclassified? Y/N Out of Order?</v>
      </c>
    </row>
    <row r="1643" spans="6:19" x14ac:dyDescent="0.2">
      <c r="F1643" s="434" t="b">
        <v>0</v>
      </c>
      <c r="G1643" s="440" t="b">
        <f t="shared" si="133"/>
        <v>1</v>
      </c>
      <c r="H1643" s="434" t="b">
        <v>0</v>
      </c>
      <c r="I1643" s="434" t="b">
        <v>0</v>
      </c>
      <c r="K1643" s="434" t="b">
        <v>0</v>
      </c>
      <c r="L1643" s="434">
        <v>0</v>
      </c>
      <c r="M1643" s="434" t="b">
        <v>0</v>
      </c>
      <c r="N1643" s="434">
        <v>0</v>
      </c>
      <c r="O1643" s="497" t="e">
        <f t="shared" si="130"/>
        <v>#DIV/0!</v>
      </c>
      <c r="P1643" s="434">
        <f t="shared" si="134"/>
        <v>0</v>
      </c>
      <c r="Q1643" s="434" t="e">
        <f t="shared" si="131"/>
        <v>#VALUE!</v>
      </c>
      <c r="R1643" s="434">
        <v>1</v>
      </c>
      <c r="S1643" s="434" t="str">
        <f t="shared" si="132"/>
        <v>Unclassified? Y/N Out of Order?</v>
      </c>
    </row>
    <row r="1644" spans="6:19" x14ac:dyDescent="0.2">
      <c r="F1644" s="434" t="b">
        <v>0</v>
      </c>
      <c r="G1644" s="440" t="b">
        <f t="shared" si="133"/>
        <v>1</v>
      </c>
      <c r="H1644" s="434" t="b">
        <v>0</v>
      </c>
      <c r="I1644" s="434" t="b">
        <v>0</v>
      </c>
      <c r="K1644" s="434" t="b">
        <v>0</v>
      </c>
      <c r="L1644" s="434">
        <v>0</v>
      </c>
      <c r="M1644" s="434" t="b">
        <v>0</v>
      </c>
      <c r="N1644" s="434">
        <v>0</v>
      </c>
      <c r="O1644" s="497" t="e">
        <f t="shared" si="130"/>
        <v>#DIV/0!</v>
      </c>
      <c r="P1644" s="434">
        <f t="shared" si="134"/>
        <v>0</v>
      </c>
      <c r="Q1644" s="434" t="e">
        <f t="shared" si="131"/>
        <v>#VALUE!</v>
      </c>
      <c r="R1644" s="434">
        <v>1</v>
      </c>
      <c r="S1644" s="434" t="str">
        <f t="shared" si="132"/>
        <v>Unclassified? Y/N Out of Order?</v>
      </c>
    </row>
    <row r="1645" spans="6:19" x14ac:dyDescent="0.2">
      <c r="F1645" s="434" t="b">
        <v>0</v>
      </c>
      <c r="G1645" s="440" t="b">
        <f t="shared" si="133"/>
        <v>1</v>
      </c>
      <c r="H1645" s="434" t="b">
        <v>0</v>
      </c>
      <c r="I1645" s="434" t="b">
        <v>0</v>
      </c>
      <c r="K1645" s="434" t="b">
        <v>0</v>
      </c>
      <c r="L1645" s="434">
        <v>0</v>
      </c>
      <c r="M1645" s="434" t="b">
        <v>0</v>
      </c>
      <c r="N1645" s="434">
        <v>0</v>
      </c>
      <c r="O1645" s="497" t="e">
        <f t="shared" si="130"/>
        <v>#DIV/0!</v>
      </c>
      <c r="P1645" s="434">
        <f t="shared" si="134"/>
        <v>0</v>
      </c>
      <c r="Q1645" s="434" t="e">
        <f t="shared" si="131"/>
        <v>#VALUE!</v>
      </c>
      <c r="R1645" s="434">
        <v>1</v>
      </c>
      <c r="S1645" s="434" t="str">
        <f t="shared" si="132"/>
        <v>Unclassified? Y/N Out of Order?</v>
      </c>
    </row>
    <row r="1646" spans="6:19" x14ac:dyDescent="0.2">
      <c r="F1646" s="434" t="b">
        <v>0</v>
      </c>
      <c r="G1646" s="440" t="b">
        <f t="shared" si="133"/>
        <v>1</v>
      </c>
      <c r="H1646" s="434" t="b">
        <v>0</v>
      </c>
      <c r="I1646" s="434" t="b">
        <v>0</v>
      </c>
      <c r="K1646" s="434" t="b">
        <v>0</v>
      </c>
      <c r="L1646" s="434">
        <v>0</v>
      </c>
      <c r="M1646" s="434" t="b">
        <v>0</v>
      </c>
      <c r="N1646" s="434">
        <v>0</v>
      </c>
      <c r="O1646" s="497" t="e">
        <f t="shared" si="130"/>
        <v>#DIV/0!</v>
      </c>
      <c r="P1646" s="434">
        <f t="shared" si="134"/>
        <v>0</v>
      </c>
      <c r="Q1646" s="434" t="e">
        <f t="shared" si="131"/>
        <v>#VALUE!</v>
      </c>
      <c r="R1646" s="434">
        <v>1</v>
      </c>
      <c r="S1646" s="434" t="str">
        <f t="shared" si="132"/>
        <v>Unclassified? Y/N Out of Order?</v>
      </c>
    </row>
    <row r="1647" spans="6:19" x14ac:dyDescent="0.2">
      <c r="F1647" s="434" t="b">
        <v>0</v>
      </c>
      <c r="G1647" s="440" t="b">
        <f t="shared" si="133"/>
        <v>1</v>
      </c>
      <c r="H1647" s="434" t="b">
        <v>0</v>
      </c>
      <c r="I1647" s="434" t="b">
        <v>0</v>
      </c>
      <c r="K1647" s="434" t="b">
        <v>0</v>
      </c>
      <c r="L1647" s="434">
        <v>0</v>
      </c>
      <c r="M1647" s="434" t="b">
        <v>0</v>
      </c>
      <c r="N1647" s="434">
        <v>0</v>
      </c>
      <c r="O1647" s="497" t="e">
        <f t="shared" si="130"/>
        <v>#DIV/0!</v>
      </c>
      <c r="P1647" s="434">
        <f t="shared" si="134"/>
        <v>0</v>
      </c>
      <c r="Q1647" s="434" t="e">
        <f t="shared" si="131"/>
        <v>#VALUE!</v>
      </c>
      <c r="R1647" s="434">
        <v>1</v>
      </c>
      <c r="S1647" s="434" t="str">
        <f t="shared" si="132"/>
        <v>Unclassified? Y/N Out of Order?</v>
      </c>
    </row>
    <row r="1648" spans="6:19" x14ac:dyDescent="0.2">
      <c r="F1648" s="434" t="b">
        <v>0</v>
      </c>
      <c r="G1648" s="440" t="b">
        <f t="shared" si="133"/>
        <v>1</v>
      </c>
      <c r="H1648" s="434" t="b">
        <v>0</v>
      </c>
      <c r="I1648" s="434" t="b">
        <v>0</v>
      </c>
      <c r="K1648" s="434" t="b">
        <v>0</v>
      </c>
      <c r="L1648" s="434">
        <v>0</v>
      </c>
      <c r="M1648" s="434" t="b">
        <v>0</v>
      </c>
      <c r="N1648" s="434">
        <v>0</v>
      </c>
      <c r="O1648" s="497" t="e">
        <f t="shared" si="130"/>
        <v>#DIV/0!</v>
      </c>
      <c r="P1648" s="434">
        <f t="shared" si="134"/>
        <v>0</v>
      </c>
      <c r="Q1648" s="434" t="e">
        <f t="shared" si="131"/>
        <v>#VALUE!</v>
      </c>
      <c r="R1648" s="434">
        <v>1</v>
      </c>
      <c r="S1648" s="434" t="str">
        <f t="shared" si="132"/>
        <v>Unclassified? Y/N Out of Order?</v>
      </c>
    </row>
    <row r="1649" spans="6:19" x14ac:dyDescent="0.2">
      <c r="F1649" s="434" t="b">
        <v>0</v>
      </c>
      <c r="G1649" s="440" t="b">
        <f t="shared" si="133"/>
        <v>1</v>
      </c>
      <c r="H1649" s="434" t="b">
        <v>0</v>
      </c>
      <c r="I1649" s="434" t="b">
        <v>0</v>
      </c>
      <c r="K1649" s="434" t="b">
        <v>0</v>
      </c>
      <c r="L1649" s="434">
        <v>0</v>
      </c>
      <c r="M1649" s="434" t="b">
        <v>0</v>
      </c>
      <c r="N1649" s="434">
        <v>0</v>
      </c>
      <c r="O1649" s="497" t="e">
        <f t="shared" si="130"/>
        <v>#DIV/0!</v>
      </c>
      <c r="P1649" s="434">
        <f t="shared" si="134"/>
        <v>0</v>
      </c>
      <c r="Q1649" s="434" t="e">
        <f t="shared" si="131"/>
        <v>#VALUE!</v>
      </c>
      <c r="R1649" s="434">
        <v>1</v>
      </c>
      <c r="S1649" s="434" t="str">
        <f t="shared" si="132"/>
        <v>Unclassified? Y/N Out of Order?</v>
      </c>
    </row>
    <row r="1650" spans="6:19" x14ac:dyDescent="0.2">
      <c r="F1650" s="434" t="b">
        <v>0</v>
      </c>
      <c r="G1650" s="440" t="b">
        <f t="shared" si="133"/>
        <v>1</v>
      </c>
      <c r="H1650" s="434" t="b">
        <v>0</v>
      </c>
      <c r="I1650" s="434" t="b">
        <v>0</v>
      </c>
      <c r="K1650" s="434" t="b">
        <v>0</v>
      </c>
      <c r="L1650" s="434">
        <v>0</v>
      </c>
      <c r="M1650" s="434" t="b">
        <v>0</v>
      </c>
      <c r="N1650" s="434">
        <v>0</v>
      </c>
      <c r="O1650" s="497" t="e">
        <f t="shared" si="130"/>
        <v>#DIV/0!</v>
      </c>
      <c r="P1650" s="434">
        <f t="shared" si="134"/>
        <v>0</v>
      </c>
      <c r="Q1650" s="434" t="e">
        <f t="shared" si="131"/>
        <v>#VALUE!</v>
      </c>
      <c r="R1650" s="434">
        <v>1</v>
      </c>
      <c r="S1650" s="434" t="str">
        <f t="shared" si="132"/>
        <v>Unclassified? Y/N Out of Order?</v>
      </c>
    </row>
    <row r="1651" spans="6:19" x14ac:dyDescent="0.2">
      <c r="F1651" s="434" t="b">
        <v>0</v>
      </c>
      <c r="G1651" s="440" t="b">
        <f t="shared" si="133"/>
        <v>1</v>
      </c>
      <c r="H1651" s="434" t="b">
        <v>0</v>
      </c>
      <c r="I1651" s="434" t="b">
        <v>0</v>
      </c>
      <c r="K1651" s="434" t="b">
        <v>0</v>
      </c>
      <c r="L1651" s="434">
        <v>0</v>
      </c>
      <c r="M1651" s="434" t="b">
        <v>0</v>
      </c>
      <c r="N1651" s="434">
        <v>0</v>
      </c>
      <c r="O1651" s="497" t="e">
        <f t="shared" si="130"/>
        <v>#DIV/0!</v>
      </c>
      <c r="P1651" s="434">
        <f t="shared" si="134"/>
        <v>0</v>
      </c>
      <c r="Q1651" s="434" t="e">
        <f t="shared" si="131"/>
        <v>#VALUE!</v>
      </c>
      <c r="R1651" s="434">
        <v>1</v>
      </c>
      <c r="S1651" s="434" t="str">
        <f t="shared" si="132"/>
        <v>Unclassified? Y/N Out of Order?</v>
      </c>
    </row>
    <row r="1652" spans="6:19" x14ac:dyDescent="0.2">
      <c r="F1652" s="434" t="b">
        <v>0</v>
      </c>
      <c r="G1652" s="440" t="b">
        <f t="shared" si="133"/>
        <v>1</v>
      </c>
      <c r="H1652" s="434" t="b">
        <v>0</v>
      </c>
      <c r="I1652" s="434" t="b">
        <v>0</v>
      </c>
      <c r="K1652" s="434" t="b">
        <v>0</v>
      </c>
      <c r="L1652" s="434">
        <v>0</v>
      </c>
      <c r="M1652" s="434" t="b">
        <v>0</v>
      </c>
      <c r="N1652" s="434">
        <v>0</v>
      </c>
      <c r="O1652" s="497" t="e">
        <f t="shared" si="130"/>
        <v>#DIV/0!</v>
      </c>
      <c r="P1652" s="434">
        <f t="shared" si="134"/>
        <v>0</v>
      </c>
      <c r="Q1652" s="434" t="e">
        <f t="shared" si="131"/>
        <v>#VALUE!</v>
      </c>
      <c r="R1652" s="434">
        <v>1</v>
      </c>
      <c r="S1652" s="434" t="str">
        <f t="shared" si="132"/>
        <v>Unclassified? Y/N Out of Order?</v>
      </c>
    </row>
    <row r="1653" spans="6:19" x14ac:dyDescent="0.2">
      <c r="F1653" s="434" t="b">
        <v>0</v>
      </c>
      <c r="G1653" s="440" t="b">
        <f t="shared" si="133"/>
        <v>1</v>
      </c>
      <c r="H1653" s="434" t="b">
        <v>0</v>
      </c>
      <c r="I1653" s="434" t="b">
        <v>0</v>
      </c>
      <c r="K1653" s="434" t="b">
        <v>0</v>
      </c>
      <c r="L1653" s="434">
        <v>0</v>
      </c>
      <c r="M1653" s="434" t="b">
        <v>0</v>
      </c>
      <c r="N1653" s="434">
        <v>0</v>
      </c>
      <c r="O1653" s="497" t="e">
        <f t="shared" si="130"/>
        <v>#DIV/0!</v>
      </c>
      <c r="P1653" s="434">
        <f t="shared" si="134"/>
        <v>0</v>
      </c>
      <c r="Q1653" s="434" t="e">
        <f t="shared" si="131"/>
        <v>#VALUE!</v>
      </c>
      <c r="R1653" s="434">
        <v>1</v>
      </c>
      <c r="S1653" s="434" t="str">
        <f t="shared" si="132"/>
        <v>Unclassified? Y/N Out of Order?</v>
      </c>
    </row>
    <row r="1654" spans="6:19" x14ac:dyDescent="0.2">
      <c r="F1654" s="434" t="b">
        <v>0</v>
      </c>
      <c r="G1654" s="440" t="b">
        <f t="shared" si="133"/>
        <v>1</v>
      </c>
      <c r="H1654" s="434" t="b">
        <v>0</v>
      </c>
      <c r="I1654" s="434" t="b">
        <v>0</v>
      </c>
      <c r="K1654" s="434" t="b">
        <v>0</v>
      </c>
      <c r="L1654" s="434">
        <v>0</v>
      </c>
      <c r="M1654" s="434" t="b">
        <v>0</v>
      </c>
      <c r="N1654" s="434">
        <v>0</v>
      </c>
      <c r="O1654" s="497" t="e">
        <f t="shared" si="130"/>
        <v>#DIV/0!</v>
      </c>
      <c r="P1654" s="434">
        <f t="shared" si="134"/>
        <v>0</v>
      </c>
      <c r="Q1654" s="434" t="e">
        <f t="shared" si="131"/>
        <v>#VALUE!</v>
      </c>
      <c r="R1654" s="434">
        <v>1</v>
      </c>
      <c r="S1654" s="434" t="str">
        <f t="shared" si="132"/>
        <v>Unclassified? Y/N Out of Order?</v>
      </c>
    </row>
    <row r="1655" spans="6:19" x14ac:dyDescent="0.2">
      <c r="F1655" s="434" t="b">
        <v>0</v>
      </c>
      <c r="G1655" s="440" t="b">
        <f t="shared" si="133"/>
        <v>1</v>
      </c>
      <c r="H1655" s="434" t="b">
        <v>0</v>
      </c>
      <c r="I1655" s="434" t="b">
        <v>0</v>
      </c>
      <c r="K1655" s="434" t="b">
        <v>0</v>
      </c>
      <c r="L1655" s="434">
        <v>0</v>
      </c>
      <c r="M1655" s="434" t="b">
        <v>0</v>
      </c>
      <c r="N1655" s="434">
        <v>0</v>
      </c>
      <c r="O1655" s="497" t="e">
        <f t="shared" si="130"/>
        <v>#DIV/0!</v>
      </c>
      <c r="P1655" s="434">
        <f t="shared" si="134"/>
        <v>0</v>
      </c>
      <c r="Q1655" s="434" t="e">
        <f t="shared" si="131"/>
        <v>#VALUE!</v>
      </c>
      <c r="R1655" s="434">
        <v>1</v>
      </c>
      <c r="S1655" s="434" t="str">
        <f t="shared" si="132"/>
        <v>Unclassified? Y/N Out of Order?</v>
      </c>
    </row>
    <row r="1656" spans="6:19" x14ac:dyDescent="0.2">
      <c r="F1656" s="434" t="b">
        <v>0</v>
      </c>
      <c r="G1656" s="440" t="b">
        <f t="shared" si="133"/>
        <v>1</v>
      </c>
      <c r="H1656" s="434" t="b">
        <v>0</v>
      </c>
      <c r="I1656" s="434" t="b">
        <v>0</v>
      </c>
      <c r="K1656" s="434" t="b">
        <v>0</v>
      </c>
      <c r="L1656" s="434">
        <v>0</v>
      </c>
      <c r="M1656" s="434" t="b">
        <v>0</v>
      </c>
      <c r="N1656" s="434">
        <v>0</v>
      </c>
      <c r="O1656" s="497" t="e">
        <f t="shared" si="130"/>
        <v>#DIV/0!</v>
      </c>
      <c r="P1656" s="434">
        <f t="shared" si="134"/>
        <v>0</v>
      </c>
      <c r="Q1656" s="434" t="e">
        <f t="shared" si="131"/>
        <v>#VALUE!</v>
      </c>
      <c r="R1656" s="434">
        <v>1</v>
      </c>
      <c r="S1656" s="434" t="str">
        <f t="shared" si="132"/>
        <v>Unclassified? Y/N Out of Order?</v>
      </c>
    </row>
    <row r="1657" spans="6:19" x14ac:dyDescent="0.2">
      <c r="F1657" s="434" t="b">
        <v>0</v>
      </c>
      <c r="G1657" s="440" t="b">
        <f t="shared" si="133"/>
        <v>1</v>
      </c>
      <c r="H1657" s="434" t="b">
        <v>0</v>
      </c>
      <c r="I1657" s="434" t="b">
        <v>0</v>
      </c>
      <c r="K1657" s="434" t="b">
        <v>0</v>
      </c>
      <c r="L1657" s="434">
        <v>0</v>
      </c>
      <c r="M1657" s="434" t="b">
        <v>0</v>
      </c>
      <c r="N1657" s="434">
        <v>0</v>
      </c>
      <c r="O1657" s="497" t="e">
        <f t="shared" si="130"/>
        <v>#DIV/0!</v>
      </c>
      <c r="P1657" s="434">
        <f t="shared" si="134"/>
        <v>0</v>
      </c>
      <c r="Q1657" s="434" t="e">
        <f t="shared" si="131"/>
        <v>#VALUE!</v>
      </c>
      <c r="R1657" s="434">
        <v>1</v>
      </c>
      <c r="S1657" s="434" t="str">
        <f t="shared" si="132"/>
        <v>Unclassified? Y/N Out of Order?</v>
      </c>
    </row>
    <row r="1658" spans="6:19" x14ac:dyDescent="0.2">
      <c r="F1658" s="434" t="b">
        <v>0</v>
      </c>
      <c r="G1658" s="440" t="b">
        <f t="shared" si="133"/>
        <v>1</v>
      </c>
      <c r="H1658" s="434" t="b">
        <v>0</v>
      </c>
      <c r="I1658" s="434" t="b">
        <v>0</v>
      </c>
      <c r="K1658" s="434" t="b">
        <v>0</v>
      </c>
      <c r="L1658" s="434">
        <v>0</v>
      </c>
      <c r="M1658" s="434" t="b">
        <v>0</v>
      </c>
      <c r="N1658" s="434">
        <v>0</v>
      </c>
      <c r="O1658" s="497" t="e">
        <f t="shared" si="130"/>
        <v>#DIV/0!</v>
      </c>
      <c r="P1658" s="434">
        <f t="shared" si="134"/>
        <v>0</v>
      </c>
      <c r="Q1658" s="434" t="e">
        <f t="shared" si="131"/>
        <v>#VALUE!</v>
      </c>
      <c r="R1658" s="434">
        <v>1</v>
      </c>
      <c r="S1658" s="434" t="str">
        <f t="shared" si="132"/>
        <v>Unclassified? Y/N Out of Order?</v>
      </c>
    </row>
    <row r="1659" spans="6:19" x14ac:dyDescent="0.2">
      <c r="F1659" s="434" t="b">
        <v>0</v>
      </c>
      <c r="G1659" s="440" t="b">
        <f t="shared" si="133"/>
        <v>1</v>
      </c>
      <c r="H1659" s="434" t="b">
        <v>0</v>
      </c>
      <c r="I1659" s="434" t="b">
        <v>0</v>
      </c>
      <c r="K1659" s="434" t="b">
        <v>0</v>
      </c>
      <c r="L1659" s="434">
        <v>0</v>
      </c>
      <c r="M1659" s="434" t="b">
        <v>0</v>
      </c>
      <c r="N1659" s="434">
        <v>0</v>
      </c>
      <c r="O1659" s="497" t="e">
        <f t="shared" si="130"/>
        <v>#DIV/0!</v>
      </c>
      <c r="P1659" s="434">
        <f t="shared" si="134"/>
        <v>0</v>
      </c>
      <c r="Q1659" s="434" t="e">
        <f t="shared" si="131"/>
        <v>#VALUE!</v>
      </c>
      <c r="R1659" s="434">
        <v>1</v>
      </c>
      <c r="S1659" s="434" t="str">
        <f t="shared" si="132"/>
        <v>Unclassified? Y/N Out of Order?</v>
      </c>
    </row>
    <row r="1660" spans="6:19" x14ac:dyDescent="0.2">
      <c r="F1660" s="434" t="b">
        <v>0</v>
      </c>
      <c r="G1660" s="440" t="b">
        <f t="shared" si="133"/>
        <v>1</v>
      </c>
      <c r="H1660" s="434" t="b">
        <v>0</v>
      </c>
      <c r="I1660" s="434" t="b">
        <v>0</v>
      </c>
      <c r="K1660" s="434" t="b">
        <v>0</v>
      </c>
      <c r="L1660" s="434">
        <v>0</v>
      </c>
      <c r="M1660" s="434" t="b">
        <v>0</v>
      </c>
      <c r="N1660" s="434">
        <v>0</v>
      </c>
      <c r="O1660" s="497" t="e">
        <f t="shared" si="130"/>
        <v>#DIV/0!</v>
      </c>
      <c r="P1660" s="434">
        <f t="shared" si="134"/>
        <v>0</v>
      </c>
      <c r="Q1660" s="434" t="e">
        <f t="shared" si="131"/>
        <v>#VALUE!</v>
      </c>
      <c r="R1660" s="434">
        <v>1</v>
      </c>
      <c r="S1660" s="434" t="str">
        <f t="shared" si="132"/>
        <v>Unclassified? Y/N Out of Order?</v>
      </c>
    </row>
    <row r="1661" spans="6:19" x14ac:dyDescent="0.2">
      <c r="F1661" s="434" t="b">
        <v>0</v>
      </c>
      <c r="G1661" s="440" t="b">
        <f t="shared" si="133"/>
        <v>1</v>
      </c>
      <c r="H1661" s="434" t="b">
        <v>0</v>
      </c>
      <c r="I1661" s="434" t="b">
        <v>0</v>
      </c>
      <c r="K1661" s="434" t="b">
        <v>0</v>
      </c>
      <c r="L1661" s="434">
        <v>0</v>
      </c>
      <c r="M1661" s="434" t="b">
        <v>0</v>
      </c>
      <c r="N1661" s="434">
        <v>0</v>
      </c>
      <c r="O1661" s="497" t="e">
        <f t="shared" si="130"/>
        <v>#DIV/0!</v>
      </c>
      <c r="P1661" s="434">
        <f t="shared" si="134"/>
        <v>0</v>
      </c>
      <c r="Q1661" s="434" t="e">
        <f t="shared" si="131"/>
        <v>#VALUE!</v>
      </c>
      <c r="R1661" s="434">
        <v>1</v>
      </c>
      <c r="S1661" s="434" t="str">
        <f t="shared" si="132"/>
        <v>Unclassified? Y/N Out of Order?</v>
      </c>
    </row>
    <row r="1662" spans="6:19" x14ac:dyDescent="0.2">
      <c r="F1662" s="434" t="b">
        <v>0</v>
      </c>
      <c r="G1662" s="440" t="b">
        <f t="shared" si="133"/>
        <v>1</v>
      </c>
      <c r="H1662" s="434" t="b">
        <v>0</v>
      </c>
      <c r="I1662" s="434" t="b">
        <v>0</v>
      </c>
      <c r="K1662" s="434" t="b">
        <v>0</v>
      </c>
      <c r="L1662" s="434">
        <v>0</v>
      </c>
      <c r="M1662" s="434" t="b">
        <v>0</v>
      </c>
      <c r="N1662" s="434">
        <v>0</v>
      </c>
      <c r="O1662" s="497" t="e">
        <f t="shared" si="130"/>
        <v>#DIV/0!</v>
      </c>
      <c r="P1662" s="434">
        <f t="shared" si="134"/>
        <v>0</v>
      </c>
      <c r="Q1662" s="434" t="e">
        <f t="shared" si="131"/>
        <v>#VALUE!</v>
      </c>
      <c r="R1662" s="434">
        <v>1</v>
      </c>
      <c r="S1662" s="434" t="str">
        <f t="shared" si="132"/>
        <v>Unclassified? Y/N Out of Order?</v>
      </c>
    </row>
    <row r="1663" spans="6:19" x14ac:dyDescent="0.2">
      <c r="F1663" s="434" t="b">
        <v>0</v>
      </c>
      <c r="G1663" s="440" t="b">
        <f t="shared" si="133"/>
        <v>1</v>
      </c>
      <c r="H1663" s="434" t="b">
        <v>0</v>
      </c>
      <c r="I1663" s="434" t="b">
        <v>0</v>
      </c>
      <c r="K1663" s="434" t="b">
        <v>0</v>
      </c>
      <c r="L1663" s="434">
        <v>0</v>
      </c>
      <c r="M1663" s="434" t="b">
        <v>0</v>
      </c>
      <c r="N1663" s="434">
        <v>0</v>
      </c>
      <c r="O1663" s="497" t="e">
        <f t="shared" si="130"/>
        <v>#DIV/0!</v>
      </c>
      <c r="P1663" s="434">
        <f t="shared" si="134"/>
        <v>0</v>
      </c>
      <c r="Q1663" s="434" t="e">
        <f t="shared" si="131"/>
        <v>#VALUE!</v>
      </c>
      <c r="R1663" s="434">
        <v>1</v>
      </c>
      <c r="S1663" s="434" t="str">
        <f t="shared" si="132"/>
        <v>Unclassified? Y/N Out of Order?</v>
      </c>
    </row>
    <row r="1664" spans="6:19" x14ac:dyDescent="0.2">
      <c r="F1664" s="434" t="b">
        <v>0</v>
      </c>
      <c r="G1664" s="440" t="b">
        <f t="shared" si="133"/>
        <v>1</v>
      </c>
      <c r="H1664" s="434" t="b">
        <v>0</v>
      </c>
      <c r="I1664" s="434" t="b">
        <v>0</v>
      </c>
      <c r="K1664" s="434" t="b">
        <v>0</v>
      </c>
      <c r="L1664" s="434">
        <v>0</v>
      </c>
      <c r="M1664" s="434" t="b">
        <v>0</v>
      </c>
      <c r="N1664" s="434">
        <v>0</v>
      </c>
      <c r="O1664" s="497" t="e">
        <f t="shared" si="130"/>
        <v>#DIV/0!</v>
      </c>
      <c r="P1664" s="434">
        <f t="shared" si="134"/>
        <v>0</v>
      </c>
      <c r="Q1664" s="434" t="e">
        <f t="shared" si="131"/>
        <v>#VALUE!</v>
      </c>
      <c r="R1664" s="434">
        <v>1</v>
      </c>
      <c r="S1664" s="434" t="str">
        <f t="shared" si="132"/>
        <v>Unclassified? Y/N Out of Order?</v>
      </c>
    </row>
    <row r="1665" spans="6:19" x14ac:dyDescent="0.2">
      <c r="F1665" s="434" t="b">
        <v>0</v>
      </c>
      <c r="G1665" s="440" t="b">
        <f t="shared" si="133"/>
        <v>1</v>
      </c>
      <c r="H1665" s="434" t="b">
        <v>0</v>
      </c>
      <c r="I1665" s="434" t="b">
        <v>0</v>
      </c>
      <c r="K1665" s="434" t="b">
        <v>0</v>
      </c>
      <c r="L1665" s="434">
        <v>0</v>
      </c>
      <c r="M1665" s="434" t="b">
        <v>0</v>
      </c>
      <c r="N1665" s="434">
        <v>0</v>
      </c>
      <c r="O1665" s="497" t="e">
        <f t="shared" si="130"/>
        <v>#DIV/0!</v>
      </c>
      <c r="P1665" s="434">
        <f t="shared" si="134"/>
        <v>0</v>
      </c>
      <c r="Q1665" s="434" t="e">
        <f t="shared" si="131"/>
        <v>#VALUE!</v>
      </c>
      <c r="R1665" s="434">
        <v>1</v>
      </c>
      <c r="S1665" s="434" t="str">
        <f t="shared" si="132"/>
        <v>Unclassified? Y/N Out of Order?</v>
      </c>
    </row>
    <row r="1666" spans="6:19" x14ac:dyDescent="0.2">
      <c r="F1666" s="434" t="b">
        <v>0</v>
      </c>
      <c r="G1666" s="440" t="b">
        <f t="shared" si="133"/>
        <v>1</v>
      </c>
      <c r="H1666" s="434" t="b">
        <v>0</v>
      </c>
      <c r="I1666" s="434" t="b">
        <v>0</v>
      </c>
      <c r="K1666" s="434" t="b">
        <v>0</v>
      </c>
      <c r="L1666" s="434">
        <v>0</v>
      </c>
      <c r="M1666" s="434" t="b">
        <v>0</v>
      </c>
      <c r="N1666" s="434">
        <v>0</v>
      </c>
      <c r="O1666" s="497" t="e">
        <f t="shared" si="130"/>
        <v>#DIV/0!</v>
      </c>
      <c r="P1666" s="434">
        <f t="shared" si="134"/>
        <v>0</v>
      </c>
      <c r="Q1666" s="434" t="e">
        <f t="shared" si="131"/>
        <v>#VALUE!</v>
      </c>
      <c r="R1666" s="434">
        <v>1</v>
      </c>
      <c r="S1666" s="434" t="str">
        <f t="shared" si="132"/>
        <v>Unclassified? Y/N Out of Order?</v>
      </c>
    </row>
    <row r="1667" spans="6:19" x14ac:dyDescent="0.2">
      <c r="F1667" s="434" t="b">
        <v>0</v>
      </c>
      <c r="G1667" s="440" t="b">
        <f t="shared" si="133"/>
        <v>1</v>
      </c>
      <c r="H1667" s="434" t="b">
        <v>0</v>
      </c>
      <c r="I1667" s="434" t="b">
        <v>0</v>
      </c>
      <c r="K1667" s="434" t="b">
        <v>0</v>
      </c>
      <c r="L1667" s="434">
        <v>0</v>
      </c>
      <c r="M1667" s="434" t="b">
        <v>0</v>
      </c>
      <c r="N1667" s="434">
        <v>0</v>
      </c>
      <c r="O1667" s="497" t="e">
        <f t="shared" si="130"/>
        <v>#DIV/0!</v>
      </c>
      <c r="P1667" s="434">
        <f t="shared" si="134"/>
        <v>0</v>
      </c>
      <c r="Q1667" s="434" t="e">
        <f t="shared" si="131"/>
        <v>#VALUE!</v>
      </c>
      <c r="R1667" s="434">
        <v>1</v>
      </c>
      <c r="S1667" s="434" t="str">
        <f t="shared" si="132"/>
        <v>Unclassified? Y/N Out of Order?</v>
      </c>
    </row>
    <row r="1668" spans="6:19" x14ac:dyDescent="0.2">
      <c r="F1668" s="434" t="b">
        <v>0</v>
      </c>
      <c r="G1668" s="440" t="b">
        <f t="shared" si="133"/>
        <v>1</v>
      </c>
      <c r="H1668" s="434" t="b">
        <v>0</v>
      </c>
      <c r="I1668" s="434" t="b">
        <v>0</v>
      </c>
      <c r="K1668" s="434" t="b">
        <v>0</v>
      </c>
      <c r="L1668" s="434">
        <v>0</v>
      </c>
      <c r="M1668" s="434" t="b">
        <v>0</v>
      </c>
      <c r="N1668" s="434">
        <v>0</v>
      </c>
      <c r="O1668" s="497" t="e">
        <f t="shared" si="130"/>
        <v>#DIV/0!</v>
      </c>
      <c r="P1668" s="434">
        <f t="shared" si="134"/>
        <v>0</v>
      </c>
      <c r="Q1668" s="434" t="e">
        <f t="shared" si="131"/>
        <v>#VALUE!</v>
      </c>
      <c r="R1668" s="434">
        <v>1</v>
      </c>
      <c r="S1668" s="434" t="str">
        <f t="shared" si="132"/>
        <v>Unclassified? Y/N Out of Order?</v>
      </c>
    </row>
    <row r="1669" spans="6:19" x14ac:dyDescent="0.2">
      <c r="F1669" s="434" t="b">
        <v>0</v>
      </c>
      <c r="G1669" s="440" t="b">
        <f t="shared" si="133"/>
        <v>1</v>
      </c>
      <c r="H1669" s="434" t="b">
        <v>0</v>
      </c>
      <c r="I1669" s="434" t="b">
        <v>0</v>
      </c>
      <c r="K1669" s="434" t="b">
        <v>0</v>
      </c>
      <c r="L1669" s="434">
        <v>0</v>
      </c>
      <c r="M1669" s="434" t="b">
        <v>0</v>
      </c>
      <c r="N1669" s="434">
        <v>0</v>
      </c>
      <c r="O1669" s="497" t="e">
        <f t="shared" si="130"/>
        <v>#DIV/0!</v>
      </c>
      <c r="P1669" s="434">
        <f t="shared" si="134"/>
        <v>0</v>
      </c>
      <c r="Q1669" s="434" t="e">
        <f t="shared" si="131"/>
        <v>#VALUE!</v>
      </c>
      <c r="R1669" s="434">
        <v>1</v>
      </c>
      <c r="S1669" s="434" t="str">
        <f t="shared" si="132"/>
        <v>Unclassified? Y/N Out of Order?</v>
      </c>
    </row>
    <row r="1670" spans="6:19" x14ac:dyDescent="0.2">
      <c r="F1670" s="434" t="b">
        <v>0</v>
      </c>
      <c r="G1670" s="440" t="b">
        <f t="shared" si="133"/>
        <v>1</v>
      </c>
      <c r="H1670" s="434" t="b">
        <v>0</v>
      </c>
      <c r="I1670" s="434" t="b">
        <v>0</v>
      </c>
      <c r="K1670" s="434" t="b">
        <v>0</v>
      </c>
      <c r="L1670" s="434">
        <v>0</v>
      </c>
      <c r="M1670" s="434" t="b">
        <v>0</v>
      </c>
      <c r="N1670" s="434">
        <v>0</v>
      </c>
      <c r="O1670" s="497" t="e">
        <f t="shared" si="130"/>
        <v>#DIV/0!</v>
      </c>
      <c r="P1670" s="434">
        <f t="shared" si="134"/>
        <v>0</v>
      </c>
      <c r="Q1670" s="434" t="e">
        <f t="shared" si="131"/>
        <v>#VALUE!</v>
      </c>
      <c r="R1670" s="434">
        <v>1</v>
      </c>
      <c r="S1670" s="434" t="str">
        <f t="shared" si="132"/>
        <v>Unclassified? Y/N Out of Order?</v>
      </c>
    </row>
    <row r="1671" spans="6:19" x14ac:dyDescent="0.2">
      <c r="F1671" s="434" t="b">
        <v>0</v>
      </c>
      <c r="G1671" s="440" t="b">
        <f t="shared" si="133"/>
        <v>1</v>
      </c>
      <c r="H1671" s="434" t="b">
        <v>0</v>
      </c>
      <c r="I1671" s="434" t="b">
        <v>0</v>
      </c>
      <c r="K1671" s="434" t="b">
        <v>0</v>
      </c>
      <c r="L1671" s="434">
        <v>0</v>
      </c>
      <c r="M1671" s="434" t="b">
        <v>0</v>
      </c>
      <c r="N1671" s="434">
        <v>0</v>
      </c>
      <c r="O1671" s="497" t="e">
        <f t="shared" si="130"/>
        <v>#DIV/0!</v>
      </c>
      <c r="P1671" s="434">
        <f t="shared" si="134"/>
        <v>0</v>
      </c>
      <c r="Q1671" s="434" t="e">
        <f t="shared" si="131"/>
        <v>#VALUE!</v>
      </c>
      <c r="R1671" s="434">
        <v>1</v>
      </c>
      <c r="S1671" s="434" t="str">
        <f t="shared" si="132"/>
        <v>Unclassified? Y/N Out of Order?</v>
      </c>
    </row>
    <row r="1672" spans="6:19" x14ac:dyDescent="0.2">
      <c r="F1672" s="434" t="b">
        <v>0</v>
      </c>
      <c r="G1672" s="440" t="b">
        <f t="shared" si="133"/>
        <v>1</v>
      </c>
      <c r="H1672" s="434" t="b">
        <v>0</v>
      </c>
      <c r="I1672" s="434" t="b">
        <v>0</v>
      </c>
      <c r="K1672" s="434" t="b">
        <v>0</v>
      </c>
      <c r="L1672" s="434">
        <v>0</v>
      </c>
      <c r="M1672" s="434" t="b">
        <v>0</v>
      </c>
      <c r="N1672" s="434">
        <v>0</v>
      </c>
      <c r="O1672" s="497" t="e">
        <f t="shared" si="130"/>
        <v>#DIV/0!</v>
      </c>
      <c r="P1672" s="434">
        <f t="shared" si="134"/>
        <v>0</v>
      </c>
      <c r="Q1672" s="434" t="e">
        <f t="shared" si="131"/>
        <v>#VALUE!</v>
      </c>
      <c r="R1672" s="434">
        <v>1</v>
      </c>
      <c r="S1672" s="434" t="str">
        <f t="shared" si="132"/>
        <v>Unclassified? Y/N Out of Order?</v>
      </c>
    </row>
    <row r="1673" spans="6:19" x14ac:dyDescent="0.2">
      <c r="F1673" s="434" t="b">
        <v>0</v>
      </c>
      <c r="G1673" s="440" t="b">
        <f t="shared" si="133"/>
        <v>1</v>
      </c>
      <c r="H1673" s="434" t="b">
        <v>0</v>
      </c>
      <c r="I1673" s="434" t="b">
        <v>0</v>
      </c>
      <c r="K1673" s="434" t="b">
        <v>0</v>
      </c>
      <c r="L1673" s="434">
        <v>0</v>
      </c>
      <c r="M1673" s="434" t="b">
        <v>0</v>
      </c>
      <c r="N1673" s="434">
        <v>0</v>
      </c>
      <c r="O1673" s="497" t="e">
        <f t="shared" si="130"/>
        <v>#DIV/0!</v>
      </c>
      <c r="P1673" s="434">
        <f t="shared" si="134"/>
        <v>0</v>
      </c>
      <c r="Q1673" s="434" t="e">
        <f t="shared" si="131"/>
        <v>#VALUE!</v>
      </c>
      <c r="R1673" s="434">
        <v>1</v>
      </c>
      <c r="S1673" s="434" t="str">
        <f t="shared" si="132"/>
        <v>Unclassified? Y/N Out of Order?</v>
      </c>
    </row>
    <row r="1674" spans="6:19" x14ac:dyDescent="0.2">
      <c r="F1674" s="434" t="b">
        <v>0</v>
      </c>
      <c r="G1674" s="440" t="b">
        <f t="shared" si="133"/>
        <v>1</v>
      </c>
      <c r="H1674" s="434" t="b">
        <v>0</v>
      </c>
      <c r="I1674" s="434" t="b">
        <v>0</v>
      </c>
      <c r="K1674" s="434" t="b">
        <v>0</v>
      </c>
      <c r="L1674" s="434">
        <v>0</v>
      </c>
      <c r="M1674" s="434" t="b">
        <v>0</v>
      </c>
      <c r="N1674" s="434">
        <v>0</v>
      </c>
      <c r="O1674" s="497" t="e">
        <f t="shared" ref="O1674:O1737" si="135">SUM(IF(I1674 = 1, 1, 0) * J1674, IF(K1674 = 1, 1, 0) * L1674, IF(M1674 = 1, 1, 0) * N1674) / P1674</f>
        <v>#DIV/0!</v>
      </c>
      <c r="P1674" s="434">
        <f t="shared" si="134"/>
        <v>0</v>
      </c>
      <c r="Q1674" s="434" t="e">
        <f t="shared" ref="Q1674:Q1737" si="136">SUM(IF(I1674 = 1, 1, 0) * J1674, IF(K1674 = 1, 1, 0) * L1674, IF(M1674 = 1, 1, 0) * N1674) + " / " + P1674</f>
        <v>#VALUE!</v>
      </c>
      <c r="R1674" s="434">
        <v>1</v>
      </c>
      <c r="S1674" s="434"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34" t="b">
        <v>0</v>
      </c>
      <c r="G1675" s="440" t="b">
        <f t="shared" ref="G1675:G1738" si="138">NOT(H1675)</f>
        <v>1</v>
      </c>
      <c r="H1675" s="434" t="b">
        <v>0</v>
      </c>
      <c r="I1675" s="434" t="b">
        <v>0</v>
      </c>
      <c r="K1675" s="434" t="b">
        <v>0</v>
      </c>
      <c r="L1675" s="434">
        <v>0</v>
      </c>
      <c r="M1675" s="434" t="b">
        <v>0</v>
      </c>
      <c r="N1675" s="434">
        <v>0</v>
      </c>
      <c r="O1675" s="497" t="e">
        <f t="shared" si="135"/>
        <v>#DIV/0!</v>
      </c>
      <c r="P1675" s="434">
        <f t="shared" si="134"/>
        <v>0</v>
      </c>
      <c r="Q1675" s="434" t="e">
        <f t="shared" si="136"/>
        <v>#VALUE!</v>
      </c>
      <c r="R1675" s="434">
        <v>1</v>
      </c>
      <c r="S1675" s="434" t="str">
        <f t="shared" si="137"/>
        <v>Unclassified? Y/N Out of Order?</v>
      </c>
    </row>
    <row r="1676" spans="6:19" x14ac:dyDescent="0.2">
      <c r="F1676" s="434" t="b">
        <v>0</v>
      </c>
      <c r="G1676" s="440" t="b">
        <f t="shared" si="138"/>
        <v>1</v>
      </c>
      <c r="H1676" s="434" t="b">
        <v>0</v>
      </c>
      <c r="I1676" s="434" t="b">
        <v>0</v>
      </c>
      <c r="K1676" s="434" t="b">
        <v>0</v>
      </c>
      <c r="L1676" s="434">
        <v>0</v>
      </c>
      <c r="M1676" s="434" t="b">
        <v>0</v>
      </c>
      <c r="N1676" s="434">
        <v>0</v>
      </c>
      <c r="O1676" s="497" t="e">
        <f t="shared" si="135"/>
        <v>#DIV/0!</v>
      </c>
      <c r="P1676" s="434">
        <f t="shared" si="134"/>
        <v>0</v>
      </c>
      <c r="Q1676" s="434" t="e">
        <f t="shared" si="136"/>
        <v>#VALUE!</v>
      </c>
      <c r="R1676" s="434">
        <v>1</v>
      </c>
      <c r="S1676" s="434" t="str">
        <f t="shared" si="137"/>
        <v>Unclassified? Y/N Out of Order?</v>
      </c>
    </row>
    <row r="1677" spans="6:19" x14ac:dyDescent="0.2">
      <c r="F1677" s="434" t="b">
        <v>0</v>
      </c>
      <c r="G1677" s="440" t="b">
        <f t="shared" si="138"/>
        <v>1</v>
      </c>
      <c r="H1677" s="434" t="b">
        <v>0</v>
      </c>
      <c r="I1677" s="434" t="b">
        <v>0</v>
      </c>
      <c r="K1677" s="434" t="b">
        <v>0</v>
      </c>
      <c r="L1677" s="434">
        <v>0</v>
      </c>
      <c r="M1677" s="434" t="b">
        <v>0</v>
      </c>
      <c r="N1677" s="434">
        <v>0</v>
      </c>
      <c r="O1677" s="497" t="e">
        <f t="shared" si="135"/>
        <v>#DIV/0!</v>
      </c>
      <c r="P1677" s="434">
        <f t="shared" ref="P1677:P1740" si="139">SUM(J1677, L1677, N1677)</f>
        <v>0</v>
      </c>
      <c r="Q1677" s="434" t="e">
        <f t="shared" si="136"/>
        <v>#VALUE!</v>
      </c>
      <c r="R1677" s="434">
        <v>1</v>
      </c>
      <c r="S1677" s="434" t="str">
        <f t="shared" si="137"/>
        <v>Unclassified? Y/N Out of Order?</v>
      </c>
    </row>
    <row r="1678" spans="6:19" x14ac:dyDescent="0.2">
      <c r="F1678" s="434" t="b">
        <v>0</v>
      </c>
      <c r="G1678" s="440" t="b">
        <f t="shared" si="138"/>
        <v>1</v>
      </c>
      <c r="H1678" s="434" t="b">
        <v>0</v>
      </c>
      <c r="I1678" s="434" t="b">
        <v>0</v>
      </c>
      <c r="K1678" s="434" t="b">
        <v>0</v>
      </c>
      <c r="L1678" s="434">
        <v>0</v>
      </c>
      <c r="M1678" s="434" t="b">
        <v>0</v>
      </c>
      <c r="N1678" s="434">
        <v>0</v>
      </c>
      <c r="O1678" s="497" t="e">
        <f t="shared" si="135"/>
        <v>#DIV/0!</v>
      </c>
      <c r="P1678" s="434">
        <f t="shared" si="139"/>
        <v>0</v>
      </c>
      <c r="Q1678" s="434" t="e">
        <f t="shared" si="136"/>
        <v>#VALUE!</v>
      </c>
      <c r="R1678" s="434">
        <v>1</v>
      </c>
      <c r="S1678" s="434" t="str">
        <f t="shared" si="137"/>
        <v>Unclassified? Y/N Out of Order?</v>
      </c>
    </row>
    <row r="1679" spans="6:19" x14ac:dyDescent="0.2">
      <c r="F1679" s="434" t="b">
        <v>0</v>
      </c>
      <c r="G1679" s="440" t="b">
        <f t="shared" si="138"/>
        <v>1</v>
      </c>
      <c r="H1679" s="434" t="b">
        <v>0</v>
      </c>
      <c r="I1679" s="434" t="b">
        <v>0</v>
      </c>
      <c r="K1679" s="434" t="b">
        <v>0</v>
      </c>
      <c r="L1679" s="434">
        <v>0</v>
      </c>
      <c r="M1679" s="434" t="b">
        <v>0</v>
      </c>
      <c r="N1679" s="434">
        <v>0</v>
      </c>
      <c r="O1679" s="497" t="e">
        <f t="shared" si="135"/>
        <v>#DIV/0!</v>
      </c>
      <c r="P1679" s="434">
        <f t="shared" si="139"/>
        <v>0</v>
      </c>
      <c r="Q1679" s="434" t="e">
        <f t="shared" si="136"/>
        <v>#VALUE!</v>
      </c>
      <c r="R1679" s="434">
        <v>1</v>
      </c>
      <c r="S1679" s="434" t="str">
        <f t="shared" si="137"/>
        <v>Unclassified? Y/N Out of Order?</v>
      </c>
    </row>
    <row r="1680" spans="6:19" x14ac:dyDescent="0.2">
      <c r="F1680" s="434" t="b">
        <v>0</v>
      </c>
      <c r="G1680" s="440" t="b">
        <f t="shared" si="138"/>
        <v>1</v>
      </c>
      <c r="H1680" s="434" t="b">
        <v>0</v>
      </c>
      <c r="I1680" s="434" t="b">
        <v>0</v>
      </c>
      <c r="K1680" s="434" t="b">
        <v>0</v>
      </c>
      <c r="L1680" s="434">
        <v>0</v>
      </c>
      <c r="M1680" s="434" t="b">
        <v>0</v>
      </c>
      <c r="N1680" s="434">
        <v>0</v>
      </c>
      <c r="O1680" s="497" t="e">
        <f t="shared" si="135"/>
        <v>#DIV/0!</v>
      </c>
      <c r="P1680" s="434">
        <f t="shared" si="139"/>
        <v>0</v>
      </c>
      <c r="Q1680" s="434" t="e">
        <f t="shared" si="136"/>
        <v>#VALUE!</v>
      </c>
      <c r="R1680" s="434">
        <v>1</v>
      </c>
      <c r="S1680" s="434" t="str">
        <f t="shared" si="137"/>
        <v>Unclassified? Y/N Out of Order?</v>
      </c>
    </row>
    <row r="1681" spans="6:19" x14ac:dyDescent="0.2">
      <c r="F1681" s="434" t="b">
        <v>0</v>
      </c>
      <c r="G1681" s="440" t="b">
        <f t="shared" si="138"/>
        <v>1</v>
      </c>
      <c r="H1681" s="434" t="b">
        <v>0</v>
      </c>
      <c r="I1681" s="434" t="b">
        <v>0</v>
      </c>
      <c r="K1681" s="434" t="b">
        <v>0</v>
      </c>
      <c r="L1681" s="434">
        <v>0</v>
      </c>
      <c r="M1681" s="434" t="b">
        <v>0</v>
      </c>
      <c r="N1681" s="434">
        <v>0</v>
      </c>
      <c r="O1681" s="497" t="e">
        <f t="shared" si="135"/>
        <v>#DIV/0!</v>
      </c>
      <c r="P1681" s="434">
        <f t="shared" si="139"/>
        <v>0</v>
      </c>
      <c r="Q1681" s="434" t="e">
        <f t="shared" si="136"/>
        <v>#VALUE!</v>
      </c>
      <c r="R1681" s="434">
        <v>1</v>
      </c>
      <c r="S1681" s="434" t="str">
        <f t="shared" si="137"/>
        <v>Unclassified? Y/N Out of Order?</v>
      </c>
    </row>
    <row r="1682" spans="6:19" x14ac:dyDescent="0.2">
      <c r="F1682" s="434" t="b">
        <v>0</v>
      </c>
      <c r="G1682" s="440" t="b">
        <f t="shared" si="138"/>
        <v>1</v>
      </c>
      <c r="H1682" s="434" t="b">
        <v>0</v>
      </c>
      <c r="I1682" s="434" t="b">
        <v>0</v>
      </c>
      <c r="K1682" s="434" t="b">
        <v>0</v>
      </c>
      <c r="L1682" s="434">
        <v>0</v>
      </c>
      <c r="M1682" s="434" t="b">
        <v>0</v>
      </c>
      <c r="N1682" s="434">
        <v>0</v>
      </c>
      <c r="O1682" s="497" t="e">
        <f t="shared" si="135"/>
        <v>#DIV/0!</v>
      </c>
      <c r="P1682" s="434">
        <f t="shared" si="139"/>
        <v>0</v>
      </c>
      <c r="Q1682" s="434" t="e">
        <f t="shared" si="136"/>
        <v>#VALUE!</v>
      </c>
      <c r="R1682" s="434">
        <v>1</v>
      </c>
      <c r="S1682" s="434" t="str">
        <f t="shared" si="137"/>
        <v>Unclassified? Y/N Out of Order?</v>
      </c>
    </row>
    <row r="1683" spans="6:19" x14ac:dyDescent="0.2">
      <c r="F1683" s="434" t="b">
        <v>0</v>
      </c>
      <c r="G1683" s="440" t="b">
        <f t="shared" si="138"/>
        <v>1</v>
      </c>
      <c r="H1683" s="434" t="b">
        <v>0</v>
      </c>
      <c r="I1683" s="434" t="b">
        <v>0</v>
      </c>
      <c r="K1683" s="434" t="b">
        <v>0</v>
      </c>
      <c r="L1683" s="434">
        <v>0</v>
      </c>
      <c r="M1683" s="434" t="b">
        <v>0</v>
      </c>
      <c r="N1683" s="434">
        <v>0</v>
      </c>
      <c r="O1683" s="497" t="e">
        <f t="shared" si="135"/>
        <v>#DIV/0!</v>
      </c>
      <c r="P1683" s="434">
        <f t="shared" si="139"/>
        <v>0</v>
      </c>
      <c r="Q1683" s="434" t="e">
        <f t="shared" si="136"/>
        <v>#VALUE!</v>
      </c>
      <c r="R1683" s="434">
        <v>1</v>
      </c>
      <c r="S1683" s="434" t="str">
        <f t="shared" si="137"/>
        <v>Unclassified? Y/N Out of Order?</v>
      </c>
    </row>
    <row r="1684" spans="6:19" x14ac:dyDescent="0.2">
      <c r="F1684" s="434" t="b">
        <v>0</v>
      </c>
      <c r="G1684" s="440" t="b">
        <f t="shared" si="138"/>
        <v>1</v>
      </c>
      <c r="H1684" s="434" t="b">
        <v>0</v>
      </c>
      <c r="I1684" s="434" t="b">
        <v>0</v>
      </c>
      <c r="K1684" s="434" t="b">
        <v>0</v>
      </c>
      <c r="L1684" s="434">
        <v>0</v>
      </c>
      <c r="M1684" s="434" t="b">
        <v>0</v>
      </c>
      <c r="N1684" s="434">
        <v>0</v>
      </c>
      <c r="O1684" s="497" t="e">
        <f t="shared" si="135"/>
        <v>#DIV/0!</v>
      </c>
      <c r="P1684" s="434">
        <f t="shared" si="139"/>
        <v>0</v>
      </c>
      <c r="Q1684" s="434" t="e">
        <f t="shared" si="136"/>
        <v>#VALUE!</v>
      </c>
      <c r="R1684" s="434">
        <v>1</v>
      </c>
      <c r="S1684" s="434" t="str">
        <f t="shared" si="137"/>
        <v>Unclassified? Y/N Out of Order?</v>
      </c>
    </row>
    <row r="1685" spans="6:19" x14ac:dyDescent="0.2">
      <c r="F1685" s="434" t="b">
        <v>0</v>
      </c>
      <c r="G1685" s="440" t="b">
        <f t="shared" si="138"/>
        <v>1</v>
      </c>
      <c r="H1685" s="434" t="b">
        <v>0</v>
      </c>
      <c r="I1685" s="434" t="b">
        <v>0</v>
      </c>
      <c r="K1685" s="434" t="b">
        <v>0</v>
      </c>
      <c r="L1685" s="434">
        <v>0</v>
      </c>
      <c r="M1685" s="434" t="b">
        <v>0</v>
      </c>
      <c r="N1685" s="434">
        <v>0</v>
      </c>
      <c r="O1685" s="497" t="e">
        <f t="shared" si="135"/>
        <v>#DIV/0!</v>
      </c>
      <c r="P1685" s="434">
        <f t="shared" si="139"/>
        <v>0</v>
      </c>
      <c r="Q1685" s="434" t="e">
        <f t="shared" si="136"/>
        <v>#VALUE!</v>
      </c>
      <c r="R1685" s="434">
        <v>1</v>
      </c>
      <c r="S1685" s="434" t="str">
        <f t="shared" si="137"/>
        <v>Unclassified? Y/N Out of Order?</v>
      </c>
    </row>
    <row r="1686" spans="6:19" x14ac:dyDescent="0.2">
      <c r="F1686" s="434" t="b">
        <v>0</v>
      </c>
      <c r="G1686" s="440" t="b">
        <f t="shared" si="138"/>
        <v>1</v>
      </c>
      <c r="H1686" s="434" t="b">
        <v>0</v>
      </c>
      <c r="I1686" s="434" t="b">
        <v>0</v>
      </c>
      <c r="K1686" s="434" t="b">
        <v>0</v>
      </c>
      <c r="L1686" s="434">
        <v>0</v>
      </c>
      <c r="M1686" s="434" t="b">
        <v>0</v>
      </c>
      <c r="N1686" s="434">
        <v>0</v>
      </c>
      <c r="O1686" s="497" t="e">
        <f t="shared" si="135"/>
        <v>#DIV/0!</v>
      </c>
      <c r="P1686" s="434">
        <f t="shared" si="139"/>
        <v>0</v>
      </c>
      <c r="Q1686" s="434" t="e">
        <f t="shared" si="136"/>
        <v>#VALUE!</v>
      </c>
      <c r="R1686" s="434">
        <v>1</v>
      </c>
      <c r="S1686" s="434" t="str">
        <f t="shared" si="137"/>
        <v>Unclassified? Y/N Out of Order?</v>
      </c>
    </row>
    <row r="1687" spans="6:19" x14ac:dyDescent="0.2">
      <c r="F1687" s="434" t="b">
        <v>0</v>
      </c>
      <c r="G1687" s="440" t="b">
        <f t="shared" si="138"/>
        <v>1</v>
      </c>
      <c r="H1687" s="434" t="b">
        <v>0</v>
      </c>
      <c r="I1687" s="434" t="b">
        <v>0</v>
      </c>
      <c r="K1687" s="434" t="b">
        <v>0</v>
      </c>
      <c r="L1687" s="434">
        <v>0</v>
      </c>
      <c r="M1687" s="434" t="b">
        <v>0</v>
      </c>
      <c r="N1687" s="434">
        <v>0</v>
      </c>
      <c r="O1687" s="497" t="e">
        <f t="shared" si="135"/>
        <v>#DIV/0!</v>
      </c>
      <c r="P1687" s="434">
        <f t="shared" si="139"/>
        <v>0</v>
      </c>
      <c r="Q1687" s="434" t="e">
        <f t="shared" si="136"/>
        <v>#VALUE!</v>
      </c>
      <c r="R1687" s="434">
        <v>1</v>
      </c>
      <c r="S1687" s="434" t="str">
        <f t="shared" si="137"/>
        <v>Unclassified? Y/N Out of Order?</v>
      </c>
    </row>
    <row r="1688" spans="6:19" x14ac:dyDescent="0.2">
      <c r="F1688" s="434" t="b">
        <v>0</v>
      </c>
      <c r="G1688" s="440" t="b">
        <f t="shared" si="138"/>
        <v>1</v>
      </c>
      <c r="H1688" s="434" t="b">
        <v>0</v>
      </c>
      <c r="I1688" s="434" t="b">
        <v>0</v>
      </c>
      <c r="K1688" s="434" t="b">
        <v>0</v>
      </c>
      <c r="L1688" s="434">
        <v>0</v>
      </c>
      <c r="M1688" s="434" t="b">
        <v>0</v>
      </c>
      <c r="N1688" s="434">
        <v>0</v>
      </c>
      <c r="O1688" s="497" t="e">
        <f t="shared" si="135"/>
        <v>#DIV/0!</v>
      </c>
      <c r="P1688" s="434">
        <f t="shared" si="139"/>
        <v>0</v>
      </c>
      <c r="Q1688" s="434" t="e">
        <f t="shared" si="136"/>
        <v>#VALUE!</v>
      </c>
      <c r="R1688" s="434">
        <v>1</v>
      </c>
      <c r="S1688" s="434" t="str">
        <f t="shared" si="137"/>
        <v>Unclassified? Y/N Out of Order?</v>
      </c>
    </row>
    <row r="1689" spans="6:19" x14ac:dyDescent="0.2">
      <c r="F1689" s="434" t="b">
        <v>0</v>
      </c>
      <c r="G1689" s="440" t="b">
        <f t="shared" si="138"/>
        <v>1</v>
      </c>
      <c r="H1689" s="434" t="b">
        <v>0</v>
      </c>
      <c r="I1689" s="434" t="b">
        <v>0</v>
      </c>
      <c r="K1689" s="434" t="b">
        <v>0</v>
      </c>
      <c r="L1689" s="434">
        <v>0</v>
      </c>
      <c r="M1689" s="434" t="b">
        <v>0</v>
      </c>
      <c r="N1689" s="434">
        <v>0</v>
      </c>
      <c r="O1689" s="497" t="e">
        <f t="shared" si="135"/>
        <v>#DIV/0!</v>
      </c>
      <c r="P1689" s="434">
        <f t="shared" si="139"/>
        <v>0</v>
      </c>
      <c r="Q1689" s="434" t="e">
        <f t="shared" si="136"/>
        <v>#VALUE!</v>
      </c>
      <c r="R1689" s="434">
        <v>1</v>
      </c>
      <c r="S1689" s="434" t="str">
        <f t="shared" si="137"/>
        <v>Unclassified? Y/N Out of Order?</v>
      </c>
    </row>
    <row r="1690" spans="6:19" x14ac:dyDescent="0.2">
      <c r="F1690" s="434" t="b">
        <v>0</v>
      </c>
      <c r="G1690" s="440" t="b">
        <f t="shared" si="138"/>
        <v>1</v>
      </c>
      <c r="H1690" s="434" t="b">
        <v>0</v>
      </c>
      <c r="I1690" s="434" t="b">
        <v>0</v>
      </c>
      <c r="K1690" s="434" t="b">
        <v>0</v>
      </c>
      <c r="L1690" s="434">
        <v>0</v>
      </c>
      <c r="M1690" s="434" t="b">
        <v>0</v>
      </c>
      <c r="N1690" s="434">
        <v>0</v>
      </c>
      <c r="O1690" s="497" t="e">
        <f t="shared" si="135"/>
        <v>#DIV/0!</v>
      </c>
      <c r="P1690" s="434">
        <f t="shared" si="139"/>
        <v>0</v>
      </c>
      <c r="Q1690" s="434" t="e">
        <f t="shared" si="136"/>
        <v>#VALUE!</v>
      </c>
      <c r="R1690" s="434">
        <v>1</v>
      </c>
      <c r="S1690" s="434" t="str">
        <f t="shared" si="137"/>
        <v>Unclassified? Y/N Out of Order?</v>
      </c>
    </row>
    <row r="1691" spans="6:19" x14ac:dyDescent="0.2">
      <c r="F1691" s="434" t="b">
        <v>0</v>
      </c>
      <c r="G1691" s="440" t="b">
        <f t="shared" si="138"/>
        <v>1</v>
      </c>
      <c r="H1691" s="434" t="b">
        <v>0</v>
      </c>
      <c r="I1691" s="434" t="b">
        <v>0</v>
      </c>
      <c r="K1691" s="434" t="b">
        <v>0</v>
      </c>
      <c r="L1691" s="434">
        <v>0</v>
      </c>
      <c r="M1691" s="434" t="b">
        <v>0</v>
      </c>
      <c r="N1691" s="434">
        <v>0</v>
      </c>
      <c r="O1691" s="497" t="e">
        <f t="shared" si="135"/>
        <v>#DIV/0!</v>
      </c>
      <c r="P1691" s="434">
        <f t="shared" si="139"/>
        <v>0</v>
      </c>
      <c r="Q1691" s="434" t="e">
        <f t="shared" si="136"/>
        <v>#VALUE!</v>
      </c>
      <c r="R1691" s="434">
        <v>1</v>
      </c>
      <c r="S1691" s="434" t="str">
        <f t="shared" si="137"/>
        <v>Unclassified? Y/N Out of Order?</v>
      </c>
    </row>
    <row r="1692" spans="6:19" x14ac:dyDescent="0.2">
      <c r="F1692" s="434" t="b">
        <v>0</v>
      </c>
      <c r="G1692" s="440" t="b">
        <f t="shared" si="138"/>
        <v>1</v>
      </c>
      <c r="H1692" s="434" t="b">
        <v>0</v>
      </c>
      <c r="I1692" s="434" t="b">
        <v>0</v>
      </c>
      <c r="K1692" s="434" t="b">
        <v>0</v>
      </c>
      <c r="L1692" s="434">
        <v>0</v>
      </c>
      <c r="M1692" s="434" t="b">
        <v>0</v>
      </c>
      <c r="N1692" s="434">
        <v>0</v>
      </c>
      <c r="O1692" s="497" t="e">
        <f t="shared" si="135"/>
        <v>#DIV/0!</v>
      </c>
      <c r="P1692" s="434">
        <f t="shared" si="139"/>
        <v>0</v>
      </c>
      <c r="Q1692" s="434" t="e">
        <f t="shared" si="136"/>
        <v>#VALUE!</v>
      </c>
      <c r="R1692" s="434">
        <v>1</v>
      </c>
      <c r="S1692" s="434" t="str">
        <f t="shared" si="137"/>
        <v>Unclassified? Y/N Out of Order?</v>
      </c>
    </row>
    <row r="1693" spans="6:19" x14ac:dyDescent="0.2">
      <c r="F1693" s="434" t="b">
        <v>0</v>
      </c>
      <c r="G1693" s="440" t="b">
        <f t="shared" si="138"/>
        <v>1</v>
      </c>
      <c r="H1693" s="434" t="b">
        <v>0</v>
      </c>
      <c r="I1693" s="434" t="b">
        <v>0</v>
      </c>
      <c r="K1693" s="434" t="b">
        <v>0</v>
      </c>
      <c r="L1693" s="434">
        <v>0</v>
      </c>
      <c r="M1693" s="434" t="b">
        <v>0</v>
      </c>
      <c r="N1693" s="434">
        <v>0</v>
      </c>
      <c r="O1693" s="497" t="e">
        <f t="shared" si="135"/>
        <v>#DIV/0!</v>
      </c>
      <c r="P1693" s="434">
        <f t="shared" si="139"/>
        <v>0</v>
      </c>
      <c r="Q1693" s="434" t="e">
        <f t="shared" si="136"/>
        <v>#VALUE!</v>
      </c>
      <c r="R1693" s="434">
        <v>1</v>
      </c>
      <c r="S1693" s="434" t="str">
        <f t="shared" si="137"/>
        <v>Unclassified? Y/N Out of Order?</v>
      </c>
    </row>
    <row r="1694" spans="6:19" x14ac:dyDescent="0.2">
      <c r="F1694" s="434" t="b">
        <v>0</v>
      </c>
      <c r="G1694" s="440" t="b">
        <f t="shared" si="138"/>
        <v>1</v>
      </c>
      <c r="H1694" s="434" t="b">
        <v>0</v>
      </c>
      <c r="I1694" s="434" t="b">
        <v>0</v>
      </c>
      <c r="K1694" s="434" t="b">
        <v>0</v>
      </c>
      <c r="L1694" s="434">
        <v>0</v>
      </c>
      <c r="M1694" s="434" t="b">
        <v>0</v>
      </c>
      <c r="N1694" s="434">
        <v>0</v>
      </c>
      <c r="O1694" s="497" t="e">
        <f t="shared" si="135"/>
        <v>#DIV/0!</v>
      </c>
      <c r="P1694" s="434">
        <f t="shared" si="139"/>
        <v>0</v>
      </c>
      <c r="Q1694" s="434" t="e">
        <f t="shared" si="136"/>
        <v>#VALUE!</v>
      </c>
      <c r="R1694" s="434">
        <v>1</v>
      </c>
      <c r="S1694" s="434" t="str">
        <f t="shared" si="137"/>
        <v>Unclassified? Y/N Out of Order?</v>
      </c>
    </row>
    <row r="1695" spans="6:19" x14ac:dyDescent="0.2">
      <c r="F1695" s="434" t="b">
        <v>0</v>
      </c>
      <c r="G1695" s="440" t="b">
        <f t="shared" si="138"/>
        <v>1</v>
      </c>
      <c r="H1695" s="434" t="b">
        <v>0</v>
      </c>
      <c r="I1695" s="434" t="b">
        <v>0</v>
      </c>
      <c r="K1695" s="434" t="b">
        <v>0</v>
      </c>
      <c r="L1695" s="434">
        <v>0</v>
      </c>
      <c r="M1695" s="434" t="b">
        <v>0</v>
      </c>
      <c r="N1695" s="434">
        <v>0</v>
      </c>
      <c r="O1695" s="497" t="e">
        <f t="shared" si="135"/>
        <v>#DIV/0!</v>
      </c>
      <c r="P1695" s="434">
        <f t="shared" si="139"/>
        <v>0</v>
      </c>
      <c r="Q1695" s="434" t="e">
        <f t="shared" si="136"/>
        <v>#VALUE!</v>
      </c>
      <c r="R1695" s="434">
        <v>1</v>
      </c>
      <c r="S1695" s="434" t="str">
        <f t="shared" si="137"/>
        <v>Unclassified? Y/N Out of Order?</v>
      </c>
    </row>
    <row r="1696" spans="6:19" x14ac:dyDescent="0.2">
      <c r="F1696" s="434" t="b">
        <v>0</v>
      </c>
      <c r="G1696" s="440" t="b">
        <f t="shared" si="138"/>
        <v>1</v>
      </c>
      <c r="H1696" s="434" t="b">
        <v>0</v>
      </c>
      <c r="I1696" s="434" t="b">
        <v>0</v>
      </c>
      <c r="K1696" s="434" t="b">
        <v>0</v>
      </c>
      <c r="L1696" s="434">
        <v>0</v>
      </c>
      <c r="M1696" s="434" t="b">
        <v>0</v>
      </c>
      <c r="N1696" s="434">
        <v>0</v>
      </c>
      <c r="O1696" s="497" t="e">
        <f t="shared" si="135"/>
        <v>#DIV/0!</v>
      </c>
      <c r="P1696" s="434">
        <f t="shared" si="139"/>
        <v>0</v>
      </c>
      <c r="Q1696" s="434" t="e">
        <f t="shared" si="136"/>
        <v>#VALUE!</v>
      </c>
      <c r="R1696" s="434">
        <v>1</v>
      </c>
      <c r="S1696" s="434" t="str">
        <f t="shared" si="137"/>
        <v>Unclassified? Y/N Out of Order?</v>
      </c>
    </row>
    <row r="1697" spans="6:19" x14ac:dyDescent="0.2">
      <c r="F1697" s="434" t="b">
        <v>0</v>
      </c>
      <c r="G1697" s="440" t="b">
        <f t="shared" si="138"/>
        <v>1</v>
      </c>
      <c r="H1697" s="434" t="b">
        <v>0</v>
      </c>
      <c r="I1697" s="434" t="b">
        <v>0</v>
      </c>
      <c r="K1697" s="434" t="b">
        <v>0</v>
      </c>
      <c r="L1697" s="434">
        <v>0</v>
      </c>
      <c r="M1697" s="434" t="b">
        <v>0</v>
      </c>
      <c r="N1697" s="434">
        <v>0</v>
      </c>
      <c r="O1697" s="497" t="e">
        <f t="shared" si="135"/>
        <v>#DIV/0!</v>
      </c>
      <c r="P1697" s="434">
        <f t="shared" si="139"/>
        <v>0</v>
      </c>
      <c r="Q1697" s="434" t="e">
        <f t="shared" si="136"/>
        <v>#VALUE!</v>
      </c>
      <c r="R1697" s="434">
        <v>1</v>
      </c>
      <c r="S1697" s="434" t="str">
        <f t="shared" si="137"/>
        <v>Unclassified? Y/N Out of Order?</v>
      </c>
    </row>
    <row r="1698" spans="6:19" x14ac:dyDescent="0.2">
      <c r="F1698" s="434" t="b">
        <v>0</v>
      </c>
      <c r="G1698" s="440" t="b">
        <f t="shared" si="138"/>
        <v>1</v>
      </c>
      <c r="H1698" s="434" t="b">
        <v>0</v>
      </c>
      <c r="I1698" s="434" t="b">
        <v>0</v>
      </c>
      <c r="K1698" s="434" t="b">
        <v>0</v>
      </c>
      <c r="L1698" s="434">
        <v>0</v>
      </c>
      <c r="M1698" s="434" t="b">
        <v>0</v>
      </c>
      <c r="N1698" s="434">
        <v>0</v>
      </c>
      <c r="O1698" s="497" t="e">
        <f t="shared" si="135"/>
        <v>#DIV/0!</v>
      </c>
      <c r="P1698" s="434">
        <f t="shared" si="139"/>
        <v>0</v>
      </c>
      <c r="Q1698" s="434" t="e">
        <f t="shared" si="136"/>
        <v>#VALUE!</v>
      </c>
      <c r="R1698" s="434">
        <v>1</v>
      </c>
      <c r="S1698" s="434" t="str">
        <f t="shared" si="137"/>
        <v>Unclassified? Y/N Out of Order?</v>
      </c>
    </row>
    <row r="1699" spans="6:19" x14ac:dyDescent="0.2">
      <c r="F1699" s="434" t="b">
        <v>0</v>
      </c>
      <c r="G1699" s="440" t="b">
        <f t="shared" si="138"/>
        <v>1</v>
      </c>
      <c r="H1699" s="434" t="b">
        <v>0</v>
      </c>
      <c r="I1699" s="434" t="b">
        <v>0</v>
      </c>
      <c r="K1699" s="434" t="b">
        <v>0</v>
      </c>
      <c r="L1699" s="434">
        <v>0</v>
      </c>
      <c r="M1699" s="434" t="b">
        <v>0</v>
      </c>
      <c r="N1699" s="434">
        <v>0</v>
      </c>
      <c r="O1699" s="497" t="e">
        <f t="shared" si="135"/>
        <v>#DIV/0!</v>
      </c>
      <c r="P1699" s="434">
        <f t="shared" si="139"/>
        <v>0</v>
      </c>
      <c r="Q1699" s="434" t="e">
        <f t="shared" si="136"/>
        <v>#VALUE!</v>
      </c>
      <c r="R1699" s="434">
        <v>1</v>
      </c>
      <c r="S1699" s="434" t="str">
        <f t="shared" si="137"/>
        <v>Unclassified? Y/N Out of Order?</v>
      </c>
    </row>
    <row r="1700" spans="6:19" x14ac:dyDescent="0.2">
      <c r="F1700" s="434" t="b">
        <v>0</v>
      </c>
      <c r="G1700" s="440" t="b">
        <f t="shared" si="138"/>
        <v>1</v>
      </c>
      <c r="H1700" s="434" t="b">
        <v>0</v>
      </c>
      <c r="I1700" s="434" t="b">
        <v>0</v>
      </c>
      <c r="K1700" s="434" t="b">
        <v>0</v>
      </c>
      <c r="L1700" s="434">
        <v>0</v>
      </c>
      <c r="M1700" s="434" t="b">
        <v>0</v>
      </c>
      <c r="N1700" s="434">
        <v>0</v>
      </c>
      <c r="O1700" s="497" t="e">
        <f t="shared" si="135"/>
        <v>#DIV/0!</v>
      </c>
      <c r="P1700" s="434">
        <f t="shared" si="139"/>
        <v>0</v>
      </c>
      <c r="Q1700" s="434" t="e">
        <f t="shared" si="136"/>
        <v>#VALUE!</v>
      </c>
      <c r="R1700" s="434">
        <v>1</v>
      </c>
      <c r="S1700" s="434" t="str">
        <f t="shared" si="137"/>
        <v>Unclassified? Y/N Out of Order?</v>
      </c>
    </row>
    <row r="1701" spans="6:19" x14ac:dyDescent="0.2">
      <c r="F1701" s="434" t="b">
        <v>0</v>
      </c>
      <c r="G1701" s="440" t="b">
        <f t="shared" si="138"/>
        <v>1</v>
      </c>
      <c r="H1701" s="434" t="b">
        <v>0</v>
      </c>
      <c r="I1701" s="434" t="b">
        <v>0</v>
      </c>
      <c r="K1701" s="434" t="b">
        <v>0</v>
      </c>
      <c r="L1701" s="434">
        <v>0</v>
      </c>
      <c r="M1701" s="434" t="b">
        <v>0</v>
      </c>
      <c r="N1701" s="434">
        <v>0</v>
      </c>
      <c r="O1701" s="497" t="e">
        <f t="shared" si="135"/>
        <v>#DIV/0!</v>
      </c>
      <c r="P1701" s="434">
        <f t="shared" si="139"/>
        <v>0</v>
      </c>
      <c r="Q1701" s="434" t="e">
        <f t="shared" si="136"/>
        <v>#VALUE!</v>
      </c>
      <c r="R1701" s="434">
        <v>1</v>
      </c>
      <c r="S1701" s="434" t="str">
        <f t="shared" si="137"/>
        <v>Unclassified? Y/N Out of Order?</v>
      </c>
    </row>
    <row r="1702" spans="6:19" x14ac:dyDescent="0.2">
      <c r="F1702" s="434" t="b">
        <v>0</v>
      </c>
      <c r="G1702" s="440" t="b">
        <f t="shared" si="138"/>
        <v>1</v>
      </c>
      <c r="H1702" s="434" t="b">
        <v>0</v>
      </c>
      <c r="I1702" s="434" t="b">
        <v>0</v>
      </c>
      <c r="K1702" s="434" t="b">
        <v>0</v>
      </c>
      <c r="L1702" s="434">
        <v>0</v>
      </c>
      <c r="M1702" s="434" t="b">
        <v>0</v>
      </c>
      <c r="N1702" s="434">
        <v>0</v>
      </c>
      <c r="O1702" s="497" t="e">
        <f t="shared" si="135"/>
        <v>#DIV/0!</v>
      </c>
      <c r="P1702" s="434">
        <f t="shared" si="139"/>
        <v>0</v>
      </c>
      <c r="Q1702" s="434" t="e">
        <f t="shared" si="136"/>
        <v>#VALUE!</v>
      </c>
      <c r="R1702" s="434">
        <v>1</v>
      </c>
      <c r="S1702" s="434" t="str">
        <f t="shared" si="137"/>
        <v>Unclassified? Y/N Out of Order?</v>
      </c>
    </row>
    <row r="1703" spans="6:19" x14ac:dyDescent="0.2">
      <c r="F1703" s="434" t="b">
        <v>0</v>
      </c>
      <c r="G1703" s="440" t="b">
        <f t="shared" si="138"/>
        <v>1</v>
      </c>
      <c r="H1703" s="434" t="b">
        <v>0</v>
      </c>
      <c r="I1703" s="434" t="b">
        <v>0</v>
      </c>
      <c r="K1703" s="434" t="b">
        <v>0</v>
      </c>
      <c r="L1703" s="434">
        <v>0</v>
      </c>
      <c r="M1703" s="434" t="b">
        <v>0</v>
      </c>
      <c r="N1703" s="434">
        <v>0</v>
      </c>
      <c r="O1703" s="497" t="e">
        <f t="shared" si="135"/>
        <v>#DIV/0!</v>
      </c>
      <c r="P1703" s="434">
        <f t="shared" si="139"/>
        <v>0</v>
      </c>
      <c r="Q1703" s="434" t="e">
        <f t="shared" si="136"/>
        <v>#VALUE!</v>
      </c>
      <c r="R1703" s="434">
        <v>1</v>
      </c>
      <c r="S1703" s="434" t="str">
        <f t="shared" si="137"/>
        <v>Unclassified? Y/N Out of Order?</v>
      </c>
    </row>
    <row r="1704" spans="6:19" x14ac:dyDescent="0.2">
      <c r="F1704" s="434" t="b">
        <v>0</v>
      </c>
      <c r="G1704" s="440" t="b">
        <f t="shared" si="138"/>
        <v>1</v>
      </c>
      <c r="H1704" s="434" t="b">
        <v>0</v>
      </c>
      <c r="I1704" s="434" t="b">
        <v>0</v>
      </c>
      <c r="K1704" s="434" t="b">
        <v>0</v>
      </c>
      <c r="L1704" s="434">
        <v>0</v>
      </c>
      <c r="M1704" s="434" t="b">
        <v>0</v>
      </c>
      <c r="N1704" s="434">
        <v>0</v>
      </c>
      <c r="O1704" s="497" t="e">
        <f t="shared" si="135"/>
        <v>#DIV/0!</v>
      </c>
      <c r="P1704" s="434">
        <f t="shared" si="139"/>
        <v>0</v>
      </c>
      <c r="Q1704" s="434" t="e">
        <f t="shared" si="136"/>
        <v>#VALUE!</v>
      </c>
      <c r="R1704" s="434">
        <v>1</v>
      </c>
      <c r="S1704" s="434" t="str">
        <f t="shared" si="137"/>
        <v>Unclassified? Y/N Out of Order?</v>
      </c>
    </row>
    <row r="1705" spans="6:19" x14ac:dyDescent="0.2">
      <c r="F1705" s="434" t="b">
        <v>0</v>
      </c>
      <c r="G1705" s="440" t="b">
        <f t="shared" si="138"/>
        <v>1</v>
      </c>
      <c r="H1705" s="434" t="b">
        <v>0</v>
      </c>
      <c r="I1705" s="434" t="b">
        <v>0</v>
      </c>
      <c r="K1705" s="434" t="b">
        <v>0</v>
      </c>
      <c r="L1705" s="434">
        <v>0</v>
      </c>
      <c r="M1705" s="434" t="b">
        <v>0</v>
      </c>
      <c r="N1705" s="434">
        <v>0</v>
      </c>
      <c r="O1705" s="497" t="e">
        <f t="shared" si="135"/>
        <v>#DIV/0!</v>
      </c>
      <c r="P1705" s="434">
        <f t="shared" si="139"/>
        <v>0</v>
      </c>
      <c r="Q1705" s="434" t="e">
        <f t="shared" si="136"/>
        <v>#VALUE!</v>
      </c>
      <c r="R1705" s="434">
        <v>1</v>
      </c>
      <c r="S1705" s="434" t="str">
        <f t="shared" si="137"/>
        <v>Unclassified? Y/N Out of Order?</v>
      </c>
    </row>
    <row r="1706" spans="6:19" x14ac:dyDescent="0.2">
      <c r="F1706" s="434" t="b">
        <v>0</v>
      </c>
      <c r="G1706" s="440" t="b">
        <f t="shared" si="138"/>
        <v>1</v>
      </c>
      <c r="H1706" s="434" t="b">
        <v>0</v>
      </c>
      <c r="I1706" s="434" t="b">
        <v>0</v>
      </c>
      <c r="K1706" s="434" t="b">
        <v>0</v>
      </c>
      <c r="L1706" s="434">
        <v>0</v>
      </c>
      <c r="M1706" s="434" t="b">
        <v>0</v>
      </c>
      <c r="N1706" s="434">
        <v>0</v>
      </c>
      <c r="O1706" s="497" t="e">
        <f t="shared" si="135"/>
        <v>#DIV/0!</v>
      </c>
      <c r="P1706" s="434">
        <f t="shared" si="139"/>
        <v>0</v>
      </c>
      <c r="Q1706" s="434" t="e">
        <f t="shared" si="136"/>
        <v>#VALUE!</v>
      </c>
      <c r="R1706" s="434">
        <v>1</v>
      </c>
      <c r="S1706" s="434" t="str">
        <f t="shared" si="137"/>
        <v>Unclassified? Y/N Out of Order?</v>
      </c>
    </row>
    <row r="1707" spans="6:19" x14ac:dyDescent="0.2">
      <c r="F1707" s="434" t="b">
        <v>0</v>
      </c>
      <c r="G1707" s="440" t="b">
        <f t="shared" si="138"/>
        <v>1</v>
      </c>
      <c r="H1707" s="434" t="b">
        <v>0</v>
      </c>
      <c r="I1707" s="434" t="b">
        <v>0</v>
      </c>
      <c r="K1707" s="434" t="b">
        <v>0</v>
      </c>
      <c r="L1707" s="434">
        <v>0</v>
      </c>
      <c r="M1707" s="434" t="b">
        <v>0</v>
      </c>
      <c r="N1707" s="434">
        <v>0</v>
      </c>
      <c r="O1707" s="497" t="e">
        <f t="shared" si="135"/>
        <v>#DIV/0!</v>
      </c>
      <c r="P1707" s="434">
        <f t="shared" si="139"/>
        <v>0</v>
      </c>
      <c r="Q1707" s="434" t="e">
        <f t="shared" si="136"/>
        <v>#VALUE!</v>
      </c>
      <c r="R1707" s="434">
        <v>1</v>
      </c>
      <c r="S1707" s="434" t="str">
        <f t="shared" si="137"/>
        <v>Unclassified? Y/N Out of Order?</v>
      </c>
    </row>
    <row r="1708" spans="6:19" x14ac:dyDescent="0.2">
      <c r="F1708" s="434" t="b">
        <v>0</v>
      </c>
      <c r="G1708" s="440" t="b">
        <f t="shared" si="138"/>
        <v>1</v>
      </c>
      <c r="H1708" s="434" t="b">
        <v>0</v>
      </c>
      <c r="I1708" s="434" t="b">
        <v>0</v>
      </c>
      <c r="K1708" s="434" t="b">
        <v>0</v>
      </c>
      <c r="L1708" s="434">
        <v>0</v>
      </c>
      <c r="M1708" s="434" t="b">
        <v>0</v>
      </c>
      <c r="N1708" s="434">
        <v>0</v>
      </c>
      <c r="O1708" s="497" t="e">
        <f t="shared" si="135"/>
        <v>#DIV/0!</v>
      </c>
      <c r="P1708" s="434">
        <f t="shared" si="139"/>
        <v>0</v>
      </c>
      <c r="Q1708" s="434" t="e">
        <f t="shared" si="136"/>
        <v>#VALUE!</v>
      </c>
      <c r="R1708" s="434">
        <v>1</v>
      </c>
      <c r="S1708" s="434" t="str">
        <f t="shared" si="137"/>
        <v>Unclassified? Y/N Out of Order?</v>
      </c>
    </row>
    <row r="1709" spans="6:19" x14ac:dyDescent="0.2">
      <c r="F1709" s="434" t="b">
        <v>0</v>
      </c>
      <c r="G1709" s="440" t="b">
        <f t="shared" si="138"/>
        <v>1</v>
      </c>
      <c r="H1709" s="434" t="b">
        <v>0</v>
      </c>
      <c r="I1709" s="434" t="b">
        <v>0</v>
      </c>
      <c r="K1709" s="434" t="b">
        <v>0</v>
      </c>
      <c r="L1709" s="434">
        <v>0</v>
      </c>
      <c r="M1709" s="434" t="b">
        <v>0</v>
      </c>
      <c r="N1709" s="434">
        <v>0</v>
      </c>
      <c r="O1709" s="497" t="e">
        <f t="shared" si="135"/>
        <v>#DIV/0!</v>
      </c>
      <c r="P1709" s="434">
        <f t="shared" si="139"/>
        <v>0</v>
      </c>
      <c r="Q1709" s="434" t="e">
        <f t="shared" si="136"/>
        <v>#VALUE!</v>
      </c>
      <c r="R1709" s="434">
        <v>1</v>
      </c>
      <c r="S1709" s="434" t="str">
        <f t="shared" si="137"/>
        <v>Unclassified? Y/N Out of Order?</v>
      </c>
    </row>
    <row r="1710" spans="6:19" x14ac:dyDescent="0.2">
      <c r="F1710" s="434" t="b">
        <v>0</v>
      </c>
      <c r="G1710" s="440" t="b">
        <f t="shared" si="138"/>
        <v>1</v>
      </c>
      <c r="H1710" s="434" t="b">
        <v>0</v>
      </c>
      <c r="I1710" s="434" t="b">
        <v>0</v>
      </c>
      <c r="K1710" s="434" t="b">
        <v>0</v>
      </c>
      <c r="L1710" s="434">
        <v>0</v>
      </c>
      <c r="M1710" s="434" t="b">
        <v>0</v>
      </c>
      <c r="N1710" s="434">
        <v>0</v>
      </c>
      <c r="O1710" s="497" t="e">
        <f t="shared" si="135"/>
        <v>#DIV/0!</v>
      </c>
      <c r="P1710" s="434">
        <f t="shared" si="139"/>
        <v>0</v>
      </c>
      <c r="Q1710" s="434" t="e">
        <f t="shared" si="136"/>
        <v>#VALUE!</v>
      </c>
      <c r="R1710" s="434">
        <v>1</v>
      </c>
      <c r="S1710" s="434" t="str">
        <f t="shared" si="137"/>
        <v>Unclassified? Y/N Out of Order?</v>
      </c>
    </row>
    <row r="1711" spans="6:19" x14ac:dyDescent="0.2">
      <c r="F1711" s="434" t="b">
        <v>0</v>
      </c>
      <c r="G1711" s="440" t="b">
        <f t="shared" si="138"/>
        <v>1</v>
      </c>
      <c r="H1711" s="434" t="b">
        <v>0</v>
      </c>
      <c r="I1711" s="434" t="b">
        <v>0</v>
      </c>
      <c r="K1711" s="434" t="b">
        <v>0</v>
      </c>
      <c r="L1711" s="434">
        <v>0</v>
      </c>
      <c r="M1711" s="434" t="b">
        <v>0</v>
      </c>
      <c r="N1711" s="434">
        <v>0</v>
      </c>
      <c r="O1711" s="497" t="e">
        <f t="shared" si="135"/>
        <v>#DIV/0!</v>
      </c>
      <c r="P1711" s="434">
        <f t="shared" si="139"/>
        <v>0</v>
      </c>
      <c r="Q1711" s="434" t="e">
        <f t="shared" si="136"/>
        <v>#VALUE!</v>
      </c>
      <c r="R1711" s="434">
        <v>1</v>
      </c>
      <c r="S1711" s="434" t="str">
        <f t="shared" si="137"/>
        <v>Unclassified? Y/N Out of Order?</v>
      </c>
    </row>
    <row r="1712" spans="6:19" x14ac:dyDescent="0.2">
      <c r="F1712" s="434" t="b">
        <v>0</v>
      </c>
      <c r="G1712" s="440" t="b">
        <f t="shared" si="138"/>
        <v>1</v>
      </c>
      <c r="H1712" s="434" t="b">
        <v>0</v>
      </c>
      <c r="I1712" s="434" t="b">
        <v>0</v>
      </c>
      <c r="K1712" s="434" t="b">
        <v>0</v>
      </c>
      <c r="L1712" s="434">
        <v>0</v>
      </c>
      <c r="M1712" s="434" t="b">
        <v>0</v>
      </c>
      <c r="N1712" s="434">
        <v>0</v>
      </c>
      <c r="O1712" s="497" t="e">
        <f t="shared" si="135"/>
        <v>#DIV/0!</v>
      </c>
      <c r="P1712" s="434">
        <f t="shared" si="139"/>
        <v>0</v>
      </c>
      <c r="Q1712" s="434" t="e">
        <f t="shared" si="136"/>
        <v>#VALUE!</v>
      </c>
      <c r="R1712" s="434">
        <v>1</v>
      </c>
      <c r="S1712" s="434" t="str">
        <f t="shared" si="137"/>
        <v>Unclassified? Y/N Out of Order?</v>
      </c>
    </row>
    <row r="1713" spans="6:19" x14ac:dyDescent="0.2">
      <c r="F1713" s="434" t="b">
        <v>0</v>
      </c>
      <c r="G1713" s="440" t="b">
        <f t="shared" si="138"/>
        <v>1</v>
      </c>
      <c r="H1713" s="434" t="b">
        <v>0</v>
      </c>
      <c r="I1713" s="434" t="b">
        <v>0</v>
      </c>
      <c r="K1713" s="434" t="b">
        <v>0</v>
      </c>
      <c r="L1713" s="434">
        <v>0</v>
      </c>
      <c r="M1713" s="434" t="b">
        <v>0</v>
      </c>
      <c r="N1713" s="434">
        <v>0</v>
      </c>
      <c r="O1713" s="497" t="e">
        <f t="shared" si="135"/>
        <v>#DIV/0!</v>
      </c>
      <c r="P1713" s="434">
        <f t="shared" si="139"/>
        <v>0</v>
      </c>
      <c r="Q1713" s="434" t="e">
        <f t="shared" si="136"/>
        <v>#VALUE!</v>
      </c>
      <c r="R1713" s="434">
        <v>1</v>
      </c>
      <c r="S1713" s="434" t="str">
        <f t="shared" si="137"/>
        <v>Unclassified? Y/N Out of Order?</v>
      </c>
    </row>
    <row r="1714" spans="6:19" x14ac:dyDescent="0.2">
      <c r="F1714" s="434" t="b">
        <v>0</v>
      </c>
      <c r="G1714" s="440" t="b">
        <f t="shared" si="138"/>
        <v>1</v>
      </c>
      <c r="H1714" s="434" t="b">
        <v>0</v>
      </c>
      <c r="I1714" s="434" t="b">
        <v>0</v>
      </c>
      <c r="K1714" s="434" t="b">
        <v>0</v>
      </c>
      <c r="L1714" s="434">
        <v>0</v>
      </c>
      <c r="M1714" s="434" t="b">
        <v>0</v>
      </c>
      <c r="N1714" s="434">
        <v>0</v>
      </c>
      <c r="O1714" s="497" t="e">
        <f t="shared" si="135"/>
        <v>#DIV/0!</v>
      </c>
      <c r="P1714" s="434">
        <f t="shared" si="139"/>
        <v>0</v>
      </c>
      <c r="Q1714" s="434" t="e">
        <f t="shared" si="136"/>
        <v>#VALUE!</v>
      </c>
      <c r="R1714" s="434">
        <v>1</v>
      </c>
      <c r="S1714" s="434" t="str">
        <f t="shared" si="137"/>
        <v>Unclassified? Y/N Out of Order?</v>
      </c>
    </row>
    <row r="1715" spans="6:19" x14ac:dyDescent="0.2">
      <c r="F1715" s="434" t="b">
        <v>0</v>
      </c>
      <c r="G1715" s="440" t="b">
        <f t="shared" si="138"/>
        <v>1</v>
      </c>
      <c r="H1715" s="434" t="b">
        <v>0</v>
      </c>
      <c r="I1715" s="434" t="b">
        <v>0</v>
      </c>
      <c r="K1715" s="434" t="b">
        <v>0</v>
      </c>
      <c r="L1715" s="434">
        <v>0</v>
      </c>
      <c r="M1715" s="434" t="b">
        <v>0</v>
      </c>
      <c r="N1715" s="434">
        <v>0</v>
      </c>
      <c r="O1715" s="497" t="e">
        <f t="shared" si="135"/>
        <v>#DIV/0!</v>
      </c>
      <c r="P1715" s="434">
        <f t="shared" si="139"/>
        <v>0</v>
      </c>
      <c r="Q1715" s="434" t="e">
        <f t="shared" si="136"/>
        <v>#VALUE!</v>
      </c>
      <c r="R1715" s="434">
        <v>1</v>
      </c>
      <c r="S1715" s="434" t="str">
        <f t="shared" si="137"/>
        <v>Unclassified? Y/N Out of Order?</v>
      </c>
    </row>
    <row r="1716" spans="6:19" x14ac:dyDescent="0.2">
      <c r="F1716" s="434" t="b">
        <v>0</v>
      </c>
      <c r="G1716" s="440" t="b">
        <f t="shared" si="138"/>
        <v>1</v>
      </c>
      <c r="H1716" s="434" t="b">
        <v>0</v>
      </c>
      <c r="I1716" s="434" t="b">
        <v>0</v>
      </c>
      <c r="K1716" s="434" t="b">
        <v>0</v>
      </c>
      <c r="L1716" s="434">
        <v>0</v>
      </c>
      <c r="M1716" s="434" t="b">
        <v>0</v>
      </c>
      <c r="N1716" s="434">
        <v>0</v>
      </c>
      <c r="O1716" s="497" t="e">
        <f t="shared" si="135"/>
        <v>#DIV/0!</v>
      </c>
      <c r="P1716" s="434">
        <f t="shared" si="139"/>
        <v>0</v>
      </c>
      <c r="Q1716" s="434" t="e">
        <f t="shared" si="136"/>
        <v>#VALUE!</v>
      </c>
      <c r="R1716" s="434">
        <v>1</v>
      </c>
      <c r="S1716" s="434" t="str">
        <f t="shared" si="137"/>
        <v>Unclassified? Y/N Out of Order?</v>
      </c>
    </row>
    <row r="1717" spans="6:19" x14ac:dyDescent="0.2">
      <c r="F1717" s="434" t="b">
        <v>0</v>
      </c>
      <c r="G1717" s="440" t="b">
        <f t="shared" si="138"/>
        <v>1</v>
      </c>
      <c r="H1717" s="434" t="b">
        <v>0</v>
      </c>
      <c r="I1717" s="434" t="b">
        <v>0</v>
      </c>
      <c r="K1717" s="434" t="b">
        <v>0</v>
      </c>
      <c r="L1717" s="434">
        <v>0</v>
      </c>
      <c r="M1717" s="434" t="b">
        <v>0</v>
      </c>
      <c r="N1717" s="434">
        <v>0</v>
      </c>
      <c r="O1717" s="497" t="e">
        <f t="shared" si="135"/>
        <v>#DIV/0!</v>
      </c>
      <c r="P1717" s="434">
        <f t="shared" si="139"/>
        <v>0</v>
      </c>
      <c r="Q1717" s="434" t="e">
        <f t="shared" si="136"/>
        <v>#VALUE!</v>
      </c>
      <c r="R1717" s="434">
        <v>1</v>
      </c>
      <c r="S1717" s="434" t="str">
        <f t="shared" si="137"/>
        <v>Unclassified? Y/N Out of Order?</v>
      </c>
    </row>
    <row r="1718" spans="6:19" x14ac:dyDescent="0.2">
      <c r="F1718" s="434" t="b">
        <v>0</v>
      </c>
      <c r="G1718" s="440" t="b">
        <f t="shared" si="138"/>
        <v>1</v>
      </c>
      <c r="H1718" s="434" t="b">
        <v>0</v>
      </c>
      <c r="I1718" s="434" t="b">
        <v>0</v>
      </c>
      <c r="K1718" s="434" t="b">
        <v>0</v>
      </c>
      <c r="L1718" s="434">
        <v>0</v>
      </c>
      <c r="M1718" s="434" t="b">
        <v>0</v>
      </c>
      <c r="N1718" s="434">
        <v>0</v>
      </c>
      <c r="O1718" s="497" t="e">
        <f t="shared" si="135"/>
        <v>#DIV/0!</v>
      </c>
      <c r="P1718" s="434">
        <f t="shared" si="139"/>
        <v>0</v>
      </c>
      <c r="Q1718" s="434" t="e">
        <f t="shared" si="136"/>
        <v>#VALUE!</v>
      </c>
      <c r="R1718" s="434">
        <v>1</v>
      </c>
      <c r="S1718" s="434" t="str">
        <f t="shared" si="137"/>
        <v>Unclassified? Y/N Out of Order?</v>
      </c>
    </row>
    <row r="1719" spans="6:19" x14ac:dyDescent="0.2">
      <c r="F1719" s="434" t="b">
        <v>0</v>
      </c>
      <c r="G1719" s="440" t="b">
        <f t="shared" si="138"/>
        <v>1</v>
      </c>
      <c r="H1719" s="434" t="b">
        <v>0</v>
      </c>
      <c r="I1719" s="434" t="b">
        <v>0</v>
      </c>
      <c r="K1719" s="434" t="b">
        <v>0</v>
      </c>
      <c r="L1719" s="434">
        <v>0</v>
      </c>
      <c r="M1719" s="434" t="b">
        <v>0</v>
      </c>
      <c r="N1719" s="434">
        <v>0</v>
      </c>
      <c r="O1719" s="497" t="e">
        <f t="shared" si="135"/>
        <v>#DIV/0!</v>
      </c>
      <c r="P1719" s="434">
        <f t="shared" si="139"/>
        <v>0</v>
      </c>
      <c r="Q1719" s="434" t="e">
        <f t="shared" si="136"/>
        <v>#VALUE!</v>
      </c>
      <c r="R1719" s="434">
        <v>1</v>
      </c>
      <c r="S1719" s="434" t="str">
        <f t="shared" si="137"/>
        <v>Unclassified? Y/N Out of Order?</v>
      </c>
    </row>
    <row r="1720" spans="6:19" x14ac:dyDescent="0.2">
      <c r="F1720" s="434" t="b">
        <v>0</v>
      </c>
      <c r="G1720" s="440" t="b">
        <f t="shared" si="138"/>
        <v>1</v>
      </c>
      <c r="H1720" s="434" t="b">
        <v>0</v>
      </c>
      <c r="I1720" s="434" t="b">
        <v>0</v>
      </c>
      <c r="K1720" s="434" t="b">
        <v>0</v>
      </c>
      <c r="L1720" s="434">
        <v>0</v>
      </c>
      <c r="M1720" s="434" t="b">
        <v>0</v>
      </c>
      <c r="N1720" s="434">
        <v>0</v>
      </c>
      <c r="O1720" s="497" t="e">
        <f t="shared" si="135"/>
        <v>#DIV/0!</v>
      </c>
      <c r="P1720" s="434">
        <f t="shared" si="139"/>
        <v>0</v>
      </c>
      <c r="Q1720" s="434" t="e">
        <f t="shared" si="136"/>
        <v>#VALUE!</v>
      </c>
      <c r="R1720" s="434">
        <v>1</v>
      </c>
      <c r="S1720" s="434" t="str">
        <f t="shared" si="137"/>
        <v>Unclassified? Y/N Out of Order?</v>
      </c>
    </row>
    <row r="1721" spans="6:19" x14ac:dyDescent="0.2">
      <c r="F1721" s="434" t="b">
        <v>0</v>
      </c>
      <c r="G1721" s="440" t="b">
        <f t="shared" si="138"/>
        <v>1</v>
      </c>
      <c r="H1721" s="434" t="b">
        <v>0</v>
      </c>
      <c r="I1721" s="434" t="b">
        <v>0</v>
      </c>
      <c r="K1721" s="434" t="b">
        <v>0</v>
      </c>
      <c r="L1721" s="434">
        <v>0</v>
      </c>
      <c r="M1721" s="434" t="b">
        <v>0</v>
      </c>
      <c r="N1721" s="434">
        <v>0</v>
      </c>
      <c r="O1721" s="497" t="e">
        <f t="shared" si="135"/>
        <v>#DIV/0!</v>
      </c>
      <c r="P1721" s="434">
        <f t="shared" si="139"/>
        <v>0</v>
      </c>
      <c r="Q1721" s="434" t="e">
        <f t="shared" si="136"/>
        <v>#VALUE!</v>
      </c>
      <c r="R1721" s="434">
        <v>1</v>
      </c>
      <c r="S1721" s="434" t="str">
        <f t="shared" si="137"/>
        <v>Unclassified? Y/N Out of Order?</v>
      </c>
    </row>
    <row r="1722" spans="6:19" x14ac:dyDescent="0.2">
      <c r="F1722" s="434" t="b">
        <v>0</v>
      </c>
      <c r="G1722" s="440" t="b">
        <f t="shared" si="138"/>
        <v>1</v>
      </c>
      <c r="H1722" s="434" t="b">
        <v>0</v>
      </c>
      <c r="I1722" s="434" t="b">
        <v>0</v>
      </c>
      <c r="K1722" s="434" t="b">
        <v>0</v>
      </c>
      <c r="L1722" s="434">
        <v>0</v>
      </c>
      <c r="M1722" s="434" t="b">
        <v>0</v>
      </c>
      <c r="N1722" s="434">
        <v>0</v>
      </c>
      <c r="O1722" s="497" t="e">
        <f t="shared" si="135"/>
        <v>#DIV/0!</v>
      </c>
      <c r="P1722" s="434">
        <f t="shared" si="139"/>
        <v>0</v>
      </c>
      <c r="Q1722" s="434" t="e">
        <f t="shared" si="136"/>
        <v>#VALUE!</v>
      </c>
      <c r="R1722" s="434">
        <v>1</v>
      </c>
      <c r="S1722" s="434" t="str">
        <f t="shared" si="137"/>
        <v>Unclassified? Y/N Out of Order?</v>
      </c>
    </row>
    <row r="1723" spans="6:19" x14ac:dyDescent="0.2">
      <c r="F1723" s="434" t="b">
        <v>0</v>
      </c>
      <c r="G1723" s="440" t="b">
        <f t="shared" si="138"/>
        <v>1</v>
      </c>
      <c r="H1723" s="434" t="b">
        <v>0</v>
      </c>
      <c r="I1723" s="434" t="b">
        <v>0</v>
      </c>
      <c r="K1723" s="434" t="b">
        <v>0</v>
      </c>
      <c r="L1723" s="434">
        <v>0</v>
      </c>
      <c r="M1723" s="434" t="b">
        <v>0</v>
      </c>
      <c r="N1723" s="434">
        <v>0</v>
      </c>
      <c r="O1723" s="497" t="e">
        <f t="shared" si="135"/>
        <v>#DIV/0!</v>
      </c>
      <c r="P1723" s="434">
        <f t="shared" si="139"/>
        <v>0</v>
      </c>
      <c r="Q1723" s="434" t="e">
        <f t="shared" si="136"/>
        <v>#VALUE!</v>
      </c>
      <c r="R1723" s="434">
        <v>1</v>
      </c>
      <c r="S1723" s="434" t="str">
        <f t="shared" si="137"/>
        <v>Unclassified? Y/N Out of Order?</v>
      </c>
    </row>
    <row r="1724" spans="6:19" x14ac:dyDescent="0.2">
      <c r="F1724" s="434" t="b">
        <v>0</v>
      </c>
      <c r="G1724" s="440" t="b">
        <f t="shared" si="138"/>
        <v>1</v>
      </c>
      <c r="H1724" s="434" t="b">
        <v>0</v>
      </c>
      <c r="I1724" s="434" t="b">
        <v>0</v>
      </c>
      <c r="K1724" s="434" t="b">
        <v>0</v>
      </c>
      <c r="L1724" s="434">
        <v>0</v>
      </c>
      <c r="M1724" s="434" t="b">
        <v>0</v>
      </c>
      <c r="N1724" s="434">
        <v>0</v>
      </c>
      <c r="O1724" s="497" t="e">
        <f t="shared" si="135"/>
        <v>#DIV/0!</v>
      </c>
      <c r="P1724" s="434">
        <f t="shared" si="139"/>
        <v>0</v>
      </c>
      <c r="Q1724" s="434" t="e">
        <f t="shared" si="136"/>
        <v>#VALUE!</v>
      </c>
      <c r="R1724" s="434">
        <v>1</v>
      </c>
      <c r="S1724" s="434" t="str">
        <f t="shared" si="137"/>
        <v>Unclassified? Y/N Out of Order?</v>
      </c>
    </row>
    <row r="1725" spans="6:19" x14ac:dyDescent="0.2">
      <c r="F1725" s="434" t="b">
        <v>0</v>
      </c>
      <c r="G1725" s="440" t="b">
        <f t="shared" si="138"/>
        <v>1</v>
      </c>
      <c r="H1725" s="434" t="b">
        <v>0</v>
      </c>
      <c r="I1725" s="434" t="b">
        <v>0</v>
      </c>
      <c r="K1725" s="434" t="b">
        <v>0</v>
      </c>
      <c r="L1725" s="434">
        <v>0</v>
      </c>
      <c r="M1725" s="434" t="b">
        <v>0</v>
      </c>
      <c r="N1725" s="434">
        <v>0</v>
      </c>
      <c r="O1725" s="497" t="e">
        <f t="shared" si="135"/>
        <v>#DIV/0!</v>
      </c>
      <c r="P1725" s="434">
        <f t="shared" si="139"/>
        <v>0</v>
      </c>
      <c r="Q1725" s="434" t="e">
        <f t="shared" si="136"/>
        <v>#VALUE!</v>
      </c>
      <c r="R1725" s="434">
        <v>1</v>
      </c>
      <c r="S1725" s="434" t="str">
        <f t="shared" si="137"/>
        <v>Unclassified? Y/N Out of Order?</v>
      </c>
    </row>
    <row r="1726" spans="6:19" x14ac:dyDescent="0.2">
      <c r="F1726" s="434" t="b">
        <v>0</v>
      </c>
      <c r="G1726" s="440" t="b">
        <f t="shared" si="138"/>
        <v>1</v>
      </c>
      <c r="H1726" s="434" t="b">
        <v>0</v>
      </c>
      <c r="I1726" s="434" t="b">
        <v>0</v>
      </c>
      <c r="K1726" s="434" t="b">
        <v>0</v>
      </c>
      <c r="L1726" s="434">
        <v>0</v>
      </c>
      <c r="M1726" s="434" t="b">
        <v>0</v>
      </c>
      <c r="N1726" s="434">
        <v>0</v>
      </c>
      <c r="O1726" s="497" t="e">
        <f t="shared" si="135"/>
        <v>#DIV/0!</v>
      </c>
      <c r="P1726" s="434">
        <f t="shared" si="139"/>
        <v>0</v>
      </c>
      <c r="Q1726" s="434" t="e">
        <f t="shared" si="136"/>
        <v>#VALUE!</v>
      </c>
      <c r="R1726" s="434">
        <v>1</v>
      </c>
      <c r="S1726" s="434" t="str">
        <f t="shared" si="137"/>
        <v>Unclassified? Y/N Out of Order?</v>
      </c>
    </row>
    <row r="1727" spans="6:19" x14ac:dyDescent="0.2">
      <c r="F1727" s="434" t="b">
        <v>0</v>
      </c>
      <c r="G1727" s="440" t="b">
        <f t="shared" si="138"/>
        <v>1</v>
      </c>
      <c r="H1727" s="434" t="b">
        <v>0</v>
      </c>
      <c r="I1727" s="434" t="b">
        <v>0</v>
      </c>
      <c r="K1727" s="434" t="b">
        <v>0</v>
      </c>
      <c r="L1727" s="434">
        <v>0</v>
      </c>
      <c r="M1727" s="434" t="b">
        <v>0</v>
      </c>
      <c r="N1727" s="434">
        <v>0</v>
      </c>
      <c r="O1727" s="497" t="e">
        <f t="shared" si="135"/>
        <v>#DIV/0!</v>
      </c>
      <c r="P1727" s="434">
        <f t="shared" si="139"/>
        <v>0</v>
      </c>
      <c r="Q1727" s="434" t="e">
        <f t="shared" si="136"/>
        <v>#VALUE!</v>
      </c>
      <c r="R1727" s="434">
        <v>1</v>
      </c>
      <c r="S1727" s="434" t="str">
        <f t="shared" si="137"/>
        <v>Unclassified? Y/N Out of Order?</v>
      </c>
    </row>
    <row r="1728" spans="6:19" x14ac:dyDescent="0.2">
      <c r="F1728" s="434" t="b">
        <v>0</v>
      </c>
      <c r="G1728" s="440" t="b">
        <f t="shared" si="138"/>
        <v>1</v>
      </c>
      <c r="H1728" s="434" t="b">
        <v>0</v>
      </c>
      <c r="I1728" s="434" t="b">
        <v>0</v>
      </c>
      <c r="K1728" s="434" t="b">
        <v>0</v>
      </c>
      <c r="L1728" s="434">
        <v>0</v>
      </c>
      <c r="M1728" s="434" t="b">
        <v>0</v>
      </c>
      <c r="N1728" s="434">
        <v>0</v>
      </c>
      <c r="O1728" s="497" t="e">
        <f t="shared" si="135"/>
        <v>#DIV/0!</v>
      </c>
      <c r="P1728" s="434">
        <f t="shared" si="139"/>
        <v>0</v>
      </c>
      <c r="Q1728" s="434" t="e">
        <f t="shared" si="136"/>
        <v>#VALUE!</v>
      </c>
      <c r="R1728" s="434">
        <v>1</v>
      </c>
      <c r="S1728" s="434" t="str">
        <f t="shared" si="137"/>
        <v>Unclassified? Y/N Out of Order?</v>
      </c>
    </row>
    <row r="1729" spans="6:19" x14ac:dyDescent="0.2">
      <c r="F1729" s="434" t="b">
        <v>0</v>
      </c>
      <c r="G1729" s="440" t="b">
        <f t="shared" si="138"/>
        <v>1</v>
      </c>
      <c r="H1729" s="434" t="b">
        <v>0</v>
      </c>
      <c r="I1729" s="434" t="b">
        <v>0</v>
      </c>
      <c r="K1729" s="434" t="b">
        <v>0</v>
      </c>
      <c r="L1729" s="434">
        <v>0</v>
      </c>
      <c r="M1729" s="434" t="b">
        <v>0</v>
      </c>
      <c r="N1729" s="434">
        <v>0</v>
      </c>
      <c r="O1729" s="497" t="e">
        <f t="shared" si="135"/>
        <v>#DIV/0!</v>
      </c>
      <c r="P1729" s="434">
        <f t="shared" si="139"/>
        <v>0</v>
      </c>
      <c r="Q1729" s="434" t="e">
        <f t="shared" si="136"/>
        <v>#VALUE!</v>
      </c>
      <c r="R1729" s="434">
        <v>1</v>
      </c>
      <c r="S1729" s="434" t="str">
        <f t="shared" si="137"/>
        <v>Unclassified? Y/N Out of Order?</v>
      </c>
    </row>
    <row r="1730" spans="6:19" x14ac:dyDescent="0.2">
      <c r="F1730" s="434" t="b">
        <v>0</v>
      </c>
      <c r="G1730" s="440" t="b">
        <f t="shared" si="138"/>
        <v>1</v>
      </c>
      <c r="H1730" s="434" t="b">
        <v>0</v>
      </c>
      <c r="I1730" s="434" t="b">
        <v>0</v>
      </c>
      <c r="K1730" s="434" t="b">
        <v>0</v>
      </c>
      <c r="L1730" s="434">
        <v>0</v>
      </c>
      <c r="M1730" s="434" t="b">
        <v>0</v>
      </c>
      <c r="N1730" s="434">
        <v>0</v>
      </c>
      <c r="O1730" s="497" t="e">
        <f t="shared" si="135"/>
        <v>#DIV/0!</v>
      </c>
      <c r="P1730" s="434">
        <f t="shared" si="139"/>
        <v>0</v>
      </c>
      <c r="Q1730" s="434" t="e">
        <f t="shared" si="136"/>
        <v>#VALUE!</v>
      </c>
      <c r="R1730" s="434">
        <v>1</v>
      </c>
      <c r="S1730" s="434" t="str">
        <f t="shared" si="137"/>
        <v>Unclassified? Y/N Out of Order?</v>
      </c>
    </row>
    <row r="1731" spans="6:19" x14ac:dyDescent="0.2">
      <c r="F1731" s="434" t="b">
        <v>0</v>
      </c>
      <c r="G1731" s="440" t="b">
        <f t="shared" si="138"/>
        <v>1</v>
      </c>
      <c r="H1731" s="434" t="b">
        <v>0</v>
      </c>
      <c r="I1731" s="434" t="b">
        <v>0</v>
      </c>
      <c r="K1731" s="434" t="b">
        <v>0</v>
      </c>
      <c r="L1731" s="434">
        <v>0</v>
      </c>
      <c r="M1731" s="434" t="b">
        <v>0</v>
      </c>
      <c r="N1731" s="434">
        <v>0</v>
      </c>
      <c r="O1731" s="497" t="e">
        <f t="shared" si="135"/>
        <v>#DIV/0!</v>
      </c>
      <c r="P1731" s="434">
        <f t="shared" si="139"/>
        <v>0</v>
      </c>
      <c r="Q1731" s="434" t="e">
        <f t="shared" si="136"/>
        <v>#VALUE!</v>
      </c>
      <c r="R1731" s="434">
        <v>1</v>
      </c>
      <c r="S1731" s="434" t="str">
        <f t="shared" si="137"/>
        <v>Unclassified? Y/N Out of Order?</v>
      </c>
    </row>
    <row r="1732" spans="6:19" x14ac:dyDescent="0.2">
      <c r="F1732" s="434" t="b">
        <v>0</v>
      </c>
      <c r="G1732" s="440" t="b">
        <f t="shared" si="138"/>
        <v>1</v>
      </c>
      <c r="H1732" s="434" t="b">
        <v>0</v>
      </c>
      <c r="I1732" s="434" t="b">
        <v>0</v>
      </c>
      <c r="K1732" s="434" t="b">
        <v>0</v>
      </c>
      <c r="L1732" s="434">
        <v>0</v>
      </c>
      <c r="M1732" s="434" t="b">
        <v>0</v>
      </c>
      <c r="N1732" s="434">
        <v>0</v>
      </c>
      <c r="O1732" s="497" t="e">
        <f t="shared" si="135"/>
        <v>#DIV/0!</v>
      </c>
      <c r="P1732" s="434">
        <f t="shared" si="139"/>
        <v>0</v>
      </c>
      <c r="Q1732" s="434" t="e">
        <f t="shared" si="136"/>
        <v>#VALUE!</v>
      </c>
      <c r="R1732" s="434">
        <v>1</v>
      </c>
      <c r="S1732" s="434" t="str">
        <f t="shared" si="137"/>
        <v>Unclassified? Y/N Out of Order?</v>
      </c>
    </row>
    <row r="1733" spans="6:19" x14ac:dyDescent="0.2">
      <c r="F1733" s="434" t="b">
        <v>0</v>
      </c>
      <c r="G1733" s="440" t="b">
        <f t="shared" si="138"/>
        <v>1</v>
      </c>
      <c r="H1733" s="434" t="b">
        <v>0</v>
      </c>
      <c r="I1733" s="434" t="b">
        <v>0</v>
      </c>
      <c r="K1733" s="434" t="b">
        <v>0</v>
      </c>
      <c r="L1733" s="434">
        <v>0</v>
      </c>
      <c r="M1733" s="434" t="b">
        <v>0</v>
      </c>
      <c r="N1733" s="434">
        <v>0</v>
      </c>
      <c r="O1733" s="497" t="e">
        <f t="shared" si="135"/>
        <v>#DIV/0!</v>
      </c>
      <c r="P1733" s="434">
        <f t="shared" si="139"/>
        <v>0</v>
      </c>
      <c r="Q1733" s="434" t="e">
        <f t="shared" si="136"/>
        <v>#VALUE!</v>
      </c>
      <c r="R1733" s="434">
        <v>1</v>
      </c>
      <c r="S1733" s="434" t="str">
        <f t="shared" si="137"/>
        <v>Unclassified? Y/N Out of Order?</v>
      </c>
    </row>
    <row r="1734" spans="6:19" x14ac:dyDescent="0.2">
      <c r="F1734" s="434" t="b">
        <v>0</v>
      </c>
      <c r="G1734" s="440" t="b">
        <f t="shared" si="138"/>
        <v>1</v>
      </c>
      <c r="H1734" s="434" t="b">
        <v>0</v>
      </c>
      <c r="I1734" s="434" t="b">
        <v>0</v>
      </c>
      <c r="K1734" s="434" t="b">
        <v>0</v>
      </c>
      <c r="L1734" s="434">
        <v>0</v>
      </c>
      <c r="M1734" s="434" t="b">
        <v>0</v>
      </c>
      <c r="N1734" s="434">
        <v>0</v>
      </c>
      <c r="O1734" s="497" t="e">
        <f t="shared" si="135"/>
        <v>#DIV/0!</v>
      </c>
      <c r="P1734" s="434">
        <f t="shared" si="139"/>
        <v>0</v>
      </c>
      <c r="Q1734" s="434" t="e">
        <f t="shared" si="136"/>
        <v>#VALUE!</v>
      </c>
      <c r="R1734" s="434">
        <v>1</v>
      </c>
      <c r="S1734" s="434" t="str">
        <f t="shared" si="137"/>
        <v>Unclassified? Y/N Out of Order?</v>
      </c>
    </row>
    <row r="1735" spans="6:19" x14ac:dyDescent="0.2">
      <c r="F1735" s="434" t="b">
        <v>0</v>
      </c>
      <c r="G1735" s="440" t="b">
        <f t="shared" si="138"/>
        <v>1</v>
      </c>
      <c r="H1735" s="434" t="b">
        <v>0</v>
      </c>
      <c r="I1735" s="434" t="b">
        <v>0</v>
      </c>
      <c r="K1735" s="434" t="b">
        <v>0</v>
      </c>
      <c r="L1735" s="434">
        <v>0</v>
      </c>
      <c r="M1735" s="434" t="b">
        <v>0</v>
      </c>
      <c r="N1735" s="434">
        <v>0</v>
      </c>
      <c r="O1735" s="497" t="e">
        <f t="shared" si="135"/>
        <v>#DIV/0!</v>
      </c>
      <c r="P1735" s="434">
        <f t="shared" si="139"/>
        <v>0</v>
      </c>
      <c r="Q1735" s="434" t="e">
        <f t="shared" si="136"/>
        <v>#VALUE!</v>
      </c>
      <c r="R1735" s="434">
        <v>1</v>
      </c>
      <c r="S1735" s="434" t="str">
        <f t="shared" si="137"/>
        <v>Unclassified? Y/N Out of Order?</v>
      </c>
    </row>
    <row r="1736" spans="6:19" x14ac:dyDescent="0.2">
      <c r="F1736" s="434" t="b">
        <v>0</v>
      </c>
      <c r="G1736" s="440" t="b">
        <f t="shared" si="138"/>
        <v>1</v>
      </c>
      <c r="H1736" s="434" t="b">
        <v>0</v>
      </c>
      <c r="I1736" s="434" t="b">
        <v>0</v>
      </c>
      <c r="K1736" s="434" t="b">
        <v>0</v>
      </c>
      <c r="L1736" s="434">
        <v>0</v>
      </c>
      <c r="M1736" s="434" t="b">
        <v>0</v>
      </c>
      <c r="N1736" s="434">
        <v>0</v>
      </c>
      <c r="O1736" s="497" t="e">
        <f t="shared" si="135"/>
        <v>#DIV/0!</v>
      </c>
      <c r="P1736" s="434">
        <f t="shared" si="139"/>
        <v>0</v>
      </c>
      <c r="Q1736" s="434" t="e">
        <f t="shared" si="136"/>
        <v>#VALUE!</v>
      </c>
      <c r="R1736" s="434">
        <v>1</v>
      </c>
      <c r="S1736" s="434" t="str">
        <f t="shared" si="137"/>
        <v>Unclassified? Y/N Out of Order?</v>
      </c>
    </row>
    <row r="1737" spans="6:19" x14ac:dyDescent="0.2">
      <c r="F1737" s="434" t="b">
        <v>0</v>
      </c>
      <c r="G1737" s="440" t="b">
        <f t="shared" si="138"/>
        <v>1</v>
      </c>
      <c r="H1737" s="434" t="b">
        <v>0</v>
      </c>
      <c r="I1737" s="434" t="b">
        <v>0</v>
      </c>
      <c r="K1737" s="434" t="b">
        <v>0</v>
      </c>
      <c r="L1737" s="434">
        <v>0</v>
      </c>
      <c r="M1737" s="434" t="b">
        <v>0</v>
      </c>
      <c r="N1737" s="434">
        <v>0</v>
      </c>
      <c r="O1737" s="497" t="e">
        <f t="shared" si="135"/>
        <v>#DIV/0!</v>
      </c>
      <c r="P1737" s="434">
        <f t="shared" si="139"/>
        <v>0</v>
      </c>
      <c r="Q1737" s="434" t="e">
        <f t="shared" si="136"/>
        <v>#VALUE!</v>
      </c>
      <c r="R1737" s="434">
        <v>1</v>
      </c>
      <c r="S1737" s="434" t="str">
        <f t="shared" si="137"/>
        <v>Unclassified? Y/N Out of Order?</v>
      </c>
    </row>
    <row r="1738" spans="6:19" x14ac:dyDescent="0.2">
      <c r="F1738" s="434" t="b">
        <v>0</v>
      </c>
      <c r="G1738" s="440" t="b">
        <f t="shared" si="138"/>
        <v>1</v>
      </c>
      <c r="H1738" s="434" t="b">
        <v>0</v>
      </c>
      <c r="I1738" s="434" t="b">
        <v>0</v>
      </c>
      <c r="K1738" s="434" t="b">
        <v>0</v>
      </c>
      <c r="L1738" s="434">
        <v>0</v>
      </c>
      <c r="M1738" s="434" t="b">
        <v>0</v>
      </c>
      <c r="N1738" s="434">
        <v>0</v>
      </c>
      <c r="O1738" s="497" t="e">
        <f t="shared" ref="O1738:O1801" si="140">SUM(IF(I1738 = 1, 1, 0) * J1738, IF(K1738 = 1, 1, 0) * L1738, IF(M1738 = 1, 1, 0) * N1738) / P1738</f>
        <v>#DIV/0!</v>
      </c>
      <c r="P1738" s="434">
        <f t="shared" si="139"/>
        <v>0</v>
      </c>
      <c r="Q1738" s="434" t="e">
        <f t="shared" ref="Q1738:Q1801" si="141">SUM(IF(I1738 = 1, 1, 0) * J1738, IF(K1738 = 1, 1, 0) * L1738, IF(M1738 = 1, 1, 0) * N1738) + " / " + P1738</f>
        <v>#VALUE!</v>
      </c>
      <c r="R1738" s="434">
        <v>1</v>
      </c>
      <c r="S1738" s="434"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34" t="b">
        <v>0</v>
      </c>
      <c r="G1739" s="440" t="b">
        <f t="shared" ref="G1739:G1802" si="143">NOT(H1739)</f>
        <v>1</v>
      </c>
      <c r="H1739" s="434" t="b">
        <v>0</v>
      </c>
      <c r="I1739" s="434" t="b">
        <v>0</v>
      </c>
      <c r="K1739" s="434" t="b">
        <v>0</v>
      </c>
      <c r="L1739" s="434">
        <v>0</v>
      </c>
      <c r="M1739" s="434" t="b">
        <v>0</v>
      </c>
      <c r="N1739" s="434">
        <v>0</v>
      </c>
      <c r="O1739" s="497" t="e">
        <f t="shared" si="140"/>
        <v>#DIV/0!</v>
      </c>
      <c r="P1739" s="434">
        <f t="shared" si="139"/>
        <v>0</v>
      </c>
      <c r="Q1739" s="434" t="e">
        <f t="shared" si="141"/>
        <v>#VALUE!</v>
      </c>
      <c r="R1739" s="434">
        <v>1</v>
      </c>
      <c r="S1739" s="434" t="str">
        <f t="shared" si="142"/>
        <v>Unclassified? Y/N Out of Order?</v>
      </c>
    </row>
    <row r="1740" spans="6:19" x14ac:dyDescent="0.2">
      <c r="F1740" s="434" t="b">
        <v>0</v>
      </c>
      <c r="G1740" s="440" t="b">
        <f t="shared" si="143"/>
        <v>1</v>
      </c>
      <c r="H1740" s="434" t="b">
        <v>0</v>
      </c>
      <c r="I1740" s="434" t="b">
        <v>0</v>
      </c>
      <c r="K1740" s="434" t="b">
        <v>0</v>
      </c>
      <c r="L1740" s="434">
        <v>0</v>
      </c>
      <c r="M1740" s="434" t="b">
        <v>0</v>
      </c>
      <c r="N1740" s="434">
        <v>0</v>
      </c>
      <c r="O1740" s="497" t="e">
        <f t="shared" si="140"/>
        <v>#DIV/0!</v>
      </c>
      <c r="P1740" s="434">
        <f t="shared" si="139"/>
        <v>0</v>
      </c>
      <c r="Q1740" s="434" t="e">
        <f t="shared" si="141"/>
        <v>#VALUE!</v>
      </c>
      <c r="R1740" s="434">
        <v>1</v>
      </c>
      <c r="S1740" s="434" t="str">
        <f t="shared" si="142"/>
        <v>Unclassified? Y/N Out of Order?</v>
      </c>
    </row>
    <row r="1741" spans="6:19" x14ac:dyDescent="0.2">
      <c r="F1741" s="434" t="b">
        <v>0</v>
      </c>
      <c r="G1741" s="440" t="b">
        <f t="shared" si="143"/>
        <v>1</v>
      </c>
      <c r="H1741" s="434" t="b">
        <v>0</v>
      </c>
      <c r="I1741" s="434" t="b">
        <v>0</v>
      </c>
      <c r="K1741" s="434" t="b">
        <v>0</v>
      </c>
      <c r="L1741" s="434">
        <v>0</v>
      </c>
      <c r="M1741" s="434" t="b">
        <v>0</v>
      </c>
      <c r="N1741" s="434">
        <v>0</v>
      </c>
      <c r="O1741" s="497" t="e">
        <f t="shared" si="140"/>
        <v>#DIV/0!</v>
      </c>
      <c r="P1741" s="434">
        <f t="shared" ref="P1741:P1804" si="144">SUM(J1741, L1741, N1741)</f>
        <v>0</v>
      </c>
      <c r="Q1741" s="434" t="e">
        <f t="shared" si="141"/>
        <v>#VALUE!</v>
      </c>
      <c r="R1741" s="434">
        <v>1</v>
      </c>
      <c r="S1741" s="434" t="str">
        <f t="shared" si="142"/>
        <v>Unclassified? Y/N Out of Order?</v>
      </c>
    </row>
    <row r="1742" spans="6:19" x14ac:dyDescent="0.2">
      <c r="F1742" s="434" t="b">
        <v>0</v>
      </c>
      <c r="G1742" s="440" t="b">
        <f t="shared" si="143"/>
        <v>1</v>
      </c>
      <c r="H1742" s="434" t="b">
        <v>0</v>
      </c>
      <c r="I1742" s="434" t="b">
        <v>0</v>
      </c>
      <c r="K1742" s="434" t="b">
        <v>0</v>
      </c>
      <c r="L1742" s="434">
        <v>0</v>
      </c>
      <c r="M1742" s="434" t="b">
        <v>0</v>
      </c>
      <c r="N1742" s="434">
        <v>0</v>
      </c>
      <c r="O1742" s="497" t="e">
        <f t="shared" si="140"/>
        <v>#DIV/0!</v>
      </c>
      <c r="P1742" s="434">
        <f t="shared" si="144"/>
        <v>0</v>
      </c>
      <c r="Q1742" s="434" t="e">
        <f t="shared" si="141"/>
        <v>#VALUE!</v>
      </c>
      <c r="R1742" s="434">
        <v>1</v>
      </c>
      <c r="S1742" s="434" t="str">
        <f t="shared" si="142"/>
        <v>Unclassified? Y/N Out of Order?</v>
      </c>
    </row>
    <row r="1743" spans="6:19" x14ac:dyDescent="0.2">
      <c r="F1743" s="434" t="b">
        <v>0</v>
      </c>
      <c r="G1743" s="440" t="b">
        <f t="shared" si="143"/>
        <v>1</v>
      </c>
      <c r="H1743" s="434" t="b">
        <v>0</v>
      </c>
      <c r="I1743" s="434" t="b">
        <v>0</v>
      </c>
      <c r="K1743" s="434" t="b">
        <v>0</v>
      </c>
      <c r="L1743" s="434">
        <v>0</v>
      </c>
      <c r="M1743" s="434" t="b">
        <v>0</v>
      </c>
      <c r="N1743" s="434">
        <v>0</v>
      </c>
      <c r="O1743" s="497" t="e">
        <f t="shared" si="140"/>
        <v>#DIV/0!</v>
      </c>
      <c r="P1743" s="434">
        <f t="shared" si="144"/>
        <v>0</v>
      </c>
      <c r="Q1743" s="434" t="e">
        <f t="shared" si="141"/>
        <v>#VALUE!</v>
      </c>
      <c r="R1743" s="434">
        <v>1</v>
      </c>
      <c r="S1743" s="434" t="str">
        <f t="shared" si="142"/>
        <v>Unclassified? Y/N Out of Order?</v>
      </c>
    </row>
    <row r="1744" spans="6:19" x14ac:dyDescent="0.2">
      <c r="F1744" s="434" t="b">
        <v>0</v>
      </c>
      <c r="G1744" s="440" t="b">
        <f t="shared" si="143"/>
        <v>1</v>
      </c>
      <c r="H1744" s="434" t="b">
        <v>0</v>
      </c>
      <c r="I1744" s="434" t="b">
        <v>0</v>
      </c>
      <c r="K1744" s="434" t="b">
        <v>0</v>
      </c>
      <c r="L1744" s="434">
        <v>0</v>
      </c>
      <c r="M1744" s="434" t="b">
        <v>0</v>
      </c>
      <c r="N1744" s="434">
        <v>0</v>
      </c>
      <c r="O1744" s="497" t="e">
        <f t="shared" si="140"/>
        <v>#DIV/0!</v>
      </c>
      <c r="P1744" s="434">
        <f t="shared" si="144"/>
        <v>0</v>
      </c>
      <c r="Q1744" s="434" t="e">
        <f t="shared" si="141"/>
        <v>#VALUE!</v>
      </c>
      <c r="R1744" s="434">
        <v>1</v>
      </c>
      <c r="S1744" s="434" t="str">
        <f t="shared" si="142"/>
        <v>Unclassified? Y/N Out of Order?</v>
      </c>
    </row>
    <row r="1745" spans="6:19" x14ac:dyDescent="0.2">
      <c r="F1745" s="434" t="b">
        <v>0</v>
      </c>
      <c r="G1745" s="440" t="b">
        <f t="shared" si="143"/>
        <v>1</v>
      </c>
      <c r="H1745" s="434" t="b">
        <v>0</v>
      </c>
      <c r="I1745" s="434" t="b">
        <v>0</v>
      </c>
      <c r="K1745" s="434" t="b">
        <v>0</v>
      </c>
      <c r="L1745" s="434">
        <v>0</v>
      </c>
      <c r="M1745" s="434" t="b">
        <v>0</v>
      </c>
      <c r="N1745" s="434">
        <v>0</v>
      </c>
      <c r="O1745" s="497" t="e">
        <f t="shared" si="140"/>
        <v>#DIV/0!</v>
      </c>
      <c r="P1745" s="434">
        <f t="shared" si="144"/>
        <v>0</v>
      </c>
      <c r="Q1745" s="434" t="e">
        <f t="shared" si="141"/>
        <v>#VALUE!</v>
      </c>
      <c r="R1745" s="434">
        <v>1</v>
      </c>
      <c r="S1745" s="434" t="str">
        <f t="shared" si="142"/>
        <v>Unclassified? Y/N Out of Order?</v>
      </c>
    </row>
    <row r="1746" spans="6:19" x14ac:dyDescent="0.2">
      <c r="F1746" s="434" t="b">
        <v>0</v>
      </c>
      <c r="G1746" s="440" t="b">
        <f t="shared" si="143"/>
        <v>1</v>
      </c>
      <c r="H1746" s="434" t="b">
        <v>0</v>
      </c>
      <c r="I1746" s="434" t="b">
        <v>0</v>
      </c>
      <c r="K1746" s="434" t="b">
        <v>0</v>
      </c>
      <c r="L1746" s="434">
        <v>0</v>
      </c>
      <c r="M1746" s="434" t="b">
        <v>0</v>
      </c>
      <c r="N1746" s="434">
        <v>0</v>
      </c>
      <c r="O1746" s="497" t="e">
        <f t="shared" si="140"/>
        <v>#DIV/0!</v>
      </c>
      <c r="P1746" s="434">
        <f t="shared" si="144"/>
        <v>0</v>
      </c>
      <c r="Q1746" s="434" t="e">
        <f t="shared" si="141"/>
        <v>#VALUE!</v>
      </c>
      <c r="R1746" s="434">
        <v>1</v>
      </c>
      <c r="S1746" s="434" t="str">
        <f t="shared" si="142"/>
        <v>Unclassified? Y/N Out of Order?</v>
      </c>
    </row>
    <row r="1747" spans="6:19" x14ac:dyDescent="0.2">
      <c r="F1747" s="434" t="b">
        <v>0</v>
      </c>
      <c r="G1747" s="440" t="b">
        <f t="shared" si="143"/>
        <v>1</v>
      </c>
      <c r="H1747" s="434" t="b">
        <v>0</v>
      </c>
      <c r="I1747" s="434" t="b">
        <v>0</v>
      </c>
      <c r="K1747" s="434" t="b">
        <v>0</v>
      </c>
      <c r="L1747" s="434">
        <v>0</v>
      </c>
      <c r="M1747" s="434" t="b">
        <v>0</v>
      </c>
      <c r="N1747" s="434">
        <v>0</v>
      </c>
      <c r="O1747" s="497" t="e">
        <f t="shared" si="140"/>
        <v>#DIV/0!</v>
      </c>
      <c r="P1747" s="434">
        <f t="shared" si="144"/>
        <v>0</v>
      </c>
      <c r="Q1747" s="434" t="e">
        <f t="shared" si="141"/>
        <v>#VALUE!</v>
      </c>
      <c r="R1747" s="434">
        <v>1</v>
      </c>
      <c r="S1747" s="434" t="str">
        <f t="shared" si="142"/>
        <v>Unclassified? Y/N Out of Order?</v>
      </c>
    </row>
    <row r="1748" spans="6:19" x14ac:dyDescent="0.2">
      <c r="F1748" s="434" t="b">
        <v>0</v>
      </c>
      <c r="G1748" s="440" t="b">
        <f t="shared" si="143"/>
        <v>1</v>
      </c>
      <c r="H1748" s="434" t="b">
        <v>0</v>
      </c>
      <c r="I1748" s="434" t="b">
        <v>0</v>
      </c>
      <c r="K1748" s="434" t="b">
        <v>0</v>
      </c>
      <c r="L1748" s="434">
        <v>0</v>
      </c>
      <c r="M1748" s="434" t="b">
        <v>0</v>
      </c>
      <c r="N1748" s="434">
        <v>0</v>
      </c>
      <c r="O1748" s="497" t="e">
        <f t="shared" si="140"/>
        <v>#DIV/0!</v>
      </c>
      <c r="P1748" s="434">
        <f t="shared" si="144"/>
        <v>0</v>
      </c>
      <c r="Q1748" s="434" t="e">
        <f t="shared" si="141"/>
        <v>#VALUE!</v>
      </c>
      <c r="R1748" s="434">
        <v>1</v>
      </c>
      <c r="S1748" s="434" t="str">
        <f t="shared" si="142"/>
        <v>Unclassified? Y/N Out of Order?</v>
      </c>
    </row>
    <row r="1749" spans="6:19" x14ac:dyDescent="0.2">
      <c r="F1749" s="434" t="b">
        <v>0</v>
      </c>
      <c r="G1749" s="440" t="b">
        <f t="shared" si="143"/>
        <v>1</v>
      </c>
      <c r="H1749" s="434" t="b">
        <v>0</v>
      </c>
      <c r="I1749" s="434" t="b">
        <v>0</v>
      </c>
      <c r="K1749" s="434" t="b">
        <v>0</v>
      </c>
      <c r="L1749" s="434">
        <v>0</v>
      </c>
      <c r="M1749" s="434" t="b">
        <v>0</v>
      </c>
      <c r="N1749" s="434">
        <v>0</v>
      </c>
      <c r="O1749" s="497" t="e">
        <f t="shared" si="140"/>
        <v>#DIV/0!</v>
      </c>
      <c r="P1749" s="434">
        <f t="shared" si="144"/>
        <v>0</v>
      </c>
      <c r="Q1749" s="434" t="e">
        <f t="shared" si="141"/>
        <v>#VALUE!</v>
      </c>
      <c r="R1749" s="434">
        <v>1</v>
      </c>
      <c r="S1749" s="434" t="str">
        <f t="shared" si="142"/>
        <v>Unclassified? Y/N Out of Order?</v>
      </c>
    </row>
    <row r="1750" spans="6:19" x14ac:dyDescent="0.2">
      <c r="F1750" s="434" t="b">
        <v>0</v>
      </c>
      <c r="G1750" s="440" t="b">
        <f t="shared" si="143"/>
        <v>1</v>
      </c>
      <c r="H1750" s="434" t="b">
        <v>0</v>
      </c>
      <c r="I1750" s="434" t="b">
        <v>0</v>
      </c>
      <c r="K1750" s="434" t="b">
        <v>0</v>
      </c>
      <c r="L1750" s="434">
        <v>0</v>
      </c>
      <c r="M1750" s="434" t="b">
        <v>0</v>
      </c>
      <c r="N1750" s="434">
        <v>0</v>
      </c>
      <c r="O1750" s="497" t="e">
        <f t="shared" si="140"/>
        <v>#DIV/0!</v>
      </c>
      <c r="P1750" s="434">
        <f t="shared" si="144"/>
        <v>0</v>
      </c>
      <c r="Q1750" s="434" t="e">
        <f t="shared" si="141"/>
        <v>#VALUE!</v>
      </c>
      <c r="R1750" s="434">
        <v>1</v>
      </c>
      <c r="S1750" s="434" t="str">
        <f t="shared" si="142"/>
        <v>Unclassified? Y/N Out of Order?</v>
      </c>
    </row>
    <row r="1751" spans="6:19" x14ac:dyDescent="0.2">
      <c r="F1751" s="434" t="b">
        <v>0</v>
      </c>
      <c r="G1751" s="440" t="b">
        <f t="shared" si="143"/>
        <v>1</v>
      </c>
      <c r="H1751" s="434" t="b">
        <v>0</v>
      </c>
      <c r="I1751" s="434" t="b">
        <v>0</v>
      </c>
      <c r="K1751" s="434" t="b">
        <v>0</v>
      </c>
      <c r="L1751" s="434">
        <v>0</v>
      </c>
      <c r="M1751" s="434" t="b">
        <v>0</v>
      </c>
      <c r="N1751" s="434">
        <v>0</v>
      </c>
      <c r="O1751" s="497" t="e">
        <f t="shared" si="140"/>
        <v>#DIV/0!</v>
      </c>
      <c r="P1751" s="434">
        <f t="shared" si="144"/>
        <v>0</v>
      </c>
      <c r="Q1751" s="434" t="e">
        <f t="shared" si="141"/>
        <v>#VALUE!</v>
      </c>
      <c r="R1751" s="434">
        <v>1</v>
      </c>
      <c r="S1751" s="434" t="str">
        <f t="shared" si="142"/>
        <v>Unclassified? Y/N Out of Order?</v>
      </c>
    </row>
    <row r="1752" spans="6:19" x14ac:dyDescent="0.2">
      <c r="F1752" s="434" t="b">
        <v>0</v>
      </c>
      <c r="G1752" s="440" t="b">
        <f t="shared" si="143"/>
        <v>1</v>
      </c>
      <c r="H1752" s="434" t="b">
        <v>0</v>
      </c>
      <c r="I1752" s="434" t="b">
        <v>0</v>
      </c>
      <c r="K1752" s="434" t="b">
        <v>0</v>
      </c>
      <c r="L1752" s="434">
        <v>0</v>
      </c>
      <c r="M1752" s="434" t="b">
        <v>0</v>
      </c>
      <c r="N1752" s="434">
        <v>0</v>
      </c>
      <c r="O1752" s="497" t="e">
        <f t="shared" si="140"/>
        <v>#DIV/0!</v>
      </c>
      <c r="P1752" s="434">
        <f t="shared" si="144"/>
        <v>0</v>
      </c>
      <c r="Q1752" s="434" t="e">
        <f t="shared" si="141"/>
        <v>#VALUE!</v>
      </c>
      <c r="R1752" s="434">
        <v>1</v>
      </c>
      <c r="S1752" s="434" t="str">
        <f t="shared" si="142"/>
        <v>Unclassified? Y/N Out of Order?</v>
      </c>
    </row>
    <row r="1753" spans="6:19" x14ac:dyDescent="0.2">
      <c r="F1753" s="434" t="b">
        <v>0</v>
      </c>
      <c r="G1753" s="440" t="b">
        <f t="shared" si="143"/>
        <v>1</v>
      </c>
      <c r="H1753" s="434" t="b">
        <v>0</v>
      </c>
      <c r="I1753" s="434" t="b">
        <v>0</v>
      </c>
      <c r="K1753" s="434" t="b">
        <v>0</v>
      </c>
      <c r="L1753" s="434">
        <v>0</v>
      </c>
      <c r="M1753" s="434" t="b">
        <v>0</v>
      </c>
      <c r="N1753" s="434">
        <v>0</v>
      </c>
      <c r="O1753" s="497" t="e">
        <f t="shared" si="140"/>
        <v>#DIV/0!</v>
      </c>
      <c r="P1753" s="434">
        <f t="shared" si="144"/>
        <v>0</v>
      </c>
      <c r="Q1753" s="434" t="e">
        <f t="shared" si="141"/>
        <v>#VALUE!</v>
      </c>
      <c r="R1753" s="434">
        <v>1</v>
      </c>
      <c r="S1753" s="434" t="str">
        <f t="shared" si="142"/>
        <v>Unclassified? Y/N Out of Order?</v>
      </c>
    </row>
    <row r="1754" spans="6:19" x14ac:dyDescent="0.2">
      <c r="F1754" s="434" t="b">
        <v>0</v>
      </c>
      <c r="G1754" s="440" t="b">
        <f t="shared" si="143"/>
        <v>1</v>
      </c>
      <c r="H1754" s="434" t="b">
        <v>0</v>
      </c>
      <c r="I1754" s="434" t="b">
        <v>0</v>
      </c>
      <c r="K1754" s="434" t="b">
        <v>0</v>
      </c>
      <c r="L1754" s="434">
        <v>0</v>
      </c>
      <c r="M1754" s="434" t="b">
        <v>0</v>
      </c>
      <c r="N1754" s="434">
        <v>0</v>
      </c>
      <c r="O1754" s="497" t="e">
        <f t="shared" si="140"/>
        <v>#DIV/0!</v>
      </c>
      <c r="P1754" s="434">
        <f t="shared" si="144"/>
        <v>0</v>
      </c>
      <c r="Q1754" s="434" t="e">
        <f t="shared" si="141"/>
        <v>#VALUE!</v>
      </c>
      <c r="R1754" s="434">
        <v>1</v>
      </c>
      <c r="S1754" s="434" t="str">
        <f t="shared" si="142"/>
        <v>Unclassified? Y/N Out of Order?</v>
      </c>
    </row>
    <row r="1755" spans="6:19" x14ac:dyDescent="0.2">
      <c r="F1755" s="434" t="b">
        <v>0</v>
      </c>
      <c r="G1755" s="440" t="b">
        <f t="shared" si="143"/>
        <v>1</v>
      </c>
      <c r="H1755" s="434" t="b">
        <v>0</v>
      </c>
      <c r="I1755" s="434" t="b">
        <v>0</v>
      </c>
      <c r="K1755" s="434" t="b">
        <v>0</v>
      </c>
      <c r="L1755" s="434">
        <v>0</v>
      </c>
      <c r="M1755" s="434" t="b">
        <v>0</v>
      </c>
      <c r="N1755" s="434">
        <v>0</v>
      </c>
      <c r="O1755" s="497" t="e">
        <f t="shared" si="140"/>
        <v>#DIV/0!</v>
      </c>
      <c r="P1755" s="434">
        <f t="shared" si="144"/>
        <v>0</v>
      </c>
      <c r="Q1755" s="434" t="e">
        <f t="shared" si="141"/>
        <v>#VALUE!</v>
      </c>
      <c r="R1755" s="434">
        <v>1</v>
      </c>
      <c r="S1755" s="434" t="str">
        <f t="shared" si="142"/>
        <v>Unclassified? Y/N Out of Order?</v>
      </c>
    </row>
    <row r="1756" spans="6:19" x14ac:dyDescent="0.2">
      <c r="F1756" s="434" t="b">
        <v>0</v>
      </c>
      <c r="G1756" s="440" t="b">
        <f t="shared" si="143"/>
        <v>1</v>
      </c>
      <c r="H1756" s="434" t="b">
        <v>0</v>
      </c>
      <c r="I1756" s="434" t="b">
        <v>0</v>
      </c>
      <c r="K1756" s="434" t="b">
        <v>0</v>
      </c>
      <c r="L1756" s="434">
        <v>0</v>
      </c>
      <c r="M1756" s="434" t="b">
        <v>0</v>
      </c>
      <c r="N1756" s="434">
        <v>0</v>
      </c>
      <c r="O1756" s="497" t="e">
        <f t="shared" si="140"/>
        <v>#DIV/0!</v>
      </c>
      <c r="P1756" s="434">
        <f t="shared" si="144"/>
        <v>0</v>
      </c>
      <c r="Q1756" s="434" t="e">
        <f t="shared" si="141"/>
        <v>#VALUE!</v>
      </c>
      <c r="R1756" s="434">
        <v>1</v>
      </c>
      <c r="S1756" s="434" t="str">
        <f t="shared" si="142"/>
        <v>Unclassified? Y/N Out of Order?</v>
      </c>
    </row>
    <row r="1757" spans="6:19" x14ac:dyDescent="0.2">
      <c r="F1757" s="434" t="b">
        <v>0</v>
      </c>
      <c r="G1757" s="440" t="b">
        <f t="shared" si="143"/>
        <v>1</v>
      </c>
      <c r="H1757" s="434" t="b">
        <v>0</v>
      </c>
      <c r="I1757" s="434" t="b">
        <v>0</v>
      </c>
      <c r="K1757" s="434" t="b">
        <v>0</v>
      </c>
      <c r="L1757" s="434">
        <v>0</v>
      </c>
      <c r="M1757" s="434" t="b">
        <v>0</v>
      </c>
      <c r="N1757" s="434">
        <v>0</v>
      </c>
      <c r="O1757" s="497" t="e">
        <f t="shared" si="140"/>
        <v>#DIV/0!</v>
      </c>
      <c r="P1757" s="434">
        <f t="shared" si="144"/>
        <v>0</v>
      </c>
      <c r="Q1757" s="434" t="e">
        <f t="shared" si="141"/>
        <v>#VALUE!</v>
      </c>
      <c r="R1757" s="434">
        <v>1</v>
      </c>
      <c r="S1757" s="434" t="str">
        <f t="shared" si="142"/>
        <v>Unclassified? Y/N Out of Order?</v>
      </c>
    </row>
    <row r="1758" spans="6:19" x14ac:dyDescent="0.2">
      <c r="F1758" s="434" t="b">
        <v>0</v>
      </c>
      <c r="G1758" s="440" t="b">
        <f t="shared" si="143"/>
        <v>1</v>
      </c>
      <c r="H1758" s="434" t="b">
        <v>0</v>
      </c>
      <c r="I1758" s="434" t="b">
        <v>0</v>
      </c>
      <c r="K1758" s="434" t="b">
        <v>0</v>
      </c>
      <c r="L1758" s="434">
        <v>0</v>
      </c>
      <c r="M1758" s="434" t="b">
        <v>0</v>
      </c>
      <c r="N1758" s="434">
        <v>0</v>
      </c>
      <c r="O1758" s="497" t="e">
        <f t="shared" si="140"/>
        <v>#DIV/0!</v>
      </c>
      <c r="P1758" s="434">
        <f t="shared" si="144"/>
        <v>0</v>
      </c>
      <c r="Q1758" s="434" t="e">
        <f t="shared" si="141"/>
        <v>#VALUE!</v>
      </c>
      <c r="R1758" s="434">
        <v>1</v>
      </c>
      <c r="S1758" s="434" t="str">
        <f t="shared" si="142"/>
        <v>Unclassified? Y/N Out of Order?</v>
      </c>
    </row>
    <row r="1759" spans="6:19" x14ac:dyDescent="0.2">
      <c r="F1759" s="434" t="b">
        <v>0</v>
      </c>
      <c r="G1759" s="440" t="b">
        <f t="shared" si="143"/>
        <v>1</v>
      </c>
      <c r="H1759" s="434" t="b">
        <v>0</v>
      </c>
      <c r="I1759" s="434" t="b">
        <v>0</v>
      </c>
      <c r="K1759" s="434" t="b">
        <v>0</v>
      </c>
      <c r="L1759" s="434">
        <v>0</v>
      </c>
      <c r="M1759" s="434" t="b">
        <v>0</v>
      </c>
      <c r="N1759" s="434">
        <v>0</v>
      </c>
      <c r="O1759" s="497" t="e">
        <f t="shared" si="140"/>
        <v>#DIV/0!</v>
      </c>
      <c r="P1759" s="434">
        <f t="shared" si="144"/>
        <v>0</v>
      </c>
      <c r="Q1759" s="434" t="e">
        <f t="shared" si="141"/>
        <v>#VALUE!</v>
      </c>
      <c r="R1759" s="434">
        <v>1</v>
      </c>
      <c r="S1759" s="434" t="str">
        <f t="shared" si="142"/>
        <v>Unclassified? Y/N Out of Order?</v>
      </c>
    </row>
    <row r="1760" spans="6:19" x14ac:dyDescent="0.2">
      <c r="F1760" s="434" t="b">
        <v>0</v>
      </c>
      <c r="G1760" s="440" t="b">
        <f t="shared" si="143"/>
        <v>1</v>
      </c>
      <c r="H1760" s="434" t="b">
        <v>0</v>
      </c>
      <c r="I1760" s="434" t="b">
        <v>0</v>
      </c>
      <c r="K1760" s="434" t="b">
        <v>0</v>
      </c>
      <c r="L1760" s="434">
        <v>0</v>
      </c>
      <c r="M1760" s="434" t="b">
        <v>0</v>
      </c>
      <c r="N1760" s="434">
        <v>0</v>
      </c>
      <c r="O1760" s="497" t="e">
        <f t="shared" si="140"/>
        <v>#DIV/0!</v>
      </c>
      <c r="P1760" s="434">
        <f t="shared" si="144"/>
        <v>0</v>
      </c>
      <c r="Q1760" s="434" t="e">
        <f t="shared" si="141"/>
        <v>#VALUE!</v>
      </c>
      <c r="R1760" s="434">
        <v>1</v>
      </c>
      <c r="S1760" s="434" t="str">
        <f t="shared" si="142"/>
        <v>Unclassified? Y/N Out of Order?</v>
      </c>
    </row>
    <row r="1761" spans="6:19" x14ac:dyDescent="0.2">
      <c r="F1761" s="434" t="b">
        <v>0</v>
      </c>
      <c r="G1761" s="440" t="b">
        <f t="shared" si="143"/>
        <v>1</v>
      </c>
      <c r="H1761" s="434" t="b">
        <v>0</v>
      </c>
      <c r="I1761" s="434" t="b">
        <v>0</v>
      </c>
      <c r="K1761" s="434" t="b">
        <v>0</v>
      </c>
      <c r="L1761" s="434">
        <v>0</v>
      </c>
      <c r="M1761" s="434" t="b">
        <v>0</v>
      </c>
      <c r="N1761" s="434">
        <v>0</v>
      </c>
      <c r="O1761" s="497" t="e">
        <f t="shared" si="140"/>
        <v>#DIV/0!</v>
      </c>
      <c r="P1761" s="434">
        <f t="shared" si="144"/>
        <v>0</v>
      </c>
      <c r="Q1761" s="434" t="e">
        <f t="shared" si="141"/>
        <v>#VALUE!</v>
      </c>
      <c r="R1761" s="434">
        <v>1</v>
      </c>
      <c r="S1761" s="434" t="str">
        <f t="shared" si="142"/>
        <v>Unclassified? Y/N Out of Order?</v>
      </c>
    </row>
    <row r="1762" spans="6:19" x14ac:dyDescent="0.2">
      <c r="F1762" s="434" t="b">
        <v>0</v>
      </c>
      <c r="G1762" s="440" t="b">
        <f t="shared" si="143"/>
        <v>1</v>
      </c>
      <c r="H1762" s="434" t="b">
        <v>0</v>
      </c>
      <c r="I1762" s="434" t="b">
        <v>0</v>
      </c>
      <c r="K1762" s="434" t="b">
        <v>0</v>
      </c>
      <c r="L1762" s="434">
        <v>0</v>
      </c>
      <c r="M1762" s="434" t="b">
        <v>0</v>
      </c>
      <c r="N1762" s="434">
        <v>0</v>
      </c>
      <c r="O1762" s="497" t="e">
        <f t="shared" si="140"/>
        <v>#DIV/0!</v>
      </c>
      <c r="P1762" s="434">
        <f t="shared" si="144"/>
        <v>0</v>
      </c>
      <c r="Q1762" s="434" t="e">
        <f t="shared" si="141"/>
        <v>#VALUE!</v>
      </c>
      <c r="R1762" s="434">
        <v>1</v>
      </c>
      <c r="S1762" s="434" t="str">
        <f t="shared" si="142"/>
        <v>Unclassified? Y/N Out of Order?</v>
      </c>
    </row>
    <row r="1763" spans="6:19" x14ac:dyDescent="0.2">
      <c r="F1763" s="434" t="b">
        <v>0</v>
      </c>
      <c r="G1763" s="440" t="b">
        <f t="shared" si="143"/>
        <v>1</v>
      </c>
      <c r="H1763" s="434" t="b">
        <v>0</v>
      </c>
      <c r="I1763" s="434" t="b">
        <v>0</v>
      </c>
      <c r="K1763" s="434" t="b">
        <v>0</v>
      </c>
      <c r="L1763" s="434">
        <v>0</v>
      </c>
      <c r="M1763" s="434" t="b">
        <v>0</v>
      </c>
      <c r="N1763" s="434">
        <v>0</v>
      </c>
      <c r="O1763" s="497" t="e">
        <f t="shared" si="140"/>
        <v>#DIV/0!</v>
      </c>
      <c r="P1763" s="434">
        <f t="shared" si="144"/>
        <v>0</v>
      </c>
      <c r="Q1763" s="434" t="e">
        <f t="shared" si="141"/>
        <v>#VALUE!</v>
      </c>
      <c r="R1763" s="434">
        <v>1</v>
      </c>
      <c r="S1763" s="434" t="str">
        <f t="shared" si="142"/>
        <v>Unclassified? Y/N Out of Order?</v>
      </c>
    </row>
    <row r="1764" spans="6:19" x14ac:dyDescent="0.2">
      <c r="F1764" s="434" t="b">
        <v>0</v>
      </c>
      <c r="G1764" s="440" t="b">
        <f t="shared" si="143"/>
        <v>1</v>
      </c>
      <c r="H1764" s="434" t="b">
        <v>0</v>
      </c>
      <c r="I1764" s="434" t="b">
        <v>0</v>
      </c>
      <c r="K1764" s="434" t="b">
        <v>0</v>
      </c>
      <c r="L1764" s="434">
        <v>0</v>
      </c>
      <c r="M1764" s="434" t="b">
        <v>0</v>
      </c>
      <c r="N1764" s="434">
        <v>0</v>
      </c>
      <c r="O1764" s="497" t="e">
        <f t="shared" si="140"/>
        <v>#DIV/0!</v>
      </c>
      <c r="P1764" s="434">
        <f t="shared" si="144"/>
        <v>0</v>
      </c>
      <c r="Q1764" s="434" t="e">
        <f t="shared" si="141"/>
        <v>#VALUE!</v>
      </c>
      <c r="R1764" s="434">
        <v>1</v>
      </c>
      <c r="S1764" s="434" t="str">
        <f t="shared" si="142"/>
        <v>Unclassified? Y/N Out of Order?</v>
      </c>
    </row>
    <row r="1765" spans="6:19" x14ac:dyDescent="0.2">
      <c r="F1765" s="434" t="b">
        <v>0</v>
      </c>
      <c r="G1765" s="440" t="b">
        <f t="shared" si="143"/>
        <v>1</v>
      </c>
      <c r="H1765" s="434" t="b">
        <v>0</v>
      </c>
      <c r="I1765" s="434" t="b">
        <v>0</v>
      </c>
      <c r="K1765" s="434" t="b">
        <v>0</v>
      </c>
      <c r="L1765" s="434">
        <v>0</v>
      </c>
      <c r="M1765" s="434" t="b">
        <v>0</v>
      </c>
      <c r="N1765" s="434">
        <v>0</v>
      </c>
      <c r="O1765" s="497" t="e">
        <f t="shared" si="140"/>
        <v>#DIV/0!</v>
      </c>
      <c r="P1765" s="434">
        <f t="shared" si="144"/>
        <v>0</v>
      </c>
      <c r="Q1765" s="434" t="e">
        <f t="shared" si="141"/>
        <v>#VALUE!</v>
      </c>
      <c r="R1765" s="434">
        <v>1</v>
      </c>
      <c r="S1765" s="434" t="str">
        <f t="shared" si="142"/>
        <v>Unclassified? Y/N Out of Order?</v>
      </c>
    </row>
    <row r="1766" spans="6:19" x14ac:dyDescent="0.2">
      <c r="F1766" s="434" t="b">
        <v>0</v>
      </c>
      <c r="G1766" s="440" t="b">
        <f t="shared" si="143"/>
        <v>1</v>
      </c>
      <c r="H1766" s="434" t="b">
        <v>0</v>
      </c>
      <c r="I1766" s="434" t="b">
        <v>0</v>
      </c>
      <c r="K1766" s="434" t="b">
        <v>0</v>
      </c>
      <c r="L1766" s="434">
        <v>0</v>
      </c>
      <c r="M1766" s="434" t="b">
        <v>0</v>
      </c>
      <c r="N1766" s="434">
        <v>0</v>
      </c>
      <c r="O1766" s="497" t="e">
        <f t="shared" si="140"/>
        <v>#DIV/0!</v>
      </c>
      <c r="P1766" s="434">
        <f t="shared" si="144"/>
        <v>0</v>
      </c>
      <c r="Q1766" s="434" t="e">
        <f t="shared" si="141"/>
        <v>#VALUE!</v>
      </c>
      <c r="R1766" s="434">
        <v>1</v>
      </c>
      <c r="S1766" s="434" t="str">
        <f t="shared" si="142"/>
        <v>Unclassified? Y/N Out of Order?</v>
      </c>
    </row>
    <row r="1767" spans="6:19" x14ac:dyDescent="0.2">
      <c r="F1767" s="434" t="b">
        <v>0</v>
      </c>
      <c r="G1767" s="440" t="b">
        <f t="shared" si="143"/>
        <v>1</v>
      </c>
      <c r="H1767" s="434" t="b">
        <v>0</v>
      </c>
      <c r="I1767" s="434" t="b">
        <v>0</v>
      </c>
      <c r="K1767" s="434" t="b">
        <v>0</v>
      </c>
      <c r="L1767" s="434">
        <v>0</v>
      </c>
      <c r="M1767" s="434" t="b">
        <v>0</v>
      </c>
      <c r="N1767" s="434">
        <v>0</v>
      </c>
      <c r="O1767" s="497" t="e">
        <f t="shared" si="140"/>
        <v>#DIV/0!</v>
      </c>
      <c r="P1767" s="434">
        <f t="shared" si="144"/>
        <v>0</v>
      </c>
      <c r="Q1767" s="434" t="e">
        <f t="shared" si="141"/>
        <v>#VALUE!</v>
      </c>
      <c r="R1767" s="434">
        <v>1</v>
      </c>
      <c r="S1767" s="434" t="str">
        <f t="shared" si="142"/>
        <v>Unclassified? Y/N Out of Order?</v>
      </c>
    </row>
    <row r="1768" spans="6:19" x14ac:dyDescent="0.2">
      <c r="F1768" s="434" t="b">
        <v>0</v>
      </c>
      <c r="G1768" s="440" t="b">
        <f t="shared" si="143"/>
        <v>1</v>
      </c>
      <c r="H1768" s="434" t="b">
        <v>0</v>
      </c>
      <c r="I1768" s="434" t="b">
        <v>0</v>
      </c>
      <c r="K1768" s="434" t="b">
        <v>0</v>
      </c>
      <c r="L1768" s="434">
        <v>0</v>
      </c>
      <c r="M1768" s="434" t="b">
        <v>0</v>
      </c>
      <c r="N1768" s="434">
        <v>0</v>
      </c>
      <c r="O1768" s="497" t="e">
        <f t="shared" si="140"/>
        <v>#DIV/0!</v>
      </c>
      <c r="P1768" s="434">
        <f t="shared" si="144"/>
        <v>0</v>
      </c>
      <c r="Q1768" s="434" t="e">
        <f t="shared" si="141"/>
        <v>#VALUE!</v>
      </c>
      <c r="R1768" s="434">
        <v>1</v>
      </c>
      <c r="S1768" s="434" t="str">
        <f t="shared" si="142"/>
        <v>Unclassified? Y/N Out of Order?</v>
      </c>
    </row>
    <row r="1769" spans="6:19" x14ac:dyDescent="0.2">
      <c r="F1769" s="434" t="b">
        <v>0</v>
      </c>
      <c r="G1769" s="440" t="b">
        <f t="shared" si="143"/>
        <v>1</v>
      </c>
      <c r="H1769" s="434" t="b">
        <v>0</v>
      </c>
      <c r="I1769" s="434" t="b">
        <v>0</v>
      </c>
      <c r="K1769" s="434" t="b">
        <v>0</v>
      </c>
      <c r="L1769" s="434">
        <v>0</v>
      </c>
      <c r="M1769" s="434" t="b">
        <v>0</v>
      </c>
      <c r="N1769" s="434">
        <v>0</v>
      </c>
      <c r="O1769" s="497" t="e">
        <f t="shared" si="140"/>
        <v>#DIV/0!</v>
      </c>
      <c r="P1769" s="434">
        <f t="shared" si="144"/>
        <v>0</v>
      </c>
      <c r="Q1769" s="434" t="e">
        <f t="shared" si="141"/>
        <v>#VALUE!</v>
      </c>
      <c r="R1769" s="434">
        <v>1</v>
      </c>
      <c r="S1769" s="434" t="str">
        <f t="shared" si="142"/>
        <v>Unclassified? Y/N Out of Order?</v>
      </c>
    </row>
    <row r="1770" spans="6:19" x14ac:dyDescent="0.2">
      <c r="F1770" s="434" t="b">
        <v>0</v>
      </c>
      <c r="G1770" s="440" t="b">
        <f t="shared" si="143"/>
        <v>1</v>
      </c>
      <c r="H1770" s="434" t="b">
        <v>0</v>
      </c>
      <c r="I1770" s="434" t="b">
        <v>0</v>
      </c>
      <c r="K1770" s="434" t="b">
        <v>0</v>
      </c>
      <c r="L1770" s="434">
        <v>0</v>
      </c>
      <c r="M1770" s="434" t="b">
        <v>0</v>
      </c>
      <c r="N1770" s="434">
        <v>0</v>
      </c>
      <c r="O1770" s="497" t="e">
        <f t="shared" si="140"/>
        <v>#DIV/0!</v>
      </c>
      <c r="P1770" s="434">
        <f t="shared" si="144"/>
        <v>0</v>
      </c>
      <c r="Q1770" s="434" t="e">
        <f t="shared" si="141"/>
        <v>#VALUE!</v>
      </c>
      <c r="R1770" s="434">
        <v>1</v>
      </c>
      <c r="S1770" s="434" t="str">
        <f t="shared" si="142"/>
        <v>Unclassified? Y/N Out of Order?</v>
      </c>
    </row>
    <row r="1771" spans="6:19" x14ac:dyDescent="0.2">
      <c r="F1771" s="434" t="b">
        <v>0</v>
      </c>
      <c r="G1771" s="440" t="b">
        <f t="shared" si="143"/>
        <v>1</v>
      </c>
      <c r="H1771" s="434" t="b">
        <v>0</v>
      </c>
      <c r="I1771" s="434" t="b">
        <v>0</v>
      </c>
      <c r="K1771" s="434" t="b">
        <v>0</v>
      </c>
      <c r="L1771" s="434">
        <v>0</v>
      </c>
      <c r="M1771" s="434" t="b">
        <v>0</v>
      </c>
      <c r="N1771" s="434">
        <v>0</v>
      </c>
      <c r="O1771" s="497" t="e">
        <f t="shared" si="140"/>
        <v>#DIV/0!</v>
      </c>
      <c r="P1771" s="434">
        <f t="shared" si="144"/>
        <v>0</v>
      </c>
      <c r="Q1771" s="434" t="e">
        <f t="shared" si="141"/>
        <v>#VALUE!</v>
      </c>
      <c r="R1771" s="434">
        <v>1</v>
      </c>
      <c r="S1771" s="434" t="str">
        <f t="shared" si="142"/>
        <v>Unclassified? Y/N Out of Order?</v>
      </c>
    </row>
    <row r="1772" spans="6:19" x14ac:dyDescent="0.2">
      <c r="F1772" s="434" t="b">
        <v>0</v>
      </c>
      <c r="G1772" s="440" t="b">
        <f t="shared" si="143"/>
        <v>1</v>
      </c>
      <c r="H1772" s="434" t="b">
        <v>0</v>
      </c>
      <c r="I1772" s="434" t="b">
        <v>0</v>
      </c>
      <c r="K1772" s="434" t="b">
        <v>0</v>
      </c>
      <c r="L1772" s="434">
        <v>0</v>
      </c>
      <c r="M1772" s="434" t="b">
        <v>0</v>
      </c>
      <c r="N1772" s="434">
        <v>0</v>
      </c>
      <c r="O1772" s="497" t="e">
        <f t="shared" si="140"/>
        <v>#DIV/0!</v>
      </c>
      <c r="P1772" s="434">
        <f t="shared" si="144"/>
        <v>0</v>
      </c>
      <c r="Q1772" s="434" t="e">
        <f t="shared" si="141"/>
        <v>#VALUE!</v>
      </c>
      <c r="R1772" s="434">
        <v>1</v>
      </c>
      <c r="S1772" s="434" t="str">
        <f t="shared" si="142"/>
        <v>Unclassified? Y/N Out of Order?</v>
      </c>
    </row>
    <row r="1773" spans="6:19" x14ac:dyDescent="0.2">
      <c r="F1773" s="434" t="b">
        <v>0</v>
      </c>
      <c r="G1773" s="440" t="b">
        <f t="shared" si="143"/>
        <v>1</v>
      </c>
      <c r="H1773" s="434" t="b">
        <v>0</v>
      </c>
      <c r="I1773" s="434" t="b">
        <v>0</v>
      </c>
      <c r="K1773" s="434" t="b">
        <v>0</v>
      </c>
      <c r="L1773" s="434">
        <v>0</v>
      </c>
      <c r="M1773" s="434" t="b">
        <v>0</v>
      </c>
      <c r="N1773" s="434">
        <v>0</v>
      </c>
      <c r="O1773" s="497" t="e">
        <f t="shared" si="140"/>
        <v>#DIV/0!</v>
      </c>
      <c r="P1773" s="434">
        <f t="shared" si="144"/>
        <v>0</v>
      </c>
      <c r="Q1773" s="434" t="e">
        <f t="shared" si="141"/>
        <v>#VALUE!</v>
      </c>
      <c r="R1773" s="434">
        <v>1</v>
      </c>
      <c r="S1773" s="434" t="str">
        <f t="shared" si="142"/>
        <v>Unclassified? Y/N Out of Order?</v>
      </c>
    </row>
    <row r="1774" spans="6:19" x14ac:dyDescent="0.2">
      <c r="F1774" s="434" t="b">
        <v>0</v>
      </c>
      <c r="G1774" s="440" t="b">
        <f t="shared" si="143"/>
        <v>1</v>
      </c>
      <c r="H1774" s="434" t="b">
        <v>0</v>
      </c>
      <c r="I1774" s="434" t="b">
        <v>0</v>
      </c>
      <c r="K1774" s="434" t="b">
        <v>0</v>
      </c>
      <c r="L1774" s="434">
        <v>0</v>
      </c>
      <c r="M1774" s="434" t="b">
        <v>0</v>
      </c>
      <c r="N1774" s="434">
        <v>0</v>
      </c>
      <c r="O1774" s="497" t="e">
        <f t="shared" si="140"/>
        <v>#DIV/0!</v>
      </c>
      <c r="P1774" s="434">
        <f t="shared" si="144"/>
        <v>0</v>
      </c>
      <c r="Q1774" s="434" t="e">
        <f t="shared" si="141"/>
        <v>#VALUE!</v>
      </c>
      <c r="R1774" s="434">
        <v>1</v>
      </c>
      <c r="S1774" s="434" t="str">
        <f t="shared" si="142"/>
        <v>Unclassified? Y/N Out of Order?</v>
      </c>
    </row>
    <row r="1775" spans="6:19" x14ac:dyDescent="0.2">
      <c r="F1775" s="434" t="b">
        <v>0</v>
      </c>
      <c r="G1775" s="440" t="b">
        <f t="shared" si="143"/>
        <v>1</v>
      </c>
      <c r="H1775" s="434" t="b">
        <v>0</v>
      </c>
      <c r="I1775" s="434" t="b">
        <v>0</v>
      </c>
      <c r="K1775" s="434" t="b">
        <v>0</v>
      </c>
      <c r="L1775" s="434">
        <v>0</v>
      </c>
      <c r="M1775" s="434" t="b">
        <v>0</v>
      </c>
      <c r="N1775" s="434">
        <v>0</v>
      </c>
      <c r="O1775" s="497" t="e">
        <f t="shared" si="140"/>
        <v>#DIV/0!</v>
      </c>
      <c r="P1775" s="434">
        <f t="shared" si="144"/>
        <v>0</v>
      </c>
      <c r="Q1775" s="434" t="e">
        <f t="shared" si="141"/>
        <v>#VALUE!</v>
      </c>
      <c r="R1775" s="434">
        <v>1</v>
      </c>
      <c r="S1775" s="434" t="str">
        <f t="shared" si="142"/>
        <v>Unclassified? Y/N Out of Order?</v>
      </c>
    </row>
    <row r="1776" spans="6:19" x14ac:dyDescent="0.2">
      <c r="F1776" s="434" t="b">
        <v>0</v>
      </c>
      <c r="G1776" s="440" t="b">
        <f t="shared" si="143"/>
        <v>1</v>
      </c>
      <c r="H1776" s="434" t="b">
        <v>0</v>
      </c>
      <c r="I1776" s="434" t="b">
        <v>0</v>
      </c>
      <c r="K1776" s="434" t="b">
        <v>0</v>
      </c>
      <c r="L1776" s="434">
        <v>0</v>
      </c>
      <c r="M1776" s="434" t="b">
        <v>0</v>
      </c>
      <c r="N1776" s="434">
        <v>0</v>
      </c>
      <c r="O1776" s="497" t="e">
        <f t="shared" si="140"/>
        <v>#DIV/0!</v>
      </c>
      <c r="P1776" s="434">
        <f t="shared" si="144"/>
        <v>0</v>
      </c>
      <c r="Q1776" s="434" t="e">
        <f t="shared" si="141"/>
        <v>#VALUE!</v>
      </c>
      <c r="R1776" s="434">
        <v>1</v>
      </c>
      <c r="S1776" s="434" t="str">
        <f t="shared" si="142"/>
        <v>Unclassified? Y/N Out of Order?</v>
      </c>
    </row>
    <row r="1777" spans="6:19" x14ac:dyDescent="0.2">
      <c r="F1777" s="434" t="b">
        <v>0</v>
      </c>
      <c r="G1777" s="440" t="b">
        <f t="shared" si="143"/>
        <v>1</v>
      </c>
      <c r="H1777" s="434" t="b">
        <v>0</v>
      </c>
      <c r="I1777" s="434" t="b">
        <v>0</v>
      </c>
      <c r="K1777" s="434" t="b">
        <v>0</v>
      </c>
      <c r="L1777" s="434">
        <v>0</v>
      </c>
      <c r="M1777" s="434" t="b">
        <v>0</v>
      </c>
      <c r="N1777" s="434">
        <v>0</v>
      </c>
      <c r="O1777" s="497" t="e">
        <f t="shared" si="140"/>
        <v>#DIV/0!</v>
      </c>
      <c r="P1777" s="434">
        <f t="shared" si="144"/>
        <v>0</v>
      </c>
      <c r="Q1777" s="434" t="e">
        <f t="shared" si="141"/>
        <v>#VALUE!</v>
      </c>
      <c r="R1777" s="434">
        <v>1</v>
      </c>
      <c r="S1777" s="434" t="str">
        <f t="shared" si="142"/>
        <v>Unclassified? Y/N Out of Order?</v>
      </c>
    </row>
    <row r="1778" spans="6:19" x14ac:dyDescent="0.2">
      <c r="F1778" s="434" t="b">
        <v>0</v>
      </c>
      <c r="G1778" s="440" t="b">
        <f t="shared" si="143"/>
        <v>1</v>
      </c>
      <c r="H1778" s="434" t="b">
        <v>0</v>
      </c>
      <c r="I1778" s="434" t="b">
        <v>0</v>
      </c>
      <c r="K1778" s="434" t="b">
        <v>0</v>
      </c>
      <c r="L1778" s="434">
        <v>0</v>
      </c>
      <c r="M1778" s="434" t="b">
        <v>0</v>
      </c>
      <c r="N1778" s="434">
        <v>0</v>
      </c>
      <c r="O1778" s="497" t="e">
        <f t="shared" si="140"/>
        <v>#DIV/0!</v>
      </c>
      <c r="P1778" s="434">
        <f t="shared" si="144"/>
        <v>0</v>
      </c>
      <c r="Q1778" s="434" t="e">
        <f t="shared" si="141"/>
        <v>#VALUE!</v>
      </c>
      <c r="R1778" s="434">
        <v>1</v>
      </c>
      <c r="S1778" s="434" t="str">
        <f t="shared" si="142"/>
        <v>Unclassified? Y/N Out of Order?</v>
      </c>
    </row>
    <row r="1779" spans="6:19" x14ac:dyDescent="0.2">
      <c r="F1779" s="434" t="b">
        <v>0</v>
      </c>
      <c r="G1779" s="440" t="b">
        <f t="shared" si="143"/>
        <v>1</v>
      </c>
      <c r="H1779" s="434" t="b">
        <v>0</v>
      </c>
      <c r="I1779" s="434" t="b">
        <v>0</v>
      </c>
      <c r="K1779" s="434" t="b">
        <v>0</v>
      </c>
      <c r="L1779" s="434">
        <v>0</v>
      </c>
      <c r="M1779" s="434" t="b">
        <v>0</v>
      </c>
      <c r="N1779" s="434">
        <v>0</v>
      </c>
      <c r="O1779" s="497" t="e">
        <f t="shared" si="140"/>
        <v>#DIV/0!</v>
      </c>
      <c r="P1779" s="434">
        <f t="shared" si="144"/>
        <v>0</v>
      </c>
      <c r="Q1779" s="434" t="e">
        <f t="shared" si="141"/>
        <v>#VALUE!</v>
      </c>
      <c r="R1779" s="434">
        <v>1</v>
      </c>
      <c r="S1779" s="434" t="str">
        <f t="shared" si="142"/>
        <v>Unclassified? Y/N Out of Order?</v>
      </c>
    </row>
    <row r="1780" spans="6:19" x14ac:dyDescent="0.2">
      <c r="F1780" s="434" t="b">
        <v>0</v>
      </c>
      <c r="G1780" s="440" t="b">
        <f t="shared" si="143"/>
        <v>1</v>
      </c>
      <c r="H1780" s="434" t="b">
        <v>0</v>
      </c>
      <c r="I1780" s="434" t="b">
        <v>0</v>
      </c>
      <c r="K1780" s="434" t="b">
        <v>0</v>
      </c>
      <c r="L1780" s="434">
        <v>0</v>
      </c>
      <c r="M1780" s="434" t="b">
        <v>0</v>
      </c>
      <c r="N1780" s="434">
        <v>0</v>
      </c>
      <c r="O1780" s="497" t="e">
        <f t="shared" si="140"/>
        <v>#DIV/0!</v>
      </c>
      <c r="P1780" s="434">
        <f t="shared" si="144"/>
        <v>0</v>
      </c>
      <c r="Q1780" s="434" t="e">
        <f t="shared" si="141"/>
        <v>#VALUE!</v>
      </c>
      <c r="R1780" s="434">
        <v>1</v>
      </c>
      <c r="S1780" s="434" t="str">
        <f t="shared" si="142"/>
        <v>Unclassified? Y/N Out of Order?</v>
      </c>
    </row>
    <row r="1781" spans="6:19" x14ac:dyDescent="0.2">
      <c r="F1781" s="434" t="b">
        <v>0</v>
      </c>
      <c r="G1781" s="440" t="b">
        <f t="shared" si="143"/>
        <v>1</v>
      </c>
      <c r="H1781" s="434" t="b">
        <v>0</v>
      </c>
      <c r="I1781" s="434" t="b">
        <v>0</v>
      </c>
      <c r="K1781" s="434" t="b">
        <v>0</v>
      </c>
      <c r="L1781" s="434">
        <v>0</v>
      </c>
      <c r="M1781" s="434" t="b">
        <v>0</v>
      </c>
      <c r="N1781" s="434">
        <v>0</v>
      </c>
      <c r="O1781" s="497" t="e">
        <f t="shared" si="140"/>
        <v>#DIV/0!</v>
      </c>
      <c r="P1781" s="434">
        <f t="shared" si="144"/>
        <v>0</v>
      </c>
      <c r="Q1781" s="434" t="e">
        <f t="shared" si="141"/>
        <v>#VALUE!</v>
      </c>
      <c r="R1781" s="434">
        <v>1</v>
      </c>
      <c r="S1781" s="434" t="str">
        <f t="shared" si="142"/>
        <v>Unclassified? Y/N Out of Order?</v>
      </c>
    </row>
    <row r="1782" spans="6:19" x14ac:dyDescent="0.2">
      <c r="F1782" s="434" t="b">
        <v>0</v>
      </c>
      <c r="G1782" s="440" t="b">
        <f t="shared" si="143"/>
        <v>1</v>
      </c>
      <c r="H1782" s="434" t="b">
        <v>0</v>
      </c>
      <c r="I1782" s="434" t="b">
        <v>0</v>
      </c>
      <c r="K1782" s="434" t="b">
        <v>0</v>
      </c>
      <c r="L1782" s="434">
        <v>0</v>
      </c>
      <c r="M1782" s="434" t="b">
        <v>0</v>
      </c>
      <c r="N1782" s="434">
        <v>0</v>
      </c>
      <c r="O1782" s="497" t="e">
        <f t="shared" si="140"/>
        <v>#DIV/0!</v>
      </c>
      <c r="P1782" s="434">
        <f t="shared" si="144"/>
        <v>0</v>
      </c>
      <c r="Q1782" s="434" t="e">
        <f t="shared" si="141"/>
        <v>#VALUE!</v>
      </c>
      <c r="R1782" s="434">
        <v>1</v>
      </c>
      <c r="S1782" s="434" t="str">
        <f t="shared" si="142"/>
        <v>Unclassified? Y/N Out of Order?</v>
      </c>
    </row>
    <row r="1783" spans="6:19" x14ac:dyDescent="0.2">
      <c r="F1783" s="434" t="b">
        <v>0</v>
      </c>
      <c r="G1783" s="440" t="b">
        <f t="shared" si="143"/>
        <v>1</v>
      </c>
      <c r="H1783" s="434" t="b">
        <v>0</v>
      </c>
      <c r="I1783" s="434" t="b">
        <v>0</v>
      </c>
      <c r="K1783" s="434" t="b">
        <v>0</v>
      </c>
      <c r="L1783" s="434">
        <v>0</v>
      </c>
      <c r="M1783" s="434" t="b">
        <v>0</v>
      </c>
      <c r="N1783" s="434">
        <v>0</v>
      </c>
      <c r="O1783" s="497" t="e">
        <f t="shared" si="140"/>
        <v>#DIV/0!</v>
      </c>
      <c r="P1783" s="434">
        <f t="shared" si="144"/>
        <v>0</v>
      </c>
      <c r="Q1783" s="434" t="e">
        <f t="shared" si="141"/>
        <v>#VALUE!</v>
      </c>
      <c r="R1783" s="434">
        <v>1</v>
      </c>
      <c r="S1783" s="434" t="str">
        <f t="shared" si="142"/>
        <v>Unclassified? Y/N Out of Order?</v>
      </c>
    </row>
    <row r="1784" spans="6:19" x14ac:dyDescent="0.2">
      <c r="F1784" s="434" t="b">
        <v>0</v>
      </c>
      <c r="G1784" s="440" t="b">
        <f t="shared" si="143"/>
        <v>1</v>
      </c>
      <c r="H1784" s="434" t="b">
        <v>0</v>
      </c>
      <c r="I1784" s="434" t="b">
        <v>0</v>
      </c>
      <c r="K1784" s="434" t="b">
        <v>0</v>
      </c>
      <c r="L1784" s="434">
        <v>0</v>
      </c>
      <c r="M1784" s="434" t="b">
        <v>0</v>
      </c>
      <c r="N1784" s="434">
        <v>0</v>
      </c>
      <c r="O1784" s="497" t="e">
        <f t="shared" si="140"/>
        <v>#DIV/0!</v>
      </c>
      <c r="P1784" s="434">
        <f t="shared" si="144"/>
        <v>0</v>
      </c>
      <c r="Q1784" s="434" t="e">
        <f t="shared" si="141"/>
        <v>#VALUE!</v>
      </c>
      <c r="R1784" s="434">
        <v>1</v>
      </c>
      <c r="S1784" s="434" t="str">
        <f t="shared" si="142"/>
        <v>Unclassified? Y/N Out of Order?</v>
      </c>
    </row>
    <row r="1785" spans="6:19" x14ac:dyDescent="0.2">
      <c r="F1785" s="434" t="b">
        <v>0</v>
      </c>
      <c r="G1785" s="440" t="b">
        <f t="shared" si="143"/>
        <v>1</v>
      </c>
      <c r="H1785" s="434" t="b">
        <v>0</v>
      </c>
      <c r="I1785" s="434" t="b">
        <v>0</v>
      </c>
      <c r="K1785" s="434" t="b">
        <v>0</v>
      </c>
      <c r="L1785" s="434">
        <v>0</v>
      </c>
      <c r="M1785" s="434" t="b">
        <v>0</v>
      </c>
      <c r="N1785" s="434">
        <v>0</v>
      </c>
      <c r="O1785" s="497" t="e">
        <f t="shared" si="140"/>
        <v>#DIV/0!</v>
      </c>
      <c r="P1785" s="434">
        <f t="shared" si="144"/>
        <v>0</v>
      </c>
      <c r="Q1785" s="434" t="e">
        <f t="shared" si="141"/>
        <v>#VALUE!</v>
      </c>
      <c r="R1785" s="434">
        <v>1</v>
      </c>
      <c r="S1785" s="434" t="str">
        <f t="shared" si="142"/>
        <v>Unclassified? Y/N Out of Order?</v>
      </c>
    </row>
    <row r="1786" spans="6:19" x14ac:dyDescent="0.2">
      <c r="F1786" s="434" t="b">
        <v>0</v>
      </c>
      <c r="G1786" s="440" t="b">
        <f t="shared" si="143"/>
        <v>1</v>
      </c>
      <c r="H1786" s="434" t="b">
        <v>0</v>
      </c>
      <c r="I1786" s="434" t="b">
        <v>0</v>
      </c>
      <c r="K1786" s="434" t="b">
        <v>0</v>
      </c>
      <c r="L1786" s="434">
        <v>0</v>
      </c>
      <c r="M1786" s="434" t="b">
        <v>0</v>
      </c>
      <c r="N1786" s="434">
        <v>0</v>
      </c>
      <c r="O1786" s="497" t="e">
        <f t="shared" si="140"/>
        <v>#DIV/0!</v>
      </c>
      <c r="P1786" s="434">
        <f t="shared" si="144"/>
        <v>0</v>
      </c>
      <c r="Q1786" s="434" t="e">
        <f t="shared" si="141"/>
        <v>#VALUE!</v>
      </c>
      <c r="R1786" s="434">
        <v>1</v>
      </c>
      <c r="S1786" s="434" t="str">
        <f t="shared" si="142"/>
        <v>Unclassified? Y/N Out of Order?</v>
      </c>
    </row>
    <row r="1787" spans="6:19" x14ac:dyDescent="0.2">
      <c r="F1787" s="434" t="b">
        <v>0</v>
      </c>
      <c r="G1787" s="440" t="b">
        <f t="shared" si="143"/>
        <v>1</v>
      </c>
      <c r="H1787" s="434" t="b">
        <v>0</v>
      </c>
      <c r="I1787" s="434" t="b">
        <v>0</v>
      </c>
      <c r="K1787" s="434" t="b">
        <v>0</v>
      </c>
      <c r="L1787" s="434">
        <v>0</v>
      </c>
      <c r="M1787" s="434" t="b">
        <v>0</v>
      </c>
      <c r="N1787" s="434">
        <v>0</v>
      </c>
      <c r="O1787" s="497" t="e">
        <f t="shared" si="140"/>
        <v>#DIV/0!</v>
      </c>
      <c r="P1787" s="434">
        <f t="shared" si="144"/>
        <v>0</v>
      </c>
      <c r="Q1787" s="434" t="e">
        <f t="shared" si="141"/>
        <v>#VALUE!</v>
      </c>
      <c r="R1787" s="434">
        <v>1</v>
      </c>
      <c r="S1787" s="434" t="str">
        <f t="shared" si="142"/>
        <v>Unclassified? Y/N Out of Order?</v>
      </c>
    </row>
    <row r="1788" spans="6:19" x14ac:dyDescent="0.2">
      <c r="F1788" s="434" t="b">
        <v>0</v>
      </c>
      <c r="G1788" s="440" t="b">
        <f t="shared" si="143"/>
        <v>1</v>
      </c>
      <c r="H1788" s="434" t="b">
        <v>0</v>
      </c>
      <c r="I1788" s="434" t="b">
        <v>0</v>
      </c>
      <c r="K1788" s="434" t="b">
        <v>0</v>
      </c>
      <c r="L1788" s="434">
        <v>0</v>
      </c>
      <c r="M1788" s="434" t="b">
        <v>0</v>
      </c>
      <c r="N1788" s="434">
        <v>0</v>
      </c>
      <c r="O1788" s="497" t="e">
        <f t="shared" si="140"/>
        <v>#DIV/0!</v>
      </c>
      <c r="P1788" s="434">
        <f t="shared" si="144"/>
        <v>0</v>
      </c>
      <c r="Q1788" s="434" t="e">
        <f t="shared" si="141"/>
        <v>#VALUE!</v>
      </c>
      <c r="R1788" s="434">
        <v>1</v>
      </c>
      <c r="S1788" s="434" t="str">
        <f t="shared" si="142"/>
        <v>Unclassified? Y/N Out of Order?</v>
      </c>
    </row>
    <row r="1789" spans="6:19" x14ac:dyDescent="0.2">
      <c r="F1789" s="434" t="b">
        <v>0</v>
      </c>
      <c r="G1789" s="440" t="b">
        <f t="shared" si="143"/>
        <v>1</v>
      </c>
      <c r="H1789" s="434" t="b">
        <v>0</v>
      </c>
      <c r="I1789" s="434" t="b">
        <v>0</v>
      </c>
      <c r="K1789" s="434" t="b">
        <v>0</v>
      </c>
      <c r="L1789" s="434">
        <v>0</v>
      </c>
      <c r="M1789" s="434" t="b">
        <v>0</v>
      </c>
      <c r="N1789" s="434">
        <v>0</v>
      </c>
      <c r="O1789" s="497" t="e">
        <f t="shared" si="140"/>
        <v>#DIV/0!</v>
      </c>
      <c r="P1789" s="434">
        <f t="shared" si="144"/>
        <v>0</v>
      </c>
      <c r="Q1789" s="434" t="e">
        <f t="shared" si="141"/>
        <v>#VALUE!</v>
      </c>
      <c r="R1789" s="434">
        <v>1</v>
      </c>
      <c r="S1789" s="434" t="str">
        <f t="shared" si="142"/>
        <v>Unclassified? Y/N Out of Order?</v>
      </c>
    </row>
    <row r="1790" spans="6:19" x14ac:dyDescent="0.2">
      <c r="F1790" s="434" t="b">
        <v>0</v>
      </c>
      <c r="G1790" s="440" t="b">
        <f t="shared" si="143"/>
        <v>1</v>
      </c>
      <c r="H1790" s="434" t="b">
        <v>0</v>
      </c>
      <c r="I1790" s="434" t="b">
        <v>0</v>
      </c>
      <c r="K1790" s="434" t="b">
        <v>0</v>
      </c>
      <c r="L1790" s="434">
        <v>0</v>
      </c>
      <c r="M1790" s="434" t="b">
        <v>0</v>
      </c>
      <c r="N1790" s="434">
        <v>0</v>
      </c>
      <c r="O1790" s="497" t="e">
        <f t="shared" si="140"/>
        <v>#DIV/0!</v>
      </c>
      <c r="P1790" s="434">
        <f t="shared" si="144"/>
        <v>0</v>
      </c>
      <c r="Q1790" s="434" t="e">
        <f t="shared" si="141"/>
        <v>#VALUE!</v>
      </c>
      <c r="R1790" s="434">
        <v>1</v>
      </c>
      <c r="S1790" s="434" t="str">
        <f t="shared" si="142"/>
        <v>Unclassified? Y/N Out of Order?</v>
      </c>
    </row>
    <row r="1791" spans="6:19" x14ac:dyDescent="0.2">
      <c r="F1791" s="434" t="b">
        <v>0</v>
      </c>
      <c r="G1791" s="440" t="b">
        <f t="shared" si="143"/>
        <v>1</v>
      </c>
      <c r="H1791" s="434" t="b">
        <v>0</v>
      </c>
      <c r="I1791" s="434" t="b">
        <v>0</v>
      </c>
      <c r="K1791" s="434" t="b">
        <v>0</v>
      </c>
      <c r="L1791" s="434">
        <v>0</v>
      </c>
      <c r="M1791" s="434" t="b">
        <v>0</v>
      </c>
      <c r="N1791" s="434">
        <v>0</v>
      </c>
      <c r="O1791" s="497" t="e">
        <f t="shared" si="140"/>
        <v>#DIV/0!</v>
      </c>
      <c r="P1791" s="434">
        <f t="shared" si="144"/>
        <v>0</v>
      </c>
      <c r="Q1791" s="434" t="e">
        <f t="shared" si="141"/>
        <v>#VALUE!</v>
      </c>
      <c r="R1791" s="434">
        <v>1</v>
      </c>
      <c r="S1791" s="434" t="str">
        <f t="shared" si="142"/>
        <v>Unclassified? Y/N Out of Order?</v>
      </c>
    </row>
    <row r="1792" spans="6:19" x14ac:dyDescent="0.2">
      <c r="F1792" s="434" t="b">
        <v>0</v>
      </c>
      <c r="G1792" s="440" t="b">
        <f t="shared" si="143"/>
        <v>1</v>
      </c>
      <c r="H1792" s="434" t="b">
        <v>0</v>
      </c>
      <c r="I1792" s="434" t="b">
        <v>0</v>
      </c>
      <c r="K1792" s="434" t="b">
        <v>0</v>
      </c>
      <c r="L1792" s="434">
        <v>0</v>
      </c>
      <c r="M1792" s="434" t="b">
        <v>0</v>
      </c>
      <c r="N1792" s="434">
        <v>0</v>
      </c>
      <c r="O1792" s="497" t="e">
        <f t="shared" si="140"/>
        <v>#DIV/0!</v>
      </c>
      <c r="P1792" s="434">
        <f t="shared" si="144"/>
        <v>0</v>
      </c>
      <c r="Q1792" s="434" t="e">
        <f t="shared" si="141"/>
        <v>#VALUE!</v>
      </c>
      <c r="R1792" s="434">
        <v>1</v>
      </c>
      <c r="S1792" s="434" t="str">
        <f t="shared" si="142"/>
        <v>Unclassified? Y/N Out of Order?</v>
      </c>
    </row>
    <row r="1793" spans="6:19" x14ac:dyDescent="0.2">
      <c r="F1793" s="434" t="b">
        <v>0</v>
      </c>
      <c r="G1793" s="440" t="b">
        <f t="shared" si="143"/>
        <v>1</v>
      </c>
      <c r="H1793" s="434" t="b">
        <v>0</v>
      </c>
      <c r="I1793" s="434" t="b">
        <v>0</v>
      </c>
      <c r="K1793" s="434" t="b">
        <v>0</v>
      </c>
      <c r="L1793" s="434">
        <v>0</v>
      </c>
      <c r="M1793" s="434" t="b">
        <v>0</v>
      </c>
      <c r="N1793" s="434">
        <v>0</v>
      </c>
      <c r="O1793" s="497" t="e">
        <f t="shared" si="140"/>
        <v>#DIV/0!</v>
      </c>
      <c r="P1793" s="434">
        <f t="shared" si="144"/>
        <v>0</v>
      </c>
      <c r="Q1793" s="434" t="e">
        <f t="shared" si="141"/>
        <v>#VALUE!</v>
      </c>
      <c r="R1793" s="434">
        <v>1</v>
      </c>
      <c r="S1793" s="434" t="str">
        <f t="shared" si="142"/>
        <v>Unclassified? Y/N Out of Order?</v>
      </c>
    </row>
    <row r="1794" spans="6:19" x14ac:dyDescent="0.2">
      <c r="F1794" s="434" t="b">
        <v>0</v>
      </c>
      <c r="G1794" s="440" t="b">
        <f t="shared" si="143"/>
        <v>1</v>
      </c>
      <c r="H1794" s="434" t="b">
        <v>0</v>
      </c>
      <c r="I1794" s="434" t="b">
        <v>0</v>
      </c>
      <c r="K1794" s="434" t="b">
        <v>0</v>
      </c>
      <c r="L1794" s="434">
        <v>0</v>
      </c>
      <c r="M1794" s="434" t="b">
        <v>0</v>
      </c>
      <c r="N1794" s="434">
        <v>0</v>
      </c>
      <c r="O1794" s="497" t="e">
        <f t="shared" si="140"/>
        <v>#DIV/0!</v>
      </c>
      <c r="P1794" s="434">
        <f t="shared" si="144"/>
        <v>0</v>
      </c>
      <c r="Q1794" s="434" t="e">
        <f t="shared" si="141"/>
        <v>#VALUE!</v>
      </c>
      <c r="R1794" s="434">
        <v>1</v>
      </c>
      <c r="S1794" s="434" t="str">
        <f t="shared" si="142"/>
        <v>Unclassified? Y/N Out of Order?</v>
      </c>
    </row>
    <row r="1795" spans="6:19" x14ac:dyDescent="0.2">
      <c r="F1795" s="434" t="b">
        <v>0</v>
      </c>
      <c r="G1795" s="440" t="b">
        <f t="shared" si="143"/>
        <v>1</v>
      </c>
      <c r="H1795" s="434" t="b">
        <v>0</v>
      </c>
      <c r="I1795" s="434" t="b">
        <v>0</v>
      </c>
      <c r="K1795" s="434" t="b">
        <v>0</v>
      </c>
      <c r="L1795" s="434">
        <v>0</v>
      </c>
      <c r="M1795" s="434" t="b">
        <v>0</v>
      </c>
      <c r="N1795" s="434">
        <v>0</v>
      </c>
      <c r="O1795" s="497" t="e">
        <f t="shared" si="140"/>
        <v>#DIV/0!</v>
      </c>
      <c r="P1795" s="434">
        <f t="shared" si="144"/>
        <v>0</v>
      </c>
      <c r="Q1795" s="434" t="e">
        <f t="shared" si="141"/>
        <v>#VALUE!</v>
      </c>
      <c r="R1795" s="434">
        <v>1</v>
      </c>
      <c r="S1795" s="434" t="str">
        <f t="shared" si="142"/>
        <v>Unclassified? Y/N Out of Order?</v>
      </c>
    </row>
    <row r="1796" spans="6:19" x14ac:dyDescent="0.2">
      <c r="F1796" s="434" t="b">
        <v>0</v>
      </c>
      <c r="G1796" s="440" t="b">
        <f t="shared" si="143"/>
        <v>1</v>
      </c>
      <c r="H1796" s="434" t="b">
        <v>0</v>
      </c>
      <c r="I1796" s="434" t="b">
        <v>0</v>
      </c>
      <c r="K1796" s="434" t="b">
        <v>0</v>
      </c>
      <c r="L1796" s="434">
        <v>0</v>
      </c>
      <c r="M1796" s="434" t="b">
        <v>0</v>
      </c>
      <c r="N1796" s="434">
        <v>0</v>
      </c>
      <c r="O1796" s="497" t="e">
        <f t="shared" si="140"/>
        <v>#DIV/0!</v>
      </c>
      <c r="P1796" s="434">
        <f t="shared" si="144"/>
        <v>0</v>
      </c>
      <c r="Q1796" s="434" t="e">
        <f t="shared" si="141"/>
        <v>#VALUE!</v>
      </c>
      <c r="R1796" s="434">
        <v>1</v>
      </c>
      <c r="S1796" s="434" t="str">
        <f t="shared" si="142"/>
        <v>Unclassified? Y/N Out of Order?</v>
      </c>
    </row>
    <row r="1797" spans="6:19" x14ac:dyDescent="0.2">
      <c r="F1797" s="434" t="b">
        <v>0</v>
      </c>
      <c r="G1797" s="440" t="b">
        <f t="shared" si="143"/>
        <v>1</v>
      </c>
      <c r="H1797" s="434" t="b">
        <v>0</v>
      </c>
      <c r="I1797" s="434" t="b">
        <v>0</v>
      </c>
      <c r="K1797" s="434" t="b">
        <v>0</v>
      </c>
      <c r="L1797" s="434">
        <v>0</v>
      </c>
      <c r="M1797" s="434" t="b">
        <v>0</v>
      </c>
      <c r="N1797" s="434">
        <v>0</v>
      </c>
      <c r="O1797" s="497" t="e">
        <f t="shared" si="140"/>
        <v>#DIV/0!</v>
      </c>
      <c r="P1797" s="434">
        <f t="shared" si="144"/>
        <v>0</v>
      </c>
      <c r="Q1797" s="434" t="e">
        <f t="shared" si="141"/>
        <v>#VALUE!</v>
      </c>
      <c r="R1797" s="434">
        <v>1</v>
      </c>
      <c r="S1797" s="434" t="str">
        <f t="shared" si="142"/>
        <v>Unclassified? Y/N Out of Order?</v>
      </c>
    </row>
    <row r="1798" spans="6:19" x14ac:dyDescent="0.2">
      <c r="F1798" s="434" t="b">
        <v>0</v>
      </c>
      <c r="G1798" s="440" t="b">
        <f t="shared" si="143"/>
        <v>1</v>
      </c>
      <c r="H1798" s="434" t="b">
        <v>0</v>
      </c>
      <c r="I1798" s="434" t="b">
        <v>0</v>
      </c>
      <c r="K1798" s="434" t="b">
        <v>0</v>
      </c>
      <c r="L1798" s="434">
        <v>0</v>
      </c>
      <c r="M1798" s="434" t="b">
        <v>0</v>
      </c>
      <c r="N1798" s="434">
        <v>0</v>
      </c>
      <c r="O1798" s="497" t="e">
        <f t="shared" si="140"/>
        <v>#DIV/0!</v>
      </c>
      <c r="P1798" s="434">
        <f t="shared" si="144"/>
        <v>0</v>
      </c>
      <c r="Q1798" s="434" t="e">
        <f t="shared" si="141"/>
        <v>#VALUE!</v>
      </c>
      <c r="R1798" s="434">
        <v>1</v>
      </c>
      <c r="S1798" s="434" t="str">
        <f t="shared" si="142"/>
        <v>Unclassified? Y/N Out of Order?</v>
      </c>
    </row>
    <row r="1799" spans="6:19" x14ac:dyDescent="0.2">
      <c r="F1799" s="434" t="b">
        <v>0</v>
      </c>
      <c r="G1799" s="440" t="b">
        <f t="shared" si="143"/>
        <v>1</v>
      </c>
      <c r="H1799" s="434" t="b">
        <v>0</v>
      </c>
      <c r="I1799" s="434" t="b">
        <v>0</v>
      </c>
      <c r="K1799" s="434" t="b">
        <v>0</v>
      </c>
      <c r="L1799" s="434">
        <v>0</v>
      </c>
      <c r="M1799" s="434" t="b">
        <v>0</v>
      </c>
      <c r="N1799" s="434">
        <v>0</v>
      </c>
      <c r="O1799" s="497" t="e">
        <f t="shared" si="140"/>
        <v>#DIV/0!</v>
      </c>
      <c r="P1799" s="434">
        <f t="shared" si="144"/>
        <v>0</v>
      </c>
      <c r="Q1799" s="434" t="e">
        <f t="shared" si="141"/>
        <v>#VALUE!</v>
      </c>
      <c r="R1799" s="434">
        <v>1</v>
      </c>
      <c r="S1799" s="434" t="str">
        <f t="shared" si="142"/>
        <v>Unclassified? Y/N Out of Order?</v>
      </c>
    </row>
    <row r="1800" spans="6:19" x14ac:dyDescent="0.2">
      <c r="F1800" s="434" t="b">
        <v>0</v>
      </c>
      <c r="G1800" s="440" t="b">
        <f t="shared" si="143"/>
        <v>1</v>
      </c>
      <c r="H1800" s="434" t="b">
        <v>0</v>
      </c>
      <c r="I1800" s="434" t="b">
        <v>0</v>
      </c>
      <c r="K1800" s="434" t="b">
        <v>0</v>
      </c>
      <c r="L1800" s="434">
        <v>0</v>
      </c>
      <c r="M1800" s="434" t="b">
        <v>0</v>
      </c>
      <c r="N1800" s="434">
        <v>0</v>
      </c>
      <c r="O1800" s="497" t="e">
        <f t="shared" si="140"/>
        <v>#DIV/0!</v>
      </c>
      <c r="P1800" s="434">
        <f t="shared" si="144"/>
        <v>0</v>
      </c>
      <c r="Q1800" s="434" t="e">
        <f t="shared" si="141"/>
        <v>#VALUE!</v>
      </c>
      <c r="R1800" s="434">
        <v>1</v>
      </c>
      <c r="S1800" s="434" t="str">
        <f t="shared" si="142"/>
        <v>Unclassified? Y/N Out of Order?</v>
      </c>
    </row>
    <row r="1801" spans="6:19" x14ac:dyDescent="0.2">
      <c r="F1801" s="434" t="b">
        <v>0</v>
      </c>
      <c r="G1801" s="440" t="b">
        <f t="shared" si="143"/>
        <v>1</v>
      </c>
      <c r="H1801" s="434" t="b">
        <v>0</v>
      </c>
      <c r="I1801" s="434" t="b">
        <v>0</v>
      </c>
      <c r="K1801" s="434" t="b">
        <v>0</v>
      </c>
      <c r="L1801" s="434">
        <v>0</v>
      </c>
      <c r="M1801" s="434" t="b">
        <v>0</v>
      </c>
      <c r="N1801" s="434">
        <v>0</v>
      </c>
      <c r="O1801" s="497" t="e">
        <f t="shared" si="140"/>
        <v>#DIV/0!</v>
      </c>
      <c r="P1801" s="434">
        <f t="shared" si="144"/>
        <v>0</v>
      </c>
      <c r="Q1801" s="434" t="e">
        <f t="shared" si="141"/>
        <v>#VALUE!</v>
      </c>
      <c r="R1801" s="434">
        <v>1</v>
      </c>
      <c r="S1801" s="434" t="str">
        <f t="shared" si="142"/>
        <v>Unclassified? Y/N Out of Order?</v>
      </c>
    </row>
    <row r="1802" spans="6:19" x14ac:dyDescent="0.2">
      <c r="F1802" s="434" t="b">
        <v>0</v>
      </c>
      <c r="G1802" s="440" t="b">
        <f t="shared" si="143"/>
        <v>1</v>
      </c>
      <c r="H1802" s="434" t="b">
        <v>0</v>
      </c>
      <c r="I1802" s="434" t="b">
        <v>0</v>
      </c>
      <c r="K1802" s="434" t="b">
        <v>0</v>
      </c>
      <c r="L1802" s="434">
        <v>0</v>
      </c>
      <c r="M1802" s="434" t="b">
        <v>0</v>
      </c>
      <c r="N1802" s="434">
        <v>0</v>
      </c>
      <c r="O1802" s="497" t="e">
        <f t="shared" ref="O1802:O1865" si="145">SUM(IF(I1802 = 1, 1, 0) * J1802, IF(K1802 = 1, 1, 0) * L1802, IF(M1802 = 1, 1, 0) * N1802) / P1802</f>
        <v>#DIV/0!</v>
      </c>
      <c r="P1802" s="434">
        <f t="shared" si="144"/>
        <v>0</v>
      </c>
      <c r="Q1802" s="434" t="e">
        <f t="shared" ref="Q1802:Q1865" si="146">SUM(IF(I1802 = 1, 1, 0) * J1802, IF(K1802 = 1, 1, 0) * L1802, IF(M1802 = 1, 1, 0) * N1802) + " / " + P1802</f>
        <v>#VALUE!</v>
      </c>
      <c r="R1802" s="434">
        <v>1</v>
      </c>
      <c r="S1802" s="434"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34" t="b">
        <v>0</v>
      </c>
      <c r="G1803" s="440" t="b">
        <f t="shared" ref="G1803:G1866" si="148">NOT(H1803)</f>
        <v>1</v>
      </c>
      <c r="H1803" s="434" t="b">
        <v>0</v>
      </c>
      <c r="I1803" s="434" t="b">
        <v>0</v>
      </c>
      <c r="K1803" s="434" t="b">
        <v>0</v>
      </c>
      <c r="L1803" s="434">
        <v>0</v>
      </c>
      <c r="M1803" s="434" t="b">
        <v>0</v>
      </c>
      <c r="N1803" s="434">
        <v>0</v>
      </c>
      <c r="O1803" s="497" t="e">
        <f t="shared" si="145"/>
        <v>#DIV/0!</v>
      </c>
      <c r="P1803" s="434">
        <f t="shared" si="144"/>
        <v>0</v>
      </c>
      <c r="Q1803" s="434" t="e">
        <f t="shared" si="146"/>
        <v>#VALUE!</v>
      </c>
      <c r="R1803" s="434">
        <v>1</v>
      </c>
      <c r="S1803" s="434" t="str">
        <f t="shared" si="147"/>
        <v>Unclassified? Y/N Out of Order?</v>
      </c>
    </row>
    <row r="1804" spans="6:19" x14ac:dyDescent="0.2">
      <c r="F1804" s="434" t="b">
        <v>0</v>
      </c>
      <c r="G1804" s="440" t="b">
        <f t="shared" si="148"/>
        <v>1</v>
      </c>
      <c r="H1804" s="434" t="b">
        <v>0</v>
      </c>
      <c r="I1804" s="434" t="b">
        <v>0</v>
      </c>
      <c r="K1804" s="434" t="b">
        <v>0</v>
      </c>
      <c r="L1804" s="434">
        <v>0</v>
      </c>
      <c r="M1804" s="434" t="b">
        <v>0</v>
      </c>
      <c r="N1804" s="434">
        <v>0</v>
      </c>
      <c r="O1804" s="497" t="e">
        <f t="shared" si="145"/>
        <v>#DIV/0!</v>
      </c>
      <c r="P1804" s="434">
        <f t="shared" si="144"/>
        <v>0</v>
      </c>
      <c r="Q1804" s="434" t="e">
        <f t="shared" si="146"/>
        <v>#VALUE!</v>
      </c>
      <c r="R1804" s="434">
        <v>1</v>
      </c>
      <c r="S1804" s="434" t="str">
        <f t="shared" si="147"/>
        <v>Unclassified? Y/N Out of Order?</v>
      </c>
    </row>
    <row r="1805" spans="6:19" x14ac:dyDescent="0.2">
      <c r="F1805" s="434" t="b">
        <v>0</v>
      </c>
      <c r="G1805" s="440" t="b">
        <f t="shared" si="148"/>
        <v>1</v>
      </c>
      <c r="H1805" s="434" t="b">
        <v>0</v>
      </c>
      <c r="I1805" s="434" t="b">
        <v>0</v>
      </c>
      <c r="K1805" s="434" t="b">
        <v>0</v>
      </c>
      <c r="L1805" s="434">
        <v>0</v>
      </c>
      <c r="M1805" s="434" t="b">
        <v>0</v>
      </c>
      <c r="N1805" s="434">
        <v>0</v>
      </c>
      <c r="O1805" s="497" t="e">
        <f t="shared" si="145"/>
        <v>#DIV/0!</v>
      </c>
      <c r="P1805" s="434">
        <f t="shared" ref="P1805:P1868" si="149">SUM(J1805, L1805, N1805)</f>
        <v>0</v>
      </c>
      <c r="Q1805" s="434" t="e">
        <f t="shared" si="146"/>
        <v>#VALUE!</v>
      </c>
      <c r="R1805" s="434">
        <v>1</v>
      </c>
      <c r="S1805" s="434" t="str">
        <f t="shared" si="147"/>
        <v>Unclassified? Y/N Out of Order?</v>
      </c>
    </row>
    <row r="1806" spans="6:19" x14ac:dyDescent="0.2">
      <c r="F1806" s="434" t="b">
        <v>0</v>
      </c>
      <c r="G1806" s="440" t="b">
        <f t="shared" si="148"/>
        <v>1</v>
      </c>
      <c r="H1806" s="434" t="b">
        <v>0</v>
      </c>
      <c r="I1806" s="434" t="b">
        <v>0</v>
      </c>
      <c r="K1806" s="434" t="b">
        <v>0</v>
      </c>
      <c r="L1806" s="434">
        <v>0</v>
      </c>
      <c r="M1806" s="434" t="b">
        <v>0</v>
      </c>
      <c r="N1806" s="434">
        <v>0</v>
      </c>
      <c r="O1806" s="497" t="e">
        <f t="shared" si="145"/>
        <v>#DIV/0!</v>
      </c>
      <c r="P1806" s="434">
        <f t="shared" si="149"/>
        <v>0</v>
      </c>
      <c r="Q1806" s="434" t="e">
        <f t="shared" si="146"/>
        <v>#VALUE!</v>
      </c>
      <c r="R1806" s="434">
        <v>1</v>
      </c>
      <c r="S1806" s="434" t="str">
        <f t="shared" si="147"/>
        <v>Unclassified? Y/N Out of Order?</v>
      </c>
    </row>
    <row r="1807" spans="6:19" x14ac:dyDescent="0.2">
      <c r="F1807" s="434" t="b">
        <v>0</v>
      </c>
      <c r="G1807" s="440" t="b">
        <f t="shared" si="148"/>
        <v>1</v>
      </c>
      <c r="H1807" s="434" t="b">
        <v>0</v>
      </c>
      <c r="I1807" s="434" t="b">
        <v>0</v>
      </c>
      <c r="K1807" s="434" t="b">
        <v>0</v>
      </c>
      <c r="L1807" s="434">
        <v>0</v>
      </c>
      <c r="M1807" s="434" t="b">
        <v>0</v>
      </c>
      <c r="N1807" s="434">
        <v>0</v>
      </c>
      <c r="O1807" s="497" t="e">
        <f t="shared" si="145"/>
        <v>#DIV/0!</v>
      </c>
      <c r="P1807" s="434">
        <f t="shared" si="149"/>
        <v>0</v>
      </c>
      <c r="Q1807" s="434" t="e">
        <f t="shared" si="146"/>
        <v>#VALUE!</v>
      </c>
      <c r="R1807" s="434">
        <v>1</v>
      </c>
      <c r="S1807" s="434" t="str">
        <f t="shared" si="147"/>
        <v>Unclassified? Y/N Out of Order?</v>
      </c>
    </row>
    <row r="1808" spans="6:19" x14ac:dyDescent="0.2">
      <c r="F1808" s="434" t="b">
        <v>0</v>
      </c>
      <c r="G1808" s="440" t="b">
        <f t="shared" si="148"/>
        <v>1</v>
      </c>
      <c r="H1808" s="434" t="b">
        <v>0</v>
      </c>
      <c r="I1808" s="434" t="b">
        <v>0</v>
      </c>
      <c r="K1808" s="434" t="b">
        <v>0</v>
      </c>
      <c r="L1808" s="434">
        <v>0</v>
      </c>
      <c r="M1808" s="434" t="b">
        <v>0</v>
      </c>
      <c r="N1808" s="434">
        <v>0</v>
      </c>
      <c r="O1808" s="497" t="e">
        <f t="shared" si="145"/>
        <v>#DIV/0!</v>
      </c>
      <c r="P1808" s="434">
        <f t="shared" si="149"/>
        <v>0</v>
      </c>
      <c r="Q1808" s="434" t="e">
        <f t="shared" si="146"/>
        <v>#VALUE!</v>
      </c>
      <c r="R1808" s="434">
        <v>1</v>
      </c>
      <c r="S1808" s="434" t="str">
        <f t="shared" si="147"/>
        <v>Unclassified? Y/N Out of Order?</v>
      </c>
    </row>
    <row r="1809" spans="6:19" x14ac:dyDescent="0.2">
      <c r="F1809" s="434" t="b">
        <v>0</v>
      </c>
      <c r="G1809" s="440" t="b">
        <f t="shared" si="148"/>
        <v>1</v>
      </c>
      <c r="H1809" s="434" t="b">
        <v>0</v>
      </c>
      <c r="I1809" s="434" t="b">
        <v>0</v>
      </c>
      <c r="K1809" s="434" t="b">
        <v>0</v>
      </c>
      <c r="L1809" s="434">
        <v>0</v>
      </c>
      <c r="M1809" s="434" t="b">
        <v>0</v>
      </c>
      <c r="N1809" s="434">
        <v>0</v>
      </c>
      <c r="O1809" s="497" t="e">
        <f t="shared" si="145"/>
        <v>#DIV/0!</v>
      </c>
      <c r="P1809" s="434">
        <f t="shared" si="149"/>
        <v>0</v>
      </c>
      <c r="Q1809" s="434" t="e">
        <f t="shared" si="146"/>
        <v>#VALUE!</v>
      </c>
      <c r="R1809" s="434">
        <v>1</v>
      </c>
      <c r="S1809" s="434" t="str">
        <f t="shared" si="147"/>
        <v>Unclassified? Y/N Out of Order?</v>
      </c>
    </row>
    <row r="1810" spans="6:19" x14ac:dyDescent="0.2">
      <c r="F1810" s="434" t="b">
        <v>0</v>
      </c>
      <c r="G1810" s="440" t="b">
        <f t="shared" si="148"/>
        <v>1</v>
      </c>
      <c r="H1810" s="434" t="b">
        <v>0</v>
      </c>
      <c r="I1810" s="434" t="b">
        <v>0</v>
      </c>
      <c r="K1810" s="434" t="b">
        <v>0</v>
      </c>
      <c r="L1810" s="434">
        <v>0</v>
      </c>
      <c r="M1810" s="434" t="b">
        <v>0</v>
      </c>
      <c r="N1810" s="434">
        <v>0</v>
      </c>
      <c r="O1810" s="497" t="e">
        <f t="shared" si="145"/>
        <v>#DIV/0!</v>
      </c>
      <c r="P1810" s="434">
        <f t="shared" si="149"/>
        <v>0</v>
      </c>
      <c r="Q1810" s="434" t="e">
        <f t="shared" si="146"/>
        <v>#VALUE!</v>
      </c>
      <c r="R1810" s="434">
        <v>1</v>
      </c>
      <c r="S1810" s="434" t="str">
        <f t="shared" si="147"/>
        <v>Unclassified? Y/N Out of Order?</v>
      </c>
    </row>
    <row r="1811" spans="6:19" x14ac:dyDescent="0.2">
      <c r="F1811" s="434" t="b">
        <v>0</v>
      </c>
      <c r="G1811" s="440" t="b">
        <f t="shared" si="148"/>
        <v>1</v>
      </c>
      <c r="H1811" s="434" t="b">
        <v>0</v>
      </c>
      <c r="I1811" s="434" t="b">
        <v>0</v>
      </c>
      <c r="K1811" s="434" t="b">
        <v>0</v>
      </c>
      <c r="L1811" s="434">
        <v>0</v>
      </c>
      <c r="M1811" s="434" t="b">
        <v>0</v>
      </c>
      <c r="N1811" s="434">
        <v>0</v>
      </c>
      <c r="O1811" s="497" t="e">
        <f t="shared" si="145"/>
        <v>#DIV/0!</v>
      </c>
      <c r="P1811" s="434">
        <f t="shared" si="149"/>
        <v>0</v>
      </c>
      <c r="Q1811" s="434" t="e">
        <f t="shared" si="146"/>
        <v>#VALUE!</v>
      </c>
      <c r="R1811" s="434">
        <v>1</v>
      </c>
      <c r="S1811" s="434" t="str">
        <f t="shared" si="147"/>
        <v>Unclassified? Y/N Out of Order?</v>
      </c>
    </row>
    <row r="1812" spans="6:19" x14ac:dyDescent="0.2">
      <c r="F1812" s="434" t="b">
        <v>0</v>
      </c>
      <c r="G1812" s="440" t="b">
        <f t="shared" si="148"/>
        <v>1</v>
      </c>
      <c r="H1812" s="434" t="b">
        <v>0</v>
      </c>
      <c r="I1812" s="434" t="b">
        <v>0</v>
      </c>
      <c r="K1812" s="434" t="b">
        <v>0</v>
      </c>
      <c r="L1812" s="434">
        <v>0</v>
      </c>
      <c r="M1812" s="434" t="b">
        <v>0</v>
      </c>
      <c r="N1812" s="434">
        <v>0</v>
      </c>
      <c r="O1812" s="497" t="e">
        <f t="shared" si="145"/>
        <v>#DIV/0!</v>
      </c>
      <c r="P1812" s="434">
        <f t="shared" si="149"/>
        <v>0</v>
      </c>
      <c r="Q1812" s="434" t="e">
        <f t="shared" si="146"/>
        <v>#VALUE!</v>
      </c>
      <c r="R1812" s="434">
        <v>1</v>
      </c>
      <c r="S1812" s="434" t="str">
        <f t="shared" si="147"/>
        <v>Unclassified? Y/N Out of Order?</v>
      </c>
    </row>
    <row r="1813" spans="6:19" x14ac:dyDescent="0.2">
      <c r="F1813" s="434" t="b">
        <v>0</v>
      </c>
      <c r="G1813" s="440" t="b">
        <f t="shared" si="148"/>
        <v>1</v>
      </c>
      <c r="H1813" s="434" t="b">
        <v>0</v>
      </c>
      <c r="I1813" s="434" t="b">
        <v>0</v>
      </c>
      <c r="K1813" s="434" t="b">
        <v>0</v>
      </c>
      <c r="L1813" s="434">
        <v>0</v>
      </c>
      <c r="M1813" s="434" t="b">
        <v>0</v>
      </c>
      <c r="N1813" s="434">
        <v>0</v>
      </c>
      <c r="O1813" s="497" t="e">
        <f t="shared" si="145"/>
        <v>#DIV/0!</v>
      </c>
      <c r="P1813" s="434">
        <f t="shared" si="149"/>
        <v>0</v>
      </c>
      <c r="Q1813" s="434" t="e">
        <f t="shared" si="146"/>
        <v>#VALUE!</v>
      </c>
      <c r="R1813" s="434">
        <v>1</v>
      </c>
      <c r="S1813" s="434" t="str">
        <f t="shared" si="147"/>
        <v>Unclassified? Y/N Out of Order?</v>
      </c>
    </row>
    <row r="1814" spans="6:19" x14ac:dyDescent="0.2">
      <c r="F1814" s="434" t="b">
        <v>0</v>
      </c>
      <c r="G1814" s="440" t="b">
        <f t="shared" si="148"/>
        <v>1</v>
      </c>
      <c r="H1814" s="434" t="b">
        <v>0</v>
      </c>
      <c r="I1814" s="434" t="b">
        <v>0</v>
      </c>
      <c r="K1814" s="434" t="b">
        <v>0</v>
      </c>
      <c r="L1814" s="434">
        <v>0</v>
      </c>
      <c r="M1814" s="434" t="b">
        <v>0</v>
      </c>
      <c r="N1814" s="434">
        <v>0</v>
      </c>
      <c r="O1814" s="497" t="e">
        <f t="shared" si="145"/>
        <v>#DIV/0!</v>
      </c>
      <c r="P1814" s="434">
        <f t="shared" si="149"/>
        <v>0</v>
      </c>
      <c r="Q1814" s="434" t="e">
        <f t="shared" si="146"/>
        <v>#VALUE!</v>
      </c>
      <c r="R1814" s="434">
        <v>1</v>
      </c>
      <c r="S1814" s="434" t="str">
        <f t="shared" si="147"/>
        <v>Unclassified? Y/N Out of Order?</v>
      </c>
    </row>
    <row r="1815" spans="6:19" x14ac:dyDescent="0.2">
      <c r="F1815" s="434" t="b">
        <v>0</v>
      </c>
      <c r="G1815" s="440" t="b">
        <f t="shared" si="148"/>
        <v>1</v>
      </c>
      <c r="H1815" s="434" t="b">
        <v>0</v>
      </c>
      <c r="I1815" s="434" t="b">
        <v>0</v>
      </c>
      <c r="K1815" s="434" t="b">
        <v>0</v>
      </c>
      <c r="L1815" s="434">
        <v>0</v>
      </c>
      <c r="M1815" s="434" t="b">
        <v>0</v>
      </c>
      <c r="N1815" s="434">
        <v>0</v>
      </c>
      <c r="O1815" s="497" t="e">
        <f t="shared" si="145"/>
        <v>#DIV/0!</v>
      </c>
      <c r="P1815" s="434">
        <f t="shared" si="149"/>
        <v>0</v>
      </c>
      <c r="Q1815" s="434" t="e">
        <f t="shared" si="146"/>
        <v>#VALUE!</v>
      </c>
      <c r="R1815" s="434">
        <v>1</v>
      </c>
      <c r="S1815" s="434" t="str">
        <f t="shared" si="147"/>
        <v>Unclassified? Y/N Out of Order?</v>
      </c>
    </row>
    <row r="1816" spans="6:19" x14ac:dyDescent="0.2">
      <c r="F1816" s="434" t="b">
        <v>0</v>
      </c>
      <c r="G1816" s="440" t="b">
        <f t="shared" si="148"/>
        <v>1</v>
      </c>
      <c r="H1816" s="434" t="b">
        <v>0</v>
      </c>
      <c r="I1816" s="434" t="b">
        <v>0</v>
      </c>
      <c r="K1816" s="434" t="b">
        <v>0</v>
      </c>
      <c r="L1816" s="434">
        <v>0</v>
      </c>
      <c r="M1816" s="434" t="b">
        <v>0</v>
      </c>
      <c r="N1816" s="434">
        <v>0</v>
      </c>
      <c r="O1816" s="497" t="e">
        <f t="shared" si="145"/>
        <v>#DIV/0!</v>
      </c>
      <c r="P1816" s="434">
        <f t="shared" si="149"/>
        <v>0</v>
      </c>
      <c r="Q1816" s="434" t="e">
        <f t="shared" si="146"/>
        <v>#VALUE!</v>
      </c>
      <c r="R1816" s="434">
        <v>1</v>
      </c>
      <c r="S1816" s="434" t="str">
        <f t="shared" si="147"/>
        <v>Unclassified? Y/N Out of Order?</v>
      </c>
    </row>
    <row r="1817" spans="6:19" x14ac:dyDescent="0.2">
      <c r="F1817" s="434" t="b">
        <v>0</v>
      </c>
      <c r="G1817" s="440" t="b">
        <f t="shared" si="148"/>
        <v>1</v>
      </c>
      <c r="H1817" s="434" t="b">
        <v>0</v>
      </c>
      <c r="I1817" s="434" t="b">
        <v>0</v>
      </c>
      <c r="K1817" s="434" t="b">
        <v>0</v>
      </c>
      <c r="L1817" s="434">
        <v>0</v>
      </c>
      <c r="M1817" s="434" t="b">
        <v>0</v>
      </c>
      <c r="N1817" s="434">
        <v>0</v>
      </c>
      <c r="O1817" s="497" t="e">
        <f t="shared" si="145"/>
        <v>#DIV/0!</v>
      </c>
      <c r="P1817" s="434">
        <f t="shared" si="149"/>
        <v>0</v>
      </c>
      <c r="Q1817" s="434" t="e">
        <f t="shared" si="146"/>
        <v>#VALUE!</v>
      </c>
      <c r="R1817" s="434">
        <v>1</v>
      </c>
      <c r="S1817" s="434" t="str">
        <f t="shared" si="147"/>
        <v>Unclassified? Y/N Out of Order?</v>
      </c>
    </row>
    <row r="1818" spans="6:19" x14ac:dyDescent="0.2">
      <c r="F1818" s="434" t="b">
        <v>0</v>
      </c>
      <c r="G1818" s="440" t="b">
        <f t="shared" si="148"/>
        <v>1</v>
      </c>
      <c r="H1818" s="434" t="b">
        <v>0</v>
      </c>
      <c r="I1818" s="434" t="b">
        <v>0</v>
      </c>
      <c r="K1818" s="434" t="b">
        <v>0</v>
      </c>
      <c r="L1818" s="434">
        <v>0</v>
      </c>
      <c r="M1818" s="434" t="b">
        <v>0</v>
      </c>
      <c r="N1818" s="434">
        <v>0</v>
      </c>
      <c r="O1818" s="497" t="e">
        <f t="shared" si="145"/>
        <v>#DIV/0!</v>
      </c>
      <c r="P1818" s="434">
        <f t="shared" si="149"/>
        <v>0</v>
      </c>
      <c r="Q1818" s="434" t="e">
        <f t="shared" si="146"/>
        <v>#VALUE!</v>
      </c>
      <c r="R1818" s="434">
        <v>1</v>
      </c>
      <c r="S1818" s="434" t="str">
        <f t="shared" si="147"/>
        <v>Unclassified? Y/N Out of Order?</v>
      </c>
    </row>
    <row r="1819" spans="6:19" x14ac:dyDescent="0.2">
      <c r="F1819" s="434" t="b">
        <v>0</v>
      </c>
      <c r="G1819" s="440" t="b">
        <f t="shared" si="148"/>
        <v>1</v>
      </c>
      <c r="H1819" s="434" t="b">
        <v>0</v>
      </c>
      <c r="I1819" s="434" t="b">
        <v>0</v>
      </c>
      <c r="K1819" s="434" t="b">
        <v>0</v>
      </c>
      <c r="L1819" s="434">
        <v>0</v>
      </c>
      <c r="M1819" s="434" t="b">
        <v>0</v>
      </c>
      <c r="N1819" s="434">
        <v>0</v>
      </c>
      <c r="O1819" s="497" t="e">
        <f t="shared" si="145"/>
        <v>#DIV/0!</v>
      </c>
      <c r="P1819" s="434">
        <f t="shared" si="149"/>
        <v>0</v>
      </c>
      <c r="Q1819" s="434" t="e">
        <f t="shared" si="146"/>
        <v>#VALUE!</v>
      </c>
      <c r="R1819" s="434">
        <v>1</v>
      </c>
      <c r="S1819" s="434" t="str">
        <f t="shared" si="147"/>
        <v>Unclassified? Y/N Out of Order?</v>
      </c>
    </row>
    <row r="1820" spans="6:19" x14ac:dyDescent="0.2">
      <c r="F1820" s="434" t="b">
        <v>0</v>
      </c>
      <c r="G1820" s="440" t="b">
        <f t="shared" si="148"/>
        <v>1</v>
      </c>
      <c r="H1820" s="434" t="b">
        <v>0</v>
      </c>
      <c r="I1820" s="434" t="b">
        <v>0</v>
      </c>
      <c r="K1820" s="434" t="b">
        <v>0</v>
      </c>
      <c r="L1820" s="434">
        <v>0</v>
      </c>
      <c r="M1820" s="434" t="b">
        <v>0</v>
      </c>
      <c r="N1820" s="434">
        <v>0</v>
      </c>
      <c r="O1820" s="497" t="e">
        <f t="shared" si="145"/>
        <v>#DIV/0!</v>
      </c>
      <c r="P1820" s="434">
        <f t="shared" si="149"/>
        <v>0</v>
      </c>
      <c r="Q1820" s="434" t="e">
        <f t="shared" si="146"/>
        <v>#VALUE!</v>
      </c>
      <c r="R1820" s="434">
        <v>1</v>
      </c>
      <c r="S1820" s="434" t="str">
        <f t="shared" si="147"/>
        <v>Unclassified? Y/N Out of Order?</v>
      </c>
    </row>
    <row r="1821" spans="6:19" x14ac:dyDescent="0.2">
      <c r="F1821" s="434" t="b">
        <v>0</v>
      </c>
      <c r="G1821" s="440" t="b">
        <f t="shared" si="148"/>
        <v>1</v>
      </c>
      <c r="H1821" s="434" t="b">
        <v>0</v>
      </c>
      <c r="I1821" s="434" t="b">
        <v>0</v>
      </c>
      <c r="K1821" s="434" t="b">
        <v>0</v>
      </c>
      <c r="L1821" s="434">
        <v>0</v>
      </c>
      <c r="M1821" s="434" t="b">
        <v>0</v>
      </c>
      <c r="N1821" s="434">
        <v>0</v>
      </c>
      <c r="O1821" s="497" t="e">
        <f t="shared" si="145"/>
        <v>#DIV/0!</v>
      </c>
      <c r="P1821" s="434">
        <f t="shared" si="149"/>
        <v>0</v>
      </c>
      <c r="Q1821" s="434" t="e">
        <f t="shared" si="146"/>
        <v>#VALUE!</v>
      </c>
      <c r="R1821" s="434">
        <v>1</v>
      </c>
      <c r="S1821" s="434" t="str">
        <f t="shared" si="147"/>
        <v>Unclassified? Y/N Out of Order?</v>
      </c>
    </row>
    <row r="1822" spans="6:19" x14ac:dyDescent="0.2">
      <c r="F1822" s="434" t="b">
        <v>0</v>
      </c>
      <c r="G1822" s="440" t="b">
        <f t="shared" si="148"/>
        <v>1</v>
      </c>
      <c r="H1822" s="434" t="b">
        <v>0</v>
      </c>
      <c r="I1822" s="434" t="b">
        <v>0</v>
      </c>
      <c r="K1822" s="434" t="b">
        <v>0</v>
      </c>
      <c r="L1822" s="434">
        <v>0</v>
      </c>
      <c r="M1822" s="434" t="b">
        <v>0</v>
      </c>
      <c r="N1822" s="434">
        <v>0</v>
      </c>
      <c r="O1822" s="497" t="e">
        <f t="shared" si="145"/>
        <v>#DIV/0!</v>
      </c>
      <c r="P1822" s="434">
        <f t="shared" si="149"/>
        <v>0</v>
      </c>
      <c r="Q1822" s="434" t="e">
        <f t="shared" si="146"/>
        <v>#VALUE!</v>
      </c>
      <c r="R1822" s="434">
        <v>1</v>
      </c>
      <c r="S1822" s="434" t="str">
        <f t="shared" si="147"/>
        <v>Unclassified? Y/N Out of Order?</v>
      </c>
    </row>
    <row r="1823" spans="6:19" x14ac:dyDescent="0.2">
      <c r="F1823" s="434" t="b">
        <v>0</v>
      </c>
      <c r="G1823" s="440" t="b">
        <f t="shared" si="148"/>
        <v>1</v>
      </c>
      <c r="H1823" s="434" t="b">
        <v>0</v>
      </c>
      <c r="I1823" s="434" t="b">
        <v>0</v>
      </c>
      <c r="K1823" s="434" t="b">
        <v>0</v>
      </c>
      <c r="L1823" s="434">
        <v>0</v>
      </c>
      <c r="M1823" s="434" t="b">
        <v>0</v>
      </c>
      <c r="N1823" s="434">
        <v>0</v>
      </c>
      <c r="O1823" s="497" t="e">
        <f t="shared" si="145"/>
        <v>#DIV/0!</v>
      </c>
      <c r="P1823" s="434">
        <f t="shared" si="149"/>
        <v>0</v>
      </c>
      <c r="Q1823" s="434" t="e">
        <f t="shared" si="146"/>
        <v>#VALUE!</v>
      </c>
      <c r="R1823" s="434">
        <v>1</v>
      </c>
      <c r="S1823" s="434" t="str">
        <f t="shared" si="147"/>
        <v>Unclassified? Y/N Out of Order?</v>
      </c>
    </row>
    <row r="1824" spans="6:19" x14ac:dyDescent="0.2">
      <c r="F1824" s="434" t="b">
        <v>0</v>
      </c>
      <c r="G1824" s="440" t="b">
        <f t="shared" si="148"/>
        <v>1</v>
      </c>
      <c r="H1824" s="434" t="b">
        <v>0</v>
      </c>
      <c r="I1824" s="434" t="b">
        <v>0</v>
      </c>
      <c r="K1824" s="434" t="b">
        <v>0</v>
      </c>
      <c r="L1824" s="434">
        <v>0</v>
      </c>
      <c r="M1824" s="434" t="b">
        <v>0</v>
      </c>
      <c r="N1824" s="434">
        <v>0</v>
      </c>
      <c r="O1824" s="497" t="e">
        <f t="shared" si="145"/>
        <v>#DIV/0!</v>
      </c>
      <c r="P1824" s="434">
        <f t="shared" si="149"/>
        <v>0</v>
      </c>
      <c r="Q1824" s="434" t="e">
        <f t="shared" si="146"/>
        <v>#VALUE!</v>
      </c>
      <c r="R1824" s="434">
        <v>1</v>
      </c>
      <c r="S1824" s="434" t="str">
        <f t="shared" si="147"/>
        <v>Unclassified? Y/N Out of Order?</v>
      </c>
    </row>
    <row r="1825" spans="6:19" x14ac:dyDescent="0.2">
      <c r="F1825" s="434" t="b">
        <v>0</v>
      </c>
      <c r="G1825" s="440" t="b">
        <f t="shared" si="148"/>
        <v>1</v>
      </c>
      <c r="H1825" s="434" t="b">
        <v>0</v>
      </c>
      <c r="I1825" s="434" t="b">
        <v>0</v>
      </c>
      <c r="K1825" s="434" t="b">
        <v>0</v>
      </c>
      <c r="L1825" s="434">
        <v>0</v>
      </c>
      <c r="M1825" s="434" t="b">
        <v>0</v>
      </c>
      <c r="N1825" s="434">
        <v>0</v>
      </c>
      <c r="O1825" s="497" t="e">
        <f t="shared" si="145"/>
        <v>#DIV/0!</v>
      </c>
      <c r="P1825" s="434">
        <f t="shared" si="149"/>
        <v>0</v>
      </c>
      <c r="Q1825" s="434" t="e">
        <f t="shared" si="146"/>
        <v>#VALUE!</v>
      </c>
      <c r="R1825" s="434">
        <v>1</v>
      </c>
      <c r="S1825" s="434" t="str">
        <f t="shared" si="147"/>
        <v>Unclassified? Y/N Out of Order?</v>
      </c>
    </row>
    <row r="1826" spans="6:19" x14ac:dyDescent="0.2">
      <c r="F1826" s="434" t="b">
        <v>0</v>
      </c>
      <c r="G1826" s="440" t="b">
        <f t="shared" si="148"/>
        <v>1</v>
      </c>
      <c r="H1826" s="434" t="b">
        <v>0</v>
      </c>
      <c r="I1826" s="434" t="b">
        <v>0</v>
      </c>
      <c r="K1826" s="434" t="b">
        <v>0</v>
      </c>
      <c r="L1826" s="434">
        <v>0</v>
      </c>
      <c r="M1826" s="434" t="b">
        <v>0</v>
      </c>
      <c r="N1826" s="434">
        <v>0</v>
      </c>
      <c r="O1826" s="497" t="e">
        <f t="shared" si="145"/>
        <v>#DIV/0!</v>
      </c>
      <c r="P1826" s="434">
        <f t="shared" si="149"/>
        <v>0</v>
      </c>
      <c r="Q1826" s="434" t="e">
        <f t="shared" si="146"/>
        <v>#VALUE!</v>
      </c>
      <c r="R1826" s="434">
        <v>1</v>
      </c>
      <c r="S1826" s="434" t="str">
        <f t="shared" si="147"/>
        <v>Unclassified? Y/N Out of Order?</v>
      </c>
    </row>
    <row r="1827" spans="6:19" x14ac:dyDescent="0.2">
      <c r="F1827" s="434" t="b">
        <v>0</v>
      </c>
      <c r="G1827" s="440" t="b">
        <f t="shared" si="148"/>
        <v>1</v>
      </c>
      <c r="H1827" s="434" t="b">
        <v>0</v>
      </c>
      <c r="I1827" s="434" t="b">
        <v>0</v>
      </c>
      <c r="K1827" s="434" t="b">
        <v>0</v>
      </c>
      <c r="L1827" s="434">
        <v>0</v>
      </c>
      <c r="M1827" s="434" t="b">
        <v>0</v>
      </c>
      <c r="N1827" s="434">
        <v>0</v>
      </c>
      <c r="O1827" s="497" t="e">
        <f t="shared" si="145"/>
        <v>#DIV/0!</v>
      </c>
      <c r="P1827" s="434">
        <f t="shared" si="149"/>
        <v>0</v>
      </c>
      <c r="Q1827" s="434" t="e">
        <f t="shared" si="146"/>
        <v>#VALUE!</v>
      </c>
      <c r="R1827" s="434">
        <v>1</v>
      </c>
      <c r="S1827" s="434" t="str">
        <f t="shared" si="147"/>
        <v>Unclassified? Y/N Out of Order?</v>
      </c>
    </row>
    <row r="1828" spans="6:19" x14ac:dyDescent="0.2">
      <c r="F1828" s="434" t="b">
        <v>0</v>
      </c>
      <c r="G1828" s="440" t="b">
        <f t="shared" si="148"/>
        <v>1</v>
      </c>
      <c r="H1828" s="434" t="b">
        <v>0</v>
      </c>
      <c r="I1828" s="434" t="b">
        <v>0</v>
      </c>
      <c r="K1828" s="434" t="b">
        <v>0</v>
      </c>
      <c r="L1828" s="434">
        <v>0</v>
      </c>
      <c r="M1828" s="434" t="b">
        <v>0</v>
      </c>
      <c r="N1828" s="434">
        <v>0</v>
      </c>
      <c r="O1828" s="497" t="e">
        <f t="shared" si="145"/>
        <v>#DIV/0!</v>
      </c>
      <c r="P1828" s="434">
        <f t="shared" si="149"/>
        <v>0</v>
      </c>
      <c r="Q1828" s="434" t="e">
        <f t="shared" si="146"/>
        <v>#VALUE!</v>
      </c>
      <c r="R1828" s="434">
        <v>1</v>
      </c>
      <c r="S1828" s="434" t="str">
        <f t="shared" si="147"/>
        <v>Unclassified? Y/N Out of Order?</v>
      </c>
    </row>
    <row r="1829" spans="6:19" x14ac:dyDescent="0.2">
      <c r="F1829" s="434" t="b">
        <v>0</v>
      </c>
      <c r="G1829" s="440" t="b">
        <f t="shared" si="148"/>
        <v>1</v>
      </c>
      <c r="H1829" s="434" t="b">
        <v>0</v>
      </c>
      <c r="I1829" s="434" t="b">
        <v>0</v>
      </c>
      <c r="K1829" s="434" t="b">
        <v>0</v>
      </c>
      <c r="L1829" s="434">
        <v>0</v>
      </c>
      <c r="M1829" s="434" t="b">
        <v>0</v>
      </c>
      <c r="N1829" s="434">
        <v>0</v>
      </c>
      <c r="O1829" s="497" t="e">
        <f t="shared" si="145"/>
        <v>#DIV/0!</v>
      </c>
      <c r="P1829" s="434">
        <f t="shared" si="149"/>
        <v>0</v>
      </c>
      <c r="Q1829" s="434" t="e">
        <f t="shared" si="146"/>
        <v>#VALUE!</v>
      </c>
      <c r="R1829" s="434">
        <v>1</v>
      </c>
      <c r="S1829" s="434" t="str">
        <f t="shared" si="147"/>
        <v>Unclassified? Y/N Out of Order?</v>
      </c>
    </row>
    <row r="1830" spans="6:19" x14ac:dyDescent="0.2">
      <c r="F1830" s="434" t="b">
        <v>0</v>
      </c>
      <c r="G1830" s="440" t="b">
        <f t="shared" si="148"/>
        <v>1</v>
      </c>
      <c r="H1830" s="434" t="b">
        <v>0</v>
      </c>
      <c r="I1830" s="434" t="b">
        <v>0</v>
      </c>
      <c r="K1830" s="434" t="b">
        <v>0</v>
      </c>
      <c r="L1830" s="434">
        <v>0</v>
      </c>
      <c r="M1830" s="434" t="b">
        <v>0</v>
      </c>
      <c r="N1830" s="434">
        <v>0</v>
      </c>
      <c r="O1830" s="497" t="e">
        <f t="shared" si="145"/>
        <v>#DIV/0!</v>
      </c>
      <c r="P1830" s="434">
        <f t="shared" si="149"/>
        <v>0</v>
      </c>
      <c r="Q1830" s="434" t="e">
        <f t="shared" si="146"/>
        <v>#VALUE!</v>
      </c>
      <c r="R1830" s="434">
        <v>1</v>
      </c>
      <c r="S1830" s="434" t="str">
        <f t="shared" si="147"/>
        <v>Unclassified? Y/N Out of Order?</v>
      </c>
    </row>
    <row r="1831" spans="6:19" x14ac:dyDescent="0.2">
      <c r="F1831" s="434" t="b">
        <v>0</v>
      </c>
      <c r="G1831" s="440" t="b">
        <f t="shared" si="148"/>
        <v>1</v>
      </c>
      <c r="H1831" s="434" t="b">
        <v>0</v>
      </c>
      <c r="I1831" s="434" t="b">
        <v>0</v>
      </c>
      <c r="K1831" s="434" t="b">
        <v>0</v>
      </c>
      <c r="L1831" s="434">
        <v>0</v>
      </c>
      <c r="M1831" s="434" t="b">
        <v>0</v>
      </c>
      <c r="N1831" s="434">
        <v>0</v>
      </c>
      <c r="O1831" s="497" t="e">
        <f t="shared" si="145"/>
        <v>#DIV/0!</v>
      </c>
      <c r="P1831" s="434">
        <f t="shared" si="149"/>
        <v>0</v>
      </c>
      <c r="Q1831" s="434" t="e">
        <f t="shared" si="146"/>
        <v>#VALUE!</v>
      </c>
      <c r="R1831" s="434">
        <v>1</v>
      </c>
      <c r="S1831" s="434" t="str">
        <f t="shared" si="147"/>
        <v>Unclassified? Y/N Out of Order?</v>
      </c>
    </row>
    <row r="1832" spans="6:19" x14ac:dyDescent="0.2">
      <c r="F1832" s="434" t="b">
        <v>0</v>
      </c>
      <c r="G1832" s="440" t="b">
        <f t="shared" si="148"/>
        <v>1</v>
      </c>
      <c r="H1832" s="434" t="b">
        <v>0</v>
      </c>
      <c r="I1832" s="434" t="b">
        <v>0</v>
      </c>
      <c r="K1832" s="434" t="b">
        <v>0</v>
      </c>
      <c r="L1832" s="434">
        <v>0</v>
      </c>
      <c r="M1832" s="434" t="b">
        <v>0</v>
      </c>
      <c r="N1832" s="434">
        <v>0</v>
      </c>
      <c r="O1832" s="497" t="e">
        <f t="shared" si="145"/>
        <v>#DIV/0!</v>
      </c>
      <c r="P1832" s="434">
        <f t="shared" si="149"/>
        <v>0</v>
      </c>
      <c r="Q1832" s="434" t="e">
        <f t="shared" si="146"/>
        <v>#VALUE!</v>
      </c>
      <c r="R1832" s="434">
        <v>1</v>
      </c>
      <c r="S1832" s="434" t="str">
        <f t="shared" si="147"/>
        <v>Unclassified? Y/N Out of Order?</v>
      </c>
    </row>
    <row r="1833" spans="6:19" x14ac:dyDescent="0.2">
      <c r="F1833" s="434" t="b">
        <v>0</v>
      </c>
      <c r="G1833" s="440" t="b">
        <f t="shared" si="148"/>
        <v>1</v>
      </c>
      <c r="H1833" s="434" t="b">
        <v>0</v>
      </c>
      <c r="I1833" s="434" t="b">
        <v>0</v>
      </c>
      <c r="K1833" s="434" t="b">
        <v>0</v>
      </c>
      <c r="L1833" s="434">
        <v>0</v>
      </c>
      <c r="M1833" s="434" t="b">
        <v>0</v>
      </c>
      <c r="N1833" s="434">
        <v>0</v>
      </c>
      <c r="O1833" s="497" t="e">
        <f t="shared" si="145"/>
        <v>#DIV/0!</v>
      </c>
      <c r="P1833" s="434">
        <f t="shared" si="149"/>
        <v>0</v>
      </c>
      <c r="Q1833" s="434" t="e">
        <f t="shared" si="146"/>
        <v>#VALUE!</v>
      </c>
      <c r="R1833" s="434">
        <v>1</v>
      </c>
      <c r="S1833" s="434" t="str">
        <f t="shared" si="147"/>
        <v>Unclassified? Y/N Out of Order?</v>
      </c>
    </row>
    <row r="1834" spans="6:19" x14ac:dyDescent="0.2">
      <c r="F1834" s="434" t="b">
        <v>0</v>
      </c>
      <c r="G1834" s="440" t="b">
        <f t="shared" si="148"/>
        <v>1</v>
      </c>
      <c r="H1834" s="434" t="b">
        <v>0</v>
      </c>
      <c r="I1834" s="434" t="b">
        <v>0</v>
      </c>
      <c r="K1834" s="434" t="b">
        <v>0</v>
      </c>
      <c r="L1834" s="434">
        <v>0</v>
      </c>
      <c r="M1834" s="434" t="b">
        <v>0</v>
      </c>
      <c r="N1834" s="434">
        <v>0</v>
      </c>
      <c r="O1834" s="497" t="e">
        <f t="shared" si="145"/>
        <v>#DIV/0!</v>
      </c>
      <c r="P1834" s="434">
        <f t="shared" si="149"/>
        <v>0</v>
      </c>
      <c r="Q1834" s="434" t="e">
        <f t="shared" si="146"/>
        <v>#VALUE!</v>
      </c>
      <c r="R1834" s="434">
        <v>1</v>
      </c>
      <c r="S1834" s="434" t="str">
        <f t="shared" si="147"/>
        <v>Unclassified? Y/N Out of Order?</v>
      </c>
    </row>
    <row r="1835" spans="6:19" x14ac:dyDescent="0.2">
      <c r="F1835" s="434" t="b">
        <v>0</v>
      </c>
      <c r="G1835" s="440" t="b">
        <f t="shared" si="148"/>
        <v>1</v>
      </c>
      <c r="H1835" s="434" t="b">
        <v>0</v>
      </c>
      <c r="I1835" s="434" t="b">
        <v>0</v>
      </c>
      <c r="K1835" s="434" t="b">
        <v>0</v>
      </c>
      <c r="L1835" s="434">
        <v>0</v>
      </c>
      <c r="M1835" s="434" t="b">
        <v>0</v>
      </c>
      <c r="N1835" s="434">
        <v>0</v>
      </c>
      <c r="O1835" s="497" t="e">
        <f t="shared" si="145"/>
        <v>#DIV/0!</v>
      </c>
      <c r="P1835" s="434">
        <f t="shared" si="149"/>
        <v>0</v>
      </c>
      <c r="Q1835" s="434" t="e">
        <f t="shared" si="146"/>
        <v>#VALUE!</v>
      </c>
      <c r="R1835" s="434">
        <v>1</v>
      </c>
      <c r="S1835" s="434" t="str">
        <f t="shared" si="147"/>
        <v>Unclassified? Y/N Out of Order?</v>
      </c>
    </row>
    <row r="1836" spans="6:19" x14ac:dyDescent="0.2">
      <c r="F1836" s="434" t="b">
        <v>0</v>
      </c>
      <c r="G1836" s="440" t="b">
        <f t="shared" si="148"/>
        <v>1</v>
      </c>
      <c r="H1836" s="434" t="b">
        <v>0</v>
      </c>
      <c r="I1836" s="434" t="b">
        <v>0</v>
      </c>
      <c r="K1836" s="434" t="b">
        <v>0</v>
      </c>
      <c r="L1836" s="434">
        <v>0</v>
      </c>
      <c r="M1836" s="434" t="b">
        <v>0</v>
      </c>
      <c r="N1836" s="434">
        <v>0</v>
      </c>
      <c r="O1836" s="497" t="e">
        <f t="shared" si="145"/>
        <v>#DIV/0!</v>
      </c>
      <c r="P1836" s="434">
        <f t="shared" si="149"/>
        <v>0</v>
      </c>
      <c r="Q1836" s="434" t="e">
        <f t="shared" si="146"/>
        <v>#VALUE!</v>
      </c>
      <c r="R1836" s="434">
        <v>1</v>
      </c>
      <c r="S1836" s="434" t="str">
        <f t="shared" si="147"/>
        <v>Unclassified? Y/N Out of Order?</v>
      </c>
    </row>
    <row r="1837" spans="6:19" x14ac:dyDescent="0.2">
      <c r="F1837" s="434" t="b">
        <v>0</v>
      </c>
      <c r="G1837" s="440" t="b">
        <f t="shared" si="148"/>
        <v>1</v>
      </c>
      <c r="H1837" s="434" t="b">
        <v>0</v>
      </c>
      <c r="I1837" s="434" t="b">
        <v>0</v>
      </c>
      <c r="K1837" s="434" t="b">
        <v>0</v>
      </c>
      <c r="L1837" s="434">
        <v>0</v>
      </c>
      <c r="M1837" s="434" t="b">
        <v>0</v>
      </c>
      <c r="N1837" s="434">
        <v>0</v>
      </c>
      <c r="O1837" s="497" t="e">
        <f t="shared" si="145"/>
        <v>#DIV/0!</v>
      </c>
      <c r="P1837" s="434">
        <f t="shared" si="149"/>
        <v>0</v>
      </c>
      <c r="Q1837" s="434" t="e">
        <f t="shared" si="146"/>
        <v>#VALUE!</v>
      </c>
      <c r="R1837" s="434">
        <v>1</v>
      </c>
      <c r="S1837" s="434" t="str">
        <f t="shared" si="147"/>
        <v>Unclassified? Y/N Out of Order?</v>
      </c>
    </row>
    <row r="1838" spans="6:19" x14ac:dyDescent="0.2">
      <c r="F1838" s="434" t="b">
        <v>0</v>
      </c>
      <c r="G1838" s="440" t="b">
        <f t="shared" si="148"/>
        <v>1</v>
      </c>
      <c r="H1838" s="434" t="b">
        <v>0</v>
      </c>
      <c r="I1838" s="434" t="b">
        <v>0</v>
      </c>
      <c r="K1838" s="434" t="b">
        <v>0</v>
      </c>
      <c r="L1838" s="434">
        <v>0</v>
      </c>
      <c r="M1838" s="434" t="b">
        <v>0</v>
      </c>
      <c r="N1838" s="434">
        <v>0</v>
      </c>
      <c r="O1838" s="497" t="e">
        <f t="shared" si="145"/>
        <v>#DIV/0!</v>
      </c>
      <c r="P1838" s="434">
        <f t="shared" si="149"/>
        <v>0</v>
      </c>
      <c r="Q1838" s="434" t="e">
        <f t="shared" si="146"/>
        <v>#VALUE!</v>
      </c>
      <c r="R1838" s="434">
        <v>1</v>
      </c>
      <c r="S1838" s="434" t="str">
        <f t="shared" si="147"/>
        <v>Unclassified? Y/N Out of Order?</v>
      </c>
    </row>
    <row r="1839" spans="6:19" x14ac:dyDescent="0.2">
      <c r="F1839" s="434" t="b">
        <v>0</v>
      </c>
      <c r="G1839" s="440" t="b">
        <f t="shared" si="148"/>
        <v>1</v>
      </c>
      <c r="H1839" s="434" t="b">
        <v>0</v>
      </c>
      <c r="I1839" s="434" t="b">
        <v>0</v>
      </c>
      <c r="K1839" s="434" t="b">
        <v>0</v>
      </c>
      <c r="L1839" s="434">
        <v>0</v>
      </c>
      <c r="M1839" s="434" t="b">
        <v>0</v>
      </c>
      <c r="N1839" s="434">
        <v>0</v>
      </c>
      <c r="O1839" s="497" t="e">
        <f t="shared" si="145"/>
        <v>#DIV/0!</v>
      </c>
      <c r="P1839" s="434">
        <f t="shared" si="149"/>
        <v>0</v>
      </c>
      <c r="Q1839" s="434" t="e">
        <f t="shared" si="146"/>
        <v>#VALUE!</v>
      </c>
      <c r="R1839" s="434">
        <v>1</v>
      </c>
      <c r="S1839" s="434" t="str">
        <f t="shared" si="147"/>
        <v>Unclassified? Y/N Out of Order?</v>
      </c>
    </row>
    <row r="1840" spans="6:19" x14ac:dyDescent="0.2">
      <c r="F1840" s="434" t="b">
        <v>0</v>
      </c>
      <c r="G1840" s="440" t="b">
        <f t="shared" si="148"/>
        <v>1</v>
      </c>
      <c r="H1840" s="434" t="b">
        <v>0</v>
      </c>
      <c r="I1840" s="434" t="b">
        <v>0</v>
      </c>
      <c r="K1840" s="434" t="b">
        <v>0</v>
      </c>
      <c r="L1840" s="434">
        <v>0</v>
      </c>
      <c r="M1840" s="434" t="b">
        <v>0</v>
      </c>
      <c r="N1840" s="434">
        <v>0</v>
      </c>
      <c r="O1840" s="497" t="e">
        <f t="shared" si="145"/>
        <v>#DIV/0!</v>
      </c>
      <c r="P1840" s="434">
        <f t="shared" si="149"/>
        <v>0</v>
      </c>
      <c r="Q1840" s="434" t="e">
        <f t="shared" si="146"/>
        <v>#VALUE!</v>
      </c>
      <c r="R1840" s="434">
        <v>1</v>
      </c>
      <c r="S1840" s="434" t="str">
        <f t="shared" si="147"/>
        <v>Unclassified? Y/N Out of Order?</v>
      </c>
    </row>
    <row r="1841" spans="6:19" x14ac:dyDescent="0.2">
      <c r="F1841" s="434" t="b">
        <v>0</v>
      </c>
      <c r="G1841" s="440" t="b">
        <f t="shared" si="148"/>
        <v>1</v>
      </c>
      <c r="H1841" s="434" t="b">
        <v>0</v>
      </c>
      <c r="I1841" s="434" t="b">
        <v>0</v>
      </c>
      <c r="K1841" s="434" t="b">
        <v>0</v>
      </c>
      <c r="L1841" s="434">
        <v>0</v>
      </c>
      <c r="M1841" s="434" t="b">
        <v>0</v>
      </c>
      <c r="N1841" s="434">
        <v>0</v>
      </c>
      <c r="O1841" s="497" t="e">
        <f t="shared" si="145"/>
        <v>#DIV/0!</v>
      </c>
      <c r="P1841" s="434">
        <f t="shared" si="149"/>
        <v>0</v>
      </c>
      <c r="Q1841" s="434" t="e">
        <f t="shared" si="146"/>
        <v>#VALUE!</v>
      </c>
      <c r="R1841" s="434">
        <v>1</v>
      </c>
      <c r="S1841" s="434" t="str">
        <f t="shared" si="147"/>
        <v>Unclassified? Y/N Out of Order?</v>
      </c>
    </row>
    <row r="1842" spans="6:19" x14ac:dyDescent="0.2">
      <c r="F1842" s="434" t="b">
        <v>0</v>
      </c>
      <c r="G1842" s="440" t="b">
        <f t="shared" si="148"/>
        <v>1</v>
      </c>
      <c r="H1842" s="434" t="b">
        <v>0</v>
      </c>
      <c r="I1842" s="434" t="b">
        <v>0</v>
      </c>
      <c r="K1842" s="434" t="b">
        <v>0</v>
      </c>
      <c r="L1842" s="434">
        <v>0</v>
      </c>
      <c r="M1842" s="434" t="b">
        <v>0</v>
      </c>
      <c r="N1842" s="434">
        <v>0</v>
      </c>
      <c r="O1842" s="497" t="e">
        <f t="shared" si="145"/>
        <v>#DIV/0!</v>
      </c>
      <c r="P1842" s="434">
        <f t="shared" si="149"/>
        <v>0</v>
      </c>
      <c r="Q1842" s="434" t="e">
        <f t="shared" si="146"/>
        <v>#VALUE!</v>
      </c>
      <c r="R1842" s="434">
        <v>1</v>
      </c>
      <c r="S1842" s="434" t="str">
        <f t="shared" si="147"/>
        <v>Unclassified? Y/N Out of Order?</v>
      </c>
    </row>
    <row r="1843" spans="6:19" x14ac:dyDescent="0.2">
      <c r="F1843" s="434" t="b">
        <v>0</v>
      </c>
      <c r="G1843" s="440" t="b">
        <f t="shared" si="148"/>
        <v>1</v>
      </c>
      <c r="H1843" s="434" t="b">
        <v>0</v>
      </c>
      <c r="I1843" s="434" t="b">
        <v>0</v>
      </c>
      <c r="K1843" s="434" t="b">
        <v>0</v>
      </c>
      <c r="L1843" s="434">
        <v>0</v>
      </c>
      <c r="M1843" s="434" t="b">
        <v>0</v>
      </c>
      <c r="N1843" s="434">
        <v>0</v>
      </c>
      <c r="O1843" s="497" t="e">
        <f t="shared" si="145"/>
        <v>#DIV/0!</v>
      </c>
      <c r="P1843" s="434">
        <f t="shared" si="149"/>
        <v>0</v>
      </c>
      <c r="Q1843" s="434" t="e">
        <f t="shared" si="146"/>
        <v>#VALUE!</v>
      </c>
      <c r="R1843" s="434">
        <v>1</v>
      </c>
      <c r="S1843" s="434" t="str">
        <f t="shared" si="147"/>
        <v>Unclassified? Y/N Out of Order?</v>
      </c>
    </row>
    <row r="1844" spans="6:19" x14ac:dyDescent="0.2">
      <c r="F1844" s="434" t="b">
        <v>0</v>
      </c>
      <c r="G1844" s="440" t="b">
        <f t="shared" si="148"/>
        <v>1</v>
      </c>
      <c r="H1844" s="434" t="b">
        <v>0</v>
      </c>
      <c r="I1844" s="434" t="b">
        <v>0</v>
      </c>
      <c r="K1844" s="434" t="b">
        <v>0</v>
      </c>
      <c r="L1844" s="434">
        <v>0</v>
      </c>
      <c r="M1844" s="434" t="b">
        <v>0</v>
      </c>
      <c r="N1844" s="434">
        <v>0</v>
      </c>
      <c r="O1844" s="497" t="e">
        <f t="shared" si="145"/>
        <v>#DIV/0!</v>
      </c>
      <c r="P1844" s="434">
        <f t="shared" si="149"/>
        <v>0</v>
      </c>
      <c r="Q1844" s="434" t="e">
        <f t="shared" si="146"/>
        <v>#VALUE!</v>
      </c>
      <c r="R1844" s="434">
        <v>1</v>
      </c>
      <c r="S1844" s="434" t="str">
        <f t="shared" si="147"/>
        <v>Unclassified? Y/N Out of Order?</v>
      </c>
    </row>
    <row r="1845" spans="6:19" x14ac:dyDescent="0.2">
      <c r="F1845" s="434" t="b">
        <v>0</v>
      </c>
      <c r="G1845" s="440" t="b">
        <f t="shared" si="148"/>
        <v>1</v>
      </c>
      <c r="H1845" s="434" t="b">
        <v>0</v>
      </c>
      <c r="I1845" s="434" t="b">
        <v>0</v>
      </c>
      <c r="K1845" s="434" t="b">
        <v>0</v>
      </c>
      <c r="L1845" s="434">
        <v>0</v>
      </c>
      <c r="M1845" s="434" t="b">
        <v>0</v>
      </c>
      <c r="N1845" s="434">
        <v>0</v>
      </c>
      <c r="O1845" s="497" t="e">
        <f t="shared" si="145"/>
        <v>#DIV/0!</v>
      </c>
      <c r="P1845" s="434">
        <f t="shared" si="149"/>
        <v>0</v>
      </c>
      <c r="Q1845" s="434" t="e">
        <f t="shared" si="146"/>
        <v>#VALUE!</v>
      </c>
      <c r="R1845" s="434">
        <v>1</v>
      </c>
      <c r="S1845" s="434" t="str">
        <f t="shared" si="147"/>
        <v>Unclassified? Y/N Out of Order?</v>
      </c>
    </row>
    <row r="1846" spans="6:19" x14ac:dyDescent="0.2">
      <c r="F1846" s="434" t="b">
        <v>0</v>
      </c>
      <c r="G1846" s="440" t="b">
        <f t="shared" si="148"/>
        <v>1</v>
      </c>
      <c r="H1846" s="434" t="b">
        <v>0</v>
      </c>
      <c r="I1846" s="434" t="b">
        <v>0</v>
      </c>
      <c r="K1846" s="434" t="b">
        <v>0</v>
      </c>
      <c r="L1846" s="434">
        <v>0</v>
      </c>
      <c r="M1846" s="434" t="b">
        <v>0</v>
      </c>
      <c r="N1846" s="434">
        <v>0</v>
      </c>
      <c r="O1846" s="497" t="e">
        <f t="shared" si="145"/>
        <v>#DIV/0!</v>
      </c>
      <c r="P1846" s="434">
        <f t="shared" si="149"/>
        <v>0</v>
      </c>
      <c r="Q1846" s="434" t="e">
        <f t="shared" si="146"/>
        <v>#VALUE!</v>
      </c>
      <c r="R1846" s="434">
        <v>1</v>
      </c>
      <c r="S1846" s="434" t="str">
        <f t="shared" si="147"/>
        <v>Unclassified? Y/N Out of Order?</v>
      </c>
    </row>
    <row r="1847" spans="6:19" x14ac:dyDescent="0.2">
      <c r="F1847" s="434" t="b">
        <v>0</v>
      </c>
      <c r="G1847" s="440" t="b">
        <f t="shared" si="148"/>
        <v>1</v>
      </c>
      <c r="H1847" s="434" t="b">
        <v>0</v>
      </c>
      <c r="I1847" s="434" t="b">
        <v>0</v>
      </c>
      <c r="K1847" s="434" t="b">
        <v>0</v>
      </c>
      <c r="L1847" s="434">
        <v>0</v>
      </c>
      <c r="M1847" s="434" t="b">
        <v>0</v>
      </c>
      <c r="N1847" s="434">
        <v>0</v>
      </c>
      <c r="O1847" s="497" t="e">
        <f t="shared" si="145"/>
        <v>#DIV/0!</v>
      </c>
      <c r="P1847" s="434">
        <f t="shared" si="149"/>
        <v>0</v>
      </c>
      <c r="Q1847" s="434" t="e">
        <f t="shared" si="146"/>
        <v>#VALUE!</v>
      </c>
      <c r="R1847" s="434">
        <v>1</v>
      </c>
      <c r="S1847" s="434" t="str">
        <f t="shared" si="147"/>
        <v>Unclassified? Y/N Out of Order?</v>
      </c>
    </row>
    <row r="1848" spans="6:19" x14ac:dyDescent="0.2">
      <c r="F1848" s="434" t="b">
        <v>0</v>
      </c>
      <c r="G1848" s="440" t="b">
        <f t="shared" si="148"/>
        <v>1</v>
      </c>
      <c r="H1848" s="434" t="b">
        <v>0</v>
      </c>
      <c r="I1848" s="434" t="b">
        <v>0</v>
      </c>
      <c r="K1848" s="434" t="b">
        <v>0</v>
      </c>
      <c r="L1848" s="434">
        <v>0</v>
      </c>
      <c r="M1848" s="434" t="b">
        <v>0</v>
      </c>
      <c r="N1848" s="434">
        <v>0</v>
      </c>
      <c r="O1848" s="497" t="e">
        <f t="shared" si="145"/>
        <v>#DIV/0!</v>
      </c>
      <c r="P1848" s="434">
        <f t="shared" si="149"/>
        <v>0</v>
      </c>
      <c r="Q1848" s="434" t="e">
        <f t="shared" si="146"/>
        <v>#VALUE!</v>
      </c>
      <c r="R1848" s="434">
        <v>1</v>
      </c>
      <c r="S1848" s="434" t="str">
        <f t="shared" si="147"/>
        <v>Unclassified? Y/N Out of Order?</v>
      </c>
    </row>
    <row r="1849" spans="6:19" x14ac:dyDescent="0.2">
      <c r="F1849" s="434" t="b">
        <v>0</v>
      </c>
      <c r="G1849" s="440" t="b">
        <f t="shared" si="148"/>
        <v>1</v>
      </c>
      <c r="H1849" s="434" t="b">
        <v>0</v>
      </c>
      <c r="I1849" s="434" t="b">
        <v>0</v>
      </c>
      <c r="K1849" s="434" t="b">
        <v>0</v>
      </c>
      <c r="L1849" s="434">
        <v>0</v>
      </c>
      <c r="M1849" s="434" t="b">
        <v>0</v>
      </c>
      <c r="N1849" s="434">
        <v>0</v>
      </c>
      <c r="O1849" s="497" t="e">
        <f t="shared" si="145"/>
        <v>#DIV/0!</v>
      </c>
      <c r="P1849" s="434">
        <f t="shared" si="149"/>
        <v>0</v>
      </c>
      <c r="Q1849" s="434" t="e">
        <f t="shared" si="146"/>
        <v>#VALUE!</v>
      </c>
      <c r="R1849" s="434">
        <v>1</v>
      </c>
      <c r="S1849" s="434" t="str">
        <f t="shared" si="147"/>
        <v>Unclassified? Y/N Out of Order?</v>
      </c>
    </row>
    <row r="1850" spans="6:19" x14ac:dyDescent="0.2">
      <c r="F1850" s="434" t="b">
        <v>0</v>
      </c>
      <c r="G1850" s="440" t="b">
        <f t="shared" si="148"/>
        <v>1</v>
      </c>
      <c r="H1850" s="434" t="b">
        <v>0</v>
      </c>
      <c r="I1850" s="434" t="b">
        <v>0</v>
      </c>
      <c r="K1850" s="434" t="b">
        <v>0</v>
      </c>
      <c r="L1850" s="434">
        <v>0</v>
      </c>
      <c r="M1850" s="434" t="b">
        <v>0</v>
      </c>
      <c r="N1850" s="434">
        <v>0</v>
      </c>
      <c r="O1850" s="497" t="e">
        <f t="shared" si="145"/>
        <v>#DIV/0!</v>
      </c>
      <c r="P1850" s="434">
        <f t="shared" si="149"/>
        <v>0</v>
      </c>
      <c r="Q1850" s="434" t="e">
        <f t="shared" si="146"/>
        <v>#VALUE!</v>
      </c>
      <c r="R1850" s="434">
        <v>1</v>
      </c>
      <c r="S1850" s="434" t="str">
        <f t="shared" si="147"/>
        <v>Unclassified? Y/N Out of Order?</v>
      </c>
    </row>
    <row r="1851" spans="6:19" x14ac:dyDescent="0.2">
      <c r="F1851" s="434" t="b">
        <v>0</v>
      </c>
      <c r="G1851" s="440" t="b">
        <f t="shared" si="148"/>
        <v>1</v>
      </c>
      <c r="H1851" s="434" t="b">
        <v>0</v>
      </c>
      <c r="I1851" s="434" t="b">
        <v>0</v>
      </c>
      <c r="K1851" s="434" t="b">
        <v>0</v>
      </c>
      <c r="L1851" s="434">
        <v>0</v>
      </c>
      <c r="M1851" s="434" t="b">
        <v>0</v>
      </c>
      <c r="N1851" s="434">
        <v>0</v>
      </c>
      <c r="O1851" s="497" t="e">
        <f t="shared" si="145"/>
        <v>#DIV/0!</v>
      </c>
      <c r="P1851" s="434">
        <f t="shared" si="149"/>
        <v>0</v>
      </c>
      <c r="Q1851" s="434" t="e">
        <f t="shared" si="146"/>
        <v>#VALUE!</v>
      </c>
      <c r="R1851" s="434">
        <v>1</v>
      </c>
      <c r="S1851" s="434" t="str">
        <f t="shared" si="147"/>
        <v>Unclassified? Y/N Out of Order?</v>
      </c>
    </row>
    <row r="1852" spans="6:19" x14ac:dyDescent="0.2">
      <c r="F1852" s="434" t="b">
        <v>0</v>
      </c>
      <c r="G1852" s="440" t="b">
        <f t="shared" si="148"/>
        <v>1</v>
      </c>
      <c r="H1852" s="434" t="b">
        <v>0</v>
      </c>
      <c r="I1852" s="434" t="b">
        <v>0</v>
      </c>
      <c r="K1852" s="434" t="b">
        <v>0</v>
      </c>
      <c r="L1852" s="434">
        <v>0</v>
      </c>
      <c r="M1852" s="434" t="b">
        <v>0</v>
      </c>
      <c r="N1852" s="434">
        <v>0</v>
      </c>
      <c r="O1852" s="497" t="e">
        <f t="shared" si="145"/>
        <v>#DIV/0!</v>
      </c>
      <c r="P1852" s="434">
        <f t="shared" si="149"/>
        <v>0</v>
      </c>
      <c r="Q1852" s="434" t="e">
        <f t="shared" si="146"/>
        <v>#VALUE!</v>
      </c>
      <c r="R1852" s="434">
        <v>1</v>
      </c>
      <c r="S1852" s="434" t="str">
        <f t="shared" si="147"/>
        <v>Unclassified? Y/N Out of Order?</v>
      </c>
    </row>
    <row r="1853" spans="6:19" x14ac:dyDescent="0.2">
      <c r="F1853" s="434" t="b">
        <v>0</v>
      </c>
      <c r="G1853" s="440" t="b">
        <f t="shared" si="148"/>
        <v>1</v>
      </c>
      <c r="H1853" s="434" t="b">
        <v>0</v>
      </c>
      <c r="I1853" s="434" t="b">
        <v>0</v>
      </c>
      <c r="K1853" s="434" t="b">
        <v>0</v>
      </c>
      <c r="L1853" s="434">
        <v>0</v>
      </c>
      <c r="M1853" s="434" t="b">
        <v>0</v>
      </c>
      <c r="N1853" s="434">
        <v>0</v>
      </c>
      <c r="O1853" s="497" t="e">
        <f t="shared" si="145"/>
        <v>#DIV/0!</v>
      </c>
      <c r="P1853" s="434">
        <f t="shared" si="149"/>
        <v>0</v>
      </c>
      <c r="Q1853" s="434" t="e">
        <f t="shared" si="146"/>
        <v>#VALUE!</v>
      </c>
      <c r="R1853" s="434">
        <v>1</v>
      </c>
      <c r="S1853" s="434" t="str">
        <f t="shared" si="147"/>
        <v>Unclassified? Y/N Out of Order?</v>
      </c>
    </row>
    <row r="1854" spans="6:19" x14ac:dyDescent="0.2">
      <c r="F1854" s="434" t="b">
        <v>0</v>
      </c>
      <c r="G1854" s="440" t="b">
        <f t="shared" si="148"/>
        <v>1</v>
      </c>
      <c r="H1854" s="434" t="b">
        <v>0</v>
      </c>
      <c r="I1854" s="434" t="b">
        <v>0</v>
      </c>
      <c r="K1854" s="434" t="b">
        <v>0</v>
      </c>
      <c r="L1854" s="434">
        <v>0</v>
      </c>
      <c r="M1854" s="434" t="b">
        <v>0</v>
      </c>
      <c r="N1854" s="434">
        <v>0</v>
      </c>
      <c r="O1854" s="497" t="e">
        <f t="shared" si="145"/>
        <v>#DIV/0!</v>
      </c>
      <c r="P1854" s="434">
        <f t="shared" si="149"/>
        <v>0</v>
      </c>
      <c r="Q1854" s="434" t="e">
        <f t="shared" si="146"/>
        <v>#VALUE!</v>
      </c>
      <c r="R1854" s="434">
        <v>1</v>
      </c>
      <c r="S1854" s="434" t="str">
        <f t="shared" si="147"/>
        <v>Unclassified? Y/N Out of Order?</v>
      </c>
    </row>
    <row r="1855" spans="6:19" x14ac:dyDescent="0.2">
      <c r="F1855" s="434" t="b">
        <v>0</v>
      </c>
      <c r="G1855" s="440" t="b">
        <f t="shared" si="148"/>
        <v>1</v>
      </c>
      <c r="H1855" s="434" t="b">
        <v>0</v>
      </c>
      <c r="I1855" s="434" t="b">
        <v>0</v>
      </c>
      <c r="K1855" s="434" t="b">
        <v>0</v>
      </c>
      <c r="L1855" s="434">
        <v>0</v>
      </c>
      <c r="M1855" s="434" t="b">
        <v>0</v>
      </c>
      <c r="N1855" s="434">
        <v>0</v>
      </c>
      <c r="O1855" s="497" t="e">
        <f t="shared" si="145"/>
        <v>#DIV/0!</v>
      </c>
      <c r="P1855" s="434">
        <f t="shared" si="149"/>
        <v>0</v>
      </c>
      <c r="Q1855" s="434" t="e">
        <f t="shared" si="146"/>
        <v>#VALUE!</v>
      </c>
      <c r="R1855" s="434">
        <v>1</v>
      </c>
      <c r="S1855" s="434" t="str">
        <f t="shared" si="147"/>
        <v>Unclassified? Y/N Out of Order?</v>
      </c>
    </row>
    <row r="1856" spans="6:19" x14ac:dyDescent="0.2">
      <c r="F1856" s="434" t="b">
        <v>0</v>
      </c>
      <c r="G1856" s="440" t="b">
        <f t="shared" si="148"/>
        <v>1</v>
      </c>
      <c r="H1856" s="434" t="b">
        <v>0</v>
      </c>
      <c r="I1856" s="434" t="b">
        <v>0</v>
      </c>
      <c r="K1856" s="434" t="b">
        <v>0</v>
      </c>
      <c r="L1856" s="434">
        <v>0</v>
      </c>
      <c r="M1856" s="434" t="b">
        <v>0</v>
      </c>
      <c r="N1856" s="434">
        <v>0</v>
      </c>
      <c r="O1856" s="497" t="e">
        <f t="shared" si="145"/>
        <v>#DIV/0!</v>
      </c>
      <c r="P1856" s="434">
        <f t="shared" si="149"/>
        <v>0</v>
      </c>
      <c r="Q1856" s="434" t="e">
        <f t="shared" si="146"/>
        <v>#VALUE!</v>
      </c>
      <c r="R1856" s="434">
        <v>1</v>
      </c>
      <c r="S1856" s="434" t="str">
        <f t="shared" si="147"/>
        <v>Unclassified? Y/N Out of Order?</v>
      </c>
    </row>
    <row r="1857" spans="6:19" x14ac:dyDescent="0.2">
      <c r="F1857" s="434" t="b">
        <v>0</v>
      </c>
      <c r="G1857" s="440" t="b">
        <f t="shared" si="148"/>
        <v>1</v>
      </c>
      <c r="H1857" s="434" t="b">
        <v>0</v>
      </c>
      <c r="I1857" s="434" t="b">
        <v>0</v>
      </c>
      <c r="K1857" s="434" t="b">
        <v>0</v>
      </c>
      <c r="L1857" s="434">
        <v>0</v>
      </c>
      <c r="M1857" s="434" t="b">
        <v>0</v>
      </c>
      <c r="N1857" s="434">
        <v>0</v>
      </c>
      <c r="O1857" s="497" t="e">
        <f t="shared" si="145"/>
        <v>#DIV/0!</v>
      </c>
      <c r="P1857" s="434">
        <f t="shared" si="149"/>
        <v>0</v>
      </c>
      <c r="Q1857" s="434" t="e">
        <f t="shared" si="146"/>
        <v>#VALUE!</v>
      </c>
      <c r="R1857" s="434">
        <v>1</v>
      </c>
      <c r="S1857" s="434" t="str">
        <f t="shared" si="147"/>
        <v>Unclassified? Y/N Out of Order?</v>
      </c>
    </row>
    <row r="1858" spans="6:19" x14ac:dyDescent="0.2">
      <c r="F1858" s="434" t="b">
        <v>0</v>
      </c>
      <c r="G1858" s="440" t="b">
        <f t="shared" si="148"/>
        <v>1</v>
      </c>
      <c r="H1858" s="434" t="b">
        <v>0</v>
      </c>
      <c r="I1858" s="434" t="b">
        <v>0</v>
      </c>
      <c r="K1858" s="434" t="b">
        <v>0</v>
      </c>
      <c r="L1858" s="434">
        <v>0</v>
      </c>
      <c r="M1858" s="434" t="b">
        <v>0</v>
      </c>
      <c r="N1858" s="434">
        <v>0</v>
      </c>
      <c r="O1858" s="497" t="e">
        <f t="shared" si="145"/>
        <v>#DIV/0!</v>
      </c>
      <c r="P1858" s="434">
        <f t="shared" si="149"/>
        <v>0</v>
      </c>
      <c r="Q1858" s="434" t="e">
        <f t="shared" si="146"/>
        <v>#VALUE!</v>
      </c>
      <c r="R1858" s="434">
        <v>1</v>
      </c>
      <c r="S1858" s="434" t="str">
        <f t="shared" si="147"/>
        <v>Unclassified? Y/N Out of Order?</v>
      </c>
    </row>
    <row r="1859" spans="6:19" x14ac:dyDescent="0.2">
      <c r="F1859" s="434" t="b">
        <v>0</v>
      </c>
      <c r="G1859" s="440" t="b">
        <f t="shared" si="148"/>
        <v>1</v>
      </c>
      <c r="H1859" s="434" t="b">
        <v>0</v>
      </c>
      <c r="I1859" s="434" t="b">
        <v>0</v>
      </c>
      <c r="K1859" s="434" t="b">
        <v>0</v>
      </c>
      <c r="L1859" s="434">
        <v>0</v>
      </c>
      <c r="M1859" s="434" t="b">
        <v>0</v>
      </c>
      <c r="N1859" s="434">
        <v>0</v>
      </c>
      <c r="O1859" s="497" t="e">
        <f t="shared" si="145"/>
        <v>#DIV/0!</v>
      </c>
      <c r="P1859" s="434">
        <f t="shared" si="149"/>
        <v>0</v>
      </c>
      <c r="Q1859" s="434" t="e">
        <f t="shared" si="146"/>
        <v>#VALUE!</v>
      </c>
      <c r="R1859" s="434">
        <v>1</v>
      </c>
      <c r="S1859" s="434" t="str">
        <f t="shared" si="147"/>
        <v>Unclassified? Y/N Out of Order?</v>
      </c>
    </row>
    <row r="1860" spans="6:19" x14ac:dyDescent="0.2">
      <c r="F1860" s="434" t="b">
        <v>0</v>
      </c>
      <c r="G1860" s="440" t="b">
        <f t="shared" si="148"/>
        <v>1</v>
      </c>
      <c r="H1860" s="434" t="b">
        <v>0</v>
      </c>
      <c r="I1860" s="434" t="b">
        <v>0</v>
      </c>
      <c r="K1860" s="434" t="b">
        <v>0</v>
      </c>
      <c r="L1860" s="434">
        <v>0</v>
      </c>
      <c r="M1860" s="434" t="b">
        <v>0</v>
      </c>
      <c r="N1860" s="434">
        <v>0</v>
      </c>
      <c r="O1860" s="497" t="e">
        <f t="shared" si="145"/>
        <v>#DIV/0!</v>
      </c>
      <c r="P1860" s="434">
        <f t="shared" si="149"/>
        <v>0</v>
      </c>
      <c r="Q1860" s="434" t="e">
        <f t="shared" si="146"/>
        <v>#VALUE!</v>
      </c>
      <c r="R1860" s="434">
        <v>1</v>
      </c>
      <c r="S1860" s="434" t="str">
        <f t="shared" si="147"/>
        <v>Unclassified? Y/N Out of Order?</v>
      </c>
    </row>
    <row r="1861" spans="6:19" x14ac:dyDescent="0.2">
      <c r="F1861" s="434" t="b">
        <v>0</v>
      </c>
      <c r="G1861" s="440" t="b">
        <f t="shared" si="148"/>
        <v>1</v>
      </c>
      <c r="H1861" s="434" t="b">
        <v>0</v>
      </c>
      <c r="I1861" s="434" t="b">
        <v>0</v>
      </c>
      <c r="K1861" s="434" t="b">
        <v>0</v>
      </c>
      <c r="L1861" s="434">
        <v>0</v>
      </c>
      <c r="M1861" s="434" t="b">
        <v>0</v>
      </c>
      <c r="N1861" s="434">
        <v>0</v>
      </c>
      <c r="O1861" s="497" t="e">
        <f t="shared" si="145"/>
        <v>#DIV/0!</v>
      </c>
      <c r="P1861" s="434">
        <f t="shared" si="149"/>
        <v>0</v>
      </c>
      <c r="Q1861" s="434" t="e">
        <f t="shared" si="146"/>
        <v>#VALUE!</v>
      </c>
      <c r="R1861" s="434">
        <v>1</v>
      </c>
      <c r="S1861" s="434" t="str">
        <f t="shared" si="147"/>
        <v>Unclassified? Y/N Out of Order?</v>
      </c>
    </row>
    <row r="1862" spans="6:19" x14ac:dyDescent="0.2">
      <c r="F1862" s="434" t="b">
        <v>0</v>
      </c>
      <c r="G1862" s="440" t="b">
        <f t="shared" si="148"/>
        <v>1</v>
      </c>
      <c r="H1862" s="434" t="b">
        <v>0</v>
      </c>
      <c r="I1862" s="434" t="b">
        <v>0</v>
      </c>
      <c r="K1862" s="434" t="b">
        <v>0</v>
      </c>
      <c r="L1862" s="434">
        <v>0</v>
      </c>
      <c r="M1862" s="434" t="b">
        <v>0</v>
      </c>
      <c r="N1862" s="434">
        <v>0</v>
      </c>
      <c r="O1862" s="497" t="e">
        <f t="shared" si="145"/>
        <v>#DIV/0!</v>
      </c>
      <c r="P1862" s="434">
        <f t="shared" si="149"/>
        <v>0</v>
      </c>
      <c r="Q1862" s="434" t="e">
        <f t="shared" si="146"/>
        <v>#VALUE!</v>
      </c>
      <c r="R1862" s="434">
        <v>1</v>
      </c>
      <c r="S1862" s="434" t="str">
        <f t="shared" si="147"/>
        <v>Unclassified? Y/N Out of Order?</v>
      </c>
    </row>
    <row r="1863" spans="6:19" x14ac:dyDescent="0.2">
      <c r="F1863" s="434" t="b">
        <v>0</v>
      </c>
      <c r="G1863" s="440" t="b">
        <f t="shared" si="148"/>
        <v>1</v>
      </c>
      <c r="H1863" s="434" t="b">
        <v>0</v>
      </c>
      <c r="I1863" s="434" t="b">
        <v>0</v>
      </c>
      <c r="K1863" s="434" t="b">
        <v>0</v>
      </c>
      <c r="L1863" s="434">
        <v>0</v>
      </c>
      <c r="M1863" s="434" t="b">
        <v>0</v>
      </c>
      <c r="N1863" s="434">
        <v>0</v>
      </c>
      <c r="O1863" s="497" t="e">
        <f t="shared" si="145"/>
        <v>#DIV/0!</v>
      </c>
      <c r="P1863" s="434">
        <f t="shared" si="149"/>
        <v>0</v>
      </c>
      <c r="Q1863" s="434" t="e">
        <f t="shared" si="146"/>
        <v>#VALUE!</v>
      </c>
      <c r="R1863" s="434">
        <v>1</v>
      </c>
      <c r="S1863" s="434" t="str">
        <f t="shared" si="147"/>
        <v>Unclassified? Y/N Out of Order?</v>
      </c>
    </row>
    <row r="1864" spans="6:19" x14ac:dyDescent="0.2">
      <c r="F1864" s="434" t="b">
        <v>0</v>
      </c>
      <c r="G1864" s="440" t="b">
        <f t="shared" si="148"/>
        <v>1</v>
      </c>
      <c r="H1864" s="434" t="b">
        <v>0</v>
      </c>
      <c r="I1864" s="434" t="b">
        <v>0</v>
      </c>
      <c r="K1864" s="434" t="b">
        <v>0</v>
      </c>
      <c r="L1864" s="434">
        <v>0</v>
      </c>
      <c r="M1864" s="434" t="b">
        <v>0</v>
      </c>
      <c r="N1864" s="434">
        <v>0</v>
      </c>
      <c r="O1864" s="497" t="e">
        <f t="shared" si="145"/>
        <v>#DIV/0!</v>
      </c>
      <c r="P1864" s="434">
        <f t="shared" si="149"/>
        <v>0</v>
      </c>
      <c r="Q1864" s="434" t="e">
        <f t="shared" si="146"/>
        <v>#VALUE!</v>
      </c>
      <c r="R1864" s="434">
        <v>1</v>
      </c>
      <c r="S1864" s="434" t="str">
        <f t="shared" si="147"/>
        <v>Unclassified? Y/N Out of Order?</v>
      </c>
    </row>
    <row r="1865" spans="6:19" x14ac:dyDescent="0.2">
      <c r="F1865" s="434" t="b">
        <v>0</v>
      </c>
      <c r="G1865" s="440" t="b">
        <f t="shared" si="148"/>
        <v>1</v>
      </c>
      <c r="H1865" s="434" t="b">
        <v>0</v>
      </c>
      <c r="I1865" s="434" t="b">
        <v>0</v>
      </c>
      <c r="K1865" s="434" t="b">
        <v>0</v>
      </c>
      <c r="L1865" s="434">
        <v>0</v>
      </c>
      <c r="M1865" s="434" t="b">
        <v>0</v>
      </c>
      <c r="N1865" s="434">
        <v>0</v>
      </c>
      <c r="O1865" s="497" t="e">
        <f t="shared" si="145"/>
        <v>#DIV/0!</v>
      </c>
      <c r="P1865" s="434">
        <f t="shared" si="149"/>
        <v>0</v>
      </c>
      <c r="Q1865" s="434" t="e">
        <f t="shared" si="146"/>
        <v>#VALUE!</v>
      </c>
      <c r="R1865" s="434">
        <v>1</v>
      </c>
      <c r="S1865" s="434" t="str">
        <f t="shared" si="147"/>
        <v>Unclassified? Y/N Out of Order?</v>
      </c>
    </row>
    <row r="1866" spans="6:19" x14ac:dyDescent="0.2">
      <c r="F1866" s="434" t="b">
        <v>0</v>
      </c>
      <c r="G1866" s="440" t="b">
        <f t="shared" si="148"/>
        <v>1</v>
      </c>
      <c r="H1866" s="434" t="b">
        <v>0</v>
      </c>
      <c r="I1866" s="434" t="b">
        <v>0</v>
      </c>
      <c r="K1866" s="434" t="b">
        <v>0</v>
      </c>
      <c r="L1866" s="434">
        <v>0</v>
      </c>
      <c r="M1866" s="434" t="b">
        <v>0</v>
      </c>
      <c r="N1866" s="434">
        <v>0</v>
      </c>
      <c r="O1866" s="497" t="e">
        <f t="shared" ref="O1866:O1929" si="150">SUM(IF(I1866 = 1, 1, 0) * J1866, IF(K1866 = 1, 1, 0) * L1866, IF(M1866 = 1, 1, 0) * N1866) / P1866</f>
        <v>#DIV/0!</v>
      </c>
      <c r="P1866" s="434">
        <f t="shared" si="149"/>
        <v>0</v>
      </c>
      <c r="Q1866" s="434" t="e">
        <f t="shared" ref="Q1866:Q1929" si="151">SUM(IF(I1866 = 1, 1, 0) * J1866, IF(K1866 = 1, 1, 0) * L1866, IF(M1866 = 1, 1, 0) * N1866) + " / " + P1866</f>
        <v>#VALUE!</v>
      </c>
      <c r="R1866" s="434">
        <v>1</v>
      </c>
      <c r="S1866" s="434"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34" t="b">
        <v>0</v>
      </c>
      <c r="G1867" s="440" t="b">
        <f t="shared" ref="G1867:G1930" si="153">NOT(H1867)</f>
        <v>1</v>
      </c>
      <c r="H1867" s="434" t="b">
        <v>0</v>
      </c>
      <c r="I1867" s="434" t="b">
        <v>0</v>
      </c>
      <c r="K1867" s="434" t="b">
        <v>0</v>
      </c>
      <c r="L1867" s="434">
        <v>0</v>
      </c>
      <c r="M1867" s="434" t="b">
        <v>0</v>
      </c>
      <c r="N1867" s="434">
        <v>0</v>
      </c>
      <c r="O1867" s="497" t="e">
        <f t="shared" si="150"/>
        <v>#DIV/0!</v>
      </c>
      <c r="P1867" s="434">
        <f t="shared" si="149"/>
        <v>0</v>
      </c>
      <c r="Q1867" s="434" t="e">
        <f t="shared" si="151"/>
        <v>#VALUE!</v>
      </c>
      <c r="R1867" s="434">
        <v>1</v>
      </c>
      <c r="S1867" s="434" t="str">
        <f t="shared" si="152"/>
        <v>Unclassified? Y/N Out of Order?</v>
      </c>
    </row>
    <row r="1868" spans="6:19" x14ac:dyDescent="0.2">
      <c r="F1868" s="434" t="b">
        <v>0</v>
      </c>
      <c r="G1868" s="440" t="b">
        <f t="shared" si="153"/>
        <v>1</v>
      </c>
      <c r="H1868" s="434" t="b">
        <v>0</v>
      </c>
      <c r="I1868" s="434" t="b">
        <v>0</v>
      </c>
      <c r="K1868" s="434" t="b">
        <v>0</v>
      </c>
      <c r="L1868" s="434">
        <v>0</v>
      </c>
      <c r="M1868" s="434" t="b">
        <v>0</v>
      </c>
      <c r="N1868" s="434">
        <v>0</v>
      </c>
      <c r="O1868" s="497" t="e">
        <f t="shared" si="150"/>
        <v>#DIV/0!</v>
      </c>
      <c r="P1868" s="434">
        <f t="shared" si="149"/>
        <v>0</v>
      </c>
      <c r="Q1868" s="434" t="e">
        <f t="shared" si="151"/>
        <v>#VALUE!</v>
      </c>
      <c r="R1868" s="434">
        <v>1</v>
      </c>
      <c r="S1868" s="434" t="str">
        <f t="shared" si="152"/>
        <v>Unclassified? Y/N Out of Order?</v>
      </c>
    </row>
    <row r="1869" spans="6:19" x14ac:dyDescent="0.2">
      <c r="F1869" s="434" t="b">
        <v>0</v>
      </c>
      <c r="G1869" s="440" t="b">
        <f t="shared" si="153"/>
        <v>1</v>
      </c>
      <c r="H1869" s="434" t="b">
        <v>0</v>
      </c>
      <c r="I1869" s="434" t="b">
        <v>0</v>
      </c>
      <c r="K1869" s="434" t="b">
        <v>0</v>
      </c>
      <c r="L1869" s="434">
        <v>0</v>
      </c>
      <c r="M1869" s="434" t="b">
        <v>0</v>
      </c>
      <c r="N1869" s="434">
        <v>0</v>
      </c>
      <c r="O1869" s="497" t="e">
        <f t="shared" si="150"/>
        <v>#DIV/0!</v>
      </c>
      <c r="P1869" s="434">
        <f t="shared" ref="P1869:P1932" si="154">SUM(J1869, L1869, N1869)</f>
        <v>0</v>
      </c>
      <c r="Q1869" s="434" t="e">
        <f t="shared" si="151"/>
        <v>#VALUE!</v>
      </c>
      <c r="R1869" s="434">
        <v>1</v>
      </c>
      <c r="S1869" s="434" t="str">
        <f t="shared" si="152"/>
        <v>Unclassified? Y/N Out of Order?</v>
      </c>
    </row>
    <row r="1870" spans="6:19" x14ac:dyDescent="0.2">
      <c r="F1870" s="434" t="b">
        <v>0</v>
      </c>
      <c r="G1870" s="440" t="b">
        <f t="shared" si="153"/>
        <v>1</v>
      </c>
      <c r="H1870" s="434" t="b">
        <v>0</v>
      </c>
      <c r="I1870" s="434" t="b">
        <v>0</v>
      </c>
      <c r="K1870" s="434" t="b">
        <v>0</v>
      </c>
      <c r="L1870" s="434">
        <v>0</v>
      </c>
      <c r="M1870" s="434" t="b">
        <v>0</v>
      </c>
      <c r="N1870" s="434">
        <v>0</v>
      </c>
      <c r="O1870" s="497" t="e">
        <f t="shared" si="150"/>
        <v>#DIV/0!</v>
      </c>
      <c r="P1870" s="434">
        <f t="shared" si="154"/>
        <v>0</v>
      </c>
      <c r="Q1870" s="434" t="e">
        <f t="shared" si="151"/>
        <v>#VALUE!</v>
      </c>
      <c r="R1870" s="434">
        <v>1</v>
      </c>
      <c r="S1870" s="434" t="str">
        <f t="shared" si="152"/>
        <v>Unclassified? Y/N Out of Order?</v>
      </c>
    </row>
    <row r="1871" spans="6:19" x14ac:dyDescent="0.2">
      <c r="F1871" s="434" t="b">
        <v>0</v>
      </c>
      <c r="G1871" s="440" t="b">
        <f t="shared" si="153"/>
        <v>1</v>
      </c>
      <c r="H1871" s="434" t="b">
        <v>0</v>
      </c>
      <c r="I1871" s="434" t="b">
        <v>0</v>
      </c>
      <c r="K1871" s="434" t="b">
        <v>0</v>
      </c>
      <c r="L1871" s="434">
        <v>0</v>
      </c>
      <c r="M1871" s="434" t="b">
        <v>0</v>
      </c>
      <c r="N1871" s="434">
        <v>0</v>
      </c>
      <c r="O1871" s="497" t="e">
        <f t="shared" si="150"/>
        <v>#DIV/0!</v>
      </c>
      <c r="P1871" s="434">
        <f t="shared" si="154"/>
        <v>0</v>
      </c>
      <c r="Q1871" s="434" t="e">
        <f t="shared" si="151"/>
        <v>#VALUE!</v>
      </c>
      <c r="R1871" s="434">
        <v>1</v>
      </c>
      <c r="S1871" s="434" t="str">
        <f t="shared" si="152"/>
        <v>Unclassified? Y/N Out of Order?</v>
      </c>
    </row>
    <row r="1872" spans="6:19" x14ac:dyDescent="0.2">
      <c r="F1872" s="434" t="b">
        <v>0</v>
      </c>
      <c r="G1872" s="440" t="b">
        <f t="shared" si="153"/>
        <v>1</v>
      </c>
      <c r="H1872" s="434" t="b">
        <v>0</v>
      </c>
      <c r="I1872" s="434" t="b">
        <v>0</v>
      </c>
      <c r="K1872" s="434" t="b">
        <v>0</v>
      </c>
      <c r="L1872" s="434">
        <v>0</v>
      </c>
      <c r="M1872" s="434" t="b">
        <v>0</v>
      </c>
      <c r="N1872" s="434">
        <v>0</v>
      </c>
      <c r="O1872" s="497" t="e">
        <f t="shared" si="150"/>
        <v>#DIV/0!</v>
      </c>
      <c r="P1872" s="434">
        <f t="shared" si="154"/>
        <v>0</v>
      </c>
      <c r="Q1872" s="434" t="e">
        <f t="shared" si="151"/>
        <v>#VALUE!</v>
      </c>
      <c r="R1872" s="434">
        <v>1</v>
      </c>
      <c r="S1872" s="434" t="str">
        <f t="shared" si="152"/>
        <v>Unclassified? Y/N Out of Order?</v>
      </c>
    </row>
    <row r="1873" spans="6:19" x14ac:dyDescent="0.2">
      <c r="F1873" s="434" t="b">
        <v>0</v>
      </c>
      <c r="G1873" s="440" t="b">
        <f t="shared" si="153"/>
        <v>1</v>
      </c>
      <c r="H1873" s="434" t="b">
        <v>0</v>
      </c>
      <c r="I1873" s="434" t="b">
        <v>0</v>
      </c>
      <c r="K1873" s="434" t="b">
        <v>0</v>
      </c>
      <c r="L1873" s="434">
        <v>0</v>
      </c>
      <c r="M1873" s="434" t="b">
        <v>0</v>
      </c>
      <c r="N1873" s="434">
        <v>0</v>
      </c>
      <c r="O1873" s="497" t="e">
        <f t="shared" si="150"/>
        <v>#DIV/0!</v>
      </c>
      <c r="P1873" s="434">
        <f t="shared" si="154"/>
        <v>0</v>
      </c>
      <c r="Q1873" s="434" t="e">
        <f t="shared" si="151"/>
        <v>#VALUE!</v>
      </c>
      <c r="R1873" s="434">
        <v>1</v>
      </c>
      <c r="S1873" s="434" t="str">
        <f t="shared" si="152"/>
        <v>Unclassified? Y/N Out of Order?</v>
      </c>
    </row>
    <row r="1874" spans="6:19" x14ac:dyDescent="0.2">
      <c r="F1874" s="434" t="b">
        <v>0</v>
      </c>
      <c r="G1874" s="440" t="b">
        <f t="shared" si="153"/>
        <v>1</v>
      </c>
      <c r="H1874" s="434" t="b">
        <v>0</v>
      </c>
      <c r="I1874" s="434" t="b">
        <v>0</v>
      </c>
      <c r="K1874" s="434" t="b">
        <v>0</v>
      </c>
      <c r="L1874" s="434">
        <v>0</v>
      </c>
      <c r="M1874" s="434" t="b">
        <v>0</v>
      </c>
      <c r="N1874" s="434">
        <v>0</v>
      </c>
      <c r="O1874" s="497" t="e">
        <f t="shared" si="150"/>
        <v>#DIV/0!</v>
      </c>
      <c r="P1874" s="434">
        <f t="shared" si="154"/>
        <v>0</v>
      </c>
      <c r="Q1874" s="434" t="e">
        <f t="shared" si="151"/>
        <v>#VALUE!</v>
      </c>
      <c r="R1874" s="434">
        <v>1</v>
      </c>
      <c r="S1874" s="434" t="str">
        <f t="shared" si="152"/>
        <v>Unclassified? Y/N Out of Order?</v>
      </c>
    </row>
    <row r="1875" spans="6:19" x14ac:dyDescent="0.2">
      <c r="F1875" s="434" t="b">
        <v>0</v>
      </c>
      <c r="G1875" s="440" t="b">
        <f t="shared" si="153"/>
        <v>1</v>
      </c>
      <c r="H1875" s="434" t="b">
        <v>0</v>
      </c>
      <c r="I1875" s="434" t="b">
        <v>0</v>
      </c>
      <c r="K1875" s="434" t="b">
        <v>0</v>
      </c>
      <c r="L1875" s="434">
        <v>0</v>
      </c>
      <c r="M1875" s="434" t="b">
        <v>0</v>
      </c>
      <c r="N1875" s="434">
        <v>0</v>
      </c>
      <c r="O1875" s="497" t="e">
        <f t="shared" si="150"/>
        <v>#DIV/0!</v>
      </c>
      <c r="P1875" s="434">
        <f t="shared" si="154"/>
        <v>0</v>
      </c>
      <c r="Q1875" s="434" t="e">
        <f t="shared" si="151"/>
        <v>#VALUE!</v>
      </c>
      <c r="R1875" s="434">
        <v>1</v>
      </c>
      <c r="S1875" s="434" t="str">
        <f t="shared" si="152"/>
        <v>Unclassified? Y/N Out of Order?</v>
      </c>
    </row>
    <row r="1876" spans="6:19" x14ac:dyDescent="0.2">
      <c r="F1876" s="434" t="b">
        <v>0</v>
      </c>
      <c r="G1876" s="440" t="b">
        <f t="shared" si="153"/>
        <v>1</v>
      </c>
      <c r="H1876" s="434" t="b">
        <v>0</v>
      </c>
      <c r="I1876" s="434" t="b">
        <v>0</v>
      </c>
      <c r="K1876" s="434" t="b">
        <v>0</v>
      </c>
      <c r="L1876" s="434">
        <v>0</v>
      </c>
      <c r="M1876" s="434" t="b">
        <v>0</v>
      </c>
      <c r="N1876" s="434">
        <v>0</v>
      </c>
      <c r="O1876" s="497" t="e">
        <f t="shared" si="150"/>
        <v>#DIV/0!</v>
      </c>
      <c r="P1876" s="434">
        <f t="shared" si="154"/>
        <v>0</v>
      </c>
      <c r="Q1876" s="434" t="e">
        <f t="shared" si="151"/>
        <v>#VALUE!</v>
      </c>
      <c r="R1876" s="434">
        <v>1</v>
      </c>
      <c r="S1876" s="434" t="str">
        <f t="shared" si="152"/>
        <v>Unclassified? Y/N Out of Order?</v>
      </c>
    </row>
    <row r="1877" spans="6:19" x14ac:dyDescent="0.2">
      <c r="F1877" s="434" t="b">
        <v>0</v>
      </c>
      <c r="G1877" s="440" t="b">
        <f t="shared" si="153"/>
        <v>1</v>
      </c>
      <c r="H1877" s="434" t="b">
        <v>0</v>
      </c>
      <c r="I1877" s="434" t="b">
        <v>0</v>
      </c>
      <c r="K1877" s="434" t="b">
        <v>0</v>
      </c>
      <c r="L1877" s="434">
        <v>0</v>
      </c>
      <c r="M1877" s="434" t="b">
        <v>0</v>
      </c>
      <c r="N1877" s="434">
        <v>0</v>
      </c>
      <c r="O1877" s="497" t="e">
        <f t="shared" si="150"/>
        <v>#DIV/0!</v>
      </c>
      <c r="P1877" s="434">
        <f t="shared" si="154"/>
        <v>0</v>
      </c>
      <c r="Q1877" s="434" t="e">
        <f t="shared" si="151"/>
        <v>#VALUE!</v>
      </c>
      <c r="R1877" s="434">
        <v>1</v>
      </c>
      <c r="S1877" s="434" t="str">
        <f t="shared" si="152"/>
        <v>Unclassified? Y/N Out of Order?</v>
      </c>
    </row>
    <row r="1878" spans="6:19" x14ac:dyDescent="0.2">
      <c r="F1878" s="434" t="b">
        <v>0</v>
      </c>
      <c r="G1878" s="440" t="b">
        <f t="shared" si="153"/>
        <v>1</v>
      </c>
      <c r="H1878" s="434" t="b">
        <v>0</v>
      </c>
      <c r="I1878" s="434" t="b">
        <v>0</v>
      </c>
      <c r="K1878" s="434" t="b">
        <v>0</v>
      </c>
      <c r="L1878" s="434">
        <v>0</v>
      </c>
      <c r="M1878" s="434" t="b">
        <v>0</v>
      </c>
      <c r="N1878" s="434">
        <v>0</v>
      </c>
      <c r="O1878" s="497" t="e">
        <f t="shared" si="150"/>
        <v>#DIV/0!</v>
      </c>
      <c r="P1878" s="434">
        <f t="shared" si="154"/>
        <v>0</v>
      </c>
      <c r="Q1878" s="434" t="e">
        <f t="shared" si="151"/>
        <v>#VALUE!</v>
      </c>
      <c r="R1878" s="434">
        <v>1</v>
      </c>
      <c r="S1878" s="434" t="str">
        <f t="shared" si="152"/>
        <v>Unclassified? Y/N Out of Order?</v>
      </c>
    </row>
    <row r="1879" spans="6:19" x14ac:dyDescent="0.2">
      <c r="F1879" s="434" t="b">
        <v>0</v>
      </c>
      <c r="G1879" s="440" t="b">
        <f t="shared" si="153"/>
        <v>1</v>
      </c>
      <c r="H1879" s="434" t="b">
        <v>0</v>
      </c>
      <c r="I1879" s="434" t="b">
        <v>0</v>
      </c>
      <c r="K1879" s="434" t="b">
        <v>0</v>
      </c>
      <c r="L1879" s="434">
        <v>0</v>
      </c>
      <c r="M1879" s="434" t="b">
        <v>0</v>
      </c>
      <c r="N1879" s="434">
        <v>0</v>
      </c>
      <c r="O1879" s="497" t="e">
        <f t="shared" si="150"/>
        <v>#DIV/0!</v>
      </c>
      <c r="P1879" s="434">
        <f t="shared" si="154"/>
        <v>0</v>
      </c>
      <c r="Q1879" s="434" t="e">
        <f t="shared" si="151"/>
        <v>#VALUE!</v>
      </c>
      <c r="R1879" s="434">
        <v>1</v>
      </c>
      <c r="S1879" s="434" t="str">
        <f t="shared" si="152"/>
        <v>Unclassified? Y/N Out of Order?</v>
      </c>
    </row>
    <row r="1880" spans="6:19" x14ac:dyDescent="0.2">
      <c r="F1880" s="434" t="b">
        <v>0</v>
      </c>
      <c r="G1880" s="440" t="b">
        <f t="shared" si="153"/>
        <v>1</v>
      </c>
      <c r="H1880" s="434" t="b">
        <v>0</v>
      </c>
      <c r="I1880" s="434" t="b">
        <v>0</v>
      </c>
      <c r="K1880" s="434" t="b">
        <v>0</v>
      </c>
      <c r="L1880" s="434">
        <v>0</v>
      </c>
      <c r="M1880" s="434" t="b">
        <v>0</v>
      </c>
      <c r="N1880" s="434">
        <v>0</v>
      </c>
      <c r="O1880" s="497" t="e">
        <f t="shared" si="150"/>
        <v>#DIV/0!</v>
      </c>
      <c r="P1880" s="434">
        <f t="shared" si="154"/>
        <v>0</v>
      </c>
      <c r="Q1880" s="434" t="e">
        <f t="shared" si="151"/>
        <v>#VALUE!</v>
      </c>
      <c r="R1880" s="434">
        <v>1</v>
      </c>
      <c r="S1880" s="434" t="str">
        <f t="shared" si="152"/>
        <v>Unclassified? Y/N Out of Order?</v>
      </c>
    </row>
    <row r="1881" spans="6:19" x14ac:dyDescent="0.2">
      <c r="F1881" s="434" t="b">
        <v>0</v>
      </c>
      <c r="G1881" s="440" t="b">
        <f t="shared" si="153"/>
        <v>1</v>
      </c>
      <c r="H1881" s="434" t="b">
        <v>0</v>
      </c>
      <c r="I1881" s="434" t="b">
        <v>0</v>
      </c>
      <c r="K1881" s="434" t="b">
        <v>0</v>
      </c>
      <c r="L1881" s="434">
        <v>0</v>
      </c>
      <c r="M1881" s="434" t="b">
        <v>0</v>
      </c>
      <c r="N1881" s="434">
        <v>0</v>
      </c>
      <c r="O1881" s="497" t="e">
        <f t="shared" si="150"/>
        <v>#DIV/0!</v>
      </c>
      <c r="P1881" s="434">
        <f t="shared" si="154"/>
        <v>0</v>
      </c>
      <c r="Q1881" s="434" t="e">
        <f t="shared" si="151"/>
        <v>#VALUE!</v>
      </c>
      <c r="R1881" s="434">
        <v>1</v>
      </c>
      <c r="S1881" s="434" t="str">
        <f t="shared" si="152"/>
        <v>Unclassified? Y/N Out of Order?</v>
      </c>
    </row>
    <row r="1882" spans="6:19" x14ac:dyDescent="0.2">
      <c r="F1882" s="434" t="b">
        <v>0</v>
      </c>
      <c r="G1882" s="440" t="b">
        <f t="shared" si="153"/>
        <v>1</v>
      </c>
      <c r="H1882" s="434" t="b">
        <v>0</v>
      </c>
      <c r="I1882" s="434" t="b">
        <v>0</v>
      </c>
      <c r="K1882" s="434" t="b">
        <v>0</v>
      </c>
      <c r="L1882" s="434">
        <v>0</v>
      </c>
      <c r="M1882" s="434" t="b">
        <v>0</v>
      </c>
      <c r="N1882" s="434">
        <v>0</v>
      </c>
      <c r="O1882" s="497" t="e">
        <f t="shared" si="150"/>
        <v>#DIV/0!</v>
      </c>
      <c r="P1882" s="434">
        <f t="shared" si="154"/>
        <v>0</v>
      </c>
      <c r="Q1882" s="434" t="e">
        <f t="shared" si="151"/>
        <v>#VALUE!</v>
      </c>
      <c r="R1882" s="434">
        <v>1</v>
      </c>
      <c r="S1882" s="434" t="str">
        <f t="shared" si="152"/>
        <v>Unclassified? Y/N Out of Order?</v>
      </c>
    </row>
    <row r="1883" spans="6:19" x14ac:dyDescent="0.2">
      <c r="F1883" s="434" t="b">
        <v>0</v>
      </c>
      <c r="G1883" s="440" t="b">
        <f t="shared" si="153"/>
        <v>1</v>
      </c>
      <c r="H1883" s="434" t="b">
        <v>0</v>
      </c>
      <c r="I1883" s="434" t="b">
        <v>0</v>
      </c>
      <c r="K1883" s="434" t="b">
        <v>0</v>
      </c>
      <c r="L1883" s="434">
        <v>0</v>
      </c>
      <c r="M1883" s="434" t="b">
        <v>0</v>
      </c>
      <c r="N1883" s="434">
        <v>0</v>
      </c>
      <c r="O1883" s="497" t="e">
        <f t="shared" si="150"/>
        <v>#DIV/0!</v>
      </c>
      <c r="P1883" s="434">
        <f t="shared" si="154"/>
        <v>0</v>
      </c>
      <c r="Q1883" s="434" t="e">
        <f t="shared" si="151"/>
        <v>#VALUE!</v>
      </c>
      <c r="R1883" s="434">
        <v>1</v>
      </c>
      <c r="S1883" s="434" t="str">
        <f t="shared" si="152"/>
        <v>Unclassified? Y/N Out of Order?</v>
      </c>
    </row>
    <row r="1884" spans="6:19" x14ac:dyDescent="0.2">
      <c r="F1884" s="434" t="b">
        <v>0</v>
      </c>
      <c r="G1884" s="440" t="b">
        <f t="shared" si="153"/>
        <v>1</v>
      </c>
      <c r="H1884" s="434" t="b">
        <v>0</v>
      </c>
      <c r="I1884" s="434" t="b">
        <v>0</v>
      </c>
      <c r="K1884" s="434" t="b">
        <v>0</v>
      </c>
      <c r="L1884" s="434">
        <v>0</v>
      </c>
      <c r="M1884" s="434" t="b">
        <v>0</v>
      </c>
      <c r="N1884" s="434">
        <v>0</v>
      </c>
      <c r="O1884" s="497" t="e">
        <f t="shared" si="150"/>
        <v>#DIV/0!</v>
      </c>
      <c r="P1884" s="434">
        <f t="shared" si="154"/>
        <v>0</v>
      </c>
      <c r="Q1884" s="434" t="e">
        <f t="shared" si="151"/>
        <v>#VALUE!</v>
      </c>
      <c r="R1884" s="434">
        <v>1</v>
      </c>
      <c r="S1884" s="434" t="str">
        <f t="shared" si="152"/>
        <v>Unclassified? Y/N Out of Order?</v>
      </c>
    </row>
    <row r="1885" spans="6:19" x14ac:dyDescent="0.2">
      <c r="F1885" s="434" t="b">
        <v>0</v>
      </c>
      <c r="G1885" s="440" t="b">
        <f t="shared" si="153"/>
        <v>1</v>
      </c>
      <c r="H1885" s="434" t="b">
        <v>0</v>
      </c>
      <c r="I1885" s="434" t="b">
        <v>0</v>
      </c>
      <c r="K1885" s="434" t="b">
        <v>0</v>
      </c>
      <c r="L1885" s="434">
        <v>0</v>
      </c>
      <c r="M1885" s="434" t="b">
        <v>0</v>
      </c>
      <c r="N1885" s="434">
        <v>0</v>
      </c>
      <c r="O1885" s="497" t="e">
        <f t="shared" si="150"/>
        <v>#DIV/0!</v>
      </c>
      <c r="P1885" s="434">
        <f t="shared" si="154"/>
        <v>0</v>
      </c>
      <c r="Q1885" s="434" t="e">
        <f t="shared" si="151"/>
        <v>#VALUE!</v>
      </c>
      <c r="R1885" s="434">
        <v>1</v>
      </c>
      <c r="S1885" s="434" t="str">
        <f t="shared" si="152"/>
        <v>Unclassified? Y/N Out of Order?</v>
      </c>
    </row>
    <row r="1886" spans="6:19" x14ac:dyDescent="0.2">
      <c r="F1886" s="434" t="b">
        <v>0</v>
      </c>
      <c r="G1886" s="440" t="b">
        <f t="shared" si="153"/>
        <v>1</v>
      </c>
      <c r="H1886" s="434" t="b">
        <v>0</v>
      </c>
      <c r="I1886" s="434" t="b">
        <v>0</v>
      </c>
      <c r="K1886" s="434" t="b">
        <v>0</v>
      </c>
      <c r="L1886" s="434">
        <v>0</v>
      </c>
      <c r="M1886" s="434" t="b">
        <v>0</v>
      </c>
      <c r="N1886" s="434">
        <v>0</v>
      </c>
      <c r="O1886" s="497" t="e">
        <f t="shared" si="150"/>
        <v>#DIV/0!</v>
      </c>
      <c r="P1886" s="434">
        <f t="shared" si="154"/>
        <v>0</v>
      </c>
      <c r="Q1886" s="434" t="e">
        <f t="shared" si="151"/>
        <v>#VALUE!</v>
      </c>
      <c r="R1886" s="434">
        <v>1</v>
      </c>
      <c r="S1886" s="434" t="str">
        <f t="shared" si="152"/>
        <v>Unclassified? Y/N Out of Order?</v>
      </c>
    </row>
    <row r="1887" spans="6:19" x14ac:dyDescent="0.2">
      <c r="F1887" s="434" t="b">
        <v>0</v>
      </c>
      <c r="G1887" s="440" t="b">
        <f t="shared" si="153"/>
        <v>1</v>
      </c>
      <c r="H1887" s="434" t="b">
        <v>0</v>
      </c>
      <c r="I1887" s="434" t="b">
        <v>0</v>
      </c>
      <c r="K1887" s="434" t="b">
        <v>0</v>
      </c>
      <c r="L1887" s="434">
        <v>0</v>
      </c>
      <c r="M1887" s="434" t="b">
        <v>0</v>
      </c>
      <c r="N1887" s="434">
        <v>0</v>
      </c>
      <c r="O1887" s="497" t="e">
        <f t="shared" si="150"/>
        <v>#DIV/0!</v>
      </c>
      <c r="P1887" s="434">
        <f t="shared" si="154"/>
        <v>0</v>
      </c>
      <c r="Q1887" s="434" t="e">
        <f t="shared" si="151"/>
        <v>#VALUE!</v>
      </c>
      <c r="R1887" s="434">
        <v>1</v>
      </c>
      <c r="S1887" s="434" t="str">
        <f t="shared" si="152"/>
        <v>Unclassified? Y/N Out of Order?</v>
      </c>
    </row>
    <row r="1888" spans="6:19" x14ac:dyDescent="0.2">
      <c r="F1888" s="434" t="b">
        <v>0</v>
      </c>
      <c r="G1888" s="440" t="b">
        <f t="shared" si="153"/>
        <v>1</v>
      </c>
      <c r="H1888" s="434" t="b">
        <v>0</v>
      </c>
      <c r="I1888" s="434" t="b">
        <v>0</v>
      </c>
      <c r="K1888" s="434" t="b">
        <v>0</v>
      </c>
      <c r="L1888" s="434">
        <v>0</v>
      </c>
      <c r="M1888" s="434" t="b">
        <v>0</v>
      </c>
      <c r="N1888" s="434">
        <v>0</v>
      </c>
      <c r="O1888" s="497" t="e">
        <f t="shared" si="150"/>
        <v>#DIV/0!</v>
      </c>
      <c r="P1888" s="434">
        <f t="shared" si="154"/>
        <v>0</v>
      </c>
      <c r="Q1888" s="434" t="e">
        <f t="shared" si="151"/>
        <v>#VALUE!</v>
      </c>
      <c r="R1888" s="434">
        <v>1</v>
      </c>
      <c r="S1888" s="434" t="str">
        <f t="shared" si="152"/>
        <v>Unclassified? Y/N Out of Order?</v>
      </c>
    </row>
    <row r="1889" spans="6:19" x14ac:dyDescent="0.2">
      <c r="F1889" s="434" t="b">
        <v>0</v>
      </c>
      <c r="G1889" s="440" t="b">
        <f t="shared" si="153"/>
        <v>1</v>
      </c>
      <c r="H1889" s="434" t="b">
        <v>0</v>
      </c>
      <c r="I1889" s="434" t="b">
        <v>0</v>
      </c>
      <c r="K1889" s="434" t="b">
        <v>0</v>
      </c>
      <c r="L1889" s="434">
        <v>0</v>
      </c>
      <c r="M1889" s="434" t="b">
        <v>0</v>
      </c>
      <c r="N1889" s="434">
        <v>0</v>
      </c>
      <c r="O1889" s="497" t="e">
        <f t="shared" si="150"/>
        <v>#DIV/0!</v>
      </c>
      <c r="P1889" s="434">
        <f t="shared" si="154"/>
        <v>0</v>
      </c>
      <c r="Q1889" s="434" t="e">
        <f t="shared" si="151"/>
        <v>#VALUE!</v>
      </c>
      <c r="R1889" s="434">
        <v>1</v>
      </c>
      <c r="S1889" s="434" t="str">
        <f t="shared" si="152"/>
        <v>Unclassified? Y/N Out of Order?</v>
      </c>
    </row>
    <row r="1890" spans="6:19" x14ac:dyDescent="0.2">
      <c r="F1890" s="434" t="b">
        <v>0</v>
      </c>
      <c r="G1890" s="440" t="b">
        <f t="shared" si="153"/>
        <v>1</v>
      </c>
      <c r="H1890" s="434" t="b">
        <v>0</v>
      </c>
      <c r="I1890" s="434" t="b">
        <v>0</v>
      </c>
      <c r="K1890" s="434" t="b">
        <v>0</v>
      </c>
      <c r="L1890" s="434">
        <v>0</v>
      </c>
      <c r="M1890" s="434" t="b">
        <v>0</v>
      </c>
      <c r="N1890" s="434">
        <v>0</v>
      </c>
      <c r="O1890" s="497" t="e">
        <f t="shared" si="150"/>
        <v>#DIV/0!</v>
      </c>
      <c r="P1890" s="434">
        <f t="shared" si="154"/>
        <v>0</v>
      </c>
      <c r="Q1890" s="434" t="e">
        <f t="shared" si="151"/>
        <v>#VALUE!</v>
      </c>
      <c r="R1890" s="434">
        <v>1</v>
      </c>
      <c r="S1890" s="434" t="str">
        <f t="shared" si="152"/>
        <v>Unclassified? Y/N Out of Order?</v>
      </c>
    </row>
    <row r="1891" spans="6:19" x14ac:dyDescent="0.2">
      <c r="F1891" s="434" t="b">
        <v>0</v>
      </c>
      <c r="G1891" s="440" t="b">
        <f t="shared" si="153"/>
        <v>1</v>
      </c>
      <c r="H1891" s="434" t="b">
        <v>0</v>
      </c>
      <c r="I1891" s="434" t="b">
        <v>0</v>
      </c>
      <c r="K1891" s="434" t="b">
        <v>0</v>
      </c>
      <c r="L1891" s="434">
        <v>0</v>
      </c>
      <c r="M1891" s="434" t="b">
        <v>0</v>
      </c>
      <c r="N1891" s="434">
        <v>0</v>
      </c>
      <c r="O1891" s="497" t="e">
        <f t="shared" si="150"/>
        <v>#DIV/0!</v>
      </c>
      <c r="P1891" s="434">
        <f t="shared" si="154"/>
        <v>0</v>
      </c>
      <c r="Q1891" s="434" t="e">
        <f t="shared" si="151"/>
        <v>#VALUE!</v>
      </c>
      <c r="R1891" s="434">
        <v>1</v>
      </c>
      <c r="S1891" s="434" t="str">
        <f t="shared" si="152"/>
        <v>Unclassified? Y/N Out of Order?</v>
      </c>
    </row>
    <row r="1892" spans="6:19" x14ac:dyDescent="0.2">
      <c r="F1892" s="434" t="b">
        <v>0</v>
      </c>
      <c r="G1892" s="440" t="b">
        <f t="shared" si="153"/>
        <v>1</v>
      </c>
      <c r="H1892" s="434" t="b">
        <v>0</v>
      </c>
      <c r="I1892" s="434" t="b">
        <v>0</v>
      </c>
      <c r="K1892" s="434" t="b">
        <v>0</v>
      </c>
      <c r="L1892" s="434">
        <v>0</v>
      </c>
      <c r="M1892" s="434" t="b">
        <v>0</v>
      </c>
      <c r="N1892" s="434">
        <v>0</v>
      </c>
      <c r="O1892" s="497" t="e">
        <f t="shared" si="150"/>
        <v>#DIV/0!</v>
      </c>
      <c r="P1892" s="434">
        <f t="shared" si="154"/>
        <v>0</v>
      </c>
      <c r="Q1892" s="434" t="e">
        <f t="shared" si="151"/>
        <v>#VALUE!</v>
      </c>
      <c r="R1892" s="434">
        <v>1</v>
      </c>
      <c r="S1892" s="434" t="str">
        <f t="shared" si="152"/>
        <v>Unclassified? Y/N Out of Order?</v>
      </c>
    </row>
    <row r="1893" spans="6:19" x14ac:dyDescent="0.2">
      <c r="F1893" s="434" t="b">
        <v>0</v>
      </c>
      <c r="G1893" s="440" t="b">
        <f t="shared" si="153"/>
        <v>1</v>
      </c>
      <c r="H1893" s="434" t="b">
        <v>0</v>
      </c>
      <c r="I1893" s="434" t="b">
        <v>0</v>
      </c>
      <c r="K1893" s="434" t="b">
        <v>0</v>
      </c>
      <c r="L1893" s="434">
        <v>0</v>
      </c>
      <c r="M1893" s="434" t="b">
        <v>0</v>
      </c>
      <c r="N1893" s="434">
        <v>0</v>
      </c>
      <c r="O1893" s="497" t="e">
        <f t="shared" si="150"/>
        <v>#DIV/0!</v>
      </c>
      <c r="P1893" s="434">
        <f t="shared" si="154"/>
        <v>0</v>
      </c>
      <c r="Q1893" s="434" t="e">
        <f t="shared" si="151"/>
        <v>#VALUE!</v>
      </c>
      <c r="R1893" s="434">
        <v>1</v>
      </c>
      <c r="S1893" s="434" t="str">
        <f t="shared" si="152"/>
        <v>Unclassified? Y/N Out of Order?</v>
      </c>
    </row>
    <row r="1894" spans="6:19" x14ac:dyDescent="0.2">
      <c r="F1894" s="434" t="b">
        <v>0</v>
      </c>
      <c r="G1894" s="440" t="b">
        <f t="shared" si="153"/>
        <v>1</v>
      </c>
      <c r="H1894" s="434" t="b">
        <v>0</v>
      </c>
      <c r="I1894" s="434" t="b">
        <v>0</v>
      </c>
      <c r="K1894" s="434" t="b">
        <v>0</v>
      </c>
      <c r="L1894" s="434">
        <v>0</v>
      </c>
      <c r="M1894" s="434" t="b">
        <v>0</v>
      </c>
      <c r="N1894" s="434">
        <v>0</v>
      </c>
      <c r="O1894" s="497" t="e">
        <f t="shared" si="150"/>
        <v>#DIV/0!</v>
      </c>
      <c r="P1894" s="434">
        <f t="shared" si="154"/>
        <v>0</v>
      </c>
      <c r="Q1894" s="434" t="e">
        <f t="shared" si="151"/>
        <v>#VALUE!</v>
      </c>
      <c r="R1894" s="434">
        <v>1</v>
      </c>
      <c r="S1894" s="434" t="str">
        <f t="shared" si="152"/>
        <v>Unclassified? Y/N Out of Order?</v>
      </c>
    </row>
    <row r="1895" spans="6:19" x14ac:dyDescent="0.2">
      <c r="F1895" s="434" t="b">
        <v>0</v>
      </c>
      <c r="G1895" s="440" t="b">
        <f t="shared" si="153"/>
        <v>1</v>
      </c>
      <c r="H1895" s="434" t="b">
        <v>0</v>
      </c>
      <c r="I1895" s="434" t="b">
        <v>0</v>
      </c>
      <c r="K1895" s="434" t="b">
        <v>0</v>
      </c>
      <c r="L1895" s="434">
        <v>0</v>
      </c>
      <c r="M1895" s="434" t="b">
        <v>0</v>
      </c>
      <c r="N1895" s="434">
        <v>0</v>
      </c>
      <c r="O1895" s="497" t="e">
        <f t="shared" si="150"/>
        <v>#DIV/0!</v>
      </c>
      <c r="P1895" s="434">
        <f t="shared" si="154"/>
        <v>0</v>
      </c>
      <c r="Q1895" s="434" t="e">
        <f t="shared" si="151"/>
        <v>#VALUE!</v>
      </c>
      <c r="R1895" s="434">
        <v>1</v>
      </c>
      <c r="S1895" s="434" t="str">
        <f t="shared" si="152"/>
        <v>Unclassified? Y/N Out of Order?</v>
      </c>
    </row>
    <row r="1896" spans="6:19" x14ac:dyDescent="0.2">
      <c r="F1896" s="434" t="b">
        <v>0</v>
      </c>
      <c r="G1896" s="440" t="b">
        <f t="shared" si="153"/>
        <v>1</v>
      </c>
      <c r="H1896" s="434" t="b">
        <v>0</v>
      </c>
      <c r="I1896" s="434" t="b">
        <v>0</v>
      </c>
      <c r="K1896" s="434" t="b">
        <v>0</v>
      </c>
      <c r="L1896" s="434">
        <v>0</v>
      </c>
      <c r="M1896" s="434" t="b">
        <v>0</v>
      </c>
      <c r="N1896" s="434">
        <v>0</v>
      </c>
      <c r="O1896" s="497" t="e">
        <f t="shared" si="150"/>
        <v>#DIV/0!</v>
      </c>
      <c r="P1896" s="434">
        <f t="shared" si="154"/>
        <v>0</v>
      </c>
      <c r="Q1896" s="434" t="e">
        <f t="shared" si="151"/>
        <v>#VALUE!</v>
      </c>
      <c r="R1896" s="434">
        <v>1</v>
      </c>
      <c r="S1896" s="434" t="str">
        <f t="shared" si="152"/>
        <v>Unclassified? Y/N Out of Order?</v>
      </c>
    </row>
    <row r="1897" spans="6:19" x14ac:dyDescent="0.2">
      <c r="F1897" s="434" t="b">
        <v>0</v>
      </c>
      <c r="G1897" s="440" t="b">
        <f t="shared" si="153"/>
        <v>1</v>
      </c>
      <c r="H1897" s="434" t="b">
        <v>0</v>
      </c>
      <c r="I1897" s="434" t="b">
        <v>0</v>
      </c>
      <c r="K1897" s="434" t="b">
        <v>0</v>
      </c>
      <c r="L1897" s="434">
        <v>0</v>
      </c>
      <c r="M1897" s="434" t="b">
        <v>0</v>
      </c>
      <c r="N1897" s="434">
        <v>0</v>
      </c>
      <c r="O1897" s="497" t="e">
        <f t="shared" si="150"/>
        <v>#DIV/0!</v>
      </c>
      <c r="P1897" s="434">
        <f t="shared" si="154"/>
        <v>0</v>
      </c>
      <c r="Q1897" s="434" t="e">
        <f t="shared" si="151"/>
        <v>#VALUE!</v>
      </c>
      <c r="R1897" s="434">
        <v>1</v>
      </c>
      <c r="S1897" s="434" t="str">
        <f t="shared" si="152"/>
        <v>Unclassified? Y/N Out of Order?</v>
      </c>
    </row>
    <row r="1898" spans="6:19" x14ac:dyDescent="0.2">
      <c r="F1898" s="434" t="b">
        <v>0</v>
      </c>
      <c r="G1898" s="440" t="b">
        <f t="shared" si="153"/>
        <v>1</v>
      </c>
      <c r="H1898" s="434" t="b">
        <v>0</v>
      </c>
      <c r="I1898" s="434" t="b">
        <v>0</v>
      </c>
      <c r="K1898" s="434" t="b">
        <v>0</v>
      </c>
      <c r="L1898" s="434">
        <v>0</v>
      </c>
      <c r="M1898" s="434" t="b">
        <v>0</v>
      </c>
      <c r="N1898" s="434">
        <v>0</v>
      </c>
      <c r="O1898" s="497" t="e">
        <f t="shared" si="150"/>
        <v>#DIV/0!</v>
      </c>
      <c r="P1898" s="434">
        <f t="shared" si="154"/>
        <v>0</v>
      </c>
      <c r="Q1898" s="434" t="e">
        <f t="shared" si="151"/>
        <v>#VALUE!</v>
      </c>
      <c r="R1898" s="434">
        <v>1</v>
      </c>
      <c r="S1898" s="434" t="str">
        <f t="shared" si="152"/>
        <v>Unclassified? Y/N Out of Order?</v>
      </c>
    </row>
    <row r="1899" spans="6:19" x14ac:dyDescent="0.2">
      <c r="F1899" s="434" t="b">
        <v>0</v>
      </c>
      <c r="G1899" s="440" t="b">
        <f t="shared" si="153"/>
        <v>1</v>
      </c>
      <c r="H1899" s="434" t="b">
        <v>0</v>
      </c>
      <c r="I1899" s="434" t="b">
        <v>0</v>
      </c>
      <c r="K1899" s="434" t="b">
        <v>0</v>
      </c>
      <c r="L1899" s="434">
        <v>0</v>
      </c>
      <c r="M1899" s="434" t="b">
        <v>0</v>
      </c>
      <c r="N1899" s="434">
        <v>0</v>
      </c>
      <c r="O1899" s="497" t="e">
        <f t="shared" si="150"/>
        <v>#DIV/0!</v>
      </c>
      <c r="P1899" s="434">
        <f t="shared" si="154"/>
        <v>0</v>
      </c>
      <c r="Q1899" s="434" t="e">
        <f t="shared" si="151"/>
        <v>#VALUE!</v>
      </c>
      <c r="R1899" s="434">
        <v>1</v>
      </c>
      <c r="S1899" s="434" t="str">
        <f t="shared" si="152"/>
        <v>Unclassified? Y/N Out of Order?</v>
      </c>
    </row>
    <row r="1900" spans="6:19" x14ac:dyDescent="0.2">
      <c r="F1900" s="434" t="b">
        <v>0</v>
      </c>
      <c r="G1900" s="440" t="b">
        <f t="shared" si="153"/>
        <v>1</v>
      </c>
      <c r="H1900" s="434" t="b">
        <v>0</v>
      </c>
      <c r="I1900" s="434" t="b">
        <v>0</v>
      </c>
      <c r="K1900" s="434" t="b">
        <v>0</v>
      </c>
      <c r="L1900" s="434">
        <v>0</v>
      </c>
      <c r="M1900" s="434" t="b">
        <v>0</v>
      </c>
      <c r="N1900" s="434">
        <v>0</v>
      </c>
      <c r="O1900" s="497" t="e">
        <f t="shared" si="150"/>
        <v>#DIV/0!</v>
      </c>
      <c r="P1900" s="434">
        <f t="shared" si="154"/>
        <v>0</v>
      </c>
      <c r="Q1900" s="434" t="e">
        <f t="shared" si="151"/>
        <v>#VALUE!</v>
      </c>
      <c r="R1900" s="434">
        <v>1</v>
      </c>
      <c r="S1900" s="434" t="str">
        <f t="shared" si="152"/>
        <v>Unclassified? Y/N Out of Order?</v>
      </c>
    </row>
    <row r="1901" spans="6:19" x14ac:dyDescent="0.2">
      <c r="F1901" s="434" t="b">
        <v>0</v>
      </c>
      <c r="G1901" s="440" t="b">
        <f t="shared" si="153"/>
        <v>1</v>
      </c>
      <c r="H1901" s="434" t="b">
        <v>0</v>
      </c>
      <c r="I1901" s="434" t="b">
        <v>0</v>
      </c>
      <c r="K1901" s="434" t="b">
        <v>0</v>
      </c>
      <c r="L1901" s="434">
        <v>0</v>
      </c>
      <c r="M1901" s="434" t="b">
        <v>0</v>
      </c>
      <c r="N1901" s="434">
        <v>0</v>
      </c>
      <c r="O1901" s="497" t="e">
        <f t="shared" si="150"/>
        <v>#DIV/0!</v>
      </c>
      <c r="P1901" s="434">
        <f t="shared" si="154"/>
        <v>0</v>
      </c>
      <c r="Q1901" s="434" t="e">
        <f t="shared" si="151"/>
        <v>#VALUE!</v>
      </c>
      <c r="R1901" s="434">
        <v>1</v>
      </c>
      <c r="S1901" s="434" t="str">
        <f t="shared" si="152"/>
        <v>Unclassified? Y/N Out of Order?</v>
      </c>
    </row>
    <row r="1902" spans="6:19" x14ac:dyDescent="0.2">
      <c r="F1902" s="434" t="b">
        <v>0</v>
      </c>
      <c r="G1902" s="440" t="b">
        <f t="shared" si="153"/>
        <v>1</v>
      </c>
      <c r="H1902" s="434" t="b">
        <v>0</v>
      </c>
      <c r="I1902" s="434" t="b">
        <v>0</v>
      </c>
      <c r="K1902" s="434" t="b">
        <v>0</v>
      </c>
      <c r="L1902" s="434">
        <v>0</v>
      </c>
      <c r="M1902" s="434" t="b">
        <v>0</v>
      </c>
      <c r="N1902" s="434">
        <v>0</v>
      </c>
      <c r="O1902" s="497" t="e">
        <f t="shared" si="150"/>
        <v>#DIV/0!</v>
      </c>
      <c r="P1902" s="434">
        <f t="shared" si="154"/>
        <v>0</v>
      </c>
      <c r="Q1902" s="434" t="e">
        <f t="shared" si="151"/>
        <v>#VALUE!</v>
      </c>
      <c r="R1902" s="434">
        <v>1</v>
      </c>
      <c r="S1902" s="434" t="str">
        <f t="shared" si="152"/>
        <v>Unclassified? Y/N Out of Order?</v>
      </c>
    </row>
    <row r="1903" spans="6:19" x14ac:dyDescent="0.2">
      <c r="F1903" s="434" t="b">
        <v>0</v>
      </c>
      <c r="G1903" s="440" t="b">
        <f t="shared" si="153"/>
        <v>1</v>
      </c>
      <c r="H1903" s="434" t="b">
        <v>0</v>
      </c>
      <c r="I1903" s="434" t="b">
        <v>0</v>
      </c>
      <c r="K1903" s="434" t="b">
        <v>0</v>
      </c>
      <c r="L1903" s="434">
        <v>0</v>
      </c>
      <c r="M1903" s="434" t="b">
        <v>0</v>
      </c>
      <c r="N1903" s="434">
        <v>0</v>
      </c>
      <c r="O1903" s="497" t="e">
        <f t="shared" si="150"/>
        <v>#DIV/0!</v>
      </c>
      <c r="P1903" s="434">
        <f t="shared" si="154"/>
        <v>0</v>
      </c>
      <c r="Q1903" s="434" t="e">
        <f t="shared" si="151"/>
        <v>#VALUE!</v>
      </c>
      <c r="R1903" s="434">
        <v>1</v>
      </c>
      <c r="S1903" s="434" t="str">
        <f t="shared" si="152"/>
        <v>Unclassified? Y/N Out of Order?</v>
      </c>
    </row>
    <row r="1904" spans="6:19" x14ac:dyDescent="0.2">
      <c r="F1904" s="434" t="b">
        <v>0</v>
      </c>
      <c r="G1904" s="440" t="b">
        <f t="shared" si="153"/>
        <v>1</v>
      </c>
      <c r="H1904" s="434" t="b">
        <v>0</v>
      </c>
      <c r="I1904" s="434" t="b">
        <v>0</v>
      </c>
      <c r="K1904" s="434" t="b">
        <v>0</v>
      </c>
      <c r="L1904" s="434">
        <v>0</v>
      </c>
      <c r="M1904" s="434" t="b">
        <v>0</v>
      </c>
      <c r="N1904" s="434">
        <v>0</v>
      </c>
      <c r="O1904" s="497" t="e">
        <f t="shared" si="150"/>
        <v>#DIV/0!</v>
      </c>
      <c r="P1904" s="434">
        <f t="shared" si="154"/>
        <v>0</v>
      </c>
      <c r="Q1904" s="434" t="e">
        <f t="shared" si="151"/>
        <v>#VALUE!</v>
      </c>
      <c r="R1904" s="434">
        <v>1</v>
      </c>
      <c r="S1904" s="434" t="str">
        <f t="shared" si="152"/>
        <v>Unclassified? Y/N Out of Order?</v>
      </c>
    </row>
    <row r="1905" spans="6:19" x14ac:dyDescent="0.2">
      <c r="F1905" s="434" t="b">
        <v>0</v>
      </c>
      <c r="G1905" s="440" t="b">
        <f t="shared" si="153"/>
        <v>1</v>
      </c>
      <c r="H1905" s="434" t="b">
        <v>0</v>
      </c>
      <c r="I1905" s="434" t="b">
        <v>0</v>
      </c>
      <c r="K1905" s="434" t="b">
        <v>0</v>
      </c>
      <c r="L1905" s="434">
        <v>0</v>
      </c>
      <c r="M1905" s="434" t="b">
        <v>0</v>
      </c>
      <c r="N1905" s="434">
        <v>0</v>
      </c>
      <c r="O1905" s="497" t="e">
        <f t="shared" si="150"/>
        <v>#DIV/0!</v>
      </c>
      <c r="P1905" s="434">
        <f t="shared" si="154"/>
        <v>0</v>
      </c>
      <c r="Q1905" s="434" t="e">
        <f t="shared" si="151"/>
        <v>#VALUE!</v>
      </c>
      <c r="R1905" s="434">
        <v>1</v>
      </c>
      <c r="S1905" s="434" t="str">
        <f t="shared" si="152"/>
        <v>Unclassified? Y/N Out of Order?</v>
      </c>
    </row>
    <row r="1906" spans="6:19" x14ac:dyDescent="0.2">
      <c r="F1906" s="434" t="b">
        <v>0</v>
      </c>
      <c r="G1906" s="440" t="b">
        <f t="shared" si="153"/>
        <v>1</v>
      </c>
      <c r="H1906" s="434" t="b">
        <v>0</v>
      </c>
      <c r="I1906" s="434" t="b">
        <v>0</v>
      </c>
      <c r="K1906" s="434" t="b">
        <v>0</v>
      </c>
      <c r="L1906" s="434">
        <v>0</v>
      </c>
      <c r="M1906" s="434" t="b">
        <v>0</v>
      </c>
      <c r="N1906" s="434">
        <v>0</v>
      </c>
      <c r="O1906" s="497" t="e">
        <f t="shared" si="150"/>
        <v>#DIV/0!</v>
      </c>
      <c r="P1906" s="434">
        <f t="shared" si="154"/>
        <v>0</v>
      </c>
      <c r="Q1906" s="434" t="e">
        <f t="shared" si="151"/>
        <v>#VALUE!</v>
      </c>
      <c r="R1906" s="434">
        <v>1</v>
      </c>
      <c r="S1906" s="434" t="str">
        <f t="shared" si="152"/>
        <v>Unclassified? Y/N Out of Order?</v>
      </c>
    </row>
    <row r="1907" spans="6:19" x14ac:dyDescent="0.2">
      <c r="F1907" s="434" t="b">
        <v>0</v>
      </c>
      <c r="G1907" s="440" t="b">
        <f t="shared" si="153"/>
        <v>1</v>
      </c>
      <c r="H1907" s="434" t="b">
        <v>0</v>
      </c>
      <c r="I1907" s="434" t="b">
        <v>0</v>
      </c>
      <c r="K1907" s="434" t="b">
        <v>0</v>
      </c>
      <c r="L1907" s="434">
        <v>0</v>
      </c>
      <c r="M1907" s="434" t="b">
        <v>0</v>
      </c>
      <c r="N1907" s="434">
        <v>0</v>
      </c>
      <c r="O1907" s="497" t="e">
        <f t="shared" si="150"/>
        <v>#DIV/0!</v>
      </c>
      <c r="P1907" s="434">
        <f t="shared" si="154"/>
        <v>0</v>
      </c>
      <c r="Q1907" s="434" t="e">
        <f t="shared" si="151"/>
        <v>#VALUE!</v>
      </c>
      <c r="R1907" s="434">
        <v>1</v>
      </c>
      <c r="S1907" s="434" t="str">
        <f t="shared" si="152"/>
        <v>Unclassified? Y/N Out of Order?</v>
      </c>
    </row>
    <row r="1908" spans="6:19" x14ac:dyDescent="0.2">
      <c r="F1908" s="434" t="b">
        <v>0</v>
      </c>
      <c r="G1908" s="440" t="b">
        <f t="shared" si="153"/>
        <v>1</v>
      </c>
      <c r="H1908" s="434" t="b">
        <v>0</v>
      </c>
      <c r="I1908" s="434" t="b">
        <v>0</v>
      </c>
      <c r="K1908" s="434" t="b">
        <v>0</v>
      </c>
      <c r="L1908" s="434">
        <v>0</v>
      </c>
      <c r="M1908" s="434" t="b">
        <v>0</v>
      </c>
      <c r="N1908" s="434">
        <v>0</v>
      </c>
      <c r="O1908" s="497" t="e">
        <f t="shared" si="150"/>
        <v>#DIV/0!</v>
      </c>
      <c r="P1908" s="434">
        <f t="shared" si="154"/>
        <v>0</v>
      </c>
      <c r="Q1908" s="434" t="e">
        <f t="shared" si="151"/>
        <v>#VALUE!</v>
      </c>
      <c r="R1908" s="434">
        <v>1</v>
      </c>
      <c r="S1908" s="434" t="str">
        <f t="shared" si="152"/>
        <v>Unclassified? Y/N Out of Order?</v>
      </c>
    </row>
    <row r="1909" spans="6:19" x14ac:dyDescent="0.2">
      <c r="F1909" s="434" t="b">
        <v>0</v>
      </c>
      <c r="G1909" s="440" t="b">
        <f t="shared" si="153"/>
        <v>1</v>
      </c>
      <c r="H1909" s="434" t="b">
        <v>0</v>
      </c>
      <c r="I1909" s="434" t="b">
        <v>0</v>
      </c>
      <c r="K1909" s="434" t="b">
        <v>0</v>
      </c>
      <c r="L1909" s="434">
        <v>0</v>
      </c>
      <c r="M1909" s="434" t="b">
        <v>0</v>
      </c>
      <c r="N1909" s="434">
        <v>0</v>
      </c>
      <c r="O1909" s="497" t="e">
        <f t="shared" si="150"/>
        <v>#DIV/0!</v>
      </c>
      <c r="P1909" s="434">
        <f t="shared" si="154"/>
        <v>0</v>
      </c>
      <c r="Q1909" s="434" t="e">
        <f t="shared" si="151"/>
        <v>#VALUE!</v>
      </c>
      <c r="R1909" s="434">
        <v>1</v>
      </c>
      <c r="S1909" s="434" t="str">
        <f t="shared" si="152"/>
        <v>Unclassified? Y/N Out of Order?</v>
      </c>
    </row>
    <row r="1910" spans="6:19" x14ac:dyDescent="0.2">
      <c r="F1910" s="434" t="b">
        <v>0</v>
      </c>
      <c r="G1910" s="440" t="b">
        <f t="shared" si="153"/>
        <v>1</v>
      </c>
      <c r="H1910" s="434" t="b">
        <v>0</v>
      </c>
      <c r="I1910" s="434" t="b">
        <v>0</v>
      </c>
      <c r="K1910" s="434" t="b">
        <v>0</v>
      </c>
      <c r="L1910" s="434">
        <v>0</v>
      </c>
      <c r="M1910" s="434" t="b">
        <v>0</v>
      </c>
      <c r="N1910" s="434">
        <v>0</v>
      </c>
      <c r="O1910" s="497" t="e">
        <f t="shared" si="150"/>
        <v>#DIV/0!</v>
      </c>
      <c r="P1910" s="434">
        <f t="shared" si="154"/>
        <v>0</v>
      </c>
      <c r="Q1910" s="434" t="e">
        <f t="shared" si="151"/>
        <v>#VALUE!</v>
      </c>
      <c r="R1910" s="434">
        <v>1</v>
      </c>
      <c r="S1910" s="434" t="str">
        <f t="shared" si="152"/>
        <v>Unclassified? Y/N Out of Order?</v>
      </c>
    </row>
    <row r="1911" spans="6:19" x14ac:dyDescent="0.2">
      <c r="F1911" s="434" t="b">
        <v>0</v>
      </c>
      <c r="G1911" s="440" t="b">
        <f t="shared" si="153"/>
        <v>1</v>
      </c>
      <c r="H1911" s="434" t="b">
        <v>0</v>
      </c>
      <c r="I1911" s="434" t="b">
        <v>0</v>
      </c>
      <c r="K1911" s="434" t="b">
        <v>0</v>
      </c>
      <c r="L1911" s="434">
        <v>0</v>
      </c>
      <c r="M1911" s="434" t="b">
        <v>0</v>
      </c>
      <c r="N1911" s="434">
        <v>0</v>
      </c>
      <c r="O1911" s="497" t="e">
        <f t="shared" si="150"/>
        <v>#DIV/0!</v>
      </c>
      <c r="P1911" s="434">
        <f t="shared" si="154"/>
        <v>0</v>
      </c>
      <c r="Q1911" s="434" t="e">
        <f t="shared" si="151"/>
        <v>#VALUE!</v>
      </c>
      <c r="R1911" s="434">
        <v>1</v>
      </c>
      <c r="S1911" s="434" t="str">
        <f t="shared" si="152"/>
        <v>Unclassified? Y/N Out of Order?</v>
      </c>
    </row>
    <row r="1912" spans="6:19" x14ac:dyDescent="0.2">
      <c r="F1912" s="434" t="b">
        <v>0</v>
      </c>
      <c r="G1912" s="440" t="b">
        <f t="shared" si="153"/>
        <v>1</v>
      </c>
      <c r="H1912" s="434" t="b">
        <v>0</v>
      </c>
      <c r="I1912" s="434" t="b">
        <v>0</v>
      </c>
      <c r="K1912" s="434" t="b">
        <v>0</v>
      </c>
      <c r="L1912" s="434">
        <v>0</v>
      </c>
      <c r="M1912" s="434" t="b">
        <v>0</v>
      </c>
      <c r="N1912" s="434">
        <v>0</v>
      </c>
      <c r="O1912" s="497" t="e">
        <f t="shared" si="150"/>
        <v>#DIV/0!</v>
      </c>
      <c r="P1912" s="434">
        <f t="shared" si="154"/>
        <v>0</v>
      </c>
      <c r="Q1912" s="434" t="e">
        <f t="shared" si="151"/>
        <v>#VALUE!</v>
      </c>
      <c r="R1912" s="434">
        <v>1</v>
      </c>
      <c r="S1912" s="434" t="str">
        <f t="shared" si="152"/>
        <v>Unclassified? Y/N Out of Order?</v>
      </c>
    </row>
    <row r="1913" spans="6:19" x14ac:dyDescent="0.2">
      <c r="F1913" s="434" t="b">
        <v>0</v>
      </c>
      <c r="G1913" s="440" t="b">
        <f t="shared" si="153"/>
        <v>1</v>
      </c>
      <c r="H1913" s="434" t="b">
        <v>0</v>
      </c>
      <c r="I1913" s="434" t="b">
        <v>0</v>
      </c>
      <c r="K1913" s="434" t="b">
        <v>0</v>
      </c>
      <c r="L1913" s="434">
        <v>0</v>
      </c>
      <c r="M1913" s="434" t="b">
        <v>0</v>
      </c>
      <c r="N1913" s="434">
        <v>0</v>
      </c>
      <c r="O1913" s="497" t="e">
        <f t="shared" si="150"/>
        <v>#DIV/0!</v>
      </c>
      <c r="P1913" s="434">
        <f t="shared" si="154"/>
        <v>0</v>
      </c>
      <c r="Q1913" s="434" t="e">
        <f t="shared" si="151"/>
        <v>#VALUE!</v>
      </c>
      <c r="R1913" s="434">
        <v>1</v>
      </c>
      <c r="S1913" s="434" t="str">
        <f t="shared" si="152"/>
        <v>Unclassified? Y/N Out of Order?</v>
      </c>
    </row>
    <row r="1914" spans="6:19" x14ac:dyDescent="0.2">
      <c r="F1914" s="434" t="b">
        <v>0</v>
      </c>
      <c r="G1914" s="440" t="b">
        <f t="shared" si="153"/>
        <v>1</v>
      </c>
      <c r="H1914" s="434" t="b">
        <v>0</v>
      </c>
      <c r="I1914" s="434" t="b">
        <v>0</v>
      </c>
      <c r="K1914" s="434" t="b">
        <v>0</v>
      </c>
      <c r="L1914" s="434">
        <v>0</v>
      </c>
      <c r="M1914" s="434" t="b">
        <v>0</v>
      </c>
      <c r="N1914" s="434">
        <v>0</v>
      </c>
      <c r="O1914" s="497" t="e">
        <f t="shared" si="150"/>
        <v>#DIV/0!</v>
      </c>
      <c r="P1914" s="434">
        <f t="shared" si="154"/>
        <v>0</v>
      </c>
      <c r="Q1914" s="434" t="e">
        <f t="shared" si="151"/>
        <v>#VALUE!</v>
      </c>
      <c r="R1914" s="434">
        <v>1</v>
      </c>
      <c r="S1914" s="434" t="str">
        <f t="shared" si="152"/>
        <v>Unclassified? Y/N Out of Order?</v>
      </c>
    </row>
    <row r="1915" spans="6:19" x14ac:dyDescent="0.2">
      <c r="F1915" s="434" t="b">
        <v>0</v>
      </c>
      <c r="G1915" s="440" t="b">
        <f t="shared" si="153"/>
        <v>1</v>
      </c>
      <c r="H1915" s="434" t="b">
        <v>0</v>
      </c>
      <c r="I1915" s="434" t="b">
        <v>0</v>
      </c>
      <c r="K1915" s="434" t="b">
        <v>0</v>
      </c>
      <c r="L1915" s="434">
        <v>0</v>
      </c>
      <c r="M1915" s="434" t="b">
        <v>0</v>
      </c>
      <c r="N1915" s="434">
        <v>0</v>
      </c>
      <c r="O1915" s="497" t="e">
        <f t="shared" si="150"/>
        <v>#DIV/0!</v>
      </c>
      <c r="P1915" s="434">
        <f t="shared" si="154"/>
        <v>0</v>
      </c>
      <c r="Q1915" s="434" t="e">
        <f t="shared" si="151"/>
        <v>#VALUE!</v>
      </c>
      <c r="R1915" s="434">
        <v>1</v>
      </c>
      <c r="S1915" s="434" t="str">
        <f t="shared" si="152"/>
        <v>Unclassified? Y/N Out of Order?</v>
      </c>
    </row>
    <row r="1916" spans="6:19" x14ac:dyDescent="0.2">
      <c r="F1916" s="434" t="b">
        <v>0</v>
      </c>
      <c r="G1916" s="440" t="b">
        <f t="shared" si="153"/>
        <v>1</v>
      </c>
      <c r="H1916" s="434" t="b">
        <v>0</v>
      </c>
      <c r="I1916" s="434" t="b">
        <v>0</v>
      </c>
      <c r="K1916" s="434" t="b">
        <v>0</v>
      </c>
      <c r="L1916" s="434">
        <v>0</v>
      </c>
      <c r="M1916" s="434" t="b">
        <v>0</v>
      </c>
      <c r="N1916" s="434">
        <v>0</v>
      </c>
      <c r="O1916" s="497" t="e">
        <f t="shared" si="150"/>
        <v>#DIV/0!</v>
      </c>
      <c r="P1916" s="434">
        <f t="shared" si="154"/>
        <v>0</v>
      </c>
      <c r="Q1916" s="434" t="e">
        <f t="shared" si="151"/>
        <v>#VALUE!</v>
      </c>
      <c r="R1916" s="434">
        <v>1</v>
      </c>
      <c r="S1916" s="434" t="str">
        <f t="shared" si="152"/>
        <v>Unclassified? Y/N Out of Order?</v>
      </c>
    </row>
    <row r="1917" spans="6:19" x14ac:dyDescent="0.2">
      <c r="F1917" s="434" t="b">
        <v>0</v>
      </c>
      <c r="G1917" s="440" t="b">
        <f t="shared" si="153"/>
        <v>1</v>
      </c>
      <c r="H1917" s="434" t="b">
        <v>0</v>
      </c>
      <c r="I1917" s="434" t="b">
        <v>0</v>
      </c>
      <c r="K1917" s="434" t="b">
        <v>0</v>
      </c>
      <c r="L1917" s="434">
        <v>0</v>
      </c>
      <c r="M1917" s="434" t="b">
        <v>0</v>
      </c>
      <c r="N1917" s="434">
        <v>0</v>
      </c>
      <c r="O1917" s="497" t="e">
        <f t="shared" si="150"/>
        <v>#DIV/0!</v>
      </c>
      <c r="P1917" s="434">
        <f t="shared" si="154"/>
        <v>0</v>
      </c>
      <c r="Q1917" s="434" t="e">
        <f t="shared" si="151"/>
        <v>#VALUE!</v>
      </c>
      <c r="R1917" s="434">
        <v>1</v>
      </c>
      <c r="S1917" s="434" t="str">
        <f t="shared" si="152"/>
        <v>Unclassified? Y/N Out of Order?</v>
      </c>
    </row>
    <row r="1918" spans="6:19" x14ac:dyDescent="0.2">
      <c r="F1918" s="434" t="b">
        <v>0</v>
      </c>
      <c r="G1918" s="440" t="b">
        <f t="shared" si="153"/>
        <v>1</v>
      </c>
      <c r="H1918" s="434" t="b">
        <v>0</v>
      </c>
      <c r="I1918" s="434" t="b">
        <v>0</v>
      </c>
      <c r="K1918" s="434" t="b">
        <v>0</v>
      </c>
      <c r="L1918" s="434">
        <v>0</v>
      </c>
      <c r="M1918" s="434" t="b">
        <v>0</v>
      </c>
      <c r="N1918" s="434">
        <v>0</v>
      </c>
      <c r="O1918" s="497" t="e">
        <f t="shared" si="150"/>
        <v>#DIV/0!</v>
      </c>
      <c r="P1918" s="434">
        <f t="shared" si="154"/>
        <v>0</v>
      </c>
      <c r="Q1918" s="434" t="e">
        <f t="shared" si="151"/>
        <v>#VALUE!</v>
      </c>
      <c r="R1918" s="434">
        <v>1</v>
      </c>
      <c r="S1918" s="434" t="str">
        <f t="shared" si="152"/>
        <v>Unclassified? Y/N Out of Order?</v>
      </c>
    </row>
    <row r="1919" spans="6:19" x14ac:dyDescent="0.2">
      <c r="F1919" s="434" t="b">
        <v>0</v>
      </c>
      <c r="G1919" s="440" t="b">
        <f t="shared" si="153"/>
        <v>1</v>
      </c>
      <c r="H1919" s="434" t="b">
        <v>0</v>
      </c>
      <c r="I1919" s="434" t="b">
        <v>0</v>
      </c>
      <c r="K1919" s="434" t="b">
        <v>0</v>
      </c>
      <c r="L1919" s="434">
        <v>0</v>
      </c>
      <c r="M1919" s="434" t="b">
        <v>0</v>
      </c>
      <c r="N1919" s="434">
        <v>0</v>
      </c>
      <c r="O1919" s="497" t="e">
        <f t="shared" si="150"/>
        <v>#DIV/0!</v>
      </c>
      <c r="P1919" s="434">
        <f t="shared" si="154"/>
        <v>0</v>
      </c>
      <c r="Q1919" s="434" t="e">
        <f t="shared" si="151"/>
        <v>#VALUE!</v>
      </c>
      <c r="R1919" s="434">
        <v>1</v>
      </c>
      <c r="S1919" s="434" t="str">
        <f t="shared" si="152"/>
        <v>Unclassified? Y/N Out of Order?</v>
      </c>
    </row>
    <row r="1920" spans="6:19" x14ac:dyDescent="0.2">
      <c r="F1920" s="434" t="b">
        <v>0</v>
      </c>
      <c r="G1920" s="440" t="b">
        <f t="shared" si="153"/>
        <v>1</v>
      </c>
      <c r="H1920" s="434" t="b">
        <v>0</v>
      </c>
      <c r="I1920" s="434" t="b">
        <v>0</v>
      </c>
      <c r="K1920" s="434" t="b">
        <v>0</v>
      </c>
      <c r="L1920" s="434">
        <v>0</v>
      </c>
      <c r="M1920" s="434" t="b">
        <v>0</v>
      </c>
      <c r="N1920" s="434">
        <v>0</v>
      </c>
      <c r="O1920" s="497" t="e">
        <f t="shared" si="150"/>
        <v>#DIV/0!</v>
      </c>
      <c r="P1920" s="434">
        <f t="shared" si="154"/>
        <v>0</v>
      </c>
      <c r="Q1920" s="434" t="e">
        <f t="shared" si="151"/>
        <v>#VALUE!</v>
      </c>
      <c r="R1920" s="434">
        <v>1</v>
      </c>
      <c r="S1920" s="434" t="str">
        <f t="shared" si="152"/>
        <v>Unclassified? Y/N Out of Order?</v>
      </c>
    </row>
    <row r="1921" spans="6:19" x14ac:dyDescent="0.2">
      <c r="F1921" s="434" t="b">
        <v>0</v>
      </c>
      <c r="G1921" s="440" t="b">
        <f t="shared" si="153"/>
        <v>1</v>
      </c>
      <c r="H1921" s="434" t="b">
        <v>0</v>
      </c>
      <c r="I1921" s="434" t="b">
        <v>0</v>
      </c>
      <c r="K1921" s="434" t="b">
        <v>0</v>
      </c>
      <c r="L1921" s="434">
        <v>0</v>
      </c>
      <c r="M1921" s="434" t="b">
        <v>0</v>
      </c>
      <c r="N1921" s="434">
        <v>0</v>
      </c>
      <c r="O1921" s="497" t="e">
        <f t="shared" si="150"/>
        <v>#DIV/0!</v>
      </c>
      <c r="P1921" s="434">
        <f t="shared" si="154"/>
        <v>0</v>
      </c>
      <c r="Q1921" s="434" t="e">
        <f t="shared" si="151"/>
        <v>#VALUE!</v>
      </c>
      <c r="R1921" s="434">
        <v>1</v>
      </c>
      <c r="S1921" s="434" t="str">
        <f t="shared" si="152"/>
        <v>Unclassified? Y/N Out of Order?</v>
      </c>
    </row>
    <row r="1922" spans="6:19" x14ac:dyDescent="0.2">
      <c r="F1922" s="434" t="b">
        <v>0</v>
      </c>
      <c r="G1922" s="440" t="b">
        <f t="shared" si="153"/>
        <v>1</v>
      </c>
      <c r="H1922" s="434" t="b">
        <v>0</v>
      </c>
      <c r="I1922" s="434" t="b">
        <v>0</v>
      </c>
      <c r="K1922" s="434" t="b">
        <v>0</v>
      </c>
      <c r="L1922" s="434">
        <v>0</v>
      </c>
      <c r="M1922" s="434" t="b">
        <v>0</v>
      </c>
      <c r="N1922" s="434">
        <v>0</v>
      </c>
      <c r="O1922" s="497" t="e">
        <f t="shared" si="150"/>
        <v>#DIV/0!</v>
      </c>
      <c r="P1922" s="434">
        <f t="shared" si="154"/>
        <v>0</v>
      </c>
      <c r="Q1922" s="434" t="e">
        <f t="shared" si="151"/>
        <v>#VALUE!</v>
      </c>
      <c r="R1922" s="434">
        <v>1</v>
      </c>
      <c r="S1922" s="434" t="str">
        <f t="shared" si="152"/>
        <v>Unclassified? Y/N Out of Order?</v>
      </c>
    </row>
    <row r="1923" spans="6:19" x14ac:dyDescent="0.2">
      <c r="F1923" s="434" t="b">
        <v>0</v>
      </c>
      <c r="G1923" s="440" t="b">
        <f t="shared" si="153"/>
        <v>1</v>
      </c>
      <c r="H1923" s="434" t="b">
        <v>0</v>
      </c>
      <c r="I1923" s="434" t="b">
        <v>0</v>
      </c>
      <c r="K1923" s="434" t="b">
        <v>0</v>
      </c>
      <c r="L1923" s="434">
        <v>0</v>
      </c>
      <c r="M1923" s="434" t="b">
        <v>0</v>
      </c>
      <c r="N1923" s="434">
        <v>0</v>
      </c>
      <c r="O1923" s="497" t="e">
        <f t="shared" si="150"/>
        <v>#DIV/0!</v>
      </c>
      <c r="P1923" s="434">
        <f t="shared" si="154"/>
        <v>0</v>
      </c>
      <c r="Q1923" s="434" t="e">
        <f t="shared" si="151"/>
        <v>#VALUE!</v>
      </c>
      <c r="R1923" s="434">
        <v>1</v>
      </c>
      <c r="S1923" s="434" t="str">
        <f t="shared" si="152"/>
        <v>Unclassified? Y/N Out of Order?</v>
      </c>
    </row>
    <row r="1924" spans="6:19" x14ac:dyDescent="0.2">
      <c r="F1924" s="434" t="b">
        <v>0</v>
      </c>
      <c r="G1924" s="440" t="b">
        <f t="shared" si="153"/>
        <v>1</v>
      </c>
      <c r="H1924" s="434" t="b">
        <v>0</v>
      </c>
      <c r="I1924" s="434" t="b">
        <v>0</v>
      </c>
      <c r="K1924" s="434" t="b">
        <v>0</v>
      </c>
      <c r="L1924" s="434">
        <v>0</v>
      </c>
      <c r="M1924" s="434" t="b">
        <v>0</v>
      </c>
      <c r="N1924" s="434">
        <v>0</v>
      </c>
      <c r="O1924" s="497" t="e">
        <f t="shared" si="150"/>
        <v>#DIV/0!</v>
      </c>
      <c r="P1924" s="434">
        <f t="shared" si="154"/>
        <v>0</v>
      </c>
      <c r="Q1924" s="434" t="e">
        <f t="shared" si="151"/>
        <v>#VALUE!</v>
      </c>
      <c r="R1924" s="434">
        <v>1</v>
      </c>
      <c r="S1924" s="434" t="str">
        <f t="shared" si="152"/>
        <v>Unclassified? Y/N Out of Order?</v>
      </c>
    </row>
    <row r="1925" spans="6:19" x14ac:dyDescent="0.2">
      <c r="F1925" s="434" t="b">
        <v>0</v>
      </c>
      <c r="G1925" s="440" t="b">
        <f t="shared" si="153"/>
        <v>1</v>
      </c>
      <c r="H1925" s="434" t="b">
        <v>0</v>
      </c>
      <c r="I1925" s="434" t="b">
        <v>0</v>
      </c>
      <c r="K1925" s="434" t="b">
        <v>0</v>
      </c>
      <c r="L1925" s="434">
        <v>0</v>
      </c>
      <c r="M1925" s="434" t="b">
        <v>0</v>
      </c>
      <c r="N1925" s="434">
        <v>0</v>
      </c>
      <c r="O1925" s="497" t="e">
        <f t="shared" si="150"/>
        <v>#DIV/0!</v>
      </c>
      <c r="P1925" s="434">
        <f t="shared" si="154"/>
        <v>0</v>
      </c>
      <c r="Q1925" s="434" t="e">
        <f t="shared" si="151"/>
        <v>#VALUE!</v>
      </c>
      <c r="R1925" s="434">
        <v>1</v>
      </c>
      <c r="S1925" s="434" t="str">
        <f t="shared" si="152"/>
        <v>Unclassified? Y/N Out of Order?</v>
      </c>
    </row>
    <row r="1926" spans="6:19" x14ac:dyDescent="0.2">
      <c r="F1926" s="434" t="b">
        <v>0</v>
      </c>
      <c r="G1926" s="440" t="b">
        <f t="shared" si="153"/>
        <v>1</v>
      </c>
      <c r="H1926" s="434" t="b">
        <v>0</v>
      </c>
      <c r="I1926" s="434" t="b">
        <v>0</v>
      </c>
      <c r="K1926" s="434" t="b">
        <v>0</v>
      </c>
      <c r="L1926" s="434">
        <v>0</v>
      </c>
      <c r="M1926" s="434" t="b">
        <v>0</v>
      </c>
      <c r="N1926" s="434">
        <v>0</v>
      </c>
      <c r="O1926" s="497" t="e">
        <f t="shared" si="150"/>
        <v>#DIV/0!</v>
      </c>
      <c r="P1926" s="434">
        <f t="shared" si="154"/>
        <v>0</v>
      </c>
      <c r="Q1926" s="434" t="e">
        <f t="shared" si="151"/>
        <v>#VALUE!</v>
      </c>
      <c r="R1926" s="434">
        <v>1</v>
      </c>
      <c r="S1926" s="434" t="str">
        <f t="shared" si="152"/>
        <v>Unclassified? Y/N Out of Order?</v>
      </c>
    </row>
    <row r="1927" spans="6:19" x14ac:dyDescent="0.2">
      <c r="F1927" s="434" t="b">
        <v>0</v>
      </c>
      <c r="G1927" s="440" t="b">
        <f t="shared" si="153"/>
        <v>1</v>
      </c>
      <c r="H1927" s="434" t="b">
        <v>0</v>
      </c>
      <c r="I1927" s="434" t="b">
        <v>0</v>
      </c>
      <c r="K1927" s="434" t="b">
        <v>0</v>
      </c>
      <c r="L1927" s="434">
        <v>0</v>
      </c>
      <c r="M1927" s="434" t="b">
        <v>0</v>
      </c>
      <c r="N1927" s="434">
        <v>0</v>
      </c>
      <c r="O1927" s="497" t="e">
        <f t="shared" si="150"/>
        <v>#DIV/0!</v>
      </c>
      <c r="P1927" s="434">
        <f t="shared" si="154"/>
        <v>0</v>
      </c>
      <c r="Q1927" s="434" t="e">
        <f t="shared" si="151"/>
        <v>#VALUE!</v>
      </c>
      <c r="R1927" s="434">
        <v>1</v>
      </c>
      <c r="S1927" s="434" t="str">
        <f t="shared" si="152"/>
        <v>Unclassified? Y/N Out of Order?</v>
      </c>
    </row>
    <row r="1928" spans="6:19" x14ac:dyDescent="0.2">
      <c r="F1928" s="434" t="b">
        <v>0</v>
      </c>
      <c r="G1928" s="440" t="b">
        <f t="shared" si="153"/>
        <v>1</v>
      </c>
      <c r="H1928" s="434" t="b">
        <v>0</v>
      </c>
      <c r="I1928" s="434" t="b">
        <v>0</v>
      </c>
      <c r="K1928" s="434" t="b">
        <v>0</v>
      </c>
      <c r="L1928" s="434">
        <v>0</v>
      </c>
      <c r="M1928" s="434" t="b">
        <v>0</v>
      </c>
      <c r="N1928" s="434">
        <v>0</v>
      </c>
      <c r="O1928" s="497" t="e">
        <f t="shared" si="150"/>
        <v>#DIV/0!</v>
      </c>
      <c r="P1928" s="434">
        <f t="shared" si="154"/>
        <v>0</v>
      </c>
      <c r="Q1928" s="434" t="e">
        <f t="shared" si="151"/>
        <v>#VALUE!</v>
      </c>
      <c r="R1928" s="434">
        <v>1</v>
      </c>
      <c r="S1928" s="434" t="str">
        <f t="shared" si="152"/>
        <v>Unclassified? Y/N Out of Order?</v>
      </c>
    </row>
    <row r="1929" spans="6:19" x14ac:dyDescent="0.2">
      <c r="F1929" s="434" t="b">
        <v>0</v>
      </c>
      <c r="G1929" s="440" t="b">
        <f t="shared" si="153"/>
        <v>1</v>
      </c>
      <c r="H1929" s="434" t="b">
        <v>0</v>
      </c>
      <c r="I1929" s="434" t="b">
        <v>0</v>
      </c>
      <c r="K1929" s="434" t="b">
        <v>0</v>
      </c>
      <c r="L1929" s="434">
        <v>0</v>
      </c>
      <c r="M1929" s="434" t="b">
        <v>0</v>
      </c>
      <c r="N1929" s="434">
        <v>0</v>
      </c>
      <c r="O1929" s="497" t="e">
        <f t="shared" si="150"/>
        <v>#DIV/0!</v>
      </c>
      <c r="P1929" s="434">
        <f t="shared" si="154"/>
        <v>0</v>
      </c>
      <c r="Q1929" s="434" t="e">
        <f t="shared" si="151"/>
        <v>#VALUE!</v>
      </c>
      <c r="R1929" s="434">
        <v>1</v>
      </c>
      <c r="S1929" s="434" t="str">
        <f t="shared" si="152"/>
        <v>Unclassified? Y/N Out of Order?</v>
      </c>
    </row>
    <row r="1930" spans="6:19" x14ac:dyDescent="0.2">
      <c r="F1930" s="434" t="b">
        <v>0</v>
      </c>
      <c r="G1930" s="440" t="b">
        <f t="shared" si="153"/>
        <v>1</v>
      </c>
      <c r="H1930" s="434" t="b">
        <v>0</v>
      </c>
      <c r="I1930" s="434" t="b">
        <v>0</v>
      </c>
      <c r="K1930" s="434" t="b">
        <v>0</v>
      </c>
      <c r="L1930" s="434">
        <v>0</v>
      </c>
      <c r="M1930" s="434" t="b">
        <v>0</v>
      </c>
      <c r="N1930" s="434">
        <v>0</v>
      </c>
      <c r="O1930" s="497" t="e">
        <f t="shared" ref="O1930:O1993" si="155">SUM(IF(I1930 = 1, 1, 0) * J1930, IF(K1930 = 1, 1, 0) * L1930, IF(M1930 = 1, 1, 0) * N1930) / P1930</f>
        <v>#DIV/0!</v>
      </c>
      <c r="P1930" s="434">
        <f t="shared" si="154"/>
        <v>0</v>
      </c>
      <c r="Q1930" s="434" t="e">
        <f t="shared" ref="Q1930:Q1993" si="156">SUM(IF(I1930 = 1, 1, 0) * J1930, IF(K1930 = 1, 1, 0) * L1930, IF(M1930 = 1, 1, 0) * N1930) + " / " + P1930</f>
        <v>#VALUE!</v>
      </c>
      <c r="R1930" s="434">
        <v>1</v>
      </c>
      <c r="S1930" s="434"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34" t="b">
        <v>0</v>
      </c>
      <c r="G1931" s="440" t="b">
        <f t="shared" ref="G1931:G1994" si="158">NOT(H1931)</f>
        <v>1</v>
      </c>
      <c r="H1931" s="434" t="b">
        <v>0</v>
      </c>
      <c r="I1931" s="434" t="b">
        <v>0</v>
      </c>
      <c r="K1931" s="434" t="b">
        <v>0</v>
      </c>
      <c r="L1931" s="434">
        <v>0</v>
      </c>
      <c r="M1931" s="434" t="b">
        <v>0</v>
      </c>
      <c r="N1931" s="434">
        <v>0</v>
      </c>
      <c r="O1931" s="497" t="e">
        <f t="shared" si="155"/>
        <v>#DIV/0!</v>
      </c>
      <c r="P1931" s="434">
        <f t="shared" si="154"/>
        <v>0</v>
      </c>
      <c r="Q1931" s="434" t="e">
        <f t="shared" si="156"/>
        <v>#VALUE!</v>
      </c>
      <c r="R1931" s="434">
        <v>1</v>
      </c>
      <c r="S1931" s="434" t="str">
        <f t="shared" si="157"/>
        <v>Unclassified? Y/N Out of Order?</v>
      </c>
    </row>
    <row r="1932" spans="6:19" x14ac:dyDescent="0.2">
      <c r="F1932" s="434" t="b">
        <v>0</v>
      </c>
      <c r="G1932" s="440" t="b">
        <f t="shared" si="158"/>
        <v>1</v>
      </c>
      <c r="H1932" s="434" t="b">
        <v>0</v>
      </c>
      <c r="I1932" s="434" t="b">
        <v>0</v>
      </c>
      <c r="K1932" s="434" t="b">
        <v>0</v>
      </c>
      <c r="L1932" s="434">
        <v>0</v>
      </c>
      <c r="M1932" s="434" t="b">
        <v>0</v>
      </c>
      <c r="N1932" s="434">
        <v>0</v>
      </c>
      <c r="O1932" s="497" t="e">
        <f t="shared" si="155"/>
        <v>#DIV/0!</v>
      </c>
      <c r="P1932" s="434">
        <f t="shared" si="154"/>
        <v>0</v>
      </c>
      <c r="Q1932" s="434" t="e">
        <f t="shared" si="156"/>
        <v>#VALUE!</v>
      </c>
      <c r="R1932" s="434">
        <v>1</v>
      </c>
      <c r="S1932" s="434" t="str">
        <f t="shared" si="157"/>
        <v>Unclassified? Y/N Out of Order?</v>
      </c>
    </row>
    <row r="1933" spans="6:19" x14ac:dyDescent="0.2">
      <c r="F1933" s="434" t="b">
        <v>0</v>
      </c>
      <c r="G1933" s="440" t="b">
        <f t="shared" si="158"/>
        <v>1</v>
      </c>
      <c r="H1933" s="434" t="b">
        <v>0</v>
      </c>
      <c r="I1933" s="434" t="b">
        <v>0</v>
      </c>
      <c r="K1933" s="434" t="b">
        <v>0</v>
      </c>
      <c r="L1933" s="434">
        <v>0</v>
      </c>
      <c r="M1933" s="434" t="b">
        <v>0</v>
      </c>
      <c r="N1933" s="434">
        <v>0</v>
      </c>
      <c r="O1933" s="497" t="e">
        <f t="shared" si="155"/>
        <v>#DIV/0!</v>
      </c>
      <c r="P1933" s="434">
        <f t="shared" ref="P1933:P1996" si="159">SUM(J1933, L1933, N1933)</f>
        <v>0</v>
      </c>
      <c r="Q1933" s="434" t="e">
        <f t="shared" si="156"/>
        <v>#VALUE!</v>
      </c>
      <c r="R1933" s="434">
        <v>1</v>
      </c>
      <c r="S1933" s="434" t="str">
        <f t="shared" si="157"/>
        <v>Unclassified? Y/N Out of Order?</v>
      </c>
    </row>
    <row r="1934" spans="6:19" x14ac:dyDescent="0.2">
      <c r="F1934" s="434" t="b">
        <v>0</v>
      </c>
      <c r="G1934" s="440" t="b">
        <f t="shared" si="158"/>
        <v>1</v>
      </c>
      <c r="H1934" s="434" t="b">
        <v>0</v>
      </c>
      <c r="I1934" s="434" t="b">
        <v>0</v>
      </c>
      <c r="K1934" s="434" t="b">
        <v>0</v>
      </c>
      <c r="L1934" s="434">
        <v>0</v>
      </c>
      <c r="M1934" s="434" t="b">
        <v>0</v>
      </c>
      <c r="N1934" s="434">
        <v>0</v>
      </c>
      <c r="O1934" s="497" t="e">
        <f t="shared" si="155"/>
        <v>#DIV/0!</v>
      </c>
      <c r="P1934" s="434">
        <f t="shared" si="159"/>
        <v>0</v>
      </c>
      <c r="Q1934" s="434" t="e">
        <f t="shared" si="156"/>
        <v>#VALUE!</v>
      </c>
      <c r="R1934" s="434">
        <v>1</v>
      </c>
      <c r="S1934" s="434" t="str">
        <f t="shared" si="157"/>
        <v>Unclassified? Y/N Out of Order?</v>
      </c>
    </row>
    <row r="1935" spans="6:19" x14ac:dyDescent="0.2">
      <c r="F1935" s="434" t="b">
        <v>0</v>
      </c>
      <c r="G1935" s="440" t="b">
        <f t="shared" si="158"/>
        <v>1</v>
      </c>
      <c r="H1935" s="434" t="b">
        <v>0</v>
      </c>
      <c r="I1935" s="434" t="b">
        <v>0</v>
      </c>
      <c r="K1935" s="434" t="b">
        <v>0</v>
      </c>
      <c r="L1935" s="434">
        <v>0</v>
      </c>
      <c r="M1935" s="434" t="b">
        <v>0</v>
      </c>
      <c r="N1935" s="434">
        <v>0</v>
      </c>
      <c r="O1935" s="497" t="e">
        <f t="shared" si="155"/>
        <v>#DIV/0!</v>
      </c>
      <c r="P1935" s="434">
        <f t="shared" si="159"/>
        <v>0</v>
      </c>
      <c r="Q1935" s="434" t="e">
        <f t="shared" si="156"/>
        <v>#VALUE!</v>
      </c>
      <c r="R1935" s="434">
        <v>1</v>
      </c>
      <c r="S1935" s="434" t="str">
        <f t="shared" si="157"/>
        <v>Unclassified? Y/N Out of Order?</v>
      </c>
    </row>
    <row r="1936" spans="6:19" x14ac:dyDescent="0.2">
      <c r="F1936" s="434" t="b">
        <v>0</v>
      </c>
      <c r="G1936" s="440" t="b">
        <f t="shared" si="158"/>
        <v>1</v>
      </c>
      <c r="H1936" s="434" t="b">
        <v>0</v>
      </c>
      <c r="I1936" s="434" t="b">
        <v>0</v>
      </c>
      <c r="K1936" s="434" t="b">
        <v>0</v>
      </c>
      <c r="L1936" s="434">
        <v>0</v>
      </c>
      <c r="M1936" s="434" t="b">
        <v>0</v>
      </c>
      <c r="N1936" s="434">
        <v>0</v>
      </c>
      <c r="O1936" s="497" t="e">
        <f t="shared" si="155"/>
        <v>#DIV/0!</v>
      </c>
      <c r="P1936" s="434">
        <f t="shared" si="159"/>
        <v>0</v>
      </c>
      <c r="Q1936" s="434" t="e">
        <f t="shared" si="156"/>
        <v>#VALUE!</v>
      </c>
      <c r="R1936" s="434">
        <v>1</v>
      </c>
      <c r="S1936" s="434" t="str">
        <f t="shared" si="157"/>
        <v>Unclassified? Y/N Out of Order?</v>
      </c>
    </row>
    <row r="1937" spans="6:19" x14ac:dyDescent="0.2">
      <c r="F1937" s="434" t="b">
        <v>0</v>
      </c>
      <c r="G1937" s="440" t="b">
        <f t="shared" si="158"/>
        <v>1</v>
      </c>
      <c r="H1937" s="434" t="b">
        <v>0</v>
      </c>
      <c r="I1937" s="434" t="b">
        <v>0</v>
      </c>
      <c r="K1937" s="434" t="b">
        <v>0</v>
      </c>
      <c r="L1937" s="434">
        <v>0</v>
      </c>
      <c r="M1937" s="434" t="b">
        <v>0</v>
      </c>
      <c r="N1937" s="434">
        <v>0</v>
      </c>
      <c r="O1937" s="497" t="e">
        <f t="shared" si="155"/>
        <v>#DIV/0!</v>
      </c>
      <c r="P1937" s="434">
        <f t="shared" si="159"/>
        <v>0</v>
      </c>
      <c r="Q1937" s="434" t="e">
        <f t="shared" si="156"/>
        <v>#VALUE!</v>
      </c>
      <c r="R1937" s="434">
        <v>1</v>
      </c>
      <c r="S1937" s="434" t="str">
        <f t="shared" si="157"/>
        <v>Unclassified? Y/N Out of Order?</v>
      </c>
    </row>
    <row r="1938" spans="6:19" x14ac:dyDescent="0.2">
      <c r="F1938" s="434" t="b">
        <v>0</v>
      </c>
      <c r="G1938" s="440" t="b">
        <f t="shared" si="158"/>
        <v>1</v>
      </c>
      <c r="H1938" s="434" t="b">
        <v>0</v>
      </c>
      <c r="I1938" s="434" t="b">
        <v>0</v>
      </c>
      <c r="K1938" s="434" t="b">
        <v>0</v>
      </c>
      <c r="L1938" s="434">
        <v>0</v>
      </c>
      <c r="M1938" s="434" t="b">
        <v>0</v>
      </c>
      <c r="N1938" s="434">
        <v>0</v>
      </c>
      <c r="O1938" s="497" t="e">
        <f t="shared" si="155"/>
        <v>#DIV/0!</v>
      </c>
      <c r="P1938" s="434">
        <f t="shared" si="159"/>
        <v>0</v>
      </c>
      <c r="Q1938" s="434" t="e">
        <f t="shared" si="156"/>
        <v>#VALUE!</v>
      </c>
      <c r="R1938" s="434">
        <v>1</v>
      </c>
      <c r="S1938" s="434" t="str">
        <f t="shared" si="157"/>
        <v>Unclassified? Y/N Out of Order?</v>
      </c>
    </row>
    <row r="1939" spans="6:19" x14ac:dyDescent="0.2">
      <c r="F1939" s="434" t="b">
        <v>0</v>
      </c>
      <c r="G1939" s="440" t="b">
        <f t="shared" si="158"/>
        <v>1</v>
      </c>
      <c r="H1939" s="434" t="b">
        <v>0</v>
      </c>
      <c r="I1939" s="434" t="b">
        <v>0</v>
      </c>
      <c r="K1939" s="434" t="b">
        <v>0</v>
      </c>
      <c r="L1939" s="434">
        <v>0</v>
      </c>
      <c r="M1939" s="434" t="b">
        <v>0</v>
      </c>
      <c r="N1939" s="434">
        <v>0</v>
      </c>
      <c r="O1939" s="497" t="e">
        <f t="shared" si="155"/>
        <v>#DIV/0!</v>
      </c>
      <c r="P1939" s="434">
        <f t="shared" si="159"/>
        <v>0</v>
      </c>
      <c r="Q1939" s="434" t="e">
        <f t="shared" si="156"/>
        <v>#VALUE!</v>
      </c>
      <c r="R1939" s="434">
        <v>1</v>
      </c>
      <c r="S1939" s="434" t="str">
        <f t="shared" si="157"/>
        <v>Unclassified? Y/N Out of Order?</v>
      </c>
    </row>
    <row r="1940" spans="6:19" x14ac:dyDescent="0.2">
      <c r="F1940" s="434" t="b">
        <v>0</v>
      </c>
      <c r="G1940" s="440" t="b">
        <f t="shared" si="158"/>
        <v>1</v>
      </c>
      <c r="H1940" s="434" t="b">
        <v>0</v>
      </c>
      <c r="I1940" s="434" t="b">
        <v>0</v>
      </c>
      <c r="K1940" s="434" t="b">
        <v>0</v>
      </c>
      <c r="L1940" s="434">
        <v>0</v>
      </c>
      <c r="M1940" s="434" t="b">
        <v>0</v>
      </c>
      <c r="N1940" s="434">
        <v>0</v>
      </c>
      <c r="O1940" s="497" t="e">
        <f t="shared" si="155"/>
        <v>#DIV/0!</v>
      </c>
      <c r="P1940" s="434">
        <f t="shared" si="159"/>
        <v>0</v>
      </c>
      <c r="Q1940" s="434" t="e">
        <f t="shared" si="156"/>
        <v>#VALUE!</v>
      </c>
      <c r="R1940" s="434">
        <v>1</v>
      </c>
      <c r="S1940" s="434" t="str">
        <f t="shared" si="157"/>
        <v>Unclassified? Y/N Out of Order?</v>
      </c>
    </row>
    <row r="1941" spans="6:19" x14ac:dyDescent="0.2">
      <c r="F1941" s="434" t="b">
        <v>0</v>
      </c>
      <c r="G1941" s="440" t="b">
        <f t="shared" si="158"/>
        <v>1</v>
      </c>
      <c r="H1941" s="434" t="b">
        <v>0</v>
      </c>
      <c r="I1941" s="434" t="b">
        <v>0</v>
      </c>
      <c r="K1941" s="434" t="b">
        <v>0</v>
      </c>
      <c r="L1941" s="434">
        <v>0</v>
      </c>
      <c r="M1941" s="434" t="b">
        <v>0</v>
      </c>
      <c r="N1941" s="434">
        <v>0</v>
      </c>
      <c r="O1941" s="497" t="e">
        <f t="shared" si="155"/>
        <v>#DIV/0!</v>
      </c>
      <c r="P1941" s="434">
        <f t="shared" si="159"/>
        <v>0</v>
      </c>
      <c r="Q1941" s="434" t="e">
        <f t="shared" si="156"/>
        <v>#VALUE!</v>
      </c>
      <c r="R1941" s="434">
        <v>1</v>
      </c>
      <c r="S1941" s="434" t="str">
        <f t="shared" si="157"/>
        <v>Unclassified? Y/N Out of Order?</v>
      </c>
    </row>
    <row r="1942" spans="6:19" x14ac:dyDescent="0.2">
      <c r="F1942" s="434" t="b">
        <v>0</v>
      </c>
      <c r="G1942" s="440" t="b">
        <f t="shared" si="158"/>
        <v>1</v>
      </c>
      <c r="H1942" s="434" t="b">
        <v>0</v>
      </c>
      <c r="I1942" s="434" t="b">
        <v>0</v>
      </c>
      <c r="K1942" s="434" t="b">
        <v>0</v>
      </c>
      <c r="L1942" s="434">
        <v>0</v>
      </c>
      <c r="M1942" s="434" t="b">
        <v>0</v>
      </c>
      <c r="N1942" s="434">
        <v>0</v>
      </c>
      <c r="O1942" s="497" t="e">
        <f t="shared" si="155"/>
        <v>#DIV/0!</v>
      </c>
      <c r="P1942" s="434">
        <f t="shared" si="159"/>
        <v>0</v>
      </c>
      <c r="Q1942" s="434" t="e">
        <f t="shared" si="156"/>
        <v>#VALUE!</v>
      </c>
      <c r="R1942" s="434">
        <v>1</v>
      </c>
      <c r="S1942" s="434" t="str">
        <f t="shared" si="157"/>
        <v>Unclassified? Y/N Out of Order?</v>
      </c>
    </row>
    <row r="1943" spans="6:19" x14ac:dyDescent="0.2">
      <c r="F1943" s="434" t="b">
        <v>0</v>
      </c>
      <c r="G1943" s="440" t="b">
        <f t="shared" si="158"/>
        <v>1</v>
      </c>
      <c r="H1943" s="434" t="b">
        <v>0</v>
      </c>
      <c r="I1943" s="434" t="b">
        <v>0</v>
      </c>
      <c r="K1943" s="434" t="b">
        <v>0</v>
      </c>
      <c r="L1943" s="434">
        <v>0</v>
      </c>
      <c r="M1943" s="434" t="b">
        <v>0</v>
      </c>
      <c r="N1943" s="434">
        <v>0</v>
      </c>
      <c r="O1943" s="497" t="e">
        <f t="shared" si="155"/>
        <v>#DIV/0!</v>
      </c>
      <c r="P1943" s="434">
        <f t="shared" si="159"/>
        <v>0</v>
      </c>
      <c r="Q1943" s="434" t="e">
        <f t="shared" si="156"/>
        <v>#VALUE!</v>
      </c>
      <c r="R1943" s="434">
        <v>1</v>
      </c>
      <c r="S1943" s="434" t="str">
        <f t="shared" si="157"/>
        <v>Unclassified? Y/N Out of Order?</v>
      </c>
    </row>
    <row r="1944" spans="6:19" x14ac:dyDescent="0.2">
      <c r="F1944" s="434" t="b">
        <v>0</v>
      </c>
      <c r="G1944" s="440" t="b">
        <f t="shared" si="158"/>
        <v>1</v>
      </c>
      <c r="H1944" s="434" t="b">
        <v>0</v>
      </c>
      <c r="I1944" s="434" t="b">
        <v>0</v>
      </c>
      <c r="K1944" s="434" t="b">
        <v>0</v>
      </c>
      <c r="L1944" s="434">
        <v>0</v>
      </c>
      <c r="M1944" s="434" t="b">
        <v>0</v>
      </c>
      <c r="N1944" s="434">
        <v>0</v>
      </c>
      <c r="O1944" s="497" t="e">
        <f t="shared" si="155"/>
        <v>#DIV/0!</v>
      </c>
      <c r="P1944" s="434">
        <f t="shared" si="159"/>
        <v>0</v>
      </c>
      <c r="Q1944" s="434" t="e">
        <f t="shared" si="156"/>
        <v>#VALUE!</v>
      </c>
      <c r="R1944" s="434">
        <v>1</v>
      </c>
      <c r="S1944" s="434" t="str">
        <f t="shared" si="157"/>
        <v>Unclassified? Y/N Out of Order?</v>
      </c>
    </row>
    <row r="1945" spans="6:19" x14ac:dyDescent="0.2">
      <c r="F1945" s="434" t="b">
        <v>0</v>
      </c>
      <c r="G1945" s="440" t="b">
        <f t="shared" si="158"/>
        <v>1</v>
      </c>
      <c r="H1945" s="434" t="b">
        <v>0</v>
      </c>
      <c r="I1945" s="434" t="b">
        <v>0</v>
      </c>
      <c r="K1945" s="434" t="b">
        <v>0</v>
      </c>
      <c r="L1945" s="434">
        <v>0</v>
      </c>
      <c r="M1945" s="434" t="b">
        <v>0</v>
      </c>
      <c r="N1945" s="434">
        <v>0</v>
      </c>
      <c r="O1945" s="497" t="e">
        <f t="shared" si="155"/>
        <v>#DIV/0!</v>
      </c>
      <c r="P1945" s="434">
        <f t="shared" si="159"/>
        <v>0</v>
      </c>
      <c r="Q1945" s="434" t="e">
        <f t="shared" si="156"/>
        <v>#VALUE!</v>
      </c>
      <c r="R1945" s="434">
        <v>1</v>
      </c>
      <c r="S1945" s="434" t="str">
        <f t="shared" si="157"/>
        <v>Unclassified? Y/N Out of Order?</v>
      </c>
    </row>
    <row r="1946" spans="6:19" x14ac:dyDescent="0.2">
      <c r="F1946" s="434" t="b">
        <v>0</v>
      </c>
      <c r="G1946" s="440" t="b">
        <f t="shared" si="158"/>
        <v>1</v>
      </c>
      <c r="H1946" s="434" t="b">
        <v>0</v>
      </c>
      <c r="I1946" s="434" t="b">
        <v>0</v>
      </c>
      <c r="K1946" s="434" t="b">
        <v>0</v>
      </c>
      <c r="L1946" s="434">
        <v>0</v>
      </c>
      <c r="M1946" s="434" t="b">
        <v>0</v>
      </c>
      <c r="N1946" s="434">
        <v>0</v>
      </c>
      <c r="O1946" s="497" t="e">
        <f t="shared" si="155"/>
        <v>#DIV/0!</v>
      </c>
      <c r="P1946" s="434">
        <f t="shared" si="159"/>
        <v>0</v>
      </c>
      <c r="Q1946" s="434" t="e">
        <f t="shared" si="156"/>
        <v>#VALUE!</v>
      </c>
      <c r="R1946" s="434">
        <v>1</v>
      </c>
      <c r="S1946" s="434" t="str">
        <f t="shared" si="157"/>
        <v>Unclassified? Y/N Out of Order?</v>
      </c>
    </row>
    <row r="1947" spans="6:19" x14ac:dyDescent="0.2">
      <c r="F1947" s="434" t="b">
        <v>0</v>
      </c>
      <c r="G1947" s="440" t="b">
        <f t="shared" si="158"/>
        <v>1</v>
      </c>
      <c r="H1947" s="434" t="b">
        <v>0</v>
      </c>
      <c r="I1947" s="434" t="b">
        <v>0</v>
      </c>
      <c r="K1947" s="434" t="b">
        <v>0</v>
      </c>
      <c r="L1947" s="434">
        <v>0</v>
      </c>
      <c r="M1947" s="434" t="b">
        <v>0</v>
      </c>
      <c r="N1947" s="434">
        <v>0</v>
      </c>
      <c r="O1947" s="497" t="e">
        <f t="shared" si="155"/>
        <v>#DIV/0!</v>
      </c>
      <c r="P1947" s="434">
        <f t="shared" si="159"/>
        <v>0</v>
      </c>
      <c r="Q1947" s="434" t="e">
        <f t="shared" si="156"/>
        <v>#VALUE!</v>
      </c>
      <c r="R1947" s="434">
        <v>1</v>
      </c>
      <c r="S1947" s="434" t="str">
        <f t="shared" si="157"/>
        <v>Unclassified? Y/N Out of Order?</v>
      </c>
    </row>
    <row r="1948" spans="6:19" x14ac:dyDescent="0.2">
      <c r="F1948" s="434" t="b">
        <v>0</v>
      </c>
      <c r="G1948" s="440" t="b">
        <f t="shared" si="158"/>
        <v>1</v>
      </c>
      <c r="H1948" s="434" t="b">
        <v>0</v>
      </c>
      <c r="I1948" s="434" t="b">
        <v>0</v>
      </c>
      <c r="K1948" s="434" t="b">
        <v>0</v>
      </c>
      <c r="L1948" s="434">
        <v>0</v>
      </c>
      <c r="M1948" s="434" t="b">
        <v>0</v>
      </c>
      <c r="N1948" s="434">
        <v>0</v>
      </c>
      <c r="O1948" s="497" t="e">
        <f t="shared" si="155"/>
        <v>#DIV/0!</v>
      </c>
      <c r="P1948" s="434">
        <f t="shared" si="159"/>
        <v>0</v>
      </c>
      <c r="Q1948" s="434" t="e">
        <f t="shared" si="156"/>
        <v>#VALUE!</v>
      </c>
      <c r="R1948" s="434">
        <v>1</v>
      </c>
      <c r="S1948" s="434" t="str">
        <f t="shared" si="157"/>
        <v>Unclassified? Y/N Out of Order?</v>
      </c>
    </row>
    <row r="1949" spans="6:19" x14ac:dyDescent="0.2">
      <c r="F1949" s="434" t="b">
        <v>0</v>
      </c>
      <c r="G1949" s="440" t="b">
        <f t="shared" si="158"/>
        <v>1</v>
      </c>
      <c r="H1949" s="434" t="b">
        <v>0</v>
      </c>
      <c r="I1949" s="434" t="b">
        <v>0</v>
      </c>
      <c r="K1949" s="434" t="b">
        <v>0</v>
      </c>
      <c r="L1949" s="434">
        <v>0</v>
      </c>
      <c r="M1949" s="434" t="b">
        <v>0</v>
      </c>
      <c r="N1949" s="434">
        <v>0</v>
      </c>
      <c r="O1949" s="497" t="e">
        <f t="shared" si="155"/>
        <v>#DIV/0!</v>
      </c>
      <c r="P1949" s="434">
        <f t="shared" si="159"/>
        <v>0</v>
      </c>
      <c r="Q1949" s="434" t="e">
        <f t="shared" si="156"/>
        <v>#VALUE!</v>
      </c>
      <c r="R1949" s="434">
        <v>1</v>
      </c>
      <c r="S1949" s="434" t="str">
        <f t="shared" si="157"/>
        <v>Unclassified? Y/N Out of Order?</v>
      </c>
    </row>
    <row r="1950" spans="6:19" x14ac:dyDescent="0.2">
      <c r="F1950" s="434" t="b">
        <v>0</v>
      </c>
      <c r="G1950" s="440" t="b">
        <f t="shared" si="158"/>
        <v>1</v>
      </c>
      <c r="H1950" s="434" t="b">
        <v>0</v>
      </c>
      <c r="I1950" s="434" t="b">
        <v>0</v>
      </c>
      <c r="K1950" s="434" t="b">
        <v>0</v>
      </c>
      <c r="L1950" s="434">
        <v>0</v>
      </c>
      <c r="M1950" s="434" t="b">
        <v>0</v>
      </c>
      <c r="N1950" s="434">
        <v>0</v>
      </c>
      <c r="O1950" s="497" t="e">
        <f t="shared" si="155"/>
        <v>#DIV/0!</v>
      </c>
      <c r="P1950" s="434">
        <f t="shared" si="159"/>
        <v>0</v>
      </c>
      <c r="Q1950" s="434" t="e">
        <f t="shared" si="156"/>
        <v>#VALUE!</v>
      </c>
      <c r="R1950" s="434">
        <v>1</v>
      </c>
      <c r="S1950" s="434" t="str">
        <f t="shared" si="157"/>
        <v>Unclassified? Y/N Out of Order?</v>
      </c>
    </row>
    <row r="1951" spans="6:19" x14ac:dyDescent="0.2">
      <c r="F1951" s="434" t="b">
        <v>0</v>
      </c>
      <c r="G1951" s="440" t="b">
        <f t="shared" si="158"/>
        <v>1</v>
      </c>
      <c r="H1951" s="434" t="b">
        <v>0</v>
      </c>
      <c r="I1951" s="434" t="b">
        <v>0</v>
      </c>
      <c r="K1951" s="434" t="b">
        <v>0</v>
      </c>
      <c r="L1951" s="434">
        <v>0</v>
      </c>
      <c r="M1951" s="434" t="b">
        <v>0</v>
      </c>
      <c r="N1951" s="434">
        <v>0</v>
      </c>
      <c r="O1951" s="497" t="e">
        <f t="shared" si="155"/>
        <v>#DIV/0!</v>
      </c>
      <c r="P1951" s="434">
        <f t="shared" si="159"/>
        <v>0</v>
      </c>
      <c r="Q1951" s="434" t="e">
        <f t="shared" si="156"/>
        <v>#VALUE!</v>
      </c>
      <c r="R1951" s="434">
        <v>1</v>
      </c>
      <c r="S1951" s="434" t="str">
        <f t="shared" si="157"/>
        <v>Unclassified? Y/N Out of Order?</v>
      </c>
    </row>
    <row r="1952" spans="6:19" x14ac:dyDescent="0.2">
      <c r="F1952" s="434" t="b">
        <v>0</v>
      </c>
      <c r="G1952" s="440" t="b">
        <f t="shared" si="158"/>
        <v>1</v>
      </c>
      <c r="H1952" s="434" t="b">
        <v>0</v>
      </c>
      <c r="I1952" s="434" t="b">
        <v>0</v>
      </c>
      <c r="K1952" s="434" t="b">
        <v>0</v>
      </c>
      <c r="L1952" s="434">
        <v>0</v>
      </c>
      <c r="M1952" s="434" t="b">
        <v>0</v>
      </c>
      <c r="N1952" s="434">
        <v>0</v>
      </c>
      <c r="O1952" s="497" t="e">
        <f t="shared" si="155"/>
        <v>#DIV/0!</v>
      </c>
      <c r="P1952" s="434">
        <f t="shared" si="159"/>
        <v>0</v>
      </c>
      <c r="Q1952" s="434" t="e">
        <f t="shared" si="156"/>
        <v>#VALUE!</v>
      </c>
      <c r="R1952" s="434">
        <v>1</v>
      </c>
      <c r="S1952" s="434" t="str">
        <f t="shared" si="157"/>
        <v>Unclassified? Y/N Out of Order?</v>
      </c>
    </row>
    <row r="1953" spans="6:19" x14ac:dyDescent="0.2">
      <c r="F1953" s="434" t="b">
        <v>0</v>
      </c>
      <c r="G1953" s="440" t="b">
        <f t="shared" si="158"/>
        <v>1</v>
      </c>
      <c r="H1953" s="434" t="b">
        <v>0</v>
      </c>
      <c r="I1953" s="434" t="b">
        <v>0</v>
      </c>
      <c r="K1953" s="434" t="b">
        <v>0</v>
      </c>
      <c r="L1953" s="434">
        <v>0</v>
      </c>
      <c r="M1953" s="434" t="b">
        <v>0</v>
      </c>
      <c r="N1953" s="434">
        <v>0</v>
      </c>
      <c r="O1953" s="497" t="e">
        <f t="shared" si="155"/>
        <v>#DIV/0!</v>
      </c>
      <c r="P1953" s="434">
        <f t="shared" si="159"/>
        <v>0</v>
      </c>
      <c r="Q1953" s="434" t="e">
        <f t="shared" si="156"/>
        <v>#VALUE!</v>
      </c>
      <c r="R1953" s="434">
        <v>1</v>
      </c>
      <c r="S1953" s="434" t="str">
        <f t="shared" si="157"/>
        <v>Unclassified? Y/N Out of Order?</v>
      </c>
    </row>
    <row r="1954" spans="6:19" x14ac:dyDescent="0.2">
      <c r="F1954" s="434" t="b">
        <v>0</v>
      </c>
      <c r="G1954" s="440" t="b">
        <f t="shared" si="158"/>
        <v>1</v>
      </c>
      <c r="H1954" s="434" t="b">
        <v>0</v>
      </c>
      <c r="I1954" s="434" t="b">
        <v>0</v>
      </c>
      <c r="K1954" s="434" t="b">
        <v>0</v>
      </c>
      <c r="L1954" s="434">
        <v>0</v>
      </c>
      <c r="M1954" s="434" t="b">
        <v>0</v>
      </c>
      <c r="N1954" s="434">
        <v>0</v>
      </c>
      <c r="O1954" s="497" t="e">
        <f t="shared" si="155"/>
        <v>#DIV/0!</v>
      </c>
      <c r="P1954" s="434">
        <f t="shared" si="159"/>
        <v>0</v>
      </c>
      <c r="Q1954" s="434" t="e">
        <f t="shared" si="156"/>
        <v>#VALUE!</v>
      </c>
      <c r="R1954" s="434">
        <v>1</v>
      </c>
      <c r="S1954" s="434" t="str">
        <f t="shared" si="157"/>
        <v>Unclassified? Y/N Out of Order?</v>
      </c>
    </row>
    <row r="1955" spans="6:19" x14ac:dyDescent="0.2">
      <c r="F1955" s="434" t="b">
        <v>0</v>
      </c>
      <c r="G1955" s="440" t="b">
        <f t="shared" si="158"/>
        <v>1</v>
      </c>
      <c r="H1955" s="434" t="b">
        <v>0</v>
      </c>
      <c r="I1955" s="434" t="b">
        <v>0</v>
      </c>
      <c r="K1955" s="434" t="b">
        <v>0</v>
      </c>
      <c r="L1955" s="434">
        <v>0</v>
      </c>
      <c r="M1955" s="434" t="b">
        <v>0</v>
      </c>
      <c r="N1955" s="434">
        <v>0</v>
      </c>
      <c r="O1955" s="497" t="e">
        <f t="shared" si="155"/>
        <v>#DIV/0!</v>
      </c>
      <c r="P1955" s="434">
        <f t="shared" si="159"/>
        <v>0</v>
      </c>
      <c r="Q1955" s="434" t="e">
        <f t="shared" si="156"/>
        <v>#VALUE!</v>
      </c>
      <c r="R1955" s="434">
        <v>1</v>
      </c>
      <c r="S1955" s="434" t="str">
        <f t="shared" si="157"/>
        <v>Unclassified? Y/N Out of Order?</v>
      </c>
    </row>
    <row r="1956" spans="6:19" x14ac:dyDescent="0.2">
      <c r="F1956" s="434" t="b">
        <v>0</v>
      </c>
      <c r="G1956" s="440" t="b">
        <f t="shared" si="158"/>
        <v>1</v>
      </c>
      <c r="H1956" s="434" t="b">
        <v>0</v>
      </c>
      <c r="I1956" s="434" t="b">
        <v>0</v>
      </c>
      <c r="K1956" s="434" t="b">
        <v>0</v>
      </c>
      <c r="L1956" s="434">
        <v>0</v>
      </c>
      <c r="M1956" s="434" t="b">
        <v>0</v>
      </c>
      <c r="N1956" s="434">
        <v>0</v>
      </c>
      <c r="O1956" s="497" t="e">
        <f t="shared" si="155"/>
        <v>#DIV/0!</v>
      </c>
      <c r="P1956" s="434">
        <f t="shared" si="159"/>
        <v>0</v>
      </c>
      <c r="Q1956" s="434" t="e">
        <f t="shared" si="156"/>
        <v>#VALUE!</v>
      </c>
      <c r="R1956" s="434">
        <v>1</v>
      </c>
      <c r="S1956" s="434" t="str">
        <f t="shared" si="157"/>
        <v>Unclassified? Y/N Out of Order?</v>
      </c>
    </row>
    <row r="1957" spans="6:19" x14ac:dyDescent="0.2">
      <c r="F1957" s="434" t="b">
        <v>0</v>
      </c>
      <c r="G1957" s="440" t="b">
        <f t="shared" si="158"/>
        <v>1</v>
      </c>
      <c r="H1957" s="434" t="b">
        <v>0</v>
      </c>
      <c r="I1957" s="434" t="b">
        <v>0</v>
      </c>
      <c r="K1957" s="434" t="b">
        <v>0</v>
      </c>
      <c r="L1957" s="434">
        <v>0</v>
      </c>
      <c r="M1957" s="434" t="b">
        <v>0</v>
      </c>
      <c r="N1957" s="434">
        <v>0</v>
      </c>
      <c r="O1957" s="497" t="e">
        <f t="shared" si="155"/>
        <v>#DIV/0!</v>
      </c>
      <c r="P1957" s="434">
        <f t="shared" si="159"/>
        <v>0</v>
      </c>
      <c r="Q1957" s="434" t="e">
        <f t="shared" si="156"/>
        <v>#VALUE!</v>
      </c>
      <c r="R1957" s="434">
        <v>1</v>
      </c>
      <c r="S1957" s="434" t="str">
        <f t="shared" si="157"/>
        <v>Unclassified? Y/N Out of Order?</v>
      </c>
    </row>
    <row r="1958" spans="6:19" x14ac:dyDescent="0.2">
      <c r="F1958" s="434" t="b">
        <v>0</v>
      </c>
      <c r="G1958" s="440" t="b">
        <f t="shared" si="158"/>
        <v>1</v>
      </c>
      <c r="H1958" s="434" t="b">
        <v>0</v>
      </c>
      <c r="I1958" s="434" t="b">
        <v>0</v>
      </c>
      <c r="K1958" s="434" t="b">
        <v>0</v>
      </c>
      <c r="L1958" s="434">
        <v>0</v>
      </c>
      <c r="M1958" s="434" t="b">
        <v>0</v>
      </c>
      <c r="N1958" s="434">
        <v>0</v>
      </c>
      <c r="O1958" s="497" t="e">
        <f t="shared" si="155"/>
        <v>#DIV/0!</v>
      </c>
      <c r="P1958" s="434">
        <f t="shared" si="159"/>
        <v>0</v>
      </c>
      <c r="Q1958" s="434" t="e">
        <f t="shared" si="156"/>
        <v>#VALUE!</v>
      </c>
      <c r="R1958" s="434">
        <v>1</v>
      </c>
      <c r="S1958" s="434" t="str">
        <f t="shared" si="157"/>
        <v>Unclassified? Y/N Out of Order?</v>
      </c>
    </row>
    <row r="1959" spans="6:19" x14ac:dyDescent="0.2">
      <c r="F1959" s="434" t="b">
        <v>0</v>
      </c>
      <c r="G1959" s="440" t="b">
        <f t="shared" si="158"/>
        <v>1</v>
      </c>
      <c r="H1959" s="434" t="b">
        <v>0</v>
      </c>
      <c r="I1959" s="434" t="b">
        <v>0</v>
      </c>
      <c r="K1959" s="434" t="b">
        <v>0</v>
      </c>
      <c r="L1959" s="434">
        <v>0</v>
      </c>
      <c r="M1959" s="434" t="b">
        <v>0</v>
      </c>
      <c r="N1959" s="434">
        <v>0</v>
      </c>
      <c r="O1959" s="497" t="e">
        <f t="shared" si="155"/>
        <v>#DIV/0!</v>
      </c>
      <c r="P1959" s="434">
        <f t="shared" si="159"/>
        <v>0</v>
      </c>
      <c r="Q1959" s="434" t="e">
        <f t="shared" si="156"/>
        <v>#VALUE!</v>
      </c>
      <c r="R1959" s="434">
        <v>1</v>
      </c>
      <c r="S1959" s="434" t="str">
        <f t="shared" si="157"/>
        <v>Unclassified? Y/N Out of Order?</v>
      </c>
    </row>
    <row r="1960" spans="6:19" x14ac:dyDescent="0.2">
      <c r="F1960" s="434" t="b">
        <v>0</v>
      </c>
      <c r="G1960" s="440" t="b">
        <f t="shared" si="158"/>
        <v>1</v>
      </c>
      <c r="H1960" s="434" t="b">
        <v>0</v>
      </c>
      <c r="I1960" s="434" t="b">
        <v>0</v>
      </c>
      <c r="K1960" s="434" t="b">
        <v>0</v>
      </c>
      <c r="L1960" s="434">
        <v>0</v>
      </c>
      <c r="M1960" s="434" t="b">
        <v>0</v>
      </c>
      <c r="N1960" s="434">
        <v>0</v>
      </c>
      <c r="O1960" s="497" t="e">
        <f t="shared" si="155"/>
        <v>#DIV/0!</v>
      </c>
      <c r="P1960" s="434">
        <f t="shared" si="159"/>
        <v>0</v>
      </c>
      <c r="Q1960" s="434" t="e">
        <f t="shared" si="156"/>
        <v>#VALUE!</v>
      </c>
      <c r="R1960" s="434">
        <v>1</v>
      </c>
      <c r="S1960" s="434" t="str">
        <f t="shared" si="157"/>
        <v>Unclassified? Y/N Out of Order?</v>
      </c>
    </row>
    <row r="1961" spans="6:19" x14ac:dyDescent="0.2">
      <c r="F1961" s="434" t="b">
        <v>0</v>
      </c>
      <c r="G1961" s="440" t="b">
        <f t="shared" si="158"/>
        <v>1</v>
      </c>
      <c r="H1961" s="434" t="b">
        <v>0</v>
      </c>
      <c r="I1961" s="434" t="b">
        <v>0</v>
      </c>
      <c r="K1961" s="434" t="b">
        <v>0</v>
      </c>
      <c r="L1961" s="434">
        <v>0</v>
      </c>
      <c r="M1961" s="434" t="b">
        <v>0</v>
      </c>
      <c r="N1961" s="434">
        <v>0</v>
      </c>
      <c r="O1961" s="497" t="e">
        <f t="shared" si="155"/>
        <v>#DIV/0!</v>
      </c>
      <c r="P1961" s="434">
        <f t="shared" si="159"/>
        <v>0</v>
      </c>
      <c r="Q1961" s="434" t="e">
        <f t="shared" si="156"/>
        <v>#VALUE!</v>
      </c>
      <c r="R1961" s="434">
        <v>1</v>
      </c>
      <c r="S1961" s="434" t="str">
        <f t="shared" si="157"/>
        <v>Unclassified? Y/N Out of Order?</v>
      </c>
    </row>
    <row r="1962" spans="6:19" x14ac:dyDescent="0.2">
      <c r="F1962" s="434" t="b">
        <v>0</v>
      </c>
      <c r="G1962" s="440" t="b">
        <f t="shared" si="158"/>
        <v>1</v>
      </c>
      <c r="H1962" s="434" t="b">
        <v>0</v>
      </c>
      <c r="I1962" s="434" t="b">
        <v>0</v>
      </c>
      <c r="K1962" s="434" t="b">
        <v>0</v>
      </c>
      <c r="L1962" s="434">
        <v>0</v>
      </c>
      <c r="M1962" s="434" t="b">
        <v>0</v>
      </c>
      <c r="N1962" s="434">
        <v>0</v>
      </c>
      <c r="O1962" s="497" t="e">
        <f t="shared" si="155"/>
        <v>#DIV/0!</v>
      </c>
      <c r="P1962" s="434">
        <f t="shared" si="159"/>
        <v>0</v>
      </c>
      <c r="Q1962" s="434" t="e">
        <f t="shared" si="156"/>
        <v>#VALUE!</v>
      </c>
      <c r="R1962" s="434">
        <v>1</v>
      </c>
      <c r="S1962" s="434" t="str">
        <f t="shared" si="157"/>
        <v>Unclassified? Y/N Out of Order?</v>
      </c>
    </row>
    <row r="1963" spans="6:19" x14ac:dyDescent="0.2">
      <c r="F1963" s="434" t="b">
        <v>0</v>
      </c>
      <c r="G1963" s="440" t="b">
        <f t="shared" si="158"/>
        <v>1</v>
      </c>
      <c r="H1963" s="434" t="b">
        <v>0</v>
      </c>
      <c r="I1963" s="434" t="b">
        <v>0</v>
      </c>
      <c r="K1963" s="434" t="b">
        <v>0</v>
      </c>
      <c r="L1963" s="434">
        <v>0</v>
      </c>
      <c r="M1963" s="434" t="b">
        <v>0</v>
      </c>
      <c r="N1963" s="434">
        <v>0</v>
      </c>
      <c r="O1963" s="497" t="e">
        <f t="shared" si="155"/>
        <v>#DIV/0!</v>
      </c>
      <c r="P1963" s="434">
        <f t="shared" si="159"/>
        <v>0</v>
      </c>
      <c r="Q1963" s="434" t="e">
        <f t="shared" si="156"/>
        <v>#VALUE!</v>
      </c>
      <c r="R1963" s="434">
        <v>1</v>
      </c>
      <c r="S1963" s="434" t="str">
        <f t="shared" si="157"/>
        <v>Unclassified? Y/N Out of Order?</v>
      </c>
    </row>
    <row r="1964" spans="6:19" x14ac:dyDescent="0.2">
      <c r="F1964" s="434" t="b">
        <v>0</v>
      </c>
      <c r="G1964" s="440" t="b">
        <f t="shared" si="158"/>
        <v>1</v>
      </c>
      <c r="H1964" s="434" t="b">
        <v>0</v>
      </c>
      <c r="I1964" s="434" t="b">
        <v>0</v>
      </c>
      <c r="K1964" s="434" t="b">
        <v>0</v>
      </c>
      <c r="L1964" s="434">
        <v>0</v>
      </c>
      <c r="M1964" s="434" t="b">
        <v>0</v>
      </c>
      <c r="N1964" s="434">
        <v>0</v>
      </c>
      <c r="O1964" s="497" t="e">
        <f t="shared" si="155"/>
        <v>#DIV/0!</v>
      </c>
      <c r="P1964" s="434">
        <f t="shared" si="159"/>
        <v>0</v>
      </c>
      <c r="Q1964" s="434" t="e">
        <f t="shared" si="156"/>
        <v>#VALUE!</v>
      </c>
      <c r="R1964" s="434">
        <v>1</v>
      </c>
      <c r="S1964" s="434" t="str">
        <f t="shared" si="157"/>
        <v>Unclassified? Y/N Out of Order?</v>
      </c>
    </row>
    <row r="1965" spans="6:19" x14ac:dyDescent="0.2">
      <c r="F1965" s="434" t="b">
        <v>0</v>
      </c>
      <c r="G1965" s="440" t="b">
        <f t="shared" si="158"/>
        <v>1</v>
      </c>
      <c r="H1965" s="434" t="b">
        <v>0</v>
      </c>
      <c r="I1965" s="434" t="b">
        <v>0</v>
      </c>
      <c r="K1965" s="434" t="b">
        <v>0</v>
      </c>
      <c r="L1965" s="434">
        <v>0</v>
      </c>
      <c r="M1965" s="434" t="b">
        <v>0</v>
      </c>
      <c r="N1965" s="434">
        <v>0</v>
      </c>
      <c r="O1965" s="497" t="e">
        <f t="shared" si="155"/>
        <v>#DIV/0!</v>
      </c>
      <c r="P1965" s="434">
        <f t="shared" si="159"/>
        <v>0</v>
      </c>
      <c r="Q1965" s="434" t="e">
        <f t="shared" si="156"/>
        <v>#VALUE!</v>
      </c>
      <c r="R1965" s="434">
        <v>1</v>
      </c>
      <c r="S1965" s="434" t="str">
        <f t="shared" si="157"/>
        <v>Unclassified? Y/N Out of Order?</v>
      </c>
    </row>
    <row r="1966" spans="6:19" x14ac:dyDescent="0.2">
      <c r="F1966" s="434" t="b">
        <v>0</v>
      </c>
      <c r="G1966" s="440" t="b">
        <f t="shared" si="158"/>
        <v>1</v>
      </c>
      <c r="H1966" s="434" t="b">
        <v>0</v>
      </c>
      <c r="I1966" s="434" t="b">
        <v>0</v>
      </c>
      <c r="K1966" s="434" t="b">
        <v>0</v>
      </c>
      <c r="L1966" s="434">
        <v>0</v>
      </c>
      <c r="M1966" s="434" t="b">
        <v>0</v>
      </c>
      <c r="N1966" s="434">
        <v>0</v>
      </c>
      <c r="O1966" s="497" t="e">
        <f t="shared" si="155"/>
        <v>#DIV/0!</v>
      </c>
      <c r="P1966" s="434">
        <f t="shared" si="159"/>
        <v>0</v>
      </c>
      <c r="Q1966" s="434" t="e">
        <f t="shared" si="156"/>
        <v>#VALUE!</v>
      </c>
      <c r="R1966" s="434">
        <v>1</v>
      </c>
      <c r="S1966" s="434" t="str">
        <f t="shared" si="157"/>
        <v>Unclassified? Y/N Out of Order?</v>
      </c>
    </row>
    <row r="1967" spans="6:19" x14ac:dyDescent="0.2">
      <c r="F1967" s="434" t="b">
        <v>0</v>
      </c>
      <c r="G1967" s="440" t="b">
        <f t="shared" si="158"/>
        <v>1</v>
      </c>
      <c r="H1967" s="434" t="b">
        <v>0</v>
      </c>
      <c r="I1967" s="434" t="b">
        <v>0</v>
      </c>
      <c r="K1967" s="434" t="b">
        <v>0</v>
      </c>
      <c r="L1967" s="434">
        <v>0</v>
      </c>
      <c r="M1967" s="434" t="b">
        <v>0</v>
      </c>
      <c r="N1967" s="434">
        <v>0</v>
      </c>
      <c r="O1967" s="497" t="e">
        <f t="shared" si="155"/>
        <v>#DIV/0!</v>
      </c>
      <c r="P1967" s="434">
        <f t="shared" si="159"/>
        <v>0</v>
      </c>
      <c r="Q1967" s="434" t="e">
        <f t="shared" si="156"/>
        <v>#VALUE!</v>
      </c>
      <c r="R1967" s="434">
        <v>1</v>
      </c>
      <c r="S1967" s="434" t="str">
        <f t="shared" si="157"/>
        <v>Unclassified? Y/N Out of Order?</v>
      </c>
    </row>
    <row r="1968" spans="6:19" x14ac:dyDescent="0.2">
      <c r="F1968" s="434" t="b">
        <v>0</v>
      </c>
      <c r="G1968" s="440" t="b">
        <f t="shared" si="158"/>
        <v>1</v>
      </c>
      <c r="H1968" s="434" t="b">
        <v>0</v>
      </c>
      <c r="I1968" s="434" t="b">
        <v>0</v>
      </c>
      <c r="K1968" s="434" t="b">
        <v>0</v>
      </c>
      <c r="L1968" s="434">
        <v>0</v>
      </c>
      <c r="M1968" s="434" t="b">
        <v>0</v>
      </c>
      <c r="N1968" s="434">
        <v>0</v>
      </c>
      <c r="O1968" s="497" t="e">
        <f t="shared" si="155"/>
        <v>#DIV/0!</v>
      </c>
      <c r="P1968" s="434">
        <f t="shared" si="159"/>
        <v>0</v>
      </c>
      <c r="Q1968" s="434" t="e">
        <f t="shared" si="156"/>
        <v>#VALUE!</v>
      </c>
      <c r="R1968" s="434">
        <v>1</v>
      </c>
      <c r="S1968" s="434" t="str">
        <f t="shared" si="157"/>
        <v>Unclassified? Y/N Out of Order?</v>
      </c>
    </row>
    <row r="1969" spans="6:19" x14ac:dyDescent="0.2">
      <c r="F1969" s="434" t="b">
        <v>0</v>
      </c>
      <c r="G1969" s="440" t="b">
        <f t="shared" si="158"/>
        <v>1</v>
      </c>
      <c r="H1969" s="434" t="b">
        <v>0</v>
      </c>
      <c r="I1969" s="434" t="b">
        <v>0</v>
      </c>
      <c r="K1969" s="434" t="b">
        <v>0</v>
      </c>
      <c r="L1969" s="434">
        <v>0</v>
      </c>
      <c r="M1969" s="434" t="b">
        <v>0</v>
      </c>
      <c r="N1969" s="434">
        <v>0</v>
      </c>
      <c r="O1969" s="497" t="e">
        <f t="shared" si="155"/>
        <v>#DIV/0!</v>
      </c>
      <c r="P1969" s="434">
        <f t="shared" si="159"/>
        <v>0</v>
      </c>
      <c r="Q1969" s="434" t="e">
        <f t="shared" si="156"/>
        <v>#VALUE!</v>
      </c>
      <c r="R1969" s="434">
        <v>1</v>
      </c>
      <c r="S1969" s="434" t="str">
        <f t="shared" si="157"/>
        <v>Unclassified? Y/N Out of Order?</v>
      </c>
    </row>
    <row r="1970" spans="6:19" x14ac:dyDescent="0.2">
      <c r="F1970" s="434" t="b">
        <v>0</v>
      </c>
      <c r="G1970" s="440" t="b">
        <f t="shared" si="158"/>
        <v>1</v>
      </c>
      <c r="H1970" s="434" t="b">
        <v>0</v>
      </c>
      <c r="I1970" s="434" t="b">
        <v>0</v>
      </c>
      <c r="K1970" s="434" t="b">
        <v>0</v>
      </c>
      <c r="L1970" s="434">
        <v>0</v>
      </c>
      <c r="M1970" s="434" t="b">
        <v>0</v>
      </c>
      <c r="N1970" s="434">
        <v>0</v>
      </c>
      <c r="O1970" s="497" t="e">
        <f t="shared" si="155"/>
        <v>#DIV/0!</v>
      </c>
      <c r="P1970" s="434">
        <f t="shared" si="159"/>
        <v>0</v>
      </c>
      <c r="Q1970" s="434" t="e">
        <f t="shared" si="156"/>
        <v>#VALUE!</v>
      </c>
      <c r="R1970" s="434">
        <v>1</v>
      </c>
      <c r="S1970" s="434" t="str">
        <f t="shared" si="157"/>
        <v>Unclassified? Y/N Out of Order?</v>
      </c>
    </row>
    <row r="1971" spans="6:19" x14ac:dyDescent="0.2">
      <c r="F1971" s="434" t="b">
        <v>0</v>
      </c>
      <c r="G1971" s="440" t="b">
        <f t="shared" si="158"/>
        <v>1</v>
      </c>
      <c r="H1971" s="434" t="b">
        <v>0</v>
      </c>
      <c r="I1971" s="434" t="b">
        <v>0</v>
      </c>
      <c r="K1971" s="434" t="b">
        <v>0</v>
      </c>
      <c r="L1971" s="434">
        <v>0</v>
      </c>
      <c r="M1971" s="434" t="b">
        <v>0</v>
      </c>
      <c r="N1971" s="434">
        <v>0</v>
      </c>
      <c r="O1971" s="497" t="e">
        <f t="shared" si="155"/>
        <v>#DIV/0!</v>
      </c>
      <c r="P1971" s="434">
        <f t="shared" si="159"/>
        <v>0</v>
      </c>
      <c r="Q1971" s="434" t="e">
        <f t="shared" si="156"/>
        <v>#VALUE!</v>
      </c>
      <c r="R1971" s="434">
        <v>1</v>
      </c>
      <c r="S1971" s="434" t="str">
        <f t="shared" si="157"/>
        <v>Unclassified? Y/N Out of Order?</v>
      </c>
    </row>
    <row r="1972" spans="6:19" x14ac:dyDescent="0.2">
      <c r="F1972" s="434" t="b">
        <v>0</v>
      </c>
      <c r="G1972" s="440" t="b">
        <f t="shared" si="158"/>
        <v>1</v>
      </c>
      <c r="H1972" s="434" t="b">
        <v>0</v>
      </c>
      <c r="I1972" s="434" t="b">
        <v>0</v>
      </c>
      <c r="K1972" s="434" t="b">
        <v>0</v>
      </c>
      <c r="L1972" s="434">
        <v>0</v>
      </c>
      <c r="M1972" s="434" t="b">
        <v>0</v>
      </c>
      <c r="N1972" s="434">
        <v>0</v>
      </c>
      <c r="O1972" s="497" t="e">
        <f t="shared" si="155"/>
        <v>#DIV/0!</v>
      </c>
      <c r="P1972" s="434">
        <f t="shared" si="159"/>
        <v>0</v>
      </c>
      <c r="Q1972" s="434" t="e">
        <f t="shared" si="156"/>
        <v>#VALUE!</v>
      </c>
      <c r="R1972" s="434">
        <v>1</v>
      </c>
      <c r="S1972" s="434" t="str">
        <f t="shared" si="157"/>
        <v>Unclassified? Y/N Out of Order?</v>
      </c>
    </row>
    <row r="1973" spans="6:19" x14ac:dyDescent="0.2">
      <c r="F1973" s="434" t="b">
        <v>0</v>
      </c>
      <c r="G1973" s="440" t="b">
        <f t="shared" si="158"/>
        <v>1</v>
      </c>
      <c r="H1973" s="434" t="b">
        <v>0</v>
      </c>
      <c r="I1973" s="434" t="b">
        <v>0</v>
      </c>
      <c r="K1973" s="434" t="b">
        <v>0</v>
      </c>
      <c r="L1973" s="434">
        <v>0</v>
      </c>
      <c r="M1973" s="434" t="b">
        <v>0</v>
      </c>
      <c r="N1973" s="434">
        <v>0</v>
      </c>
      <c r="O1973" s="497" t="e">
        <f t="shared" si="155"/>
        <v>#DIV/0!</v>
      </c>
      <c r="P1973" s="434">
        <f t="shared" si="159"/>
        <v>0</v>
      </c>
      <c r="Q1973" s="434" t="e">
        <f t="shared" si="156"/>
        <v>#VALUE!</v>
      </c>
      <c r="R1973" s="434">
        <v>1</v>
      </c>
      <c r="S1973" s="434" t="str">
        <f t="shared" si="157"/>
        <v>Unclassified? Y/N Out of Order?</v>
      </c>
    </row>
    <row r="1974" spans="6:19" x14ac:dyDescent="0.2">
      <c r="F1974" s="434" t="b">
        <v>0</v>
      </c>
      <c r="G1974" s="440" t="b">
        <f t="shared" si="158"/>
        <v>1</v>
      </c>
      <c r="H1974" s="434" t="b">
        <v>0</v>
      </c>
      <c r="I1974" s="434" t="b">
        <v>0</v>
      </c>
      <c r="K1974" s="434" t="b">
        <v>0</v>
      </c>
      <c r="L1974" s="434">
        <v>0</v>
      </c>
      <c r="M1974" s="434" t="b">
        <v>0</v>
      </c>
      <c r="N1974" s="434">
        <v>0</v>
      </c>
      <c r="O1974" s="497" t="e">
        <f t="shared" si="155"/>
        <v>#DIV/0!</v>
      </c>
      <c r="P1974" s="434">
        <f t="shared" si="159"/>
        <v>0</v>
      </c>
      <c r="Q1974" s="434" t="e">
        <f t="shared" si="156"/>
        <v>#VALUE!</v>
      </c>
      <c r="R1974" s="434">
        <v>1</v>
      </c>
      <c r="S1974" s="434" t="str">
        <f t="shared" si="157"/>
        <v>Unclassified? Y/N Out of Order?</v>
      </c>
    </row>
    <row r="1975" spans="6:19" x14ac:dyDescent="0.2">
      <c r="F1975" s="434" t="b">
        <v>0</v>
      </c>
      <c r="G1975" s="440" t="b">
        <f t="shared" si="158"/>
        <v>1</v>
      </c>
      <c r="H1975" s="434" t="b">
        <v>0</v>
      </c>
      <c r="I1975" s="434" t="b">
        <v>0</v>
      </c>
      <c r="K1975" s="434" t="b">
        <v>0</v>
      </c>
      <c r="L1975" s="434">
        <v>0</v>
      </c>
      <c r="M1975" s="434" t="b">
        <v>0</v>
      </c>
      <c r="N1975" s="434">
        <v>0</v>
      </c>
      <c r="O1975" s="497" t="e">
        <f t="shared" si="155"/>
        <v>#DIV/0!</v>
      </c>
      <c r="P1975" s="434">
        <f t="shared" si="159"/>
        <v>0</v>
      </c>
      <c r="Q1975" s="434" t="e">
        <f t="shared" si="156"/>
        <v>#VALUE!</v>
      </c>
      <c r="R1975" s="434">
        <v>1</v>
      </c>
      <c r="S1975" s="434" t="str">
        <f t="shared" si="157"/>
        <v>Unclassified? Y/N Out of Order?</v>
      </c>
    </row>
    <row r="1976" spans="6:19" x14ac:dyDescent="0.2">
      <c r="F1976" s="434" t="b">
        <v>0</v>
      </c>
      <c r="G1976" s="440" t="b">
        <f t="shared" si="158"/>
        <v>1</v>
      </c>
      <c r="H1976" s="434" t="b">
        <v>0</v>
      </c>
      <c r="I1976" s="434" t="b">
        <v>0</v>
      </c>
      <c r="K1976" s="434" t="b">
        <v>0</v>
      </c>
      <c r="L1976" s="434">
        <v>0</v>
      </c>
      <c r="M1976" s="434" t="b">
        <v>0</v>
      </c>
      <c r="N1976" s="434">
        <v>0</v>
      </c>
      <c r="O1976" s="497" t="e">
        <f t="shared" si="155"/>
        <v>#DIV/0!</v>
      </c>
      <c r="P1976" s="434">
        <f t="shared" si="159"/>
        <v>0</v>
      </c>
      <c r="Q1976" s="434" t="e">
        <f t="shared" si="156"/>
        <v>#VALUE!</v>
      </c>
      <c r="R1976" s="434">
        <v>1</v>
      </c>
      <c r="S1976" s="434" t="str">
        <f t="shared" si="157"/>
        <v>Unclassified? Y/N Out of Order?</v>
      </c>
    </row>
    <row r="1977" spans="6:19" x14ac:dyDescent="0.2">
      <c r="F1977" s="434" t="b">
        <v>0</v>
      </c>
      <c r="G1977" s="440" t="b">
        <f t="shared" si="158"/>
        <v>1</v>
      </c>
      <c r="H1977" s="434" t="b">
        <v>0</v>
      </c>
      <c r="I1977" s="434" t="b">
        <v>0</v>
      </c>
      <c r="K1977" s="434" t="b">
        <v>0</v>
      </c>
      <c r="L1977" s="434">
        <v>0</v>
      </c>
      <c r="M1977" s="434" t="b">
        <v>0</v>
      </c>
      <c r="N1977" s="434">
        <v>0</v>
      </c>
      <c r="O1977" s="497" t="e">
        <f t="shared" si="155"/>
        <v>#DIV/0!</v>
      </c>
      <c r="P1977" s="434">
        <f t="shared" si="159"/>
        <v>0</v>
      </c>
      <c r="Q1977" s="434" t="e">
        <f t="shared" si="156"/>
        <v>#VALUE!</v>
      </c>
      <c r="R1977" s="434">
        <v>1</v>
      </c>
      <c r="S1977" s="434" t="str">
        <f t="shared" si="157"/>
        <v>Unclassified? Y/N Out of Order?</v>
      </c>
    </row>
    <row r="1978" spans="6:19" x14ac:dyDescent="0.2">
      <c r="F1978" s="434" t="b">
        <v>0</v>
      </c>
      <c r="G1978" s="440" t="b">
        <f t="shared" si="158"/>
        <v>1</v>
      </c>
      <c r="H1978" s="434" t="b">
        <v>0</v>
      </c>
      <c r="I1978" s="434" t="b">
        <v>0</v>
      </c>
      <c r="K1978" s="434" t="b">
        <v>0</v>
      </c>
      <c r="L1978" s="434">
        <v>0</v>
      </c>
      <c r="M1978" s="434" t="b">
        <v>0</v>
      </c>
      <c r="N1978" s="434">
        <v>0</v>
      </c>
      <c r="O1978" s="497" t="e">
        <f t="shared" si="155"/>
        <v>#DIV/0!</v>
      </c>
      <c r="P1978" s="434">
        <f t="shared" si="159"/>
        <v>0</v>
      </c>
      <c r="Q1978" s="434" t="e">
        <f t="shared" si="156"/>
        <v>#VALUE!</v>
      </c>
      <c r="R1978" s="434">
        <v>1</v>
      </c>
      <c r="S1978" s="434" t="str">
        <f t="shared" si="157"/>
        <v>Unclassified? Y/N Out of Order?</v>
      </c>
    </row>
    <row r="1979" spans="6:19" x14ac:dyDescent="0.2">
      <c r="F1979" s="434" t="b">
        <v>0</v>
      </c>
      <c r="G1979" s="440" t="b">
        <f t="shared" si="158"/>
        <v>1</v>
      </c>
      <c r="H1979" s="434" t="b">
        <v>0</v>
      </c>
      <c r="I1979" s="434" t="b">
        <v>0</v>
      </c>
      <c r="K1979" s="434" t="b">
        <v>0</v>
      </c>
      <c r="L1979" s="434">
        <v>0</v>
      </c>
      <c r="M1979" s="434" t="b">
        <v>0</v>
      </c>
      <c r="N1979" s="434">
        <v>0</v>
      </c>
      <c r="O1979" s="497" t="e">
        <f t="shared" si="155"/>
        <v>#DIV/0!</v>
      </c>
      <c r="P1979" s="434">
        <f t="shared" si="159"/>
        <v>0</v>
      </c>
      <c r="Q1979" s="434" t="e">
        <f t="shared" si="156"/>
        <v>#VALUE!</v>
      </c>
      <c r="R1979" s="434">
        <v>1</v>
      </c>
      <c r="S1979" s="434" t="str">
        <f t="shared" si="157"/>
        <v>Unclassified? Y/N Out of Order?</v>
      </c>
    </row>
    <row r="1980" spans="6:19" x14ac:dyDescent="0.2">
      <c r="F1980" s="434" t="b">
        <v>0</v>
      </c>
      <c r="G1980" s="440" t="b">
        <f t="shared" si="158"/>
        <v>1</v>
      </c>
      <c r="H1980" s="434" t="b">
        <v>0</v>
      </c>
      <c r="I1980" s="434" t="b">
        <v>0</v>
      </c>
      <c r="K1980" s="434" t="b">
        <v>0</v>
      </c>
      <c r="L1980" s="434">
        <v>0</v>
      </c>
      <c r="M1980" s="434" t="b">
        <v>0</v>
      </c>
      <c r="N1980" s="434">
        <v>0</v>
      </c>
      <c r="O1980" s="497" t="e">
        <f t="shared" si="155"/>
        <v>#DIV/0!</v>
      </c>
      <c r="P1980" s="434">
        <f t="shared" si="159"/>
        <v>0</v>
      </c>
      <c r="Q1980" s="434" t="e">
        <f t="shared" si="156"/>
        <v>#VALUE!</v>
      </c>
      <c r="R1980" s="434">
        <v>1</v>
      </c>
      <c r="S1980" s="434" t="str">
        <f t="shared" si="157"/>
        <v>Unclassified? Y/N Out of Order?</v>
      </c>
    </row>
    <row r="1981" spans="6:19" x14ac:dyDescent="0.2">
      <c r="F1981" s="434" t="b">
        <v>0</v>
      </c>
      <c r="G1981" s="440" t="b">
        <f t="shared" si="158"/>
        <v>1</v>
      </c>
      <c r="H1981" s="434" t="b">
        <v>0</v>
      </c>
      <c r="I1981" s="434" t="b">
        <v>0</v>
      </c>
      <c r="K1981" s="434" t="b">
        <v>0</v>
      </c>
      <c r="L1981" s="434">
        <v>0</v>
      </c>
      <c r="M1981" s="434" t="b">
        <v>0</v>
      </c>
      <c r="N1981" s="434">
        <v>0</v>
      </c>
      <c r="O1981" s="497" t="e">
        <f t="shared" si="155"/>
        <v>#DIV/0!</v>
      </c>
      <c r="P1981" s="434">
        <f t="shared" si="159"/>
        <v>0</v>
      </c>
      <c r="Q1981" s="434" t="e">
        <f t="shared" si="156"/>
        <v>#VALUE!</v>
      </c>
      <c r="R1981" s="434">
        <v>1</v>
      </c>
      <c r="S1981" s="434" t="str">
        <f t="shared" si="157"/>
        <v>Unclassified? Y/N Out of Order?</v>
      </c>
    </row>
    <row r="1982" spans="6:19" x14ac:dyDescent="0.2">
      <c r="F1982" s="434" t="b">
        <v>0</v>
      </c>
      <c r="G1982" s="440" t="b">
        <f t="shared" si="158"/>
        <v>1</v>
      </c>
      <c r="H1982" s="434" t="b">
        <v>0</v>
      </c>
      <c r="I1982" s="434" t="b">
        <v>0</v>
      </c>
      <c r="K1982" s="434" t="b">
        <v>0</v>
      </c>
      <c r="L1982" s="434">
        <v>0</v>
      </c>
      <c r="M1982" s="434" t="b">
        <v>0</v>
      </c>
      <c r="N1982" s="434">
        <v>0</v>
      </c>
      <c r="O1982" s="497" t="e">
        <f t="shared" si="155"/>
        <v>#DIV/0!</v>
      </c>
      <c r="P1982" s="434">
        <f t="shared" si="159"/>
        <v>0</v>
      </c>
      <c r="Q1982" s="434" t="e">
        <f t="shared" si="156"/>
        <v>#VALUE!</v>
      </c>
      <c r="R1982" s="434">
        <v>1</v>
      </c>
      <c r="S1982" s="434" t="str">
        <f t="shared" si="157"/>
        <v>Unclassified? Y/N Out of Order?</v>
      </c>
    </row>
    <row r="1983" spans="6:19" x14ac:dyDescent="0.2">
      <c r="F1983" s="434" t="b">
        <v>0</v>
      </c>
      <c r="G1983" s="440" t="b">
        <f t="shared" si="158"/>
        <v>1</v>
      </c>
      <c r="H1983" s="434" t="b">
        <v>0</v>
      </c>
      <c r="I1983" s="434" t="b">
        <v>0</v>
      </c>
      <c r="K1983" s="434" t="b">
        <v>0</v>
      </c>
      <c r="L1983" s="434">
        <v>0</v>
      </c>
      <c r="M1983" s="434" t="b">
        <v>0</v>
      </c>
      <c r="N1983" s="434">
        <v>0</v>
      </c>
      <c r="O1983" s="497" t="e">
        <f t="shared" si="155"/>
        <v>#DIV/0!</v>
      </c>
      <c r="P1983" s="434">
        <f t="shared" si="159"/>
        <v>0</v>
      </c>
      <c r="Q1983" s="434" t="e">
        <f t="shared" si="156"/>
        <v>#VALUE!</v>
      </c>
      <c r="R1983" s="434">
        <v>1</v>
      </c>
      <c r="S1983" s="434" t="str">
        <f t="shared" si="157"/>
        <v>Unclassified? Y/N Out of Order?</v>
      </c>
    </row>
    <row r="1984" spans="6:19" x14ac:dyDescent="0.2">
      <c r="F1984" s="434" t="b">
        <v>0</v>
      </c>
      <c r="G1984" s="440" t="b">
        <f t="shared" si="158"/>
        <v>1</v>
      </c>
      <c r="H1984" s="434" t="b">
        <v>0</v>
      </c>
      <c r="I1984" s="434" t="b">
        <v>0</v>
      </c>
      <c r="K1984" s="434" t="b">
        <v>0</v>
      </c>
      <c r="L1984" s="434">
        <v>0</v>
      </c>
      <c r="M1984" s="434" t="b">
        <v>0</v>
      </c>
      <c r="N1984" s="434">
        <v>0</v>
      </c>
      <c r="O1984" s="497" t="e">
        <f t="shared" si="155"/>
        <v>#DIV/0!</v>
      </c>
      <c r="P1984" s="434">
        <f t="shared" si="159"/>
        <v>0</v>
      </c>
      <c r="Q1984" s="434" t="e">
        <f t="shared" si="156"/>
        <v>#VALUE!</v>
      </c>
      <c r="R1984" s="434">
        <v>1</v>
      </c>
      <c r="S1984" s="434" t="str">
        <f t="shared" si="157"/>
        <v>Unclassified? Y/N Out of Order?</v>
      </c>
    </row>
    <row r="1985" spans="6:19" x14ac:dyDescent="0.2">
      <c r="F1985" s="434" t="b">
        <v>0</v>
      </c>
      <c r="G1985" s="440" t="b">
        <f t="shared" si="158"/>
        <v>1</v>
      </c>
      <c r="H1985" s="434" t="b">
        <v>0</v>
      </c>
      <c r="I1985" s="434" t="b">
        <v>0</v>
      </c>
      <c r="K1985" s="434" t="b">
        <v>0</v>
      </c>
      <c r="L1985" s="434">
        <v>0</v>
      </c>
      <c r="M1985" s="434" t="b">
        <v>0</v>
      </c>
      <c r="N1985" s="434">
        <v>0</v>
      </c>
      <c r="O1985" s="497" t="e">
        <f t="shared" si="155"/>
        <v>#DIV/0!</v>
      </c>
      <c r="P1985" s="434">
        <f t="shared" si="159"/>
        <v>0</v>
      </c>
      <c r="Q1985" s="434" t="e">
        <f t="shared" si="156"/>
        <v>#VALUE!</v>
      </c>
      <c r="R1985" s="434">
        <v>1</v>
      </c>
      <c r="S1985" s="434" t="str">
        <f t="shared" si="157"/>
        <v>Unclassified? Y/N Out of Order?</v>
      </c>
    </row>
    <row r="1986" spans="6:19" x14ac:dyDescent="0.2">
      <c r="F1986" s="434" t="b">
        <v>0</v>
      </c>
      <c r="G1986" s="440" t="b">
        <f t="shared" si="158"/>
        <v>1</v>
      </c>
      <c r="H1986" s="434" t="b">
        <v>0</v>
      </c>
      <c r="I1986" s="434" t="b">
        <v>0</v>
      </c>
      <c r="K1986" s="434" t="b">
        <v>0</v>
      </c>
      <c r="L1986" s="434">
        <v>0</v>
      </c>
      <c r="M1986" s="434" t="b">
        <v>0</v>
      </c>
      <c r="N1986" s="434">
        <v>0</v>
      </c>
      <c r="O1986" s="497" t="e">
        <f t="shared" si="155"/>
        <v>#DIV/0!</v>
      </c>
      <c r="P1986" s="434">
        <f t="shared" si="159"/>
        <v>0</v>
      </c>
      <c r="Q1986" s="434" t="e">
        <f t="shared" si="156"/>
        <v>#VALUE!</v>
      </c>
      <c r="R1986" s="434">
        <v>1</v>
      </c>
      <c r="S1986" s="434" t="str">
        <f t="shared" si="157"/>
        <v>Unclassified? Y/N Out of Order?</v>
      </c>
    </row>
    <row r="1987" spans="6:19" x14ac:dyDescent="0.2">
      <c r="F1987" s="434" t="b">
        <v>0</v>
      </c>
      <c r="G1987" s="440" t="b">
        <f t="shared" si="158"/>
        <v>1</v>
      </c>
      <c r="H1987" s="434" t="b">
        <v>0</v>
      </c>
      <c r="I1987" s="434" t="b">
        <v>0</v>
      </c>
      <c r="K1987" s="434" t="b">
        <v>0</v>
      </c>
      <c r="L1987" s="434">
        <v>0</v>
      </c>
      <c r="M1987" s="434" t="b">
        <v>0</v>
      </c>
      <c r="N1987" s="434">
        <v>0</v>
      </c>
      <c r="O1987" s="497" t="e">
        <f t="shared" si="155"/>
        <v>#DIV/0!</v>
      </c>
      <c r="P1987" s="434">
        <f t="shared" si="159"/>
        <v>0</v>
      </c>
      <c r="Q1987" s="434" t="e">
        <f t="shared" si="156"/>
        <v>#VALUE!</v>
      </c>
      <c r="R1987" s="434">
        <v>1</v>
      </c>
      <c r="S1987" s="434" t="str">
        <f t="shared" si="157"/>
        <v>Unclassified? Y/N Out of Order?</v>
      </c>
    </row>
    <row r="1988" spans="6:19" x14ac:dyDescent="0.2">
      <c r="F1988" s="434" t="b">
        <v>0</v>
      </c>
      <c r="G1988" s="440" t="b">
        <f t="shared" si="158"/>
        <v>1</v>
      </c>
      <c r="H1988" s="434" t="b">
        <v>0</v>
      </c>
      <c r="I1988" s="434" t="b">
        <v>0</v>
      </c>
      <c r="K1988" s="434" t="b">
        <v>0</v>
      </c>
      <c r="L1988" s="434">
        <v>0</v>
      </c>
      <c r="M1988" s="434" t="b">
        <v>0</v>
      </c>
      <c r="N1988" s="434">
        <v>0</v>
      </c>
      <c r="O1988" s="497" t="e">
        <f t="shared" si="155"/>
        <v>#DIV/0!</v>
      </c>
      <c r="P1988" s="434">
        <f t="shared" si="159"/>
        <v>0</v>
      </c>
      <c r="Q1988" s="434" t="e">
        <f t="shared" si="156"/>
        <v>#VALUE!</v>
      </c>
      <c r="R1988" s="434">
        <v>1</v>
      </c>
      <c r="S1988" s="434" t="str">
        <f t="shared" si="157"/>
        <v>Unclassified? Y/N Out of Order?</v>
      </c>
    </row>
    <row r="1989" spans="6:19" x14ac:dyDescent="0.2">
      <c r="F1989" s="434" t="b">
        <v>0</v>
      </c>
      <c r="G1989" s="440" t="b">
        <f t="shared" si="158"/>
        <v>1</v>
      </c>
      <c r="H1989" s="434" t="b">
        <v>0</v>
      </c>
      <c r="I1989" s="434" t="b">
        <v>0</v>
      </c>
      <c r="K1989" s="434" t="b">
        <v>0</v>
      </c>
      <c r="L1989" s="434">
        <v>0</v>
      </c>
      <c r="M1989" s="434" t="b">
        <v>0</v>
      </c>
      <c r="N1989" s="434">
        <v>0</v>
      </c>
      <c r="O1989" s="497" t="e">
        <f t="shared" si="155"/>
        <v>#DIV/0!</v>
      </c>
      <c r="P1989" s="434">
        <f t="shared" si="159"/>
        <v>0</v>
      </c>
      <c r="Q1989" s="434" t="e">
        <f t="shared" si="156"/>
        <v>#VALUE!</v>
      </c>
      <c r="R1989" s="434">
        <v>1</v>
      </c>
      <c r="S1989" s="434" t="str">
        <f t="shared" si="157"/>
        <v>Unclassified? Y/N Out of Order?</v>
      </c>
    </row>
    <row r="1990" spans="6:19" x14ac:dyDescent="0.2">
      <c r="F1990" s="434" t="b">
        <v>0</v>
      </c>
      <c r="G1990" s="440" t="b">
        <f t="shared" si="158"/>
        <v>1</v>
      </c>
      <c r="H1990" s="434" t="b">
        <v>0</v>
      </c>
      <c r="I1990" s="434" t="b">
        <v>0</v>
      </c>
      <c r="K1990" s="434" t="b">
        <v>0</v>
      </c>
      <c r="L1990" s="434">
        <v>0</v>
      </c>
      <c r="M1990" s="434" t="b">
        <v>0</v>
      </c>
      <c r="N1990" s="434">
        <v>0</v>
      </c>
      <c r="O1990" s="497" t="e">
        <f t="shared" si="155"/>
        <v>#DIV/0!</v>
      </c>
      <c r="P1990" s="434">
        <f t="shared" si="159"/>
        <v>0</v>
      </c>
      <c r="Q1990" s="434" t="e">
        <f t="shared" si="156"/>
        <v>#VALUE!</v>
      </c>
      <c r="R1990" s="434">
        <v>1</v>
      </c>
      <c r="S1990" s="434" t="str">
        <f t="shared" si="157"/>
        <v>Unclassified? Y/N Out of Order?</v>
      </c>
    </row>
    <row r="1991" spans="6:19" x14ac:dyDescent="0.2">
      <c r="F1991" s="434" t="b">
        <v>0</v>
      </c>
      <c r="G1991" s="440" t="b">
        <f t="shared" si="158"/>
        <v>1</v>
      </c>
      <c r="H1991" s="434" t="b">
        <v>0</v>
      </c>
      <c r="I1991" s="434" t="b">
        <v>0</v>
      </c>
      <c r="K1991" s="434" t="b">
        <v>0</v>
      </c>
      <c r="L1991" s="434">
        <v>0</v>
      </c>
      <c r="M1991" s="434" t="b">
        <v>0</v>
      </c>
      <c r="N1991" s="434">
        <v>0</v>
      </c>
      <c r="O1991" s="497" t="e">
        <f t="shared" si="155"/>
        <v>#DIV/0!</v>
      </c>
      <c r="P1991" s="434">
        <f t="shared" si="159"/>
        <v>0</v>
      </c>
      <c r="Q1991" s="434" t="e">
        <f t="shared" si="156"/>
        <v>#VALUE!</v>
      </c>
      <c r="R1991" s="434">
        <v>1</v>
      </c>
      <c r="S1991" s="434" t="str">
        <f t="shared" si="157"/>
        <v>Unclassified? Y/N Out of Order?</v>
      </c>
    </row>
    <row r="1992" spans="6:19" x14ac:dyDescent="0.2">
      <c r="F1992" s="434" t="b">
        <v>0</v>
      </c>
      <c r="G1992" s="440" t="b">
        <f t="shared" si="158"/>
        <v>1</v>
      </c>
      <c r="H1992" s="434" t="b">
        <v>0</v>
      </c>
      <c r="I1992" s="434" t="b">
        <v>0</v>
      </c>
      <c r="K1992" s="434" t="b">
        <v>0</v>
      </c>
      <c r="L1992" s="434">
        <v>0</v>
      </c>
      <c r="M1992" s="434" t="b">
        <v>0</v>
      </c>
      <c r="N1992" s="434">
        <v>0</v>
      </c>
      <c r="O1992" s="497" t="e">
        <f t="shared" si="155"/>
        <v>#DIV/0!</v>
      </c>
      <c r="P1992" s="434">
        <f t="shared" si="159"/>
        <v>0</v>
      </c>
      <c r="Q1992" s="434" t="e">
        <f t="shared" si="156"/>
        <v>#VALUE!</v>
      </c>
      <c r="R1992" s="434">
        <v>1</v>
      </c>
      <c r="S1992" s="434" t="str">
        <f t="shared" si="157"/>
        <v>Unclassified? Y/N Out of Order?</v>
      </c>
    </row>
    <row r="1993" spans="6:19" x14ac:dyDescent="0.2">
      <c r="F1993" s="434" t="b">
        <v>0</v>
      </c>
      <c r="G1993" s="440" t="b">
        <f t="shared" si="158"/>
        <v>1</v>
      </c>
      <c r="H1993" s="434" t="b">
        <v>0</v>
      </c>
      <c r="I1993" s="434" t="b">
        <v>0</v>
      </c>
      <c r="K1993" s="434" t="b">
        <v>0</v>
      </c>
      <c r="L1993" s="434">
        <v>0</v>
      </c>
      <c r="M1993" s="434" t="b">
        <v>0</v>
      </c>
      <c r="N1993" s="434">
        <v>0</v>
      </c>
      <c r="O1993" s="497" t="e">
        <f t="shared" si="155"/>
        <v>#DIV/0!</v>
      </c>
      <c r="P1993" s="434">
        <f t="shared" si="159"/>
        <v>0</v>
      </c>
      <c r="Q1993" s="434" t="e">
        <f t="shared" si="156"/>
        <v>#VALUE!</v>
      </c>
      <c r="R1993" s="434">
        <v>1</v>
      </c>
      <c r="S1993" s="434" t="str">
        <f t="shared" si="157"/>
        <v>Unclassified? Y/N Out of Order?</v>
      </c>
    </row>
    <row r="1994" spans="6:19" x14ac:dyDescent="0.2">
      <c r="F1994" s="434" t="b">
        <v>0</v>
      </c>
      <c r="G1994" s="440" t="b">
        <f t="shared" si="158"/>
        <v>1</v>
      </c>
      <c r="H1994" s="434" t="b">
        <v>0</v>
      </c>
      <c r="I1994" s="434" t="b">
        <v>0</v>
      </c>
      <c r="K1994" s="434" t="b">
        <v>0</v>
      </c>
      <c r="L1994" s="434">
        <v>0</v>
      </c>
      <c r="M1994" s="434" t="b">
        <v>0</v>
      </c>
      <c r="N1994" s="434">
        <v>0</v>
      </c>
      <c r="O1994" s="497" t="e">
        <f t="shared" ref="O1994:O2005" si="160">SUM(IF(I1994 = 1, 1, 0) * J1994, IF(K1994 = 1, 1, 0) * L1994, IF(M1994 = 1, 1, 0) * N1994) / P1994</f>
        <v>#DIV/0!</v>
      </c>
      <c r="P1994" s="434">
        <f t="shared" si="159"/>
        <v>0</v>
      </c>
      <c r="Q1994" s="434" t="e">
        <f t="shared" ref="Q1994:Q2005" si="161">SUM(IF(I1994 = 1, 1, 0) * J1994, IF(K1994 = 1, 1, 0) * L1994, IF(M1994 = 1, 1, 0) * N1994) + " / " + P1994</f>
        <v>#VALUE!</v>
      </c>
      <c r="R1994" s="434">
        <v>1</v>
      </c>
      <c r="S1994" s="434"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34" t="b">
        <v>0</v>
      </c>
      <c r="G1995" s="440" t="b">
        <f t="shared" ref="G1995:G2005" si="163">NOT(H1995)</f>
        <v>1</v>
      </c>
      <c r="H1995" s="434" t="b">
        <v>0</v>
      </c>
      <c r="I1995" s="434" t="b">
        <v>0</v>
      </c>
      <c r="K1995" s="434" t="b">
        <v>0</v>
      </c>
      <c r="L1995" s="434">
        <v>0</v>
      </c>
      <c r="M1995" s="434" t="b">
        <v>0</v>
      </c>
      <c r="N1995" s="434">
        <v>0</v>
      </c>
      <c r="O1995" s="497" t="e">
        <f t="shared" si="160"/>
        <v>#DIV/0!</v>
      </c>
      <c r="P1995" s="434">
        <f t="shared" si="159"/>
        <v>0</v>
      </c>
      <c r="Q1995" s="434" t="e">
        <f t="shared" si="161"/>
        <v>#VALUE!</v>
      </c>
      <c r="R1995" s="434">
        <v>1</v>
      </c>
      <c r="S1995" s="434" t="str">
        <f t="shared" si="162"/>
        <v>Unclassified? Y/N Out of Order?</v>
      </c>
    </row>
    <row r="1996" spans="6:19" x14ac:dyDescent="0.2">
      <c r="F1996" s="434" t="b">
        <v>0</v>
      </c>
      <c r="G1996" s="440" t="b">
        <f t="shared" si="163"/>
        <v>1</v>
      </c>
      <c r="H1996" s="434" t="b">
        <v>0</v>
      </c>
      <c r="I1996" s="434" t="b">
        <v>0</v>
      </c>
      <c r="K1996" s="434" t="b">
        <v>0</v>
      </c>
      <c r="L1996" s="434">
        <v>0</v>
      </c>
      <c r="M1996" s="434" t="b">
        <v>0</v>
      </c>
      <c r="N1996" s="434">
        <v>0</v>
      </c>
      <c r="O1996" s="497" t="e">
        <f t="shared" si="160"/>
        <v>#DIV/0!</v>
      </c>
      <c r="P1996" s="434">
        <f t="shared" si="159"/>
        <v>0</v>
      </c>
      <c r="Q1996" s="434" t="e">
        <f t="shared" si="161"/>
        <v>#VALUE!</v>
      </c>
      <c r="R1996" s="434">
        <v>1</v>
      </c>
      <c r="S1996" s="434" t="str">
        <f t="shared" si="162"/>
        <v>Unclassified? Y/N Out of Order?</v>
      </c>
    </row>
    <row r="1997" spans="6:19" x14ac:dyDescent="0.2">
      <c r="F1997" s="434" t="b">
        <v>0</v>
      </c>
      <c r="G1997" s="440" t="b">
        <f t="shared" si="163"/>
        <v>1</v>
      </c>
      <c r="H1997" s="434" t="b">
        <v>0</v>
      </c>
      <c r="I1997" s="434" t="b">
        <v>0</v>
      </c>
      <c r="K1997" s="434" t="b">
        <v>0</v>
      </c>
      <c r="L1997" s="434">
        <v>0</v>
      </c>
      <c r="M1997" s="434" t="b">
        <v>0</v>
      </c>
      <c r="N1997" s="434">
        <v>0</v>
      </c>
      <c r="O1997" s="497" t="e">
        <f t="shared" si="160"/>
        <v>#DIV/0!</v>
      </c>
      <c r="P1997" s="434">
        <f t="shared" ref="P1997:P2006" si="164">SUM(J1997, L1997, N1997)</f>
        <v>0</v>
      </c>
      <c r="Q1997" s="434" t="e">
        <f t="shared" si="161"/>
        <v>#VALUE!</v>
      </c>
      <c r="R1997" s="434">
        <v>1</v>
      </c>
      <c r="S1997" s="434" t="str">
        <f t="shared" si="162"/>
        <v>Unclassified? Y/N Out of Order?</v>
      </c>
    </row>
    <row r="1998" spans="6:19" x14ac:dyDescent="0.2">
      <c r="F1998" s="434" t="b">
        <v>0</v>
      </c>
      <c r="G1998" s="440" t="b">
        <f t="shared" si="163"/>
        <v>1</v>
      </c>
      <c r="H1998" s="434" t="b">
        <v>0</v>
      </c>
      <c r="I1998" s="434" t="b">
        <v>0</v>
      </c>
      <c r="K1998" s="434" t="b">
        <v>0</v>
      </c>
      <c r="L1998" s="434">
        <v>0</v>
      </c>
      <c r="M1998" s="434" t="b">
        <v>0</v>
      </c>
      <c r="N1998" s="434">
        <v>0</v>
      </c>
      <c r="O1998" s="497" t="e">
        <f t="shared" si="160"/>
        <v>#DIV/0!</v>
      </c>
      <c r="P1998" s="434">
        <f t="shared" si="164"/>
        <v>0</v>
      </c>
      <c r="Q1998" s="434" t="e">
        <f t="shared" si="161"/>
        <v>#VALUE!</v>
      </c>
      <c r="R1998" s="434">
        <v>1</v>
      </c>
      <c r="S1998" s="434" t="str">
        <f t="shared" si="162"/>
        <v>Unclassified? Y/N Out of Order?</v>
      </c>
    </row>
    <row r="1999" spans="6:19" x14ac:dyDescent="0.2">
      <c r="F1999" s="434" t="b">
        <v>0</v>
      </c>
      <c r="G1999" s="440" t="b">
        <f t="shared" si="163"/>
        <v>1</v>
      </c>
      <c r="H1999" s="434" t="b">
        <v>0</v>
      </c>
      <c r="I1999" s="434" t="b">
        <v>0</v>
      </c>
      <c r="K1999" s="434" t="b">
        <v>0</v>
      </c>
      <c r="L1999" s="434">
        <v>0</v>
      </c>
      <c r="M1999" s="434" t="b">
        <v>0</v>
      </c>
      <c r="N1999" s="434">
        <v>0</v>
      </c>
      <c r="O1999" s="497" t="e">
        <f t="shared" si="160"/>
        <v>#DIV/0!</v>
      </c>
      <c r="P1999" s="434">
        <f t="shared" si="164"/>
        <v>0</v>
      </c>
      <c r="Q1999" s="434" t="e">
        <f t="shared" si="161"/>
        <v>#VALUE!</v>
      </c>
      <c r="R1999" s="434">
        <v>1</v>
      </c>
      <c r="S1999" s="434" t="str">
        <f t="shared" si="162"/>
        <v>Unclassified? Y/N Out of Order?</v>
      </c>
    </row>
    <row r="2000" spans="6:19" x14ac:dyDescent="0.2">
      <c r="F2000" s="434" t="b">
        <v>0</v>
      </c>
      <c r="G2000" s="440" t="b">
        <f t="shared" si="163"/>
        <v>1</v>
      </c>
      <c r="H2000" s="434" t="b">
        <v>0</v>
      </c>
      <c r="I2000" s="434" t="b">
        <v>0</v>
      </c>
      <c r="K2000" s="434" t="b">
        <v>0</v>
      </c>
      <c r="L2000" s="434">
        <v>0</v>
      </c>
      <c r="M2000" s="434" t="b">
        <v>0</v>
      </c>
      <c r="N2000" s="434">
        <v>0</v>
      </c>
      <c r="O2000" s="497" t="e">
        <f t="shared" si="160"/>
        <v>#DIV/0!</v>
      </c>
      <c r="P2000" s="434">
        <f t="shared" si="164"/>
        <v>0</v>
      </c>
      <c r="Q2000" s="434" t="e">
        <f t="shared" si="161"/>
        <v>#VALUE!</v>
      </c>
      <c r="R2000" s="434">
        <v>1</v>
      </c>
      <c r="S2000" s="434" t="str">
        <f t="shared" si="162"/>
        <v>Unclassified? Y/N Out of Order?</v>
      </c>
    </row>
    <row r="2001" spans="6:19" x14ac:dyDescent="0.2">
      <c r="F2001" s="434" t="b">
        <v>0</v>
      </c>
      <c r="G2001" s="440" t="b">
        <f t="shared" si="163"/>
        <v>1</v>
      </c>
      <c r="H2001" s="434" t="b">
        <v>0</v>
      </c>
      <c r="I2001" s="434" t="b">
        <v>0</v>
      </c>
      <c r="K2001" s="434" t="b">
        <v>0</v>
      </c>
      <c r="L2001" s="434">
        <v>0</v>
      </c>
      <c r="M2001" s="434" t="b">
        <v>0</v>
      </c>
      <c r="N2001" s="434">
        <v>0</v>
      </c>
      <c r="O2001" s="497" t="e">
        <f t="shared" si="160"/>
        <v>#DIV/0!</v>
      </c>
      <c r="P2001" s="434">
        <f t="shared" si="164"/>
        <v>0</v>
      </c>
      <c r="Q2001" s="434" t="e">
        <f t="shared" si="161"/>
        <v>#VALUE!</v>
      </c>
      <c r="R2001" s="434">
        <v>1</v>
      </c>
      <c r="S2001" s="434" t="str">
        <f t="shared" si="162"/>
        <v>Unclassified? Y/N Out of Order?</v>
      </c>
    </row>
    <row r="2002" spans="6:19" x14ac:dyDescent="0.2">
      <c r="F2002" s="434" t="b">
        <v>0</v>
      </c>
      <c r="G2002" s="440" t="b">
        <f t="shared" si="163"/>
        <v>1</v>
      </c>
      <c r="H2002" s="434" t="b">
        <v>0</v>
      </c>
      <c r="I2002" s="434" t="b">
        <v>0</v>
      </c>
      <c r="K2002" s="434" t="b">
        <v>0</v>
      </c>
      <c r="L2002" s="434">
        <v>0</v>
      </c>
      <c r="M2002" s="434" t="b">
        <v>0</v>
      </c>
      <c r="N2002" s="434">
        <v>0</v>
      </c>
      <c r="O2002" s="497" t="e">
        <f t="shared" si="160"/>
        <v>#DIV/0!</v>
      </c>
      <c r="P2002" s="434">
        <f t="shared" si="164"/>
        <v>0</v>
      </c>
      <c r="Q2002" s="434" t="e">
        <f t="shared" si="161"/>
        <v>#VALUE!</v>
      </c>
      <c r="R2002" s="434">
        <v>1</v>
      </c>
      <c r="S2002" s="434" t="str">
        <f t="shared" si="162"/>
        <v>Unclassified? Y/N Out of Order?</v>
      </c>
    </row>
    <row r="2003" spans="6:19" x14ac:dyDescent="0.2">
      <c r="F2003" s="434" t="b">
        <v>0</v>
      </c>
      <c r="G2003" s="440" t="b">
        <f t="shared" si="163"/>
        <v>1</v>
      </c>
      <c r="H2003" s="434" t="b">
        <v>0</v>
      </c>
      <c r="I2003" s="434" t="b">
        <v>0</v>
      </c>
      <c r="K2003" s="434" t="b">
        <v>0</v>
      </c>
      <c r="L2003" s="434">
        <v>0</v>
      </c>
      <c r="M2003" s="434" t="b">
        <v>0</v>
      </c>
      <c r="N2003" s="434">
        <v>0</v>
      </c>
      <c r="O2003" s="497" t="e">
        <f t="shared" si="160"/>
        <v>#DIV/0!</v>
      </c>
      <c r="P2003" s="434">
        <f t="shared" si="164"/>
        <v>0</v>
      </c>
      <c r="Q2003" s="434" t="e">
        <f t="shared" si="161"/>
        <v>#VALUE!</v>
      </c>
      <c r="R2003" s="434">
        <v>1</v>
      </c>
      <c r="S2003" s="434" t="str">
        <f t="shared" si="162"/>
        <v>Unclassified? Y/N Out of Order?</v>
      </c>
    </row>
    <row r="2004" spans="6:19" x14ac:dyDescent="0.2">
      <c r="F2004" s="434" t="b">
        <v>0</v>
      </c>
      <c r="G2004" s="440" t="b">
        <f t="shared" si="163"/>
        <v>1</v>
      </c>
      <c r="H2004" s="434" t="b">
        <v>0</v>
      </c>
      <c r="I2004" s="434" t="b">
        <v>0</v>
      </c>
      <c r="K2004" s="434" t="b">
        <v>0</v>
      </c>
      <c r="L2004" s="434">
        <v>0</v>
      </c>
      <c r="M2004" s="434" t="b">
        <v>0</v>
      </c>
      <c r="N2004" s="434">
        <v>0</v>
      </c>
      <c r="O2004" s="497" t="e">
        <f t="shared" si="160"/>
        <v>#DIV/0!</v>
      </c>
      <c r="P2004" s="434">
        <f t="shared" si="164"/>
        <v>0</v>
      </c>
      <c r="Q2004" s="434" t="e">
        <f t="shared" si="161"/>
        <v>#VALUE!</v>
      </c>
      <c r="R2004" s="434">
        <v>1</v>
      </c>
      <c r="S2004" s="434" t="str">
        <f t="shared" si="162"/>
        <v>Unclassified? Y/N Out of Order?</v>
      </c>
    </row>
    <row r="2005" spans="6:19" x14ac:dyDescent="0.2">
      <c r="F2005" s="434" t="b">
        <v>0</v>
      </c>
      <c r="G2005" s="440" t="b">
        <f t="shared" si="163"/>
        <v>1</v>
      </c>
      <c r="H2005" s="434" t="b">
        <v>0</v>
      </c>
      <c r="I2005" s="434" t="b">
        <v>0</v>
      </c>
      <c r="K2005" s="434" t="b">
        <v>0</v>
      </c>
      <c r="L2005" s="434">
        <v>0</v>
      </c>
      <c r="M2005" s="434" t="b">
        <v>0</v>
      </c>
      <c r="N2005" s="434">
        <v>0</v>
      </c>
      <c r="O2005" s="497" t="e">
        <f t="shared" si="160"/>
        <v>#DIV/0!</v>
      </c>
      <c r="P2005" s="434">
        <f t="shared" si="164"/>
        <v>0</v>
      </c>
      <c r="Q2005" s="434" t="e">
        <f t="shared" si="161"/>
        <v>#VALUE!</v>
      </c>
      <c r="R2005" s="434">
        <v>1</v>
      </c>
      <c r="S2005" s="434" t="str">
        <f t="shared" si="162"/>
        <v>Unclassified? Y/N Out of Order?</v>
      </c>
    </row>
    <row r="2006" spans="6:19" x14ac:dyDescent="0.2">
      <c r="F2006" s="434" t="b">
        <v>0</v>
      </c>
      <c r="G2006" s="440" t="b">
        <f t="shared" ref="G2006" si="165">NOT(H2006)</f>
        <v>1</v>
      </c>
      <c r="H2006" s="434" t="b">
        <v>0</v>
      </c>
      <c r="I2006" s="434" t="b">
        <v>0</v>
      </c>
      <c r="K2006" s="434" t="b">
        <v>0</v>
      </c>
      <c r="L2006" s="434">
        <v>0</v>
      </c>
      <c r="M2006" s="434" t="b">
        <v>0</v>
      </c>
      <c r="N2006" s="434">
        <v>0</v>
      </c>
      <c r="O2006" s="497" t="e">
        <f t="shared" ref="O2006" si="166">SUM(IF(I2006 = 1, 1, 0) * J2006, IF(K2006 = 1, 1, 0) * L2006, IF(M2006 = 1, 1, 0) * N2006) / P2006</f>
        <v>#DIV/0!</v>
      </c>
      <c r="P2006" s="434">
        <f t="shared" si="164"/>
        <v>0</v>
      </c>
      <c r="Q2006" s="434" t="e">
        <f t="shared" ref="Q2006" si="167">SUM(IF(I2006 = 1, 1, 0) * J2006, IF(K2006 = 1, 1, 0) * L2006, IF(M2006 = 1, 1, 0) * N2006) + " / " + P2006</f>
        <v>#VALUE!</v>
      </c>
      <c r="R2006" s="434">
        <v>1</v>
      </c>
      <c r="S2006" s="434" t="str">
        <f t="shared" ref="S2006" si="168">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algorithmName="SHA-512" hashValue="QBxvNaeNIc6EsDG/WDM+Jop432YVDXSzNCsQo7NJkl3VVimAufNOVk/SEchxU/HNviNYpESRuB6lEyBN2xZB3Q==" saltValue="sTvQg+ndI467qLDRiUeUJg==" spinCount="100000"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802</vt:i4>
      </vt:variant>
    </vt:vector>
  </HeadingPairs>
  <TitlesOfParts>
    <vt:vector size="856" baseType="lpstr">
      <vt:lpstr>Builder</vt:lpstr>
      <vt:lpstr>PUMPMT</vt:lpstr>
      <vt:lpstr>logo</vt:lpstr>
      <vt:lpstr>DURATIONS</vt:lpstr>
      <vt:lpstr>TPFLYER</vt:lpstr>
      <vt:lpstr>CERTFLYER</vt:lpstr>
      <vt:lpstr>DIAGCERTFLYER</vt:lpstr>
      <vt:lpstr>TOCFLYER</vt:lpstr>
      <vt:lpstr>SUMFLYER</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CTMT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2021-05-13T20:37:28Z</cp:lastPrinted>
  <dcterms:created xsi:type="dcterms:W3CDTF">2015-11-17T19:16:02Z</dcterms:created>
  <dcterms:modified xsi:type="dcterms:W3CDTF">2022-05-19T22:24:28Z</dcterms:modified>
</cp:coreProperties>
</file>