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77544017-FB6C-418F-9725-669C1C7E2B5D}"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<sst xmlns="http://schemas.openxmlformats.org/spreadsheetml/2006/main" count="4129" uniqueCount="1042">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</sst>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0">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0">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3727</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3727</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3727</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3727</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3727</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3727</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3727</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3727</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3727</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3727</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3727</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3727</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3727</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3727</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zoomScale="115" zoomScaleNormal="115" workbookViewId="0">
      <pane xSplit="5" topLeftCell="F1" activePane="topRight" state="frozen"/>
      <selection pane="topRight" activeCell="C142" sqref="C14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63" t="s">
        <v>680</v>
      </c>
      <c r="D1" s="863"/>
      <c r="E1" s="863"/>
      <c r="N1" s="56"/>
      <c r="O1" s="56"/>
      <c r="P1" s="56"/>
      <c r="Q1" s="56"/>
      <c r="R1" s="56"/>
      <c r="S1" s="56"/>
      <c r="T1" s="56"/>
      <c r="U1" s="56"/>
    </row>
    <row r="2" spans="1:49" ht="27.75" customHeight="1" x14ac:dyDescent="0.2">
      <c r="A2" s="64">
        <v>1</v>
      </c>
      <c r="B2" s="59"/>
      <c r="C2" s="863" t="s">
        <v>840</v>
      </c>
      <c r="D2" s="863"/>
      <c r="E2" s="863"/>
      <c r="N2" s="56"/>
      <c r="O2" s="56"/>
      <c r="P2" s="56"/>
      <c r="Q2" s="56"/>
      <c r="R2" s="56"/>
      <c r="S2" s="56"/>
      <c r="T2" s="56"/>
      <c r="U2" s="56"/>
    </row>
    <row r="3" spans="1:49" ht="16.5" customHeight="1" x14ac:dyDescent="0.2">
      <c r="A3" s="64"/>
      <c r="B3" s="59"/>
      <c r="C3" s="863" t="s">
        <v>662</v>
      </c>
      <c r="D3" s="863"/>
      <c r="E3" s="863"/>
      <c r="N3" s="56"/>
      <c r="O3" s="56"/>
      <c r="P3" s="56"/>
      <c r="Q3" s="56"/>
      <c r="R3" s="56"/>
      <c r="S3" s="56"/>
      <c r="T3" s="56"/>
      <c r="U3" s="56"/>
    </row>
    <row r="4" spans="1:49" ht="17.25" customHeight="1" x14ac:dyDescent="0.2">
      <c r="A4" s="64"/>
      <c r="B4" s="59"/>
      <c r="C4" s="863" t="s">
        <v>841</v>
      </c>
      <c r="D4" s="863"/>
      <c r="E4" s="863"/>
      <c r="N4" s="56"/>
      <c r="O4" s="56"/>
      <c r="P4" s="56"/>
      <c r="Q4" s="56"/>
      <c r="R4" s="56"/>
      <c r="S4" s="56"/>
      <c r="T4" s="56"/>
      <c r="U4" s="56"/>
    </row>
    <row r="5" spans="1:49" ht="29.25" customHeight="1" x14ac:dyDescent="0.2">
      <c r="A5" s="562" t="s">
        <v>36</v>
      </c>
      <c r="B5" s="563"/>
      <c r="C5" s="863" t="s">
        <v>842</v>
      </c>
      <c r="D5" s="863"/>
      <c r="E5" s="863"/>
      <c r="M5" s="355"/>
      <c r="N5" s="56"/>
      <c r="O5" s="56"/>
      <c r="P5" s="56"/>
      <c r="Q5" s="56"/>
      <c r="R5" s="56"/>
      <c r="S5" s="56"/>
      <c r="T5" s="56"/>
      <c r="U5" s="56"/>
    </row>
    <row r="6" spans="1:49" ht="12" x14ac:dyDescent="0.2">
      <c r="A6" s="55" t="s">
        <v>1041</v>
      </c>
      <c r="B6" s="62"/>
      <c r="C6" s="864"/>
      <c r="D6" s="864"/>
      <c r="E6" s="864"/>
      <c r="N6" s="56"/>
      <c r="O6" s="56"/>
      <c r="P6" s="56"/>
      <c r="Q6" s="56"/>
      <c r="R6" s="56"/>
      <c r="S6" s="56"/>
      <c r="T6" s="56"/>
      <c r="U6" s="56"/>
    </row>
    <row r="7" spans="1:49" ht="12" x14ac:dyDescent="0.2">
      <c r="A7" s="55" t="s">
        <v>1040</v>
      </c>
      <c r="B7" s="60"/>
      <c r="C7" s="864"/>
      <c r="D7" s="864"/>
      <c r="E7" s="864"/>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c r="N10" s="56"/>
      <c r="O10" s="56"/>
      <c r="P10" s="56"/>
    </row>
    <row r="11" spans="1:49" ht="15" customHeight="1" x14ac:dyDescent="0.2">
      <c r="A11" s="75"/>
      <c r="B11" s="66" t="s">
        <v>4</v>
      </c>
      <c r="C11" s="707"/>
      <c r="H11" s="741" t="s">
        <v>356</v>
      </c>
      <c r="N11" s="56"/>
      <c r="O11" s="56"/>
      <c r="P11" s="56"/>
    </row>
    <row r="12" spans="1:49" ht="15" customHeight="1" x14ac:dyDescent="0.2">
      <c r="A12" s="75"/>
      <c r="B12" s="66" t="s">
        <v>774</v>
      </c>
      <c r="C12" s="464"/>
      <c r="N12" s="56"/>
      <c r="O12" s="56"/>
      <c r="P12" s="56"/>
    </row>
    <row r="13" spans="1:49" ht="15" customHeight="1" x14ac:dyDescent="0.2">
      <c r="A13" s="75"/>
      <c r="B13" s="66" t="s">
        <v>775</v>
      </c>
      <c r="C13" s="464"/>
      <c r="N13" s="56"/>
      <c r="O13" s="56"/>
      <c r="P13" s="56"/>
    </row>
    <row r="14" spans="1:49" ht="15" customHeight="1" x14ac:dyDescent="0.2">
      <c r="A14" s="75"/>
      <c r="B14" s="66" t="s">
        <v>773</v>
      </c>
      <c r="C14" s="707"/>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N34" s="56"/>
      <c r="O34" s="56"/>
      <c r="P34" s="56"/>
    </row>
    <row r="35" spans="1:72" ht="15" customHeight="1" x14ac:dyDescent="0.2">
      <c r="A35" s="75"/>
      <c r="B35" s="66" t="s">
        <v>766</v>
      </c>
      <c r="C35" s="462"/>
      <c r="N35" s="56"/>
      <c r="O35" s="56"/>
      <c r="P35" s="56"/>
    </row>
    <row r="36" spans="1:72" ht="15" customHeight="1" x14ac:dyDescent="0.2">
      <c r="A36" s="75"/>
      <c r="B36" s="66" t="s">
        <v>767</v>
      </c>
      <c r="C36" s="462"/>
      <c r="N36" s="56"/>
      <c r="O36" s="56"/>
      <c r="P36" s="56"/>
    </row>
    <row r="37" spans="1:72" ht="15" customHeight="1" x14ac:dyDescent="0.2">
      <c r="A37" s="75"/>
      <c r="B37" s="66" t="s">
        <v>768</v>
      </c>
      <c r="C37" s="462"/>
      <c r="N37" s="56"/>
      <c r="O37" s="56"/>
      <c r="P37" s="56"/>
    </row>
    <row r="38" spans="1:72" ht="15" customHeight="1" x14ac:dyDescent="0.2">
      <c r="A38" s="75"/>
      <c r="B38" s="66" t="s">
        <v>769</v>
      </c>
      <c r="C38" s="462"/>
      <c r="N38" s="56"/>
      <c r="O38" s="56"/>
      <c r="P38" s="56"/>
    </row>
    <row r="39" spans="1:72" ht="15" customHeight="1" x14ac:dyDescent="0.2">
      <c r="A39" s="75"/>
      <c r="B39" s="66" t="s">
        <v>770</v>
      </c>
      <c r="C39" s="462"/>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796" t="str">
        <f ca="1">IF(AHU_1&lt;&gt;"",(IF((COUNTA(OFFSET(ATU_Reference,-3,0):AHU_1)+COUNTBLANK(OFFSET(ATU_Reference,-3,0):AHU_1))&lt;&gt;Number_AHUs,"INDICATED NO. OF AHUS DOESN’T MATCH NO. OF ROWS","")),"")</f>
        <v>INDICATED NO. OF AHUS DOESN’T MATCH NO. OF ROWS</v>
      </c>
      <c r="C43" s="76"/>
      <c r="D43" s="815" t="s">
        <v>601</v>
      </c>
      <c r="E43" s="767" t="s">
        <v>24</v>
      </c>
      <c r="F43" s="768"/>
      <c r="G43" s="769"/>
      <c r="H43" s="755" t="s">
        <v>28</v>
      </c>
      <c r="I43" s="756"/>
      <c r="J43" s="756"/>
      <c r="K43" s="755" t="s">
        <v>178</v>
      </c>
      <c r="L43" s="756"/>
      <c r="M43" s="756"/>
      <c r="N43" s="756"/>
      <c r="O43" s="757"/>
      <c r="P43" s="755" t="s">
        <v>177</v>
      </c>
      <c r="Q43" s="757"/>
      <c r="R43" s="720" t="s">
        <v>176</v>
      </c>
      <c r="S43" s="766" t="s">
        <v>34</v>
      </c>
      <c r="T43" s="766"/>
      <c r="U43" s="766"/>
      <c r="V43" s="766"/>
      <c r="W43" s="766"/>
      <c r="X43" s="766"/>
      <c r="Y43" s="766"/>
      <c r="Z43" s="766"/>
      <c r="AA43" s="766"/>
      <c r="AB43" s="766"/>
      <c r="AC43" s="766"/>
      <c r="AD43" s="766"/>
      <c r="AE43" s="766"/>
      <c r="AF43" s="766"/>
      <c r="AG43" s="766"/>
      <c r="AH43" s="783" t="s">
        <v>718</v>
      </c>
      <c r="AI43" s="783"/>
      <c r="AJ43" s="783"/>
      <c r="AK43" s="783"/>
      <c r="AL43" s="783"/>
      <c r="AM43" s="783"/>
      <c r="AN43" s="783"/>
    </row>
    <row r="44" spans="1:72" ht="15" hidden="1" customHeight="1" thickTop="1" x14ac:dyDescent="0.2">
      <c r="A44" s="793"/>
      <c r="C44" s="76"/>
      <c r="D44" s="816"/>
      <c r="E44" s="794" t="s">
        <v>25</v>
      </c>
      <c r="F44" s="758" t="s">
        <v>172</v>
      </c>
      <c r="G44" s="758" t="s">
        <v>173</v>
      </c>
      <c r="H44" s="758" t="s">
        <v>171</v>
      </c>
      <c r="I44" s="758" t="s">
        <v>26</v>
      </c>
      <c r="J44" s="758" t="s">
        <v>27</v>
      </c>
      <c r="K44" s="758" t="s">
        <v>29</v>
      </c>
      <c r="L44" s="758" t="s">
        <v>30</v>
      </c>
      <c r="M44" s="758" t="s">
        <v>31</v>
      </c>
      <c r="N44" s="758" t="s">
        <v>32</v>
      </c>
      <c r="O44" s="758" t="s">
        <v>33</v>
      </c>
      <c r="P44" s="758" t="s">
        <v>174</v>
      </c>
      <c r="Q44" s="758" t="s">
        <v>175</v>
      </c>
      <c r="R44" s="825" t="s">
        <v>661</v>
      </c>
      <c r="S44" s="754" t="s">
        <v>247</v>
      </c>
      <c r="T44" s="754" t="s">
        <v>645</v>
      </c>
      <c r="U44" s="759" t="s">
        <v>610</v>
      </c>
      <c r="V44" s="759"/>
      <c r="W44" s="759"/>
      <c r="X44" s="759" t="s">
        <v>387</v>
      </c>
      <c r="Y44" s="759" t="s">
        <v>388</v>
      </c>
      <c r="Z44" s="759" t="s">
        <v>642</v>
      </c>
      <c r="AA44" s="759" t="s">
        <v>839</v>
      </c>
      <c r="AB44" s="759" t="s">
        <v>647</v>
      </c>
      <c r="AC44" s="754" t="s">
        <v>682</v>
      </c>
      <c r="AD44" s="754" t="s">
        <v>22</v>
      </c>
      <c r="AE44" s="754" t="s">
        <v>691</v>
      </c>
      <c r="AF44" s="841" t="s">
        <v>697</v>
      </c>
      <c r="AG44" s="754" t="s">
        <v>23</v>
      </c>
      <c r="AH44" s="552" t="s">
        <v>727</v>
      </c>
      <c r="AI44" s="554" t="s">
        <v>728</v>
      </c>
      <c r="AJ44" s="788" t="s">
        <v>720</v>
      </c>
      <c r="AK44" s="788" t="s">
        <v>755</v>
      </c>
      <c r="AL44" s="788" t="s">
        <v>719</v>
      </c>
      <c r="AM44" s="550" t="s">
        <v>729</v>
      </c>
      <c r="AN44" s="550" t="s">
        <v>730</v>
      </c>
    </row>
    <row r="45" spans="1:72" ht="15" hidden="1" customHeight="1" x14ac:dyDescent="0.2">
      <c r="A45" s="793"/>
      <c r="C45" s="76"/>
      <c r="D45" s="817"/>
      <c r="E45" s="795"/>
      <c r="F45" s="759"/>
      <c r="G45" s="759"/>
      <c r="H45" s="759"/>
      <c r="I45" s="759"/>
      <c r="J45" s="759"/>
      <c r="K45" s="759"/>
      <c r="L45" s="759"/>
      <c r="M45" s="759"/>
      <c r="N45" s="759"/>
      <c r="O45" s="759"/>
      <c r="P45" s="759"/>
      <c r="Q45" s="759"/>
      <c r="R45" s="826"/>
      <c r="S45" s="761"/>
      <c r="T45" s="761"/>
      <c r="U45" s="547" t="s">
        <v>20</v>
      </c>
      <c r="V45" s="547" t="s">
        <v>21</v>
      </c>
      <c r="W45" s="547" t="s">
        <v>609</v>
      </c>
      <c r="X45" s="764"/>
      <c r="Y45" s="764"/>
      <c r="Z45" s="764"/>
      <c r="AA45" s="764"/>
      <c r="AB45" s="764"/>
      <c r="AC45" s="761"/>
      <c r="AD45" s="761"/>
      <c r="AE45" s="761"/>
      <c r="AF45" s="842"/>
      <c r="AG45" s="761"/>
      <c r="AH45" s="553"/>
      <c r="AI45" s="555"/>
      <c r="AJ45" s="776"/>
      <c r="AK45" s="776"/>
      <c r="AL45" s="776"/>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v>1</v>
      </c>
      <c r="E46" s="709"/>
      <c r="F46" s="2697"/>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93" t="str">
        <f ca="1">IF(AHU_System_1&lt;&gt;"",IF((COUNTA(OFFSET(Outlet_Reference,-3,0):AHU_System_1)+COUNTBLANK(OFFSET(Outlet_Reference,-3,0):AHU_System_1))&lt;&gt;SUM(AHU_Num_ATU_1:OFFSET(AHU_Num_ATU_1,Number_AHUs-1,0)),"INDICATED NO. OF AHU-ATUS DOESN’T MATCH NO. OF ROWS",""),"")</f>
        <v/>
      </c>
      <c r="C49" s="76"/>
      <c r="D49" s="815" t="s">
        <v>612</v>
      </c>
      <c r="E49" s="755" t="s">
        <v>24</v>
      </c>
      <c r="F49" s="756"/>
      <c r="G49" s="756"/>
      <c r="H49" s="756"/>
      <c r="I49" s="757"/>
      <c r="J49" s="89" t="s">
        <v>28</v>
      </c>
      <c r="K49" s="90"/>
      <c r="L49" s="90"/>
      <c r="M49" s="90"/>
      <c r="N49" s="90"/>
      <c r="O49" s="755" t="s">
        <v>181</v>
      </c>
      <c r="P49" s="756"/>
      <c r="Q49" s="756"/>
      <c r="R49" s="756"/>
      <c r="S49" s="756"/>
      <c r="T49" s="756"/>
      <c r="U49" s="824" t="s">
        <v>656</v>
      </c>
      <c r="V49" s="824"/>
      <c r="W49" s="824"/>
      <c r="X49" s="824"/>
      <c r="Y49" s="824" t="s">
        <v>657</v>
      </c>
      <c r="Z49" s="824"/>
      <c r="AA49" s="824"/>
      <c r="AB49" s="824"/>
      <c r="AC49" s="784" t="s">
        <v>182</v>
      </c>
      <c r="AD49" s="784"/>
      <c r="AE49" s="784"/>
      <c r="AF49" s="784"/>
      <c r="AG49" s="784"/>
      <c r="AH49" s="784"/>
      <c r="AI49" s="784"/>
      <c r="AJ49" s="778" t="s">
        <v>722</v>
      </c>
      <c r="AK49" s="778"/>
      <c r="AL49" s="778"/>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93"/>
      <c r="C50" s="76"/>
      <c r="D50" s="816"/>
      <c r="E50" s="794" t="s">
        <v>25</v>
      </c>
      <c r="F50" s="765" t="s">
        <v>389</v>
      </c>
      <c r="G50" s="794" t="s">
        <v>169</v>
      </c>
      <c r="H50" s="758" t="s">
        <v>172</v>
      </c>
      <c r="I50" s="794" t="s">
        <v>173</v>
      </c>
      <c r="J50" s="765" t="s">
        <v>644</v>
      </c>
      <c r="K50" s="758" t="s">
        <v>170</v>
      </c>
      <c r="L50" s="758" t="s">
        <v>171</v>
      </c>
      <c r="M50" s="758" t="s">
        <v>26</v>
      </c>
      <c r="N50" s="758" t="s">
        <v>27</v>
      </c>
      <c r="O50" s="758" t="s">
        <v>161</v>
      </c>
      <c r="P50" s="758" t="s">
        <v>160</v>
      </c>
      <c r="Q50" s="823" t="s">
        <v>382</v>
      </c>
      <c r="R50" s="758" t="s">
        <v>179</v>
      </c>
      <c r="S50" s="758" t="s">
        <v>180</v>
      </c>
      <c r="T50" s="823" t="s">
        <v>383</v>
      </c>
      <c r="U50" s="787" t="s">
        <v>384</v>
      </c>
      <c r="V50" s="787" t="s">
        <v>385</v>
      </c>
      <c r="W50" s="787" t="s">
        <v>415</v>
      </c>
      <c r="X50" s="787" t="s">
        <v>386</v>
      </c>
      <c r="Y50" s="758" t="s">
        <v>652</v>
      </c>
      <c r="Z50" s="758" t="s">
        <v>651</v>
      </c>
      <c r="AA50" s="765" t="s">
        <v>658</v>
      </c>
      <c r="AB50" s="758" t="s">
        <v>659</v>
      </c>
      <c r="AC50" s="791" t="s">
        <v>387</v>
      </c>
      <c r="AD50" s="759" t="s">
        <v>388</v>
      </c>
      <c r="AE50" s="791" t="s">
        <v>642</v>
      </c>
      <c r="AF50" s="791" t="s">
        <v>839</v>
      </c>
      <c r="AG50" s="759" t="s">
        <v>647</v>
      </c>
      <c r="AH50" s="791" t="s">
        <v>682</v>
      </c>
      <c r="AI50" s="759" t="s">
        <v>35</v>
      </c>
      <c r="AJ50" s="776" t="s">
        <v>708</v>
      </c>
      <c r="AK50" s="779" t="s">
        <v>720</v>
      </c>
      <c r="AL50" s="781"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93"/>
      <c r="B51" s="61"/>
      <c r="C51" s="91"/>
      <c r="D51" s="817"/>
      <c r="E51" s="795"/>
      <c r="F51" s="754"/>
      <c r="G51" s="795"/>
      <c r="H51" s="759"/>
      <c r="I51" s="795"/>
      <c r="J51" s="754"/>
      <c r="K51" s="759"/>
      <c r="L51" s="759"/>
      <c r="M51" s="759"/>
      <c r="N51" s="759"/>
      <c r="O51" s="759"/>
      <c r="P51" s="759"/>
      <c r="Q51" s="791"/>
      <c r="R51" s="759"/>
      <c r="S51" s="759"/>
      <c r="T51" s="791"/>
      <c r="U51" s="759"/>
      <c r="V51" s="759"/>
      <c r="W51" s="759"/>
      <c r="X51" s="759"/>
      <c r="Y51" s="759"/>
      <c r="Z51" s="759"/>
      <c r="AA51" s="754"/>
      <c r="AB51" s="759"/>
      <c r="AC51" s="792"/>
      <c r="AD51" s="764"/>
      <c r="AE51" s="792"/>
      <c r="AF51" s="792"/>
      <c r="AG51" s="764"/>
      <c r="AH51" s="792"/>
      <c r="AI51" s="764"/>
      <c r="AJ51" s="777"/>
      <c r="AK51" s="780"/>
      <c r="AL51" s="782"/>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2697"/>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93" t="str">
        <f ca="1">IF(AHU_OutletSum_1&lt;&gt;"",IF((COUNTA(OFFSET(ATU_Outlet_Reference,-3,0):AHU_OutletSum_1)+COUNTBLANK(OFFSET(ATU_Outlet_Reference,-3,0):AHU_OutletSum_1))&lt;&gt;SUM(AHU_Num_Outlets_1:OFFSET(AHU_Num_Outlets_1,Number_AHUs-1,0)),"INDICATED NO. OF AHU-OUTLETS DOESN’T MATCH NO. OF ROWS",""),"")</f>
        <v/>
      </c>
      <c r="C55" s="91"/>
      <c r="D55" s="815" t="s">
        <v>614</v>
      </c>
      <c r="E55" s="755" t="s">
        <v>189</v>
      </c>
      <c r="F55" s="756"/>
      <c r="G55" s="756"/>
      <c r="H55" s="756"/>
      <c r="I55" s="756"/>
      <c r="J55" s="757"/>
      <c r="W55" s="331"/>
      <c r="X55" s="331"/>
      <c r="Y55" s="331"/>
      <c r="Z55" s="331"/>
      <c r="AA55" s="331"/>
      <c r="AB55" s="697"/>
      <c r="AC55" s="697"/>
      <c r="AD55" s="331"/>
      <c r="AE55" s="331"/>
      <c r="AX55" s="54"/>
      <c r="AY55" s="54"/>
      <c r="AZ55" s="54"/>
    </row>
    <row r="56" spans="1:72" ht="15" hidden="1" customHeight="1" thickTop="1" x14ac:dyDescent="0.2">
      <c r="A56" s="793"/>
      <c r="C56" s="319"/>
      <c r="D56" s="816"/>
      <c r="E56" s="794" t="s">
        <v>25</v>
      </c>
      <c r="F56" s="765" t="s">
        <v>183</v>
      </c>
      <c r="G56" s="758" t="s">
        <v>192</v>
      </c>
      <c r="H56" s="758" t="s">
        <v>190</v>
      </c>
      <c r="I56" s="753" t="s">
        <v>194</v>
      </c>
      <c r="J56" s="758" t="s">
        <v>184</v>
      </c>
      <c r="U56" s="93"/>
      <c r="V56" s="94"/>
      <c r="AL56" s="94"/>
      <c r="AM56" s="94"/>
      <c r="AN56" s="94"/>
      <c r="AO56" s="94"/>
      <c r="AX56" s="54"/>
      <c r="AY56" s="54"/>
      <c r="AZ56" s="54"/>
    </row>
    <row r="57" spans="1:72" ht="15" hidden="1" customHeight="1" x14ac:dyDescent="0.2">
      <c r="A57" s="793"/>
      <c r="C57" s="91"/>
      <c r="D57" s="817"/>
      <c r="E57" s="795"/>
      <c r="F57" s="754"/>
      <c r="G57" s="759"/>
      <c r="H57" s="759"/>
      <c r="I57" s="754"/>
      <c r="J57" s="759"/>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2697"/>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93"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15" t="s">
        <v>613</v>
      </c>
      <c r="E61" s="755" t="s">
        <v>189</v>
      </c>
      <c r="F61" s="756"/>
      <c r="G61" s="756"/>
      <c r="H61" s="756"/>
      <c r="I61" s="756"/>
      <c r="J61" s="757"/>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793"/>
      <c r="C62" s="91"/>
      <c r="D62" s="816"/>
      <c r="E62" s="794" t="s">
        <v>169</v>
      </c>
      <c r="F62" s="758" t="s">
        <v>192</v>
      </c>
      <c r="G62" s="758" t="s">
        <v>183</v>
      </c>
      <c r="H62" s="758" t="s">
        <v>190</v>
      </c>
      <c r="I62" s="753" t="s">
        <v>194</v>
      </c>
      <c r="J62" s="758"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793"/>
      <c r="C63" s="91"/>
      <c r="D63" s="817"/>
      <c r="E63" s="795"/>
      <c r="F63" s="759"/>
      <c r="G63" s="759"/>
      <c r="H63" s="759"/>
      <c r="I63" s="754"/>
      <c r="J63" s="759"/>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2697"/>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793" t="str">
        <f ca="1">IF(AHU_InletSum_1&lt;&gt;"",IF((COUNTA(OFFSET(RTU_Reference,-4,0):AHU_InletSum_1)+COUNTBLANK(OFFSET(RTU_Reference,-4,0):AHU_InletSum_1))&lt;&gt;SUMIF(AHU_Num_Inlets_1:OFFSET(AHU_Num_Inlets_1,Number_AHUs-1,0),"&lt;&gt;1"),"INDICATED NO. OF AHU-INLETS DOESN’T MATCH NO. OF ROWS",""),"")</f>
        <v/>
      </c>
      <c r="C67" s="91"/>
      <c r="D67" s="815" t="s">
        <v>693</v>
      </c>
      <c r="E67" s="755" t="s">
        <v>252</v>
      </c>
      <c r="F67" s="756"/>
      <c r="G67" s="756"/>
      <c r="H67" s="756"/>
      <c r="I67" s="756"/>
      <c r="J67" s="757"/>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793"/>
      <c r="C68" s="91"/>
      <c r="D68" s="816"/>
      <c r="E68" s="794" t="s">
        <v>25</v>
      </c>
      <c r="F68" s="765" t="s">
        <v>183</v>
      </c>
      <c r="G68" s="758" t="s">
        <v>253</v>
      </c>
      <c r="H68" s="758" t="s">
        <v>254</v>
      </c>
      <c r="I68" s="753" t="s">
        <v>193</v>
      </c>
      <c r="J68" s="758" t="s">
        <v>184</v>
      </c>
      <c r="AX68" s="54"/>
      <c r="AY68" s="54"/>
      <c r="AZ68" s="54"/>
    </row>
    <row r="69" spans="1:52" ht="15" hidden="1" customHeight="1" x14ac:dyDescent="0.2">
      <c r="A69" s="793"/>
      <c r="C69" s="91"/>
      <c r="D69" s="817"/>
      <c r="E69" s="795"/>
      <c r="F69" s="754"/>
      <c r="G69" s="759"/>
      <c r="H69" s="759"/>
      <c r="I69" s="754"/>
      <c r="J69" s="759"/>
      <c r="AF69" s="331"/>
      <c r="AG69" s="331"/>
      <c r="AH69" s="331"/>
      <c r="AX69" s="54"/>
      <c r="AY69" s="54"/>
      <c r="AZ69" s="54"/>
    </row>
    <row r="70" spans="1:52" ht="15" hidden="1" customHeight="1" x14ac:dyDescent="0.2">
      <c r="A70" s="325"/>
      <c r="B70" s="326"/>
      <c r="C70" s="327"/>
      <c r="D70" s="323"/>
      <c r="E70" s="324"/>
      <c r="F70" s="2697"/>
      <c r="G70" s="329"/>
      <c r="H70" s="330"/>
      <c r="I70" s="329"/>
      <c r="J70" s="384"/>
      <c r="K70" s="325"/>
      <c r="L70" s="325"/>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E71" s="59"/>
      <c r="S71" s="67"/>
      <c r="T71" s="67"/>
      <c r="AX71" s="54"/>
      <c r="AY71" s="54"/>
      <c r="AZ71" s="54"/>
    </row>
    <row r="72" spans="1:52" ht="15" customHeight="1" x14ac:dyDescent="0.2">
      <c r="A72" s="267" t="s">
        <v>188</v>
      </c>
      <c r="B72" s="266" t="s">
        <v>185</v>
      </c>
      <c r="C72" s="266">
        <v>0</v>
      </c>
      <c r="E72" s="59"/>
      <c r="AX72" s="54"/>
      <c r="AY72" s="54"/>
      <c r="AZ72" s="54"/>
    </row>
    <row r="73" spans="1:52" ht="15" customHeight="1" x14ac:dyDescent="0.2">
      <c r="A73" s="459"/>
      <c r="B73" s="459"/>
      <c r="C73" s="459"/>
      <c r="E73" s="59"/>
      <c r="AP73" s="418"/>
      <c r="AQ73" s="418"/>
      <c r="AR73" s="418"/>
      <c r="AX73" s="54"/>
      <c r="AY73" s="54"/>
      <c r="AZ73" s="54"/>
    </row>
    <row r="74" spans="1:52" ht="15" hidden="1" customHeight="1" thickBot="1" x14ac:dyDescent="0.25">
      <c r="A74" s="796" t="str">
        <f ca="1">IF(RTU_Unit_Number&lt;&gt;"",(IF((COUNTA(OFFSET(RTU_ATU_Reference,-3,0):RTU_Unit_Number)+COUNTBLANK(OFFSET(RTU_ATU_Reference,-3,0):RTU_Unit_Number))&lt;&gt;Number_RTUs,"INDICATED NO. OF RTUS DOESN’T MATCH NO. OF ROWS","")),"")</f>
        <v>INDICATED NO. OF RTUS DOESN’T MATCH NO. OF ROWS</v>
      </c>
      <c r="B74" s="65"/>
      <c r="C74" s="65"/>
      <c r="D74" s="818" t="s">
        <v>615</v>
      </c>
      <c r="E74" s="767" t="s">
        <v>24</v>
      </c>
      <c r="F74" s="768"/>
      <c r="G74" s="769"/>
      <c r="H74" s="755" t="s">
        <v>28</v>
      </c>
      <c r="I74" s="756"/>
      <c r="J74" s="756"/>
      <c r="K74" s="757"/>
      <c r="L74" s="755" t="s">
        <v>178</v>
      </c>
      <c r="M74" s="756"/>
      <c r="N74" s="756"/>
      <c r="O74" s="757"/>
      <c r="P74" s="755" t="s">
        <v>177</v>
      </c>
      <c r="Q74" s="757"/>
      <c r="R74" s="363" t="s">
        <v>176</v>
      </c>
      <c r="S74" s="766" t="s">
        <v>634</v>
      </c>
      <c r="T74" s="766"/>
      <c r="U74" s="766"/>
      <c r="V74" s="766"/>
      <c r="W74" s="766"/>
      <c r="X74" s="766"/>
      <c r="Y74" s="766"/>
      <c r="Z74" s="766"/>
      <c r="AA74" s="766"/>
      <c r="AB74" s="766"/>
      <c r="AC74" s="766"/>
      <c r="AD74" s="766"/>
      <c r="AE74" s="766"/>
      <c r="AF74" s="766"/>
      <c r="AG74" s="766"/>
      <c r="AH74" s="783" t="s">
        <v>718</v>
      </c>
      <c r="AI74" s="783"/>
      <c r="AJ74" s="783"/>
      <c r="AK74" s="783"/>
      <c r="AL74" s="783"/>
      <c r="AM74" s="783"/>
      <c r="AN74" s="783"/>
      <c r="AX74" s="54"/>
      <c r="AY74" s="54"/>
      <c r="AZ74" s="54"/>
    </row>
    <row r="75" spans="1:52" ht="15" hidden="1" customHeight="1" thickTop="1" x14ac:dyDescent="0.2">
      <c r="A75" s="793"/>
      <c r="B75" s="65"/>
      <c r="C75" s="157"/>
      <c r="D75" s="819"/>
      <c r="E75" s="758" t="s">
        <v>25</v>
      </c>
      <c r="F75" s="758" t="s">
        <v>172</v>
      </c>
      <c r="G75" s="758" t="s">
        <v>173</v>
      </c>
      <c r="H75" s="758" t="s">
        <v>171</v>
      </c>
      <c r="I75" s="758" t="s">
        <v>26</v>
      </c>
      <c r="J75" s="758" t="s">
        <v>27</v>
      </c>
      <c r="K75" s="758" t="s">
        <v>29</v>
      </c>
      <c r="L75" s="758" t="s">
        <v>30</v>
      </c>
      <c r="M75" s="758" t="s">
        <v>31</v>
      </c>
      <c r="N75" s="758" t="s">
        <v>32</v>
      </c>
      <c r="O75" s="758" t="s">
        <v>33</v>
      </c>
      <c r="P75" s="758" t="s">
        <v>174</v>
      </c>
      <c r="Q75" s="758" t="s">
        <v>175</v>
      </c>
      <c r="R75" s="840" t="s">
        <v>660</v>
      </c>
      <c r="S75" s="754" t="s">
        <v>247</v>
      </c>
      <c r="T75" s="754" t="s">
        <v>645</v>
      </c>
      <c r="U75" s="759" t="s">
        <v>610</v>
      </c>
      <c r="V75" s="759"/>
      <c r="W75" s="759"/>
      <c r="X75" s="759" t="s">
        <v>387</v>
      </c>
      <c r="Y75" s="759" t="s">
        <v>388</v>
      </c>
      <c r="Z75" s="759" t="s">
        <v>642</v>
      </c>
      <c r="AA75" s="759" t="s">
        <v>839</v>
      </c>
      <c r="AB75" s="759" t="s">
        <v>647</v>
      </c>
      <c r="AC75" s="759" t="s">
        <v>682</v>
      </c>
      <c r="AD75" s="754" t="s">
        <v>22</v>
      </c>
      <c r="AE75" s="754" t="s">
        <v>691</v>
      </c>
      <c r="AF75" s="785" t="s">
        <v>697</v>
      </c>
      <c r="AG75" s="754" t="s">
        <v>23</v>
      </c>
      <c r="AH75" s="772" t="s">
        <v>727</v>
      </c>
      <c r="AI75" s="789" t="s">
        <v>728</v>
      </c>
      <c r="AJ75" s="788" t="s">
        <v>720</v>
      </c>
      <c r="AK75" s="788" t="s">
        <v>755</v>
      </c>
      <c r="AL75" s="788" t="s">
        <v>719</v>
      </c>
      <c r="AM75" s="790" t="s">
        <v>729</v>
      </c>
      <c r="AN75" s="790" t="s">
        <v>730</v>
      </c>
      <c r="AX75" s="54"/>
      <c r="AY75" s="54"/>
      <c r="AZ75" s="54"/>
    </row>
    <row r="76" spans="1:52" ht="15" hidden="1" customHeight="1" x14ac:dyDescent="0.2">
      <c r="A76" s="793"/>
      <c r="B76" s="65"/>
      <c r="C76" s="157"/>
      <c r="D76" s="820"/>
      <c r="E76" s="759"/>
      <c r="F76" s="759"/>
      <c r="G76" s="759"/>
      <c r="H76" s="759"/>
      <c r="I76" s="759"/>
      <c r="J76" s="759"/>
      <c r="K76" s="759"/>
      <c r="L76" s="759"/>
      <c r="M76" s="759"/>
      <c r="N76" s="759"/>
      <c r="O76" s="759"/>
      <c r="P76" s="759"/>
      <c r="Q76" s="759"/>
      <c r="R76" s="785"/>
      <c r="S76" s="761"/>
      <c r="T76" s="761"/>
      <c r="U76" s="547" t="s">
        <v>20</v>
      </c>
      <c r="V76" s="547" t="s">
        <v>21</v>
      </c>
      <c r="W76" s="547" t="s">
        <v>609</v>
      </c>
      <c r="X76" s="764"/>
      <c r="Y76" s="764"/>
      <c r="Z76" s="764"/>
      <c r="AA76" s="764"/>
      <c r="AB76" s="764"/>
      <c r="AC76" s="764"/>
      <c r="AD76" s="761"/>
      <c r="AE76" s="761"/>
      <c r="AF76" s="786"/>
      <c r="AG76" s="761"/>
      <c r="AH76" s="773"/>
      <c r="AI76" s="774"/>
      <c r="AJ76" s="776"/>
      <c r="AK76" s="776"/>
      <c r="AL76" s="776"/>
      <c r="AM76" s="770"/>
      <c r="AN76" s="770"/>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v>1</v>
      </c>
      <c r="E77" s="709"/>
      <c r="F77" s="2697"/>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793" t="str">
        <f ca="1">IF(RTU_System_1&lt;&gt;"",IF((COUNTA(OFFSET(RTU_Outlet_Reference,-3,0):RTU_System_1)+COUNTBLANK(OFFSET(RTU_Outlet_Reference,-3,0):RTU_System_1))&lt;&gt;SUM(RTU_Num_ATU_1:OFFSET(RTU_Num_ATU_1,Number_RTUs-1,0)),"INDICATED NO. OF RTU-ATUS DOESN’T MATCH NO. OF ROWS",""),"")</f>
        <v/>
      </c>
      <c r="D80" s="818" t="s">
        <v>616</v>
      </c>
      <c r="E80" s="755" t="s">
        <v>24</v>
      </c>
      <c r="F80" s="756"/>
      <c r="G80" s="756"/>
      <c r="H80" s="756"/>
      <c r="I80" s="757"/>
      <c r="J80" s="755" t="s">
        <v>28</v>
      </c>
      <c r="K80" s="756"/>
      <c r="L80" s="756"/>
      <c r="M80" s="756"/>
      <c r="N80" s="757"/>
      <c r="O80" s="755" t="s">
        <v>181</v>
      </c>
      <c r="P80" s="756"/>
      <c r="Q80" s="756"/>
      <c r="R80" s="756"/>
      <c r="S80" s="756"/>
      <c r="T80" s="756"/>
      <c r="U80" s="824" t="s">
        <v>656</v>
      </c>
      <c r="V80" s="824"/>
      <c r="W80" s="824"/>
      <c r="X80" s="824"/>
      <c r="Y80" s="824" t="s">
        <v>657</v>
      </c>
      <c r="Z80" s="824"/>
      <c r="AA80" s="824"/>
      <c r="AB80" s="824"/>
      <c r="AC80" s="784" t="s">
        <v>182</v>
      </c>
      <c r="AD80" s="784"/>
      <c r="AE80" s="784"/>
      <c r="AF80" s="784"/>
      <c r="AG80" s="784"/>
      <c r="AH80" s="784"/>
      <c r="AI80" s="784"/>
      <c r="AJ80" s="778" t="s">
        <v>722</v>
      </c>
      <c r="AK80" s="778"/>
      <c r="AL80" s="778"/>
    </row>
    <row r="81" spans="1:44" ht="15" hidden="1" customHeight="1" thickTop="1" x14ac:dyDescent="0.2">
      <c r="A81" s="793"/>
      <c r="D81" s="819"/>
      <c r="E81" s="758" t="s">
        <v>25</v>
      </c>
      <c r="F81" s="765" t="s">
        <v>389</v>
      </c>
      <c r="G81" s="758" t="s">
        <v>169</v>
      </c>
      <c r="H81" s="758" t="s">
        <v>172</v>
      </c>
      <c r="I81" s="758" t="s">
        <v>173</v>
      </c>
      <c r="J81" s="765" t="s">
        <v>193</v>
      </c>
      <c r="K81" s="758" t="s">
        <v>170</v>
      </c>
      <c r="L81" s="758" t="s">
        <v>171</v>
      </c>
      <c r="M81" s="758" t="s">
        <v>26</v>
      </c>
      <c r="N81" s="758" t="s">
        <v>27</v>
      </c>
      <c r="O81" s="758" t="s">
        <v>161</v>
      </c>
      <c r="P81" s="758" t="s">
        <v>160</v>
      </c>
      <c r="Q81" s="823" t="s">
        <v>382</v>
      </c>
      <c r="R81" s="758" t="s">
        <v>179</v>
      </c>
      <c r="S81" s="758" t="s">
        <v>180</v>
      </c>
      <c r="T81" s="823" t="s">
        <v>383</v>
      </c>
      <c r="U81" s="758" t="s">
        <v>384</v>
      </c>
      <c r="V81" s="758" t="s">
        <v>385</v>
      </c>
      <c r="W81" s="758" t="s">
        <v>415</v>
      </c>
      <c r="X81" s="758" t="s">
        <v>386</v>
      </c>
      <c r="Y81" s="758" t="s">
        <v>652</v>
      </c>
      <c r="Z81" s="758" t="s">
        <v>651</v>
      </c>
      <c r="AA81" s="765" t="s">
        <v>658</v>
      </c>
      <c r="AB81" s="758" t="s">
        <v>659</v>
      </c>
      <c r="AC81" s="759" t="s">
        <v>387</v>
      </c>
      <c r="AD81" s="759" t="s">
        <v>388</v>
      </c>
      <c r="AE81" s="759" t="s">
        <v>642</v>
      </c>
      <c r="AF81" s="759" t="s">
        <v>839</v>
      </c>
      <c r="AG81" s="759" t="s">
        <v>647</v>
      </c>
      <c r="AH81" s="759" t="s">
        <v>682</v>
      </c>
      <c r="AI81" s="759" t="s">
        <v>35</v>
      </c>
      <c r="AJ81" s="776" t="s">
        <v>708</v>
      </c>
      <c r="AK81" s="779" t="s">
        <v>720</v>
      </c>
      <c r="AL81" s="781" t="s">
        <v>721</v>
      </c>
      <c r="AM81" s="94"/>
      <c r="AN81" s="94"/>
      <c r="AO81" s="94"/>
    </row>
    <row r="82" spans="1:44" ht="15" hidden="1" customHeight="1" x14ac:dyDescent="0.2">
      <c r="A82" s="793"/>
      <c r="B82" s="61"/>
      <c r="D82" s="820"/>
      <c r="E82" s="759"/>
      <c r="F82" s="754"/>
      <c r="G82" s="759"/>
      <c r="H82" s="759"/>
      <c r="I82" s="759"/>
      <c r="J82" s="754"/>
      <c r="K82" s="759"/>
      <c r="L82" s="759"/>
      <c r="M82" s="759"/>
      <c r="N82" s="759"/>
      <c r="O82" s="759"/>
      <c r="P82" s="759"/>
      <c r="Q82" s="791"/>
      <c r="R82" s="759"/>
      <c r="S82" s="759"/>
      <c r="T82" s="791"/>
      <c r="U82" s="759"/>
      <c r="V82" s="759"/>
      <c r="W82" s="759"/>
      <c r="X82" s="759"/>
      <c r="Y82" s="759"/>
      <c r="Z82" s="759"/>
      <c r="AA82" s="754"/>
      <c r="AB82" s="759"/>
      <c r="AC82" s="764"/>
      <c r="AD82" s="764"/>
      <c r="AE82" s="764"/>
      <c r="AF82" s="764"/>
      <c r="AG82" s="764"/>
      <c r="AH82" s="764"/>
      <c r="AI82" s="764"/>
      <c r="AJ82" s="777"/>
      <c r="AK82" s="780"/>
      <c r="AL82" s="782"/>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2697"/>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793" t="str">
        <f ca="1">IF(RTU_OutletSum_1&lt;&gt;"",IF((COUNTA(OFFSET(RTU_ATU_Outlet_Reference,-3,0):RTU_OutletSum_1)+COUNTBLANK(OFFSET(RTU_ATU_Outlet_Reference,-3,0):RTU_OutletSum_1))&lt;&gt;SUM(RTU_Num_Outlets_1:OFFSET(RTU_Num_Outlets_1,Number_RTUs-1,0)),"INDICATED NO. OF RTU-OUTLETS DOESN’T MATCH NO. OF ROWS",""),"")</f>
        <v/>
      </c>
      <c r="D86" s="818" t="s">
        <v>617</v>
      </c>
      <c r="E86" s="755" t="s">
        <v>189</v>
      </c>
      <c r="F86" s="756"/>
      <c r="G86" s="756"/>
      <c r="H86" s="756"/>
      <c r="I86" s="756"/>
      <c r="J86" s="757"/>
    </row>
    <row r="87" spans="1:44" ht="15" hidden="1" customHeight="1" thickTop="1" x14ac:dyDescent="0.2">
      <c r="A87" s="793"/>
      <c r="D87" s="819"/>
      <c r="E87" s="758" t="s">
        <v>25</v>
      </c>
      <c r="F87" s="765" t="s">
        <v>183</v>
      </c>
      <c r="G87" s="758" t="s">
        <v>192</v>
      </c>
      <c r="H87" s="758" t="s">
        <v>190</v>
      </c>
      <c r="I87" s="753" t="s">
        <v>194</v>
      </c>
      <c r="J87" s="758" t="s">
        <v>184</v>
      </c>
      <c r="AO87" s="94"/>
    </row>
    <row r="88" spans="1:44" ht="15" hidden="1" customHeight="1" x14ac:dyDescent="0.2">
      <c r="A88" s="793"/>
      <c r="D88" s="820"/>
      <c r="E88" s="759"/>
      <c r="F88" s="754"/>
      <c r="G88" s="759"/>
      <c r="H88" s="759"/>
      <c r="I88" s="754"/>
      <c r="J88" s="759"/>
    </row>
    <row r="89" spans="1:44" ht="15" hidden="1" customHeight="1" x14ac:dyDescent="0.2">
      <c r="A89" s="325"/>
      <c r="B89" s="326"/>
      <c r="C89" s="326"/>
      <c r="D89" s="329"/>
      <c r="E89" s="324"/>
      <c r="F89" s="2697"/>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793"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18" t="s">
        <v>618</v>
      </c>
      <c r="E92" s="755" t="s">
        <v>189</v>
      </c>
      <c r="F92" s="756"/>
      <c r="G92" s="756"/>
      <c r="H92" s="756"/>
      <c r="I92" s="756"/>
      <c r="J92" s="757"/>
    </row>
    <row r="93" spans="1:44" ht="15" hidden="1" customHeight="1" thickTop="1" x14ac:dyDescent="0.2">
      <c r="A93" s="793"/>
      <c r="D93" s="819"/>
      <c r="E93" s="758" t="s">
        <v>169</v>
      </c>
      <c r="F93" s="758" t="s">
        <v>192</v>
      </c>
      <c r="G93" s="758" t="s">
        <v>183</v>
      </c>
      <c r="H93" s="758" t="s">
        <v>190</v>
      </c>
      <c r="I93" s="758" t="s">
        <v>191</v>
      </c>
      <c r="J93" s="758" t="s">
        <v>184</v>
      </c>
      <c r="AF93" s="94"/>
      <c r="AG93" s="94"/>
      <c r="AH93" s="94"/>
      <c r="AI93" s="94"/>
      <c r="AJ93" s="94"/>
      <c r="AK93" s="94"/>
      <c r="AL93" s="94"/>
      <c r="AM93" s="94"/>
      <c r="AN93" s="94"/>
      <c r="AO93" s="94"/>
    </row>
    <row r="94" spans="1:44" ht="15" hidden="1" customHeight="1" x14ac:dyDescent="0.2">
      <c r="A94" s="793"/>
      <c r="D94" s="820"/>
      <c r="E94" s="759"/>
      <c r="F94" s="759"/>
      <c r="G94" s="759"/>
      <c r="H94" s="759"/>
      <c r="I94" s="759"/>
      <c r="J94" s="759"/>
      <c r="AF94" s="94"/>
      <c r="AG94" s="94"/>
      <c r="AH94" s="94"/>
    </row>
    <row r="95" spans="1:44" ht="15" hidden="1" customHeight="1" x14ac:dyDescent="0.2">
      <c r="A95" s="325"/>
      <c r="B95" s="326"/>
      <c r="C95" s="326"/>
      <c r="D95" s="329"/>
      <c r="E95" s="324"/>
      <c r="F95" s="329"/>
      <c r="G95" s="2697"/>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793" t="str">
        <f ca="1">IF(RTU_InletSum_1&lt;&gt;"",IF((COUNTA(OFFSET(FCU_Reference,-4,0):RTU_InletSum_1)+COUNTBLANK(OFFSET(FCU_Reference,-4,0):RTU_InletSum_1))&lt;&gt;SUMIF(RTU_Num_Inlets_1:OFFSET(RTU_Num_Inlets_1,Number_RTUs-1,0), "&lt;&gt;1"),"INDICATED NO. OF RTU-INLETS DOESN’T MATCH NO. OF ROWS",""),"")</f>
        <v/>
      </c>
      <c r="C98" s="91"/>
      <c r="D98" s="815" t="s">
        <v>694</v>
      </c>
      <c r="E98" s="755" t="s">
        <v>252</v>
      </c>
      <c r="F98" s="756"/>
      <c r="G98" s="756"/>
      <c r="H98" s="756"/>
      <c r="I98" s="756"/>
      <c r="J98" s="757"/>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793"/>
      <c r="C99" s="91"/>
      <c r="D99" s="816"/>
      <c r="E99" s="758" t="s">
        <v>25</v>
      </c>
      <c r="F99" s="765" t="s">
        <v>183</v>
      </c>
      <c r="G99" s="758" t="s">
        <v>253</v>
      </c>
      <c r="H99" s="758" t="s">
        <v>254</v>
      </c>
      <c r="I99" s="753" t="s">
        <v>193</v>
      </c>
      <c r="J99" s="758" t="s">
        <v>184</v>
      </c>
      <c r="AF99" s="331"/>
      <c r="AG99" s="331"/>
      <c r="AH99" s="331"/>
      <c r="AI99" s="331"/>
      <c r="AJ99" s="331"/>
      <c r="AK99" s="331"/>
      <c r="AL99" s="331"/>
      <c r="AM99" s="331"/>
      <c r="AN99" s="331"/>
      <c r="AO99" s="331"/>
    </row>
    <row r="100" spans="1:44" ht="15" hidden="1" customHeight="1" x14ac:dyDescent="0.2">
      <c r="A100" s="793"/>
      <c r="C100" s="91"/>
      <c r="D100" s="817"/>
      <c r="E100" s="759"/>
      <c r="F100" s="754"/>
      <c r="G100" s="759"/>
      <c r="H100" s="759"/>
      <c r="I100" s="754"/>
      <c r="J100" s="759"/>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2697"/>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21" t="str">
        <f ca="1">IF(FCU_1&lt;&gt;"",(IF((COUNTA(OFFSET(FCU_Outlet_Reference,-3,0):FCU_1)+COUNTBLANK(OFFSET(FCU_Outlet_Reference,-3,0):FCU_1))&lt;&gt;Number_FCUs,"NO. OF FCU MISMATCH","")),"")</f>
        <v>NO. OF FCU MISMATCH</v>
      </c>
      <c r="B105" s="59"/>
      <c r="C105" s="59"/>
      <c r="D105" s="798" t="s">
        <v>619</v>
      </c>
      <c r="E105" s="767" t="s">
        <v>24</v>
      </c>
      <c r="F105" s="768"/>
      <c r="G105" s="769"/>
      <c r="H105" s="755" t="s">
        <v>28</v>
      </c>
      <c r="I105" s="756"/>
      <c r="J105" s="756"/>
      <c r="K105" s="757"/>
      <c r="L105" s="755" t="s">
        <v>178</v>
      </c>
      <c r="M105" s="756"/>
      <c r="N105" s="756"/>
      <c r="O105" s="757"/>
      <c r="P105" s="755" t="s">
        <v>177</v>
      </c>
      <c r="Q105" s="757"/>
      <c r="R105" s="766" t="s">
        <v>239</v>
      </c>
      <c r="S105" s="766"/>
      <c r="T105" s="766"/>
      <c r="U105" s="766"/>
      <c r="V105" s="766"/>
      <c r="W105" s="766"/>
      <c r="X105" s="766"/>
      <c r="Y105" s="766"/>
      <c r="Z105" s="766"/>
      <c r="AA105" s="766"/>
      <c r="AB105" s="766"/>
      <c r="AC105" s="766"/>
      <c r="AD105" s="766"/>
      <c r="AE105" s="783" t="s">
        <v>718</v>
      </c>
      <c r="AF105" s="783"/>
      <c r="AG105" s="783"/>
      <c r="AH105" s="783"/>
      <c r="AI105" s="783"/>
      <c r="AJ105" s="783"/>
      <c r="AK105" s="783"/>
    </row>
    <row r="106" spans="1:44" ht="15" hidden="1" customHeight="1" thickTop="1" x14ac:dyDescent="0.2">
      <c r="A106" s="822"/>
      <c r="B106" s="59"/>
      <c r="C106" s="59"/>
      <c r="D106" s="799"/>
      <c r="E106" s="758" t="s">
        <v>25</v>
      </c>
      <c r="F106" s="758" t="s">
        <v>172</v>
      </c>
      <c r="G106" s="758" t="s">
        <v>173</v>
      </c>
      <c r="H106" s="758" t="s">
        <v>171</v>
      </c>
      <c r="I106" s="758" t="s">
        <v>26</v>
      </c>
      <c r="J106" s="758" t="s">
        <v>27</v>
      </c>
      <c r="K106" s="758" t="s">
        <v>29</v>
      </c>
      <c r="L106" s="758" t="s">
        <v>30</v>
      </c>
      <c r="M106" s="758" t="s">
        <v>31</v>
      </c>
      <c r="N106" s="758" t="s">
        <v>32</v>
      </c>
      <c r="O106" s="758" t="s">
        <v>33</v>
      </c>
      <c r="P106" s="758" t="s">
        <v>174</v>
      </c>
      <c r="Q106" s="758" t="s">
        <v>175</v>
      </c>
      <c r="R106" s="754" t="s">
        <v>247</v>
      </c>
      <c r="S106" s="828" t="s">
        <v>645</v>
      </c>
      <c r="T106" s="759" t="s">
        <v>610</v>
      </c>
      <c r="U106" s="759"/>
      <c r="V106" s="759"/>
      <c r="W106" s="759" t="s">
        <v>387</v>
      </c>
      <c r="X106" s="759" t="s">
        <v>388</v>
      </c>
      <c r="Y106" s="759" t="s">
        <v>642</v>
      </c>
      <c r="Z106" s="759" t="s">
        <v>839</v>
      </c>
      <c r="AA106" s="759" t="s">
        <v>647</v>
      </c>
      <c r="AB106" s="759" t="s">
        <v>682</v>
      </c>
      <c r="AC106" s="754" t="s">
        <v>691</v>
      </c>
      <c r="AD106" s="785" t="s">
        <v>697</v>
      </c>
      <c r="AE106" s="772" t="s">
        <v>727</v>
      </c>
      <c r="AF106" s="774" t="s">
        <v>728</v>
      </c>
      <c r="AG106" s="776" t="s">
        <v>720</v>
      </c>
      <c r="AH106" s="776" t="s">
        <v>755</v>
      </c>
      <c r="AI106" s="776" t="s">
        <v>719</v>
      </c>
      <c r="AJ106" s="770" t="s">
        <v>729</v>
      </c>
      <c r="AK106" s="770" t="s">
        <v>730</v>
      </c>
    </row>
    <row r="107" spans="1:44" ht="15" hidden="1" customHeight="1" x14ac:dyDescent="0.2">
      <c r="A107" s="822"/>
      <c r="B107" s="59"/>
      <c r="C107" s="59"/>
      <c r="D107" s="800"/>
      <c r="E107" s="759"/>
      <c r="F107" s="759"/>
      <c r="G107" s="759"/>
      <c r="H107" s="759"/>
      <c r="I107" s="759"/>
      <c r="J107" s="759"/>
      <c r="K107" s="759"/>
      <c r="L107" s="759"/>
      <c r="M107" s="759"/>
      <c r="N107" s="759"/>
      <c r="O107" s="759"/>
      <c r="P107" s="759"/>
      <c r="Q107" s="759"/>
      <c r="R107" s="761"/>
      <c r="S107" s="806"/>
      <c r="T107" s="547" t="s">
        <v>20</v>
      </c>
      <c r="U107" s="547" t="s">
        <v>21</v>
      </c>
      <c r="V107" s="547" t="s">
        <v>609</v>
      </c>
      <c r="W107" s="764"/>
      <c r="X107" s="764"/>
      <c r="Y107" s="764"/>
      <c r="Z107" s="764"/>
      <c r="AA107" s="764"/>
      <c r="AB107" s="764"/>
      <c r="AC107" s="761"/>
      <c r="AD107" s="786"/>
      <c r="AE107" s="773"/>
      <c r="AF107" s="775"/>
      <c r="AG107" s="777"/>
      <c r="AH107" s="777"/>
      <c r="AI107" s="777"/>
      <c r="AJ107" s="771"/>
      <c r="AK107" s="771"/>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v>1</v>
      </c>
      <c r="E108" s="336"/>
      <c r="F108" s="2698"/>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22" t="str">
        <f ca="1">IF(FCU_OutletSum_1&lt;&gt;"",IF((COUNTA(OFFSET(FCU_Inlet_Reference,-3,0):FCU_OutletSum_1)+COUNTBLANK(OFFSET(FCU_Inlet_Reference,-3,0):FCU_OutletSum_1))&lt;&gt;SUM(FCU_Num_Outlets_1:OFFSET(FCU_Num_Outlets_1,Number_FCUs-1,0)),"NO. OF FCU-OUTLET MISMATCH",""),"")</f>
        <v/>
      </c>
      <c r="B111" s="59"/>
      <c r="C111" s="59"/>
      <c r="D111" s="798" t="s">
        <v>620</v>
      </c>
      <c r="E111" s="755" t="s">
        <v>189</v>
      </c>
      <c r="F111" s="756"/>
      <c r="G111" s="756"/>
      <c r="H111" s="756"/>
      <c r="I111" s="756"/>
      <c r="J111" s="757"/>
      <c r="K111" s="158"/>
      <c r="L111" s="158"/>
      <c r="M111" s="158"/>
      <c r="N111" s="158"/>
      <c r="O111" s="158"/>
      <c r="P111" s="158"/>
      <c r="Q111" s="158"/>
      <c r="R111" s="158"/>
      <c r="S111" s="158"/>
      <c r="T111" s="158"/>
    </row>
    <row r="112" spans="1:44" ht="15" hidden="1" customHeight="1" thickTop="1" x14ac:dyDescent="0.25">
      <c r="A112" s="822"/>
      <c r="B112" s="59"/>
      <c r="C112" s="59"/>
      <c r="D112" s="799"/>
      <c r="E112" s="758" t="s">
        <v>25</v>
      </c>
      <c r="F112" s="765" t="s">
        <v>183</v>
      </c>
      <c r="G112" s="758" t="s">
        <v>192</v>
      </c>
      <c r="H112" s="758" t="s">
        <v>190</v>
      </c>
      <c r="I112" s="753" t="s">
        <v>194</v>
      </c>
      <c r="J112" s="758"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22"/>
      <c r="B113" s="59"/>
      <c r="C113" s="59"/>
      <c r="D113" s="800"/>
      <c r="E113" s="759"/>
      <c r="F113" s="754"/>
      <c r="G113" s="759"/>
      <c r="H113" s="759"/>
      <c r="I113" s="754"/>
      <c r="J113" s="759"/>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2698"/>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22" t="str">
        <f ca="1">IF(FCU_InletSum_1&lt;&gt;"",IF((COUNTA(OFFSET(AC_Reference,-4,0):FCU_InletSum_1)+COUNTBLANK(OFFSET(AC_Reference,-4,0):FCU_InletSum_1))&lt;&gt;SUMIF(FCU_Num_Inlets_1:OFFSET(FCU_Num_Inlets_1,Number_FCUs-1,0),"&lt;&gt;1"),"NO. OF FCU-INLET MISMATCH",""),"")</f>
        <v/>
      </c>
      <c r="C117" s="91"/>
      <c r="D117" s="815" t="s">
        <v>700</v>
      </c>
      <c r="E117" s="755" t="s">
        <v>252</v>
      </c>
      <c r="F117" s="756"/>
      <c r="G117" s="756"/>
      <c r="H117" s="756"/>
      <c r="I117" s="756"/>
      <c r="J117" s="757"/>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22"/>
      <c r="C118" s="91"/>
      <c r="D118" s="816"/>
      <c r="E118" s="758" t="s">
        <v>25</v>
      </c>
      <c r="F118" s="765" t="s">
        <v>183</v>
      </c>
      <c r="G118" s="758" t="s">
        <v>253</v>
      </c>
      <c r="H118" s="758" t="s">
        <v>254</v>
      </c>
      <c r="I118" s="753" t="s">
        <v>193</v>
      </c>
      <c r="J118" s="758" t="s">
        <v>184</v>
      </c>
      <c r="AF118" s="331"/>
      <c r="AG118" s="331"/>
      <c r="AH118" s="331"/>
      <c r="AI118" s="331"/>
      <c r="AJ118" s="331"/>
      <c r="AK118" s="331"/>
      <c r="AL118" s="331"/>
      <c r="AM118" s="331"/>
      <c r="AN118" s="331"/>
      <c r="AO118" s="331"/>
    </row>
    <row r="119" spans="1:44" ht="15" hidden="1" customHeight="1" x14ac:dyDescent="0.2">
      <c r="A119" s="822"/>
      <c r="C119" s="91"/>
      <c r="D119" s="817"/>
      <c r="E119" s="759"/>
      <c r="F119" s="754"/>
      <c r="G119" s="759"/>
      <c r="H119" s="759"/>
      <c r="I119" s="754"/>
      <c r="J119" s="759"/>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2698"/>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796" t="str">
        <f ca="1">IF(AC_1&lt;&gt;"",(IF((COUNTA(OFFSET(AC_Outlet_Reference,-3,0):AC_1)+COUNTBLANK(OFFSET(AC_Outlet_Reference,-3,0):AC_1))&lt;&gt;Number_ACs,"INDICATED NO. OF ACS DOESN’T MATCH NO. OF ROWS","")),"")</f>
        <v>INDICATED NO. OF ACS DOESN’T MATCH NO. OF ROWS</v>
      </c>
      <c r="B124" s="59"/>
      <c r="C124" s="59"/>
      <c r="D124" s="798" t="s">
        <v>621</v>
      </c>
      <c r="E124" s="767" t="s">
        <v>24</v>
      </c>
      <c r="F124" s="768"/>
      <c r="G124" s="769"/>
      <c r="H124" s="755" t="s">
        <v>28</v>
      </c>
      <c r="I124" s="756"/>
      <c r="J124" s="756"/>
      <c r="K124" s="757"/>
      <c r="L124" s="755" t="s">
        <v>178</v>
      </c>
      <c r="M124" s="756"/>
      <c r="N124" s="756"/>
      <c r="O124" s="757"/>
      <c r="P124" s="755" t="s">
        <v>177</v>
      </c>
      <c r="Q124" s="757"/>
      <c r="R124" s="766" t="s">
        <v>241</v>
      </c>
      <c r="S124" s="766"/>
      <c r="T124" s="766"/>
      <c r="U124" s="766"/>
      <c r="V124" s="766"/>
      <c r="W124" s="766"/>
      <c r="X124" s="766"/>
      <c r="Y124" s="766"/>
      <c r="Z124" s="766"/>
      <c r="AA124" s="766"/>
      <c r="AB124" s="766"/>
      <c r="AC124" s="766"/>
      <c r="AD124" s="766"/>
      <c r="AE124" s="783" t="s">
        <v>718</v>
      </c>
      <c r="AF124" s="783"/>
      <c r="AG124" s="783"/>
      <c r="AH124" s="783"/>
      <c r="AI124" s="783"/>
      <c r="AJ124" s="783"/>
      <c r="AK124" s="783"/>
    </row>
    <row r="125" spans="1:44" ht="15" hidden="1" customHeight="1" thickTop="1" x14ac:dyDescent="0.2">
      <c r="A125" s="793"/>
      <c r="B125" s="59"/>
      <c r="C125" s="59"/>
      <c r="D125" s="799"/>
      <c r="E125" s="758" t="s">
        <v>25</v>
      </c>
      <c r="F125" s="758" t="s">
        <v>172</v>
      </c>
      <c r="G125" s="758" t="s">
        <v>173</v>
      </c>
      <c r="H125" s="758" t="s">
        <v>171</v>
      </c>
      <c r="I125" s="758" t="s">
        <v>26</v>
      </c>
      <c r="J125" s="758" t="s">
        <v>27</v>
      </c>
      <c r="K125" s="758" t="s">
        <v>29</v>
      </c>
      <c r="L125" s="758" t="s">
        <v>30</v>
      </c>
      <c r="M125" s="758" t="s">
        <v>31</v>
      </c>
      <c r="N125" s="758" t="s">
        <v>32</v>
      </c>
      <c r="O125" s="758" t="s">
        <v>33</v>
      </c>
      <c r="P125" s="758" t="s">
        <v>174</v>
      </c>
      <c r="Q125" s="758" t="s">
        <v>175</v>
      </c>
      <c r="R125" s="754" t="s">
        <v>247</v>
      </c>
      <c r="S125" s="828" t="s">
        <v>645</v>
      </c>
      <c r="T125" s="759" t="s">
        <v>610</v>
      </c>
      <c r="U125" s="759"/>
      <c r="V125" s="759"/>
      <c r="W125" s="759" t="s">
        <v>387</v>
      </c>
      <c r="X125" s="759" t="s">
        <v>388</v>
      </c>
      <c r="Y125" s="759" t="s">
        <v>642</v>
      </c>
      <c r="Z125" s="759" t="s">
        <v>839</v>
      </c>
      <c r="AA125" s="759" t="s">
        <v>647</v>
      </c>
      <c r="AB125" s="759" t="s">
        <v>682</v>
      </c>
      <c r="AC125" s="754" t="s">
        <v>691</v>
      </c>
      <c r="AD125" s="754" t="s">
        <v>692</v>
      </c>
      <c r="AE125" s="772" t="s">
        <v>727</v>
      </c>
      <c r="AF125" s="774" t="s">
        <v>728</v>
      </c>
      <c r="AG125" s="776" t="s">
        <v>720</v>
      </c>
      <c r="AH125" s="776" t="s">
        <v>755</v>
      </c>
      <c r="AI125" s="776" t="s">
        <v>719</v>
      </c>
      <c r="AJ125" s="770" t="s">
        <v>729</v>
      </c>
      <c r="AK125" s="770" t="s">
        <v>730</v>
      </c>
    </row>
    <row r="126" spans="1:44" ht="15" hidden="1" customHeight="1" x14ac:dyDescent="0.2">
      <c r="A126" s="793"/>
      <c r="B126" s="59"/>
      <c r="C126" s="59"/>
      <c r="D126" s="800"/>
      <c r="E126" s="759"/>
      <c r="F126" s="759"/>
      <c r="G126" s="759"/>
      <c r="H126" s="759"/>
      <c r="I126" s="759"/>
      <c r="J126" s="759"/>
      <c r="K126" s="759"/>
      <c r="L126" s="759"/>
      <c r="M126" s="759"/>
      <c r="N126" s="759"/>
      <c r="O126" s="759"/>
      <c r="P126" s="759"/>
      <c r="Q126" s="759"/>
      <c r="R126" s="761"/>
      <c r="S126" s="806"/>
      <c r="T126" s="547" t="s">
        <v>20</v>
      </c>
      <c r="U126" s="557" t="s">
        <v>21</v>
      </c>
      <c r="V126" s="547" t="s">
        <v>609</v>
      </c>
      <c r="W126" s="764"/>
      <c r="X126" s="764"/>
      <c r="Y126" s="764"/>
      <c r="Z126" s="764"/>
      <c r="AA126" s="764"/>
      <c r="AB126" s="764"/>
      <c r="AC126" s="761"/>
      <c r="AD126" s="761"/>
      <c r="AE126" s="773"/>
      <c r="AF126" s="775"/>
      <c r="AG126" s="777"/>
      <c r="AH126" s="777"/>
      <c r="AI126" s="777"/>
      <c r="AJ126" s="771"/>
      <c r="AK126" s="771"/>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v>1</v>
      </c>
      <c r="E127" s="336"/>
      <c r="F127" s="2698"/>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93" t="str">
        <f ca="1">IF(AC_OutletSum_1&lt;&gt;"",IF((COUNTA(OFFSET(AC_Inlet_Reference,-3,0):AC_OutletSum_1)+COUNTBLANK(OFFSET(AC_Inlet_Reference,-3,0):AC_OutletSum_1))&lt;&gt;SUM(AC_Num_Outlets_1:OFFSET(AC_Num_Outlets_1,Number_ACs-1,0)),"INDICATED NO. OF AC-OUTLETS DOESN’T MATCH NO. OF ROWS",""),"")</f>
        <v/>
      </c>
      <c r="B130" s="59"/>
      <c r="C130" s="59"/>
      <c r="D130" s="798" t="s">
        <v>622</v>
      </c>
      <c r="E130" s="755" t="s">
        <v>189</v>
      </c>
      <c r="F130" s="756"/>
      <c r="G130" s="756"/>
      <c r="H130" s="756"/>
      <c r="I130" s="756"/>
      <c r="J130" s="757"/>
      <c r="K130" s="158"/>
      <c r="L130" s="158"/>
      <c r="M130" s="158"/>
      <c r="N130" s="158"/>
      <c r="O130" s="158"/>
      <c r="P130" s="158"/>
      <c r="Q130" s="158"/>
      <c r="R130" s="158"/>
      <c r="S130" s="158"/>
      <c r="T130" s="158"/>
      <c r="U130" s="158"/>
    </row>
    <row r="131" spans="1:44" ht="15" hidden="1" customHeight="1" thickTop="1" x14ac:dyDescent="0.25">
      <c r="A131" s="793"/>
      <c r="B131" s="59"/>
      <c r="C131" s="59"/>
      <c r="D131" s="799"/>
      <c r="E131" s="758" t="s">
        <v>25</v>
      </c>
      <c r="F131" s="758" t="s">
        <v>183</v>
      </c>
      <c r="G131" s="758" t="s">
        <v>192</v>
      </c>
      <c r="H131" s="758" t="s">
        <v>190</v>
      </c>
      <c r="I131" s="753" t="s">
        <v>194</v>
      </c>
      <c r="J131" s="758"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93"/>
      <c r="B132" s="59"/>
      <c r="C132" s="59"/>
      <c r="D132" s="800"/>
      <c r="E132" s="759"/>
      <c r="F132" s="759"/>
      <c r="G132" s="759"/>
      <c r="H132" s="759"/>
      <c r="I132" s="754"/>
      <c r="J132" s="759"/>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2698"/>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793" t="str">
        <f ca="1">IF(AC_InletSum_1&lt;&gt;"",IF((COUNTA(OFFSET(CRAC_Reference,-4,0):AC_InletSum_1)+COUNTBLANK(OFFSET(CRAC_Reference,-4,0):AC_InletSum_1))&lt;&gt;SUM(AC_Num_Inlets_1:OFFSET(AC_Num_Inlets_1,Number_ACs-1,0)),"INDICATED NO. OF AC-INLETS DOESN’T MATCH NO. OF ROWS",""),"")</f>
        <v/>
      </c>
      <c r="C136" s="91"/>
      <c r="D136" s="815" t="s">
        <v>701</v>
      </c>
      <c r="E136" s="755" t="s">
        <v>252</v>
      </c>
      <c r="F136" s="756"/>
      <c r="G136" s="756"/>
      <c r="H136" s="756"/>
      <c r="I136" s="756"/>
      <c r="J136" s="757"/>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793"/>
      <c r="C137" s="91"/>
      <c r="D137" s="816"/>
      <c r="E137" s="758" t="s">
        <v>25</v>
      </c>
      <c r="F137" s="765" t="s">
        <v>183</v>
      </c>
      <c r="G137" s="758" t="s">
        <v>253</v>
      </c>
      <c r="H137" s="758" t="s">
        <v>254</v>
      </c>
      <c r="I137" s="753" t="s">
        <v>193</v>
      </c>
      <c r="J137" s="758" t="s">
        <v>184</v>
      </c>
      <c r="AF137" s="331"/>
      <c r="AG137" s="331"/>
      <c r="AH137" s="331"/>
      <c r="AI137" s="331"/>
      <c r="AJ137" s="331"/>
      <c r="AK137" s="331"/>
      <c r="AL137" s="331"/>
      <c r="AM137" s="331"/>
      <c r="AN137" s="331"/>
      <c r="AO137" s="331"/>
    </row>
    <row r="138" spans="1:44" ht="15" hidden="1" customHeight="1" x14ac:dyDescent="0.2">
      <c r="A138" s="793"/>
      <c r="C138" s="91"/>
      <c r="D138" s="817"/>
      <c r="E138" s="759"/>
      <c r="F138" s="754"/>
      <c r="G138" s="759"/>
      <c r="H138" s="759"/>
      <c r="I138" s="754"/>
      <c r="J138" s="759"/>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2698"/>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796" t="str">
        <f ca="1">IF(CRAC_1&lt;&gt;"",(IF((COUNTA(OFFSET(CRAC_Outlet_Reference,-3,0):CRAC_1)+COUNTBLANK(OFFSET(CRAC_Outlet_Reference,-3,0):CRAC_1))&lt;&gt;Number_CRACs,"INDICATED NO. OF CRACS DOESN’T MATCH NO. OF ROWS","")),"")</f>
        <v/>
      </c>
      <c r="B143" s="59"/>
      <c r="C143" s="59"/>
      <c r="D143" s="798" t="s">
        <v>623</v>
      </c>
      <c r="E143" s="767" t="s">
        <v>24</v>
      </c>
      <c r="F143" s="768"/>
      <c r="G143" s="769"/>
      <c r="H143" s="755" t="s">
        <v>28</v>
      </c>
      <c r="I143" s="756"/>
      <c r="J143" s="756"/>
      <c r="K143" s="757"/>
      <c r="L143" s="755" t="s">
        <v>178</v>
      </c>
      <c r="M143" s="756"/>
      <c r="N143" s="756"/>
      <c r="O143" s="757"/>
      <c r="P143" s="755" t="s">
        <v>177</v>
      </c>
      <c r="Q143" s="757"/>
      <c r="R143" s="766" t="s">
        <v>242</v>
      </c>
      <c r="S143" s="766"/>
      <c r="T143" s="766"/>
      <c r="U143" s="766"/>
      <c r="V143" s="766"/>
      <c r="W143" s="766"/>
      <c r="X143" s="766"/>
      <c r="Y143" s="766"/>
      <c r="Z143" s="766"/>
      <c r="AA143" s="766"/>
      <c r="AB143" s="766"/>
      <c r="AC143" s="766"/>
      <c r="AD143" s="766"/>
      <c r="AE143" s="783" t="s">
        <v>718</v>
      </c>
      <c r="AF143" s="783"/>
      <c r="AG143" s="783"/>
      <c r="AH143" s="783"/>
      <c r="AI143" s="783"/>
      <c r="AJ143" s="783"/>
      <c r="AK143" s="783"/>
    </row>
    <row r="144" spans="1:44" ht="15" hidden="1" customHeight="1" thickTop="1" x14ac:dyDescent="0.2">
      <c r="A144" s="793"/>
      <c r="B144" s="59"/>
      <c r="C144" s="59"/>
      <c r="D144" s="799"/>
      <c r="E144" s="758" t="s">
        <v>25</v>
      </c>
      <c r="F144" s="758" t="s">
        <v>172</v>
      </c>
      <c r="G144" s="758" t="s">
        <v>173</v>
      </c>
      <c r="H144" s="758" t="s">
        <v>171</v>
      </c>
      <c r="I144" s="758" t="s">
        <v>26</v>
      </c>
      <c r="J144" s="758" t="s">
        <v>27</v>
      </c>
      <c r="K144" s="758" t="s">
        <v>29</v>
      </c>
      <c r="L144" s="758" t="s">
        <v>30</v>
      </c>
      <c r="M144" s="758" t="s">
        <v>31</v>
      </c>
      <c r="N144" s="758" t="s">
        <v>32</v>
      </c>
      <c r="O144" s="758" t="s">
        <v>33</v>
      </c>
      <c r="P144" s="758" t="s">
        <v>174</v>
      </c>
      <c r="Q144" s="758" t="s">
        <v>175</v>
      </c>
      <c r="R144" s="754" t="s">
        <v>247</v>
      </c>
      <c r="S144" s="828" t="s">
        <v>645</v>
      </c>
      <c r="T144" s="759" t="s">
        <v>610</v>
      </c>
      <c r="U144" s="759"/>
      <c r="V144" s="759"/>
      <c r="W144" s="759" t="s">
        <v>387</v>
      </c>
      <c r="X144" s="759" t="s">
        <v>388</v>
      </c>
      <c r="Y144" s="759" t="s">
        <v>642</v>
      </c>
      <c r="Z144" s="759" t="s">
        <v>839</v>
      </c>
      <c r="AA144" s="759" t="s">
        <v>647</v>
      </c>
      <c r="AB144" s="759" t="s">
        <v>682</v>
      </c>
      <c r="AC144" s="754" t="s">
        <v>691</v>
      </c>
      <c r="AD144" s="754" t="s">
        <v>692</v>
      </c>
      <c r="AE144" s="772" t="s">
        <v>727</v>
      </c>
      <c r="AF144" s="774" t="s">
        <v>728</v>
      </c>
      <c r="AG144" s="776" t="s">
        <v>720</v>
      </c>
      <c r="AH144" s="776" t="s">
        <v>755</v>
      </c>
      <c r="AI144" s="776" t="s">
        <v>719</v>
      </c>
      <c r="AJ144" s="770" t="s">
        <v>729</v>
      </c>
      <c r="AK144" s="770" t="s">
        <v>730</v>
      </c>
    </row>
    <row r="145" spans="1:41" ht="15" hidden="1" customHeight="1" x14ac:dyDescent="0.2">
      <c r="A145" s="793"/>
      <c r="B145" s="59"/>
      <c r="C145" s="59"/>
      <c r="D145" s="800"/>
      <c r="E145" s="759"/>
      <c r="F145" s="759"/>
      <c r="G145" s="759"/>
      <c r="H145" s="759"/>
      <c r="I145" s="759"/>
      <c r="J145" s="759"/>
      <c r="K145" s="759"/>
      <c r="L145" s="759"/>
      <c r="M145" s="759"/>
      <c r="N145" s="759"/>
      <c r="O145" s="759"/>
      <c r="P145" s="759"/>
      <c r="Q145" s="759"/>
      <c r="R145" s="761"/>
      <c r="S145" s="806"/>
      <c r="T145" s="547" t="s">
        <v>20</v>
      </c>
      <c r="U145" s="547" t="s">
        <v>21</v>
      </c>
      <c r="V145" s="547" t="s">
        <v>609</v>
      </c>
      <c r="W145" s="764"/>
      <c r="X145" s="764"/>
      <c r="Y145" s="764"/>
      <c r="Z145" s="764"/>
      <c r="AA145" s="764"/>
      <c r="AB145" s="764"/>
      <c r="AC145" s="761"/>
      <c r="AD145" s="761"/>
      <c r="AE145" s="773"/>
      <c r="AF145" s="775"/>
      <c r="AG145" s="777"/>
      <c r="AH145" s="777"/>
      <c r="AI145" s="777"/>
      <c r="AJ145" s="771"/>
      <c r="AK145" s="771"/>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2698"/>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93"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98" t="s">
        <v>624</v>
      </c>
      <c r="E149" s="755" t="s">
        <v>189</v>
      </c>
      <c r="F149" s="756"/>
      <c r="G149" s="756"/>
      <c r="H149" s="756"/>
      <c r="I149" s="756"/>
      <c r="J149" s="757"/>
      <c r="K149" s="158"/>
      <c r="L149" s="158"/>
      <c r="M149" s="158"/>
      <c r="N149" s="158"/>
      <c r="O149" s="158"/>
      <c r="P149" s="158"/>
      <c r="Q149" s="158"/>
      <c r="R149" s="158"/>
      <c r="S149" s="158"/>
      <c r="T149" s="158"/>
    </row>
    <row r="150" spans="1:41" ht="15" hidden="1" customHeight="1" thickTop="1" x14ac:dyDescent="0.25">
      <c r="A150" s="793"/>
      <c r="B150" s="59"/>
      <c r="C150" s="59"/>
      <c r="D150" s="799"/>
      <c r="E150" s="758" t="s">
        <v>25</v>
      </c>
      <c r="F150" s="852" t="s">
        <v>183</v>
      </c>
      <c r="G150" s="758" t="s">
        <v>192</v>
      </c>
      <c r="H150" s="758" t="s">
        <v>190</v>
      </c>
      <c r="I150" s="840" t="s">
        <v>194</v>
      </c>
      <c r="J150" s="758"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93"/>
      <c r="B151" s="59"/>
      <c r="C151" s="59"/>
      <c r="D151" s="800"/>
      <c r="E151" s="759"/>
      <c r="F151" s="853"/>
      <c r="G151" s="759"/>
      <c r="H151" s="759"/>
      <c r="I151" s="785"/>
      <c r="J151" s="759"/>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2699"/>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793" t="str">
        <f ca="1">IF(CRAC_InletSum_1&lt;&gt;"",IF((COUNTA(OFFSET(ERV_Reference,-4,0):CRAC_InletSum_1)+COUNTBLANK(OFFSET(ERV_Reference,-4,0):CRAC_InletSum_1))&lt;&gt;SUM(CRAC_Num_Inlets_1:OFFSET(CRAC_Num_Inlets_1,Number_CRACs-1,0)),"INDICATED NO. OF CRAC-INLETS DOESN’T MATCH NO. OF ROWS",""),"")</f>
        <v/>
      </c>
      <c r="C155" s="91"/>
      <c r="D155" s="815" t="s">
        <v>702</v>
      </c>
      <c r="E155" s="755" t="s">
        <v>252</v>
      </c>
      <c r="F155" s="756"/>
      <c r="G155" s="756"/>
      <c r="H155" s="756"/>
      <c r="I155" s="756"/>
      <c r="J155" s="757"/>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793"/>
      <c r="C156" s="91"/>
      <c r="D156" s="816"/>
      <c r="E156" s="758" t="s">
        <v>25</v>
      </c>
      <c r="F156" s="765" t="s">
        <v>183</v>
      </c>
      <c r="G156" s="758" t="s">
        <v>253</v>
      </c>
      <c r="H156" s="758" t="s">
        <v>254</v>
      </c>
      <c r="I156" s="753" t="s">
        <v>193</v>
      </c>
      <c r="J156" s="758" t="s">
        <v>184</v>
      </c>
      <c r="AF156" s="331"/>
      <c r="AG156" s="331"/>
      <c r="AH156" s="331"/>
      <c r="AI156" s="331"/>
      <c r="AJ156" s="331"/>
      <c r="AK156" s="331"/>
      <c r="AL156" s="331"/>
      <c r="AM156" s="331"/>
      <c r="AN156" s="331"/>
      <c r="AO156" s="331"/>
    </row>
    <row r="157" spans="1:41" ht="15" hidden="1" customHeight="1" x14ac:dyDescent="0.2">
      <c r="A157" s="793"/>
      <c r="C157" s="91"/>
      <c r="D157" s="817"/>
      <c r="E157" s="759"/>
      <c r="F157" s="754"/>
      <c r="G157" s="759"/>
      <c r="H157" s="759"/>
      <c r="I157" s="754"/>
      <c r="J157" s="759"/>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2699"/>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96" t="str">
        <f ca="1">IF(ERV_1&lt;&gt;"",(IF((COUNTA(OFFSET(ERV_ATU_Reference,-3,0):ERV_1)+COUNTBLANK(OFFSET(ERV_ATU_Reference,-3,0):ERV_1))&lt;&gt;Number_ERVs,"INDICATED NO. OF ERVS DOESN’T MATCH NO. OF ROWS","")),"")</f>
        <v>INDICATED NO. OF ERVS DOESN’T MATCH NO. OF ROWS</v>
      </c>
      <c r="B162" s="59"/>
      <c r="C162" s="59"/>
      <c r="D162" s="797" t="s">
        <v>625</v>
      </c>
      <c r="E162" s="801" t="s">
        <v>24</v>
      </c>
      <c r="F162" s="801"/>
      <c r="G162" s="801"/>
      <c r="H162" s="801" t="s">
        <v>28</v>
      </c>
      <c r="I162" s="801"/>
      <c r="J162" s="801"/>
      <c r="K162" s="827" t="s">
        <v>244</v>
      </c>
      <c r="L162" s="849"/>
      <c r="M162" s="849"/>
      <c r="N162" s="849"/>
      <c r="O162" s="849"/>
      <c r="P162" s="849"/>
      <c r="Q162" s="849"/>
      <c r="R162" s="849"/>
      <c r="S162" s="849"/>
      <c r="T162" s="849"/>
      <c r="U162" s="850"/>
      <c r="V162" s="827" t="s">
        <v>245</v>
      </c>
      <c r="W162" s="849"/>
      <c r="X162" s="849"/>
      <c r="Y162" s="849"/>
      <c r="Z162" s="849"/>
      <c r="AA162" s="849"/>
      <c r="AB162" s="849"/>
      <c r="AC162" s="849"/>
      <c r="AD162" s="849"/>
      <c r="AE162" s="849"/>
      <c r="AF162" s="850"/>
      <c r="AG162" s="861" t="s">
        <v>246</v>
      </c>
      <c r="AH162" s="861"/>
      <c r="AI162" s="861"/>
      <c r="AJ162" s="861"/>
      <c r="AK162" s="861"/>
      <c r="AL162" s="861"/>
      <c r="AM162" s="861"/>
      <c r="AN162" s="861"/>
      <c r="AO162" s="861"/>
      <c r="AP162" s="861"/>
      <c r="AQ162" s="859" t="s">
        <v>718</v>
      </c>
      <c r="AR162" s="859"/>
      <c r="AS162" s="859"/>
      <c r="AT162" s="859"/>
      <c r="AU162" s="859"/>
      <c r="AV162" s="859"/>
      <c r="AW162" s="859"/>
    </row>
    <row r="163" spans="1:49" ht="15" hidden="1" customHeight="1" thickBot="1" x14ac:dyDescent="0.25">
      <c r="A163" s="793"/>
      <c r="B163" s="59"/>
      <c r="C163" s="59"/>
      <c r="D163" s="797"/>
      <c r="E163" s="760"/>
      <c r="F163" s="760"/>
      <c r="G163" s="760"/>
      <c r="H163" s="760"/>
      <c r="I163" s="760"/>
      <c r="J163" s="760"/>
      <c r="K163" s="851" t="s">
        <v>178</v>
      </c>
      <c r="L163" s="851"/>
      <c r="M163" s="851"/>
      <c r="N163" s="851"/>
      <c r="O163" s="851"/>
      <c r="P163" s="851" t="s">
        <v>177</v>
      </c>
      <c r="Q163" s="851"/>
      <c r="R163" s="754" t="s">
        <v>247</v>
      </c>
      <c r="S163" s="834" t="s">
        <v>672</v>
      </c>
      <c r="T163" s="838"/>
      <c r="U163" s="839"/>
      <c r="V163" s="766" t="s">
        <v>248</v>
      </c>
      <c r="W163" s="766"/>
      <c r="X163" s="766"/>
      <c r="Y163" s="766"/>
      <c r="Z163" s="766"/>
      <c r="AA163" s="766" t="s">
        <v>177</v>
      </c>
      <c r="AB163" s="766"/>
      <c r="AC163" s="761" t="s">
        <v>249</v>
      </c>
      <c r="AD163" s="834" t="s">
        <v>610</v>
      </c>
      <c r="AE163" s="838"/>
      <c r="AF163" s="839"/>
      <c r="AG163" s="862"/>
      <c r="AH163" s="862"/>
      <c r="AI163" s="862"/>
      <c r="AJ163" s="862"/>
      <c r="AK163" s="862"/>
      <c r="AL163" s="862"/>
      <c r="AM163" s="862"/>
      <c r="AN163" s="862"/>
      <c r="AO163" s="862"/>
      <c r="AP163" s="862"/>
      <c r="AQ163" s="860"/>
      <c r="AR163" s="860"/>
      <c r="AS163" s="860"/>
      <c r="AT163" s="860"/>
      <c r="AU163" s="860"/>
      <c r="AV163" s="860"/>
      <c r="AW163" s="860"/>
    </row>
    <row r="164" spans="1:49" ht="15" hidden="1" customHeight="1" thickTop="1" x14ac:dyDescent="0.2">
      <c r="A164" s="793"/>
      <c r="B164" s="59"/>
      <c r="C164" s="59"/>
      <c r="D164" s="797"/>
      <c r="E164" s="759" t="s">
        <v>25</v>
      </c>
      <c r="F164" s="759" t="s">
        <v>172</v>
      </c>
      <c r="G164" s="759" t="s">
        <v>173</v>
      </c>
      <c r="H164" s="759" t="s">
        <v>171</v>
      </c>
      <c r="I164" s="759" t="s">
        <v>26</v>
      </c>
      <c r="J164" s="759" t="s">
        <v>27</v>
      </c>
      <c r="K164" s="759" t="s">
        <v>29</v>
      </c>
      <c r="L164" s="759" t="s">
        <v>30</v>
      </c>
      <c r="M164" s="759" t="s">
        <v>31</v>
      </c>
      <c r="N164" s="759" t="s">
        <v>32</v>
      </c>
      <c r="O164" s="759" t="s">
        <v>33</v>
      </c>
      <c r="P164" s="759" t="s">
        <v>174</v>
      </c>
      <c r="Q164" s="759" t="s">
        <v>175</v>
      </c>
      <c r="R164" s="761"/>
      <c r="S164" s="837" t="s">
        <v>20</v>
      </c>
      <c r="T164" s="823" t="s">
        <v>383</v>
      </c>
      <c r="U164" s="823" t="s">
        <v>383</v>
      </c>
      <c r="V164" s="759" t="s">
        <v>29</v>
      </c>
      <c r="W164" s="759" t="s">
        <v>30</v>
      </c>
      <c r="X164" s="759" t="s">
        <v>31</v>
      </c>
      <c r="Y164" s="759" t="s">
        <v>32</v>
      </c>
      <c r="Z164" s="759" t="s">
        <v>33</v>
      </c>
      <c r="AA164" s="759" t="s">
        <v>174</v>
      </c>
      <c r="AB164" s="759" t="s">
        <v>175</v>
      </c>
      <c r="AC164" s="761"/>
      <c r="AD164" s="837" t="s">
        <v>250</v>
      </c>
      <c r="AE164" s="837" t="s">
        <v>635</v>
      </c>
      <c r="AF164" s="837" t="s">
        <v>636</v>
      </c>
      <c r="AG164" s="759" t="s">
        <v>387</v>
      </c>
      <c r="AH164" s="759" t="s">
        <v>388</v>
      </c>
      <c r="AI164" s="759" t="s">
        <v>642</v>
      </c>
      <c r="AJ164" s="759" t="s">
        <v>839</v>
      </c>
      <c r="AK164" s="759" t="s">
        <v>647</v>
      </c>
      <c r="AL164" s="759" t="s">
        <v>682</v>
      </c>
      <c r="AM164" s="754" t="s">
        <v>22</v>
      </c>
      <c r="AN164" s="754" t="s">
        <v>691</v>
      </c>
      <c r="AO164" s="754" t="s">
        <v>943</v>
      </c>
      <c r="AP164" s="754" t="s">
        <v>23</v>
      </c>
      <c r="AQ164" s="772" t="s">
        <v>727</v>
      </c>
      <c r="AR164" s="774" t="s">
        <v>728</v>
      </c>
      <c r="AS164" s="776" t="s">
        <v>720</v>
      </c>
      <c r="AT164" s="776" t="s">
        <v>755</v>
      </c>
      <c r="AU164" s="776" t="s">
        <v>719</v>
      </c>
      <c r="AV164" s="770" t="s">
        <v>729</v>
      </c>
      <c r="AW164" s="770" t="s">
        <v>730</v>
      </c>
    </row>
    <row r="165" spans="1:49" ht="15" hidden="1" customHeight="1" x14ac:dyDescent="0.2">
      <c r="A165" s="56"/>
      <c r="B165" s="59"/>
      <c r="C165" s="59"/>
      <c r="D165" s="797"/>
      <c r="E165" s="764"/>
      <c r="F165" s="764"/>
      <c r="G165" s="764"/>
      <c r="H165" s="764"/>
      <c r="I165" s="764"/>
      <c r="J165" s="764"/>
      <c r="K165" s="764"/>
      <c r="L165" s="764"/>
      <c r="M165" s="764"/>
      <c r="N165" s="764"/>
      <c r="O165" s="764"/>
      <c r="P165" s="764"/>
      <c r="Q165" s="764"/>
      <c r="R165" s="761"/>
      <c r="S165" s="754"/>
      <c r="T165" s="791"/>
      <c r="U165" s="791"/>
      <c r="V165" s="764"/>
      <c r="W165" s="764"/>
      <c r="X165" s="764"/>
      <c r="Y165" s="764"/>
      <c r="Z165" s="764"/>
      <c r="AA165" s="764"/>
      <c r="AB165" s="764"/>
      <c r="AC165" s="761"/>
      <c r="AD165" s="754"/>
      <c r="AE165" s="754"/>
      <c r="AF165" s="754"/>
      <c r="AG165" s="764"/>
      <c r="AH165" s="764"/>
      <c r="AI165" s="764"/>
      <c r="AJ165" s="764"/>
      <c r="AK165" s="764"/>
      <c r="AL165" s="764"/>
      <c r="AM165" s="761"/>
      <c r="AN165" s="761"/>
      <c r="AO165" s="761"/>
      <c r="AP165" s="761"/>
      <c r="AQ165" s="773"/>
      <c r="AR165" s="775"/>
      <c r="AS165" s="777"/>
      <c r="AT165" s="777"/>
      <c r="AU165" s="777"/>
      <c r="AV165" s="771"/>
      <c r="AW165" s="771"/>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v>1</v>
      </c>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793" t="str">
        <f ca="1">IF(ERV_System_1&lt;&gt;"",IF((COUNTA(OFFSET(ERV_Outlet_Reference,-3,0):ERV_System_1)+COUNTBLANK(OFFSET(ERV_Outlet_Reference,-3,0):ERV_System_1))&lt;&gt;SUM(ERV_Num_ATU_1:OFFSET(ERV_Num_ATU_1,Number_ERVs-1,0)),"INDICATED NO. OF ERV-ATUS DOESN’T MATCH NO. OF ROWS",""),"")</f>
        <v/>
      </c>
      <c r="B169" s="59"/>
      <c r="C169" s="59"/>
      <c r="D169" s="798" t="s">
        <v>626</v>
      </c>
      <c r="E169" s="755" t="s">
        <v>24</v>
      </c>
      <c r="F169" s="756"/>
      <c r="G169" s="756"/>
      <c r="H169" s="756"/>
      <c r="I169" s="757"/>
      <c r="J169" s="755" t="s">
        <v>28</v>
      </c>
      <c r="K169" s="756"/>
      <c r="L169" s="756"/>
      <c r="M169" s="756"/>
      <c r="N169" s="757"/>
      <c r="O169" s="755" t="s">
        <v>181</v>
      </c>
      <c r="P169" s="756"/>
      <c r="Q169" s="756"/>
      <c r="R169" s="756"/>
      <c r="S169" s="756"/>
      <c r="T169" s="756"/>
      <c r="U169" s="824" t="s">
        <v>656</v>
      </c>
      <c r="V169" s="824"/>
      <c r="W169" s="824"/>
      <c r="X169" s="824"/>
      <c r="Y169" s="824" t="s">
        <v>657</v>
      </c>
      <c r="Z169" s="824"/>
      <c r="AA169" s="824"/>
      <c r="AB169" s="824"/>
      <c r="AC169" s="784" t="s">
        <v>182</v>
      </c>
      <c r="AD169" s="784"/>
      <c r="AE169" s="784"/>
      <c r="AF169" s="784"/>
      <c r="AG169" s="784"/>
      <c r="AH169" s="784"/>
      <c r="AI169" s="784"/>
      <c r="AJ169" s="778" t="s">
        <v>722</v>
      </c>
      <c r="AK169" s="778"/>
      <c r="AL169" s="778"/>
    </row>
    <row r="170" spans="1:49" ht="15" hidden="1" customHeight="1" thickTop="1" x14ac:dyDescent="0.2">
      <c r="A170" s="793"/>
      <c r="B170" s="59"/>
      <c r="C170" s="59"/>
      <c r="D170" s="799"/>
      <c r="E170" s="758" t="s">
        <v>25</v>
      </c>
      <c r="F170" s="765" t="s">
        <v>389</v>
      </c>
      <c r="G170" s="758" t="s">
        <v>169</v>
      </c>
      <c r="H170" s="758" t="s">
        <v>172</v>
      </c>
      <c r="I170" s="758" t="s">
        <v>173</v>
      </c>
      <c r="J170" s="765" t="s">
        <v>643</v>
      </c>
      <c r="K170" s="758" t="s">
        <v>170</v>
      </c>
      <c r="L170" s="758" t="s">
        <v>171</v>
      </c>
      <c r="M170" s="758" t="s">
        <v>26</v>
      </c>
      <c r="N170" s="758" t="s">
        <v>27</v>
      </c>
      <c r="O170" s="758" t="s">
        <v>161</v>
      </c>
      <c r="P170" s="758" t="s">
        <v>160</v>
      </c>
      <c r="Q170" s="823" t="s">
        <v>382</v>
      </c>
      <c r="R170" s="758" t="s">
        <v>179</v>
      </c>
      <c r="S170" s="758" t="s">
        <v>180</v>
      </c>
      <c r="T170" s="823" t="s">
        <v>383</v>
      </c>
      <c r="U170" s="758" t="s">
        <v>384</v>
      </c>
      <c r="V170" s="758" t="s">
        <v>385</v>
      </c>
      <c r="W170" s="758" t="s">
        <v>415</v>
      </c>
      <c r="X170" s="758" t="s">
        <v>386</v>
      </c>
      <c r="Y170" s="758" t="s">
        <v>652</v>
      </c>
      <c r="Z170" s="758" t="s">
        <v>651</v>
      </c>
      <c r="AA170" s="765" t="s">
        <v>658</v>
      </c>
      <c r="AB170" s="758" t="s">
        <v>659</v>
      </c>
      <c r="AC170" s="759" t="s">
        <v>387</v>
      </c>
      <c r="AD170" s="759" t="s">
        <v>388</v>
      </c>
      <c r="AE170" s="759" t="s">
        <v>642</v>
      </c>
      <c r="AF170" s="759" t="s">
        <v>839</v>
      </c>
      <c r="AG170" s="759" t="s">
        <v>647</v>
      </c>
      <c r="AH170" s="759" t="s">
        <v>682</v>
      </c>
      <c r="AI170" s="759" t="s">
        <v>35</v>
      </c>
      <c r="AJ170" s="776" t="s">
        <v>708</v>
      </c>
      <c r="AK170" s="779" t="s">
        <v>720</v>
      </c>
      <c r="AL170" s="781" t="s">
        <v>721</v>
      </c>
      <c r="AM170" s="94"/>
      <c r="AN170" s="94"/>
      <c r="AO170" s="94"/>
    </row>
    <row r="171" spans="1:49" ht="15" hidden="1" customHeight="1" x14ac:dyDescent="0.2">
      <c r="A171" s="793"/>
      <c r="B171" s="59"/>
      <c r="C171" s="59"/>
      <c r="D171" s="800"/>
      <c r="E171" s="759"/>
      <c r="F171" s="754"/>
      <c r="G171" s="759"/>
      <c r="H171" s="759"/>
      <c r="I171" s="759"/>
      <c r="J171" s="754"/>
      <c r="K171" s="759"/>
      <c r="L171" s="759"/>
      <c r="M171" s="759"/>
      <c r="N171" s="759"/>
      <c r="O171" s="759"/>
      <c r="P171" s="759"/>
      <c r="Q171" s="791"/>
      <c r="R171" s="759"/>
      <c r="S171" s="759"/>
      <c r="T171" s="791"/>
      <c r="U171" s="759"/>
      <c r="V171" s="759"/>
      <c r="W171" s="759"/>
      <c r="X171" s="759"/>
      <c r="Y171" s="759"/>
      <c r="Z171" s="759"/>
      <c r="AA171" s="754"/>
      <c r="AB171" s="759"/>
      <c r="AC171" s="764"/>
      <c r="AD171" s="764"/>
      <c r="AE171" s="764"/>
      <c r="AF171" s="764"/>
      <c r="AG171" s="764"/>
      <c r="AH171" s="764"/>
      <c r="AI171" s="764"/>
      <c r="AJ171" s="777"/>
      <c r="AK171" s="780"/>
      <c r="AL171" s="782"/>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540"/>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793"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97" t="s">
        <v>627</v>
      </c>
      <c r="E175" s="766" t="s">
        <v>189</v>
      </c>
      <c r="F175" s="766"/>
      <c r="G175" s="766"/>
      <c r="H175" s="766"/>
      <c r="I175" s="766"/>
      <c r="J175" s="766"/>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793"/>
      <c r="B176" s="59"/>
      <c r="C176" s="59"/>
      <c r="D176" s="797"/>
      <c r="E176" s="758" t="s">
        <v>25</v>
      </c>
      <c r="F176" s="754" t="s">
        <v>183</v>
      </c>
      <c r="G176" s="759" t="s">
        <v>192</v>
      </c>
      <c r="H176" s="759" t="s">
        <v>190</v>
      </c>
      <c r="I176" s="762" t="s">
        <v>194</v>
      </c>
      <c r="J176" s="759" t="s">
        <v>184</v>
      </c>
      <c r="K176" s="158"/>
      <c r="L176" s="158"/>
      <c r="M176" s="158"/>
      <c r="N176" s="158"/>
      <c r="O176" s="158"/>
      <c r="P176" s="158"/>
      <c r="Q176" s="158"/>
      <c r="R176" s="158"/>
      <c r="S176" s="158"/>
      <c r="AD176" s="158"/>
      <c r="AE176" s="158"/>
    </row>
    <row r="177" spans="1:41" ht="15" hidden="1" customHeight="1" x14ac:dyDescent="0.25">
      <c r="A177" s="793"/>
      <c r="B177" s="59"/>
      <c r="C177" s="59"/>
      <c r="D177" s="797"/>
      <c r="E177" s="759"/>
      <c r="F177" s="761"/>
      <c r="G177" s="764"/>
      <c r="H177" s="764"/>
      <c r="I177" s="763"/>
      <c r="J177" s="764"/>
      <c r="K177" s="158"/>
      <c r="L177" s="158"/>
      <c r="M177" s="158"/>
      <c r="N177" s="158"/>
      <c r="O177" s="158"/>
      <c r="P177" s="158"/>
      <c r="Q177" s="158"/>
      <c r="R177" s="158"/>
      <c r="S177" s="158"/>
    </row>
    <row r="178" spans="1:41" ht="15" hidden="1" customHeight="1" x14ac:dyDescent="0.2">
      <c r="A178" s="454"/>
      <c r="B178" s="447"/>
      <c r="C178" s="447"/>
      <c r="D178" s="332"/>
      <c r="E178" s="324"/>
      <c r="F178" s="540"/>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793"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98" t="s">
        <v>628</v>
      </c>
      <c r="E181" s="755" t="s">
        <v>189</v>
      </c>
      <c r="F181" s="756"/>
      <c r="G181" s="756"/>
      <c r="H181" s="756"/>
      <c r="I181" s="756"/>
      <c r="J181" s="757"/>
      <c r="U181" s="158"/>
      <c r="V181" s="158"/>
      <c r="W181" s="158"/>
      <c r="X181" s="158"/>
      <c r="Y181" s="158"/>
      <c r="Z181" s="158"/>
      <c r="AA181" s="158"/>
      <c r="AB181" s="158"/>
      <c r="AC181" s="158"/>
      <c r="AD181" s="158"/>
      <c r="AE181" s="158"/>
    </row>
    <row r="182" spans="1:41" ht="15" hidden="1" customHeight="1" thickTop="1" x14ac:dyDescent="0.25">
      <c r="A182" s="793"/>
      <c r="B182" s="59"/>
      <c r="C182" s="59"/>
      <c r="D182" s="799"/>
      <c r="E182" s="758" t="s">
        <v>169</v>
      </c>
      <c r="F182" s="759" t="s">
        <v>192</v>
      </c>
      <c r="G182" s="754" t="s">
        <v>183</v>
      </c>
      <c r="H182" s="758" t="s">
        <v>190</v>
      </c>
      <c r="I182" s="758" t="s">
        <v>191</v>
      </c>
      <c r="J182" s="758" t="s">
        <v>184</v>
      </c>
      <c r="U182" s="158"/>
      <c r="V182" s="158"/>
      <c r="W182" s="158"/>
      <c r="X182" s="158"/>
      <c r="Y182" s="158"/>
      <c r="Z182" s="158"/>
      <c r="AA182" s="158"/>
      <c r="AB182" s="158"/>
      <c r="AC182" s="158"/>
      <c r="AD182" s="158"/>
      <c r="AE182" s="158"/>
    </row>
    <row r="183" spans="1:41" ht="15" hidden="1" customHeight="1" x14ac:dyDescent="0.25">
      <c r="A183" s="793"/>
      <c r="B183" s="59"/>
      <c r="C183" s="59"/>
      <c r="D183" s="800"/>
      <c r="E183" s="759"/>
      <c r="F183" s="764"/>
      <c r="G183" s="761"/>
      <c r="H183" s="759"/>
      <c r="I183" s="759"/>
      <c r="J183" s="759"/>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540"/>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793" t="str">
        <f ca="1">IF(ERV_InletSum_1&lt;&gt;"",IF((COUNTA(OFFSET(FAN_Reference,-4,0):ERV_InletSum_1)+COUNTBLANK(OFFSET(FAN_Reference,-4,0):ERV_InletSum_1))&lt;&gt;SUMIF(ERV_Num_Inlets_1:OFFSET(ERV_Num_Inlets_1,Number_ERVs-1,0),"&lt;&gt;1"),"INDICATED NO. OF ERV-INLETS DOESN’T MATCH NO. OF ROWS",""),"")</f>
        <v/>
      </c>
      <c r="C187" s="91"/>
      <c r="D187" s="815" t="s">
        <v>703</v>
      </c>
      <c r="E187" s="755" t="s">
        <v>252</v>
      </c>
      <c r="F187" s="756"/>
      <c r="G187" s="756"/>
      <c r="H187" s="756"/>
      <c r="I187" s="756"/>
      <c r="J187" s="757"/>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793"/>
      <c r="C188" s="91"/>
      <c r="D188" s="816"/>
      <c r="E188" s="758" t="s">
        <v>25</v>
      </c>
      <c r="F188" s="765" t="s">
        <v>183</v>
      </c>
      <c r="G188" s="759" t="s">
        <v>253</v>
      </c>
      <c r="H188" s="758" t="s">
        <v>254</v>
      </c>
      <c r="I188" s="753" t="s">
        <v>193</v>
      </c>
      <c r="J188" s="758" t="s">
        <v>184</v>
      </c>
      <c r="AF188" s="331"/>
      <c r="AG188" s="331"/>
      <c r="AH188" s="331"/>
      <c r="AI188" s="331"/>
      <c r="AJ188" s="331"/>
      <c r="AK188" s="331"/>
      <c r="AL188" s="331"/>
      <c r="AM188" s="331"/>
      <c r="AN188" s="331"/>
      <c r="AO188" s="331"/>
    </row>
    <row r="189" spans="1:41" ht="15" hidden="1" customHeight="1" x14ac:dyDescent="0.2">
      <c r="A189" s="793"/>
      <c r="C189" s="91"/>
      <c r="D189" s="817"/>
      <c r="E189" s="759"/>
      <c r="F189" s="754"/>
      <c r="G189" s="764"/>
      <c r="H189" s="759"/>
      <c r="I189" s="754"/>
      <c r="J189" s="759"/>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540"/>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796" t="str">
        <f ca="1">IF(FAN_1&lt;&gt;"",(IF((COUNTA(OFFSET(FAN_Outlet_Reference,-3,0):FAN_1)+COUNTBLANK(OFFSET(FAN_Outlet_Reference,-3,0):FAN_1))&lt;&gt;Number_FANs,"INDICATED NO. OF FANS DOESN’T MATCH NO. OF ROWS","")),"")</f>
        <v>INDICATED NO. OF FANS DOESN’T MATCH NO. OF ROWS</v>
      </c>
      <c r="B194" s="59"/>
      <c r="C194" s="59"/>
      <c r="D194" s="797" t="s">
        <v>407</v>
      </c>
      <c r="E194" s="760" t="s">
        <v>24</v>
      </c>
      <c r="F194" s="760"/>
      <c r="G194" s="760"/>
      <c r="H194" s="766" t="s">
        <v>28</v>
      </c>
      <c r="I194" s="766"/>
      <c r="J194" s="766"/>
      <c r="K194" s="766"/>
      <c r="L194" s="766" t="s">
        <v>178</v>
      </c>
      <c r="M194" s="766"/>
      <c r="N194" s="766"/>
      <c r="O194" s="766"/>
      <c r="P194" s="755" t="s">
        <v>256</v>
      </c>
      <c r="Q194" s="756"/>
      <c r="R194" s="756"/>
      <c r="S194" s="756"/>
      <c r="T194" s="756"/>
      <c r="U194" s="783" t="s">
        <v>718</v>
      </c>
      <c r="V194" s="783"/>
      <c r="W194" s="783"/>
      <c r="X194" s="783"/>
      <c r="Y194" s="331"/>
    </row>
    <row r="195" spans="1:41" ht="15" hidden="1" customHeight="1" thickTop="1" x14ac:dyDescent="0.2">
      <c r="A195" s="793"/>
      <c r="B195" s="59"/>
      <c r="C195" s="59"/>
      <c r="D195" s="797"/>
      <c r="E195" s="759" t="s">
        <v>25</v>
      </c>
      <c r="F195" s="759" t="s">
        <v>172</v>
      </c>
      <c r="G195" s="759" t="s">
        <v>173</v>
      </c>
      <c r="H195" s="759" t="s">
        <v>171</v>
      </c>
      <c r="I195" s="759" t="s">
        <v>26</v>
      </c>
      <c r="J195" s="759" t="s">
        <v>27</v>
      </c>
      <c r="K195" s="759" t="s">
        <v>29</v>
      </c>
      <c r="L195" s="759" t="s">
        <v>30</v>
      </c>
      <c r="M195" s="759" t="s">
        <v>31</v>
      </c>
      <c r="N195" s="759" t="s">
        <v>32</v>
      </c>
      <c r="O195" s="759" t="s">
        <v>33</v>
      </c>
      <c r="P195" s="754" t="s">
        <v>247</v>
      </c>
      <c r="Q195" s="754" t="s">
        <v>249</v>
      </c>
      <c r="R195" s="754" t="s">
        <v>20</v>
      </c>
      <c r="S195" s="754" t="s">
        <v>250</v>
      </c>
      <c r="T195" s="829" t="s">
        <v>251</v>
      </c>
      <c r="U195" s="772"/>
      <c r="V195" s="770"/>
      <c r="W195" s="776" t="s">
        <v>761</v>
      </c>
      <c r="X195" s="804" t="s">
        <v>719</v>
      </c>
      <c r="Y195" s="331"/>
    </row>
    <row r="196" spans="1:41" ht="15" hidden="1" customHeight="1" x14ac:dyDescent="0.2">
      <c r="A196" s="793"/>
      <c r="B196" s="59"/>
      <c r="C196" s="59"/>
      <c r="D196" s="797"/>
      <c r="E196" s="764"/>
      <c r="F196" s="764"/>
      <c r="G196" s="764"/>
      <c r="H196" s="764"/>
      <c r="I196" s="764"/>
      <c r="J196" s="764"/>
      <c r="K196" s="764"/>
      <c r="L196" s="764"/>
      <c r="M196" s="764"/>
      <c r="N196" s="764"/>
      <c r="O196" s="764"/>
      <c r="P196" s="761"/>
      <c r="Q196" s="761"/>
      <c r="R196" s="761"/>
      <c r="S196" s="761"/>
      <c r="T196" s="830"/>
      <c r="U196" s="773"/>
      <c r="V196" s="771"/>
      <c r="W196" s="777"/>
      <c r="X196" s="805"/>
      <c r="Y196" s="331"/>
    </row>
    <row r="197" spans="1:41"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v>1</v>
      </c>
      <c r="E197" s="336"/>
      <c r="F197" s="540"/>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793" t="str">
        <f ca="1">IF(FAN_InletSum_1&lt;&gt;"",IF((COUNTA(OFFSET(UH_Reference,-4,0):FAN_InletSum_1)+COUNTBLANK(OFFSET(UH_Reference,-4,0):FAN_InletSum_1))&lt;&gt;SUM(FAN_Num_Inlets_1:OFFSET(FAN_Num_Inlets_1,Number_FANs-1,0)),"INDICATED NO. OF FAN-INLETS DOESN’T MATCH NO. OF ROWS",""),"")</f>
        <v/>
      </c>
      <c r="B200" s="59"/>
      <c r="C200" s="59"/>
      <c r="D200" s="798" t="s">
        <v>637</v>
      </c>
      <c r="E200" s="755" t="s">
        <v>252</v>
      </c>
      <c r="F200" s="756"/>
      <c r="G200" s="756"/>
      <c r="H200" s="756"/>
      <c r="I200" s="756"/>
      <c r="J200" s="757"/>
      <c r="K200" s="158"/>
      <c r="L200" s="158"/>
      <c r="M200" s="158"/>
      <c r="N200" s="158"/>
      <c r="O200" s="158"/>
      <c r="P200" s="158"/>
      <c r="Q200" s="158"/>
      <c r="R200" s="67"/>
      <c r="U200" s="158"/>
    </row>
    <row r="201" spans="1:41" ht="15" hidden="1" customHeight="1" thickTop="1" x14ac:dyDescent="0.25">
      <c r="A201" s="793"/>
      <c r="B201" s="59"/>
      <c r="C201" s="59"/>
      <c r="D201" s="799"/>
      <c r="E201" s="758" t="s">
        <v>25</v>
      </c>
      <c r="F201" s="758" t="s">
        <v>183</v>
      </c>
      <c r="G201" s="758" t="s">
        <v>253</v>
      </c>
      <c r="H201" s="758" t="s">
        <v>254</v>
      </c>
      <c r="I201" s="753" t="s">
        <v>1037</v>
      </c>
      <c r="J201" s="758" t="s">
        <v>184</v>
      </c>
      <c r="K201" s="158"/>
      <c r="L201" s="158"/>
      <c r="M201" s="158"/>
      <c r="N201" s="158"/>
      <c r="O201" s="158"/>
      <c r="P201" s="158"/>
      <c r="Q201" s="158"/>
      <c r="R201" s="67"/>
      <c r="U201" s="158"/>
    </row>
    <row r="202" spans="1:41" ht="15" hidden="1" customHeight="1" x14ac:dyDescent="0.25">
      <c r="A202" s="793"/>
      <c r="B202" s="59"/>
      <c r="C202" s="59"/>
      <c r="D202" s="800"/>
      <c r="E202" s="759"/>
      <c r="F202" s="759"/>
      <c r="G202" s="759"/>
      <c r="H202" s="759"/>
      <c r="I202" s="762"/>
      <c r="J202" s="759"/>
      <c r="K202" s="158"/>
      <c r="L202" s="158"/>
      <c r="M202" s="158"/>
      <c r="N202" s="158"/>
      <c r="O202" s="158"/>
      <c r="P202" s="158"/>
      <c r="Q202" s="158"/>
      <c r="R202" s="67"/>
      <c r="U202" s="158"/>
    </row>
    <row r="203" spans="1:41" ht="15" hidden="1" customHeight="1" x14ac:dyDescent="0.25">
      <c r="A203" s="334"/>
      <c r="B203" s="333"/>
      <c r="C203" s="333"/>
      <c r="D203" s="329"/>
      <c r="E203" s="324"/>
      <c r="F203" s="540"/>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96" t="str">
        <f ca="1">IF(UH_1&lt;&gt;"",(IF((COUNTA(OFFSET(CHILLER_Reference,-4,0):UH_1)+COUNTBLANK(OFFSET(CHILLER_Reference,-4,0):UH_1))&lt;&gt;Number_UHs,"INDICATED NO. OF UHS DOESN’T MATCH NO. OF ROWS","")),"")</f>
        <v>INDICATED NO. OF UHS DOESN’T MATCH NO. OF ROWS</v>
      </c>
      <c r="B207" s="59"/>
      <c r="C207" s="59"/>
      <c r="D207" s="797" t="s">
        <v>473</v>
      </c>
      <c r="E207" s="760" t="s">
        <v>24</v>
      </c>
      <c r="F207" s="760"/>
      <c r="G207" s="760"/>
      <c r="H207" s="755" t="s">
        <v>28</v>
      </c>
      <c r="I207" s="756"/>
      <c r="J207" s="756"/>
      <c r="K207" s="757"/>
      <c r="L207" s="858" t="s">
        <v>258</v>
      </c>
      <c r="M207" s="858"/>
      <c r="N207" s="766" t="s">
        <v>259</v>
      </c>
      <c r="O207" s="766"/>
      <c r="P207" s="766"/>
      <c r="Q207" s="755"/>
      <c r="R207" s="420" t="s">
        <v>718</v>
      </c>
      <c r="S207" s="325"/>
      <c r="T207" s="325"/>
      <c r="U207" s="335"/>
    </row>
    <row r="208" spans="1:41" ht="15" hidden="1" customHeight="1" thickTop="1" x14ac:dyDescent="0.25">
      <c r="A208" s="793"/>
      <c r="B208" s="59"/>
      <c r="C208" s="59"/>
      <c r="D208" s="797"/>
      <c r="E208" s="759" t="s">
        <v>25</v>
      </c>
      <c r="F208" s="759" t="s">
        <v>172</v>
      </c>
      <c r="G208" s="759" t="s">
        <v>173</v>
      </c>
      <c r="H208" s="759" t="s">
        <v>171</v>
      </c>
      <c r="I208" s="785" t="s">
        <v>1014</v>
      </c>
      <c r="J208" s="759" t="s">
        <v>27</v>
      </c>
      <c r="K208" s="759" t="s">
        <v>29</v>
      </c>
      <c r="L208" s="828" t="s">
        <v>378</v>
      </c>
      <c r="M208" s="828" t="s">
        <v>377</v>
      </c>
      <c r="N208" s="759" t="s">
        <v>260</v>
      </c>
      <c r="O208" s="759" t="s">
        <v>261</v>
      </c>
      <c r="P208" s="759" t="s">
        <v>262</v>
      </c>
      <c r="Q208" s="829" t="s">
        <v>263</v>
      </c>
      <c r="R208" s="804" t="s">
        <v>719</v>
      </c>
      <c r="S208" s="325"/>
      <c r="T208" s="325"/>
      <c r="U208" s="335"/>
    </row>
    <row r="209" spans="1:48" ht="15" hidden="1" customHeight="1" x14ac:dyDescent="0.25">
      <c r="A209" s="793"/>
      <c r="B209" s="59"/>
      <c r="C209" s="59"/>
      <c r="D209" s="797"/>
      <c r="E209" s="764"/>
      <c r="F209" s="764"/>
      <c r="G209" s="764"/>
      <c r="H209" s="764"/>
      <c r="I209" s="786"/>
      <c r="J209" s="764"/>
      <c r="K209" s="764"/>
      <c r="L209" s="806"/>
      <c r="M209" s="806"/>
      <c r="N209" s="764"/>
      <c r="O209" s="764"/>
      <c r="P209" s="764"/>
      <c r="Q209" s="830"/>
      <c r="R209" s="805"/>
      <c r="S209" s="325"/>
      <c r="T209" s="325"/>
      <c r="U209" s="335"/>
    </row>
    <row r="210" spans="1:48" ht="15" hidden="1" customHeight="1" x14ac:dyDescent="0.25">
      <c r="A210" s="56"/>
      <c r="B210" s="59"/>
      <c r="C210" s="59"/>
      <c r="D210" s="167">
        <v>1</v>
      </c>
      <c r="E210" s="336"/>
      <c r="F210" s="540"/>
      <c r="G210" s="714"/>
      <c r="H210" s="390"/>
      <c r="I210" s="336"/>
      <c r="J210" s="390"/>
      <c r="K210" s="336"/>
      <c r="L210" s="387"/>
      <c r="M210" s="387"/>
      <c r="N210" s="354"/>
      <c r="O210" s="349"/>
      <c r="P210" s="354"/>
      <c r="Q210" s="419"/>
      <c r="R210" s="401" t="str">
        <f>IF(E210&lt;&gt;"",DUR_UH,"")</f>
        <v/>
      </c>
      <c r="S210" s="325"/>
      <c r="T210" s="325"/>
      <c r="U210" s="335"/>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96" t="str">
        <f ca="1">IF(CHILLER_1&lt;&gt;"",(IF((COUNTA(OFFSET(CHWP_Reference,-4,0):CHILLER_1)+COUNTBLANK(OFFSET(CHWP_Reference,-4,0):CHILLER_1))&lt;&gt;Number_CHILLERs,"INDICATED NO. OF CHILLERS DOESN’T MATCH NO. OF ROWS","")),"")</f>
        <v>INDICATED NO. OF CHILLERS DOESN’T MATCH NO. OF ROWS</v>
      </c>
      <c r="B214" s="59"/>
      <c r="C214" s="59"/>
      <c r="D214" s="797" t="s">
        <v>629</v>
      </c>
      <c r="E214" s="760" t="s">
        <v>24</v>
      </c>
      <c r="F214" s="760"/>
      <c r="G214" s="760"/>
      <c r="H214" s="766" t="s">
        <v>28</v>
      </c>
      <c r="I214" s="766"/>
      <c r="J214" s="766"/>
      <c r="K214" s="766"/>
      <c r="L214" s="766" t="s">
        <v>265</v>
      </c>
      <c r="M214" s="766"/>
      <c r="N214" s="766"/>
      <c r="O214" s="766"/>
      <c r="P214" s="766" t="s">
        <v>266</v>
      </c>
      <c r="Q214" s="766"/>
      <c r="R214" s="766"/>
      <c r="S214" s="755"/>
      <c r="T214" s="420" t="s">
        <v>718</v>
      </c>
      <c r="U214" s="158"/>
      <c r="AP214" s="67"/>
      <c r="AQ214" s="67"/>
      <c r="AR214" s="67"/>
      <c r="AS214" s="67"/>
      <c r="AT214" s="67"/>
      <c r="AU214" s="67"/>
      <c r="AV214" s="67"/>
    </row>
    <row r="215" spans="1:48" ht="15" hidden="1" customHeight="1" thickTop="1" x14ac:dyDescent="0.25">
      <c r="A215" s="793"/>
      <c r="B215" s="59"/>
      <c r="C215" s="59"/>
      <c r="D215" s="797"/>
      <c r="E215" s="759" t="s">
        <v>25</v>
      </c>
      <c r="F215" s="791" t="s">
        <v>172</v>
      </c>
      <c r="G215" s="759" t="s">
        <v>173</v>
      </c>
      <c r="H215" s="759" t="s">
        <v>171</v>
      </c>
      <c r="I215" s="759" t="s">
        <v>26</v>
      </c>
      <c r="J215" s="759" t="s">
        <v>27</v>
      </c>
      <c r="K215" s="759" t="s">
        <v>1018</v>
      </c>
      <c r="L215" s="754" t="s">
        <v>379</v>
      </c>
      <c r="M215" s="754" t="s">
        <v>267</v>
      </c>
      <c r="N215" s="754" t="s">
        <v>268</v>
      </c>
      <c r="O215" s="754" t="s">
        <v>269</v>
      </c>
      <c r="P215" s="754" t="s">
        <v>380</v>
      </c>
      <c r="Q215" s="754" t="s">
        <v>267</v>
      </c>
      <c r="R215" s="754" t="s">
        <v>381</v>
      </c>
      <c r="S215" s="829" t="s">
        <v>269</v>
      </c>
      <c r="T215" s="804" t="s">
        <v>719</v>
      </c>
      <c r="U215" s="158"/>
      <c r="AP215" s="67"/>
      <c r="AQ215" s="67"/>
      <c r="AR215" s="67"/>
      <c r="AS215" s="67"/>
      <c r="AT215" s="67"/>
      <c r="AU215" s="67"/>
      <c r="AV215" s="67"/>
    </row>
    <row r="216" spans="1:48" ht="15" hidden="1" customHeight="1" x14ac:dyDescent="0.25">
      <c r="A216" s="793"/>
      <c r="B216" s="59"/>
      <c r="C216" s="59"/>
      <c r="D216" s="797"/>
      <c r="E216" s="764"/>
      <c r="F216" s="792"/>
      <c r="G216" s="764"/>
      <c r="H216" s="764"/>
      <c r="I216" s="764"/>
      <c r="J216" s="764"/>
      <c r="K216" s="764"/>
      <c r="L216" s="761"/>
      <c r="M216" s="761"/>
      <c r="N216" s="761"/>
      <c r="O216" s="761"/>
      <c r="P216" s="761"/>
      <c r="Q216" s="761"/>
      <c r="R216" s="761"/>
      <c r="S216" s="830"/>
      <c r="T216" s="805"/>
      <c r="U216" s="158"/>
      <c r="AP216" s="67"/>
      <c r="AQ216" s="67"/>
      <c r="AR216" s="67"/>
      <c r="AS216" s="67"/>
      <c r="AT216" s="67"/>
      <c r="AU216" s="67"/>
      <c r="AV216" s="67"/>
    </row>
    <row r="217" spans="1:48" ht="15" hidden="1" customHeight="1" x14ac:dyDescent="0.25">
      <c r="A217" s="56"/>
      <c r="B217" s="59"/>
      <c r="C217" s="59"/>
      <c r="D217" s="167">
        <v>1</v>
      </c>
      <c r="E217" s="336"/>
      <c r="F217" s="686"/>
      <c r="G217" s="2698"/>
      <c r="H217" s="242"/>
      <c r="I217" s="540"/>
      <c r="J217" s="243"/>
      <c r="K217" s="243"/>
      <c r="L217" s="245"/>
      <c r="M217" s="245"/>
      <c r="N217" s="245"/>
      <c r="O217" s="245"/>
      <c r="P217" s="245"/>
      <c r="Q217" s="245"/>
      <c r="R217" s="243"/>
      <c r="S217" s="424"/>
      <c r="T217" s="401"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96" t="str">
        <f ca="1">IF(CHWP_1&lt;&gt;"",(IF((COUNTA(OFFSET(CWP_Reference,-4,0):CHWP_1)+COUNTBLANK(OFFSET(CWP_Reference,-4,0):CHWP_1))&lt;&gt;Number_CHWPs,"INDICATED NO. OF CHWP DOESN’T MATCH NO. OF ROWS","")),"")</f>
        <v>INDICATED NO. OF CHWP DOESN’T MATCH NO. OF ROWS</v>
      </c>
      <c r="B221" s="59"/>
      <c r="C221" s="59"/>
      <c r="D221" s="797" t="s">
        <v>564</v>
      </c>
      <c r="E221" s="760" t="s">
        <v>24</v>
      </c>
      <c r="F221" s="760"/>
      <c r="G221" s="760"/>
      <c r="H221" s="766" t="s">
        <v>28</v>
      </c>
      <c r="I221" s="766"/>
      <c r="J221" s="766"/>
      <c r="K221" s="766"/>
      <c r="L221" s="766"/>
      <c r="M221" s="766" t="s">
        <v>270</v>
      </c>
      <c r="N221" s="766"/>
      <c r="O221" s="766"/>
      <c r="P221" s="766"/>
      <c r="Q221" s="761" t="s">
        <v>271</v>
      </c>
      <c r="R221" s="806" t="s">
        <v>272</v>
      </c>
      <c r="S221" s="854" t="s">
        <v>273</v>
      </c>
      <c r="T221" s="420" t="s">
        <v>718</v>
      </c>
      <c r="U221" s="158"/>
      <c r="AP221" s="67"/>
      <c r="AQ221" s="67"/>
      <c r="AR221" s="67"/>
      <c r="AS221" s="67"/>
      <c r="AT221" s="67"/>
      <c r="AU221" s="67"/>
      <c r="AV221" s="67"/>
    </row>
    <row r="222" spans="1:48" ht="15" hidden="1" customHeight="1" thickTop="1" x14ac:dyDescent="0.25">
      <c r="A222" s="793"/>
      <c r="B222" s="59"/>
      <c r="C222" s="59"/>
      <c r="D222" s="797"/>
      <c r="E222" s="759" t="s">
        <v>25</v>
      </c>
      <c r="F222" s="759" t="s">
        <v>172</v>
      </c>
      <c r="G222" s="759" t="s">
        <v>173</v>
      </c>
      <c r="H222" s="759" t="s">
        <v>171</v>
      </c>
      <c r="I222" s="759" t="s">
        <v>26</v>
      </c>
      <c r="J222" s="759" t="s">
        <v>27</v>
      </c>
      <c r="K222" s="759" t="s">
        <v>274</v>
      </c>
      <c r="L222" s="754" t="s">
        <v>275</v>
      </c>
      <c r="M222" s="754" t="s">
        <v>269</v>
      </c>
      <c r="N222" s="754" t="s">
        <v>276</v>
      </c>
      <c r="O222" s="754" t="s">
        <v>33</v>
      </c>
      <c r="P222" s="754" t="s">
        <v>32</v>
      </c>
      <c r="Q222" s="761"/>
      <c r="R222" s="806"/>
      <c r="S222" s="854"/>
      <c r="T222" s="804" t="s">
        <v>719</v>
      </c>
      <c r="U222" s="158"/>
      <c r="AP222" s="67"/>
      <c r="AQ222" s="67"/>
      <c r="AR222" s="67"/>
      <c r="AS222" s="67"/>
      <c r="AT222" s="67"/>
      <c r="AU222" s="67"/>
      <c r="AV222" s="67"/>
    </row>
    <row r="223" spans="1:48" ht="15" hidden="1" customHeight="1" x14ac:dyDescent="0.25">
      <c r="A223" s="793"/>
      <c r="B223" s="59"/>
      <c r="C223" s="59"/>
      <c r="D223" s="797"/>
      <c r="E223" s="764"/>
      <c r="F223" s="764"/>
      <c r="G223" s="764"/>
      <c r="H223" s="764"/>
      <c r="I223" s="764"/>
      <c r="J223" s="764"/>
      <c r="K223" s="764"/>
      <c r="L223" s="761"/>
      <c r="M223" s="761"/>
      <c r="N223" s="761"/>
      <c r="O223" s="761"/>
      <c r="P223" s="761"/>
      <c r="Q223" s="761"/>
      <c r="R223" s="806"/>
      <c r="S223" s="854"/>
      <c r="T223" s="805"/>
      <c r="U223" s="158"/>
      <c r="AP223" s="67"/>
      <c r="AQ223" s="67"/>
      <c r="AR223" s="67"/>
      <c r="AS223" s="67"/>
      <c r="AT223" s="67"/>
      <c r="AU223" s="67"/>
      <c r="AV223" s="67"/>
    </row>
    <row r="224" spans="1:48" ht="15" hidden="1" customHeight="1" x14ac:dyDescent="0.25">
      <c r="A224" s="56"/>
      <c r="B224" s="59"/>
      <c r="C224" s="59"/>
      <c r="D224" s="167">
        <v>1</v>
      </c>
      <c r="E224" s="336"/>
      <c r="F224" s="2698"/>
      <c r="G224" s="2698"/>
      <c r="H224" s="389"/>
      <c r="I224" s="389"/>
      <c r="J224" s="389"/>
      <c r="K224" s="244"/>
      <c r="L224" s="391"/>
      <c r="M224" s="244"/>
      <c r="N224" s="245"/>
      <c r="O224" s="245"/>
      <c r="P224" s="168"/>
      <c r="Q224" s="388"/>
      <c r="R224" s="338"/>
      <c r="S224" s="425"/>
      <c r="T224" s="401"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96" t="str">
        <f ca="1">IF(CWP_1&lt;&gt;"",(IF((COUNTA(OFFSET(HWP_Reference,-4,0):CWP_1)+COUNTBLANK(OFFSET(HWP_Reference,-4,0):CWP_1))&lt;&gt;Number_CWPs,"INDICATED NO. OF CHPS DOESN’T MATCH NO. OF ROWS","")),"")</f>
        <v>INDICATED NO. OF CHPS DOESN’T MATCH NO. OF ROWS</v>
      </c>
      <c r="B228" s="59"/>
      <c r="C228" s="59"/>
      <c r="D228" s="797" t="s">
        <v>552</v>
      </c>
      <c r="E228" s="760" t="s">
        <v>24</v>
      </c>
      <c r="F228" s="760"/>
      <c r="G228" s="760"/>
      <c r="H228" s="766" t="s">
        <v>28</v>
      </c>
      <c r="I228" s="766"/>
      <c r="J228" s="766"/>
      <c r="K228" s="766"/>
      <c r="L228" s="766"/>
      <c r="M228" s="766" t="s">
        <v>270</v>
      </c>
      <c r="N228" s="766"/>
      <c r="O228" s="766"/>
      <c r="P228" s="766"/>
      <c r="Q228" s="761" t="s">
        <v>271</v>
      </c>
      <c r="R228" s="806" t="s">
        <v>272</v>
      </c>
      <c r="S228" s="854" t="s">
        <v>273</v>
      </c>
      <c r="T228" s="420" t="s">
        <v>718</v>
      </c>
      <c r="U228" s="158"/>
      <c r="AP228" s="67"/>
      <c r="AQ228" s="67"/>
      <c r="AR228" s="67"/>
      <c r="AS228" s="67"/>
      <c r="AT228" s="67"/>
      <c r="AU228" s="67"/>
      <c r="AV228" s="67"/>
    </row>
    <row r="229" spans="1:48" ht="15" hidden="1" customHeight="1" thickTop="1" x14ac:dyDescent="0.25">
      <c r="A229" s="793"/>
      <c r="B229" s="59"/>
      <c r="C229" s="59"/>
      <c r="D229" s="797"/>
      <c r="E229" s="759" t="s">
        <v>25</v>
      </c>
      <c r="F229" s="759" t="s">
        <v>172</v>
      </c>
      <c r="G229" s="759" t="s">
        <v>173</v>
      </c>
      <c r="H229" s="759" t="s">
        <v>171</v>
      </c>
      <c r="I229" s="759" t="s">
        <v>26</v>
      </c>
      <c r="J229" s="759" t="s">
        <v>27</v>
      </c>
      <c r="K229" s="759" t="s">
        <v>274</v>
      </c>
      <c r="L229" s="754" t="s">
        <v>275</v>
      </c>
      <c r="M229" s="754" t="s">
        <v>269</v>
      </c>
      <c r="N229" s="754" t="s">
        <v>276</v>
      </c>
      <c r="O229" s="754" t="s">
        <v>33</v>
      </c>
      <c r="P229" s="754" t="s">
        <v>32</v>
      </c>
      <c r="Q229" s="761"/>
      <c r="R229" s="806"/>
      <c r="S229" s="854"/>
      <c r="T229" s="804" t="s">
        <v>719</v>
      </c>
      <c r="U229" s="158"/>
      <c r="AP229" s="67"/>
      <c r="AQ229" s="67"/>
      <c r="AR229" s="67"/>
      <c r="AS229" s="67"/>
      <c r="AT229" s="67"/>
      <c r="AU229" s="67"/>
      <c r="AV229" s="67"/>
    </row>
    <row r="230" spans="1:48" ht="15" hidden="1" customHeight="1" x14ac:dyDescent="0.25">
      <c r="A230" s="793"/>
      <c r="B230" s="59"/>
      <c r="C230" s="59"/>
      <c r="D230" s="797"/>
      <c r="E230" s="764"/>
      <c r="F230" s="764"/>
      <c r="G230" s="764"/>
      <c r="H230" s="764"/>
      <c r="I230" s="764"/>
      <c r="J230" s="764"/>
      <c r="K230" s="764"/>
      <c r="L230" s="761"/>
      <c r="M230" s="761"/>
      <c r="N230" s="761"/>
      <c r="O230" s="761"/>
      <c r="P230" s="761"/>
      <c r="Q230" s="761"/>
      <c r="R230" s="806"/>
      <c r="S230" s="854"/>
      <c r="T230" s="805"/>
      <c r="U230" s="158"/>
      <c r="AP230" s="67"/>
      <c r="AQ230" s="67"/>
      <c r="AR230" s="67"/>
      <c r="AS230" s="67"/>
      <c r="AT230" s="67"/>
      <c r="AU230" s="67"/>
      <c r="AV230" s="67"/>
    </row>
    <row r="231" spans="1:48" ht="15" hidden="1" customHeight="1" x14ac:dyDescent="0.25">
      <c r="A231" s="56"/>
      <c r="B231" s="59"/>
      <c r="C231" s="59"/>
      <c r="D231" s="167">
        <v>1</v>
      </c>
      <c r="E231" s="336"/>
      <c r="F231" s="2698"/>
      <c r="G231" s="2698"/>
      <c r="H231" s="713"/>
      <c r="I231" s="718"/>
      <c r="J231" s="713"/>
      <c r="K231" s="244"/>
      <c r="L231" s="391"/>
      <c r="M231" s="244"/>
      <c r="N231" s="241"/>
      <c r="O231" s="241"/>
      <c r="P231" s="168"/>
      <c r="Q231" s="712"/>
      <c r="R231" s="338"/>
      <c r="S231" s="425"/>
      <c r="T231" s="401"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96" t="str">
        <f ca="1">IF(HWP_1&lt;&gt;"",(IF((COUNTA(OFFSET(CT_Reference,-4,0):HWP_1)+COUNTBLANK(OFFSET(CT_Reference,-4,0):HWP_1))&lt;&gt;Number_HWPs,"INDICATED NO. OF HWPS DOESN’T MATCH NO. OF ROWS","")),"")</f>
        <v>INDICATED NO. OF HWPS DOESN’T MATCH NO. OF ROWS</v>
      </c>
      <c r="B235" s="59"/>
      <c r="C235" s="59"/>
      <c r="D235" s="797" t="s">
        <v>587</v>
      </c>
      <c r="E235" s="760" t="s">
        <v>24</v>
      </c>
      <c r="F235" s="760"/>
      <c r="G235" s="760"/>
      <c r="H235" s="766" t="s">
        <v>28</v>
      </c>
      <c r="I235" s="766"/>
      <c r="J235" s="766"/>
      <c r="K235" s="766"/>
      <c r="L235" s="766"/>
      <c r="M235" s="766" t="s">
        <v>270</v>
      </c>
      <c r="N235" s="766"/>
      <c r="O235" s="766"/>
      <c r="P235" s="766"/>
      <c r="Q235" s="761" t="s">
        <v>271</v>
      </c>
      <c r="R235" s="806" t="s">
        <v>272</v>
      </c>
      <c r="S235" s="854" t="s">
        <v>273</v>
      </c>
      <c r="T235" s="420" t="s">
        <v>718</v>
      </c>
      <c r="U235" s="158"/>
      <c r="AP235" s="67"/>
      <c r="AQ235" s="67"/>
      <c r="AR235" s="67"/>
      <c r="AS235" s="67"/>
      <c r="AT235" s="67"/>
      <c r="AU235" s="67"/>
      <c r="AV235" s="67"/>
    </row>
    <row r="236" spans="1:48" ht="15" hidden="1" customHeight="1" thickTop="1" x14ac:dyDescent="0.25">
      <c r="A236" s="793"/>
      <c r="B236" s="59"/>
      <c r="C236" s="59"/>
      <c r="D236" s="797"/>
      <c r="E236" s="759" t="s">
        <v>25</v>
      </c>
      <c r="F236" s="759" t="s">
        <v>172</v>
      </c>
      <c r="G236" s="759" t="s">
        <v>173</v>
      </c>
      <c r="H236" s="759" t="s">
        <v>171</v>
      </c>
      <c r="I236" s="759" t="s">
        <v>26</v>
      </c>
      <c r="J236" s="759" t="s">
        <v>27</v>
      </c>
      <c r="K236" s="759" t="s">
        <v>274</v>
      </c>
      <c r="L236" s="754" t="s">
        <v>275</v>
      </c>
      <c r="M236" s="754" t="s">
        <v>269</v>
      </c>
      <c r="N236" s="754" t="s">
        <v>276</v>
      </c>
      <c r="O236" s="754" t="s">
        <v>33</v>
      </c>
      <c r="P236" s="754" t="s">
        <v>32</v>
      </c>
      <c r="Q236" s="761"/>
      <c r="R236" s="806"/>
      <c r="S236" s="854"/>
      <c r="T236" s="804" t="s">
        <v>719</v>
      </c>
      <c r="U236" s="158"/>
      <c r="AP236" s="67"/>
      <c r="AQ236" s="67"/>
      <c r="AR236" s="67"/>
      <c r="AS236" s="67"/>
      <c r="AT236" s="67"/>
      <c r="AU236" s="67"/>
      <c r="AV236" s="67"/>
    </row>
    <row r="237" spans="1:48" ht="15" hidden="1" customHeight="1" x14ac:dyDescent="0.25">
      <c r="A237" s="793"/>
      <c r="B237" s="59"/>
      <c r="C237" s="59"/>
      <c r="D237" s="797"/>
      <c r="E237" s="764"/>
      <c r="F237" s="764"/>
      <c r="G237" s="764"/>
      <c r="H237" s="764"/>
      <c r="I237" s="764"/>
      <c r="J237" s="764"/>
      <c r="K237" s="764"/>
      <c r="L237" s="761"/>
      <c r="M237" s="761"/>
      <c r="N237" s="761"/>
      <c r="O237" s="761"/>
      <c r="P237" s="761"/>
      <c r="Q237" s="761"/>
      <c r="R237" s="806"/>
      <c r="S237" s="854"/>
      <c r="T237" s="805"/>
      <c r="U237" s="158"/>
      <c r="AP237" s="67"/>
      <c r="AQ237" s="67"/>
      <c r="AR237" s="67"/>
      <c r="AS237" s="67"/>
      <c r="AT237" s="67"/>
      <c r="AU237" s="67"/>
      <c r="AV237" s="67"/>
    </row>
    <row r="238" spans="1:48" ht="15" hidden="1" customHeight="1" x14ac:dyDescent="0.25">
      <c r="A238" s="56"/>
      <c r="B238" s="59"/>
      <c r="C238" s="59"/>
      <c r="D238" s="167">
        <v>1</v>
      </c>
      <c r="E238" s="336"/>
      <c r="F238" s="2698"/>
      <c r="G238" s="2698"/>
      <c r="H238" s="713"/>
      <c r="I238" s="718"/>
      <c r="J238" s="713"/>
      <c r="K238" s="244"/>
      <c r="L238" s="391"/>
      <c r="M238" s="244"/>
      <c r="N238" s="245"/>
      <c r="O238" s="245"/>
      <c r="P238" s="168"/>
      <c r="Q238" s="712"/>
      <c r="R238" s="338"/>
      <c r="S238" s="425"/>
      <c r="T238" s="401"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796" t="str">
        <f ca="1">IF(CT_1&lt;&gt;"",(IF((COUNTA(OFFSET(BOILER_Reference,-4,0):CT_1)+COUNTBLANK(OFFSET(BOILER_Reference,-4,0):CT_1))&lt;&gt;Number_CTs,"INDICATED NO. OF CTS DOESN’T MATCH NO. OF ROWS","")),"")</f>
        <v>INDICATED NO. OF CTS DOESN’T MATCH NO. OF ROWS</v>
      </c>
      <c r="B242" s="59"/>
      <c r="C242" s="59"/>
      <c r="D242" s="797" t="s">
        <v>630</v>
      </c>
      <c r="E242" s="801" t="s">
        <v>24</v>
      </c>
      <c r="F242" s="801"/>
      <c r="G242" s="801"/>
      <c r="H242" s="801" t="s">
        <v>28</v>
      </c>
      <c r="I242" s="801"/>
      <c r="J242" s="801"/>
      <c r="K242" s="831" t="s">
        <v>277</v>
      </c>
      <c r="L242" s="831"/>
      <c r="M242" s="831"/>
      <c r="N242" s="702"/>
      <c r="O242" s="855" t="s">
        <v>278</v>
      </c>
      <c r="P242" s="856"/>
      <c r="Q242" s="856"/>
      <c r="R242" s="857"/>
      <c r="S242" s="701"/>
      <c r="T242" s="420" t="s">
        <v>718</v>
      </c>
      <c r="U242" s="158"/>
      <c r="AP242" s="67"/>
      <c r="AQ242" s="67"/>
      <c r="AR242" s="67"/>
      <c r="AS242" s="67"/>
      <c r="AT242" s="67"/>
      <c r="AU242" s="67"/>
      <c r="AV242" s="67"/>
    </row>
    <row r="243" spans="1:48" ht="15" hidden="1" customHeight="1" thickTop="1" thickBot="1" x14ac:dyDescent="0.3">
      <c r="A243" s="793"/>
      <c r="B243" s="59"/>
      <c r="C243" s="59"/>
      <c r="D243" s="797"/>
      <c r="E243" s="760"/>
      <c r="F243" s="760"/>
      <c r="G243" s="760"/>
      <c r="H243" s="760"/>
      <c r="I243" s="760"/>
      <c r="J243" s="760"/>
      <c r="K243" s="832"/>
      <c r="L243" s="832"/>
      <c r="M243" s="832"/>
      <c r="N243" s="828" t="s">
        <v>279</v>
      </c>
      <c r="O243" s="828" t="s">
        <v>280</v>
      </c>
      <c r="P243" s="828"/>
      <c r="Q243" s="828" t="s">
        <v>375</v>
      </c>
      <c r="R243" s="828"/>
      <c r="S243" s="829" t="s">
        <v>269</v>
      </c>
      <c r="T243" s="804" t="s">
        <v>719</v>
      </c>
      <c r="U243" s="158"/>
      <c r="AP243" s="67"/>
      <c r="AQ243" s="67"/>
      <c r="AR243" s="67"/>
      <c r="AS243" s="67"/>
      <c r="AT243" s="67"/>
      <c r="AU243" s="67"/>
      <c r="AV243" s="67"/>
    </row>
    <row r="244" spans="1:48" ht="15" hidden="1" customHeight="1" thickTop="1" x14ac:dyDescent="0.25">
      <c r="A244" s="793"/>
      <c r="B244" s="59"/>
      <c r="C244" s="59"/>
      <c r="D244" s="797"/>
      <c r="E244" s="759" t="s">
        <v>25</v>
      </c>
      <c r="F244" s="791" t="s">
        <v>172</v>
      </c>
      <c r="G244" s="759" t="s">
        <v>173</v>
      </c>
      <c r="H244" s="759" t="s">
        <v>171</v>
      </c>
      <c r="I244" s="759" t="s">
        <v>26</v>
      </c>
      <c r="J244" s="759" t="s">
        <v>27</v>
      </c>
      <c r="K244" s="791" t="s">
        <v>172</v>
      </c>
      <c r="L244" s="791" t="s">
        <v>172</v>
      </c>
      <c r="M244" s="791" t="s">
        <v>172</v>
      </c>
      <c r="N244" s="806"/>
      <c r="O244" s="806"/>
      <c r="P244" s="806"/>
      <c r="Q244" s="806"/>
      <c r="R244" s="806"/>
      <c r="S244" s="830"/>
      <c r="T244" s="805"/>
      <c r="U244" s="158"/>
      <c r="AP244" s="67"/>
      <c r="AQ244" s="67"/>
      <c r="AR244" s="67"/>
      <c r="AS244" s="67"/>
      <c r="AT244" s="67"/>
      <c r="AU244" s="67"/>
      <c r="AV244" s="67"/>
    </row>
    <row r="245" spans="1:48" ht="15" hidden="1" customHeight="1" x14ac:dyDescent="0.25">
      <c r="A245" s="56"/>
      <c r="B245" s="59"/>
      <c r="C245" s="59"/>
      <c r="D245" s="797"/>
      <c r="E245" s="764"/>
      <c r="F245" s="792"/>
      <c r="G245" s="764"/>
      <c r="H245" s="764"/>
      <c r="I245" s="764"/>
      <c r="J245" s="764"/>
      <c r="K245" s="792"/>
      <c r="L245" s="792"/>
      <c r="M245" s="792"/>
      <c r="N245" s="806"/>
      <c r="O245" s="742" t="s">
        <v>281</v>
      </c>
      <c r="P245" s="742" t="s">
        <v>282</v>
      </c>
      <c r="Q245" s="742" t="s">
        <v>281</v>
      </c>
      <c r="R245" s="742" t="s">
        <v>282</v>
      </c>
      <c r="S245" s="830"/>
      <c r="T245" s="805"/>
      <c r="U245" s="158"/>
      <c r="AP245" s="67"/>
      <c r="AQ245" s="67"/>
      <c r="AR245" s="67"/>
      <c r="AS245" s="67"/>
      <c r="AT245" s="67"/>
      <c r="AU245" s="67"/>
      <c r="AV245" s="67"/>
    </row>
    <row r="246" spans="1:48" ht="15" hidden="1" customHeight="1" x14ac:dyDescent="0.25">
      <c r="A246" s="56"/>
      <c r="B246" s="59"/>
      <c r="C246" s="59"/>
      <c r="D246" s="167">
        <v>1</v>
      </c>
      <c r="E246" s="336"/>
      <c r="F246" s="387"/>
      <c r="G246" s="2698"/>
      <c r="H246" s="237"/>
      <c r="I246" s="237"/>
      <c r="J246" s="237"/>
      <c r="K246" s="387"/>
      <c r="L246" s="387"/>
      <c r="M246" s="387"/>
      <c r="N246" s="236"/>
      <c r="O246" s="743"/>
      <c r="P246" s="521"/>
      <c r="Q246" s="743"/>
      <c r="R246" s="743"/>
      <c r="S246" s="715"/>
      <c r="T246" s="401"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96" t="str">
        <f ca="1">IF(BOILER_1&lt;&gt;"",(IF((COUNTA(OFFSET(CHW_Reference,-4,0):BOILER_1)+COUNTBLANK(OFFSET(CHW_Reference,-4,0):BOILER_1))&lt;&gt;Number_BOILERs,"INDICATED NO. OF BOILERS DOESN’T MATCH NO. OF ROWS","")),"")</f>
        <v>INDICATED NO. OF BOILERS DOESN’T MATCH NO. OF ROWS</v>
      </c>
      <c r="B250" s="59"/>
      <c r="C250" s="59"/>
      <c r="D250" s="797" t="s">
        <v>631</v>
      </c>
      <c r="E250" s="760" t="s">
        <v>24</v>
      </c>
      <c r="F250" s="760"/>
      <c r="G250" s="760"/>
      <c r="H250" s="766" t="s">
        <v>28</v>
      </c>
      <c r="I250" s="766"/>
      <c r="J250" s="766"/>
      <c r="K250" s="766" t="s">
        <v>283</v>
      </c>
      <c r="L250" s="766"/>
      <c r="M250" s="766" t="s">
        <v>284</v>
      </c>
      <c r="N250" s="766"/>
      <c r="O250" s="766"/>
      <c r="P250" s="766"/>
      <c r="Q250" s="766"/>
      <c r="R250" s="766"/>
      <c r="S250" s="755"/>
      <c r="T250" s="420" t="s">
        <v>718</v>
      </c>
      <c r="U250" s="158"/>
      <c r="AP250" s="67"/>
      <c r="AQ250" s="67"/>
      <c r="AR250" s="67"/>
      <c r="AS250" s="67"/>
      <c r="AT250" s="67"/>
      <c r="AU250" s="67"/>
      <c r="AV250" s="67"/>
    </row>
    <row r="251" spans="1:48" ht="15" hidden="1" customHeight="1" thickTop="1" x14ac:dyDescent="0.25">
      <c r="A251" s="793"/>
      <c r="B251" s="59"/>
      <c r="C251" s="59"/>
      <c r="D251" s="797"/>
      <c r="E251" s="759" t="s">
        <v>25</v>
      </c>
      <c r="F251" s="759" t="s">
        <v>172</v>
      </c>
      <c r="G251" s="759" t="s">
        <v>173</v>
      </c>
      <c r="H251" s="759" t="s">
        <v>171</v>
      </c>
      <c r="I251" s="759" t="s">
        <v>1015</v>
      </c>
      <c r="J251" s="759" t="s">
        <v>27</v>
      </c>
      <c r="K251" s="754" t="s">
        <v>285</v>
      </c>
      <c r="L251" s="754" t="s">
        <v>286</v>
      </c>
      <c r="M251" s="828" t="s">
        <v>33</v>
      </c>
      <c r="N251" s="828" t="s">
        <v>32</v>
      </c>
      <c r="O251" s="754" t="s">
        <v>638</v>
      </c>
      <c r="P251" s="754" t="s">
        <v>639</v>
      </c>
      <c r="Q251" s="828" t="s">
        <v>32</v>
      </c>
      <c r="R251" s="754" t="s">
        <v>945</v>
      </c>
      <c r="S251" s="829" t="s">
        <v>287</v>
      </c>
      <c r="T251" s="804" t="s">
        <v>719</v>
      </c>
      <c r="U251" s="158"/>
      <c r="AP251" s="67"/>
      <c r="AQ251" s="67"/>
      <c r="AR251" s="67"/>
      <c r="AS251" s="67"/>
      <c r="AT251" s="67"/>
      <c r="AU251" s="67"/>
      <c r="AV251" s="67"/>
    </row>
    <row r="252" spans="1:48" ht="15" hidden="1" customHeight="1" x14ac:dyDescent="0.25">
      <c r="A252" s="793"/>
      <c r="B252" s="59"/>
      <c r="C252" s="59"/>
      <c r="D252" s="797"/>
      <c r="E252" s="764"/>
      <c r="F252" s="764"/>
      <c r="G252" s="764"/>
      <c r="H252" s="764"/>
      <c r="I252" s="764"/>
      <c r="J252" s="764"/>
      <c r="K252" s="761"/>
      <c r="L252" s="761"/>
      <c r="M252" s="806"/>
      <c r="N252" s="806"/>
      <c r="O252" s="761"/>
      <c r="P252" s="761"/>
      <c r="Q252" s="806"/>
      <c r="R252" s="761"/>
      <c r="S252" s="830"/>
      <c r="T252" s="805"/>
      <c r="U252" s="158"/>
      <c r="AP252" s="67"/>
      <c r="AQ252" s="67"/>
      <c r="AR252" s="67"/>
      <c r="AS252" s="67"/>
      <c r="AT252" s="67"/>
      <c r="AU252" s="67"/>
      <c r="AV252" s="67"/>
    </row>
    <row r="253" spans="1:48" ht="15" hidden="1" customHeight="1" x14ac:dyDescent="0.25">
      <c r="A253" s="56"/>
      <c r="B253" s="59"/>
      <c r="C253" s="59"/>
      <c r="D253" s="167">
        <v>1</v>
      </c>
      <c r="E253" s="336"/>
      <c r="F253" s="2698"/>
      <c r="G253" s="2698"/>
      <c r="H253" s="238"/>
      <c r="I253" s="238"/>
      <c r="J253" s="238"/>
      <c r="K253" s="239"/>
      <c r="L253" s="239"/>
      <c r="M253" s="236"/>
      <c r="N253" s="236"/>
      <c r="O253" s="240"/>
      <c r="P253" s="240"/>
      <c r="Q253" s="236"/>
      <c r="R253" s="240"/>
      <c r="S253" s="406"/>
      <c r="T253" s="401"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97" t="s">
        <v>633</v>
      </c>
      <c r="E257" s="801" t="s">
        <v>24</v>
      </c>
      <c r="F257" s="801"/>
      <c r="G257" s="766" t="s">
        <v>278</v>
      </c>
      <c r="H257" s="766"/>
      <c r="I257" s="766"/>
      <c r="J257" s="766"/>
      <c r="K257" s="766"/>
      <c r="L257" s="760" t="s">
        <v>277</v>
      </c>
      <c r="M257" s="760"/>
      <c r="N257" s="801" t="s">
        <v>390</v>
      </c>
      <c r="O257" s="801"/>
      <c r="P257" s="827"/>
      <c r="Q257" s="813" t="s">
        <v>718</v>
      </c>
      <c r="U257" s="158"/>
      <c r="AP257" s="67"/>
      <c r="AQ257" s="67"/>
      <c r="AR257" s="67"/>
      <c r="AS257" s="67"/>
      <c r="AT257" s="67"/>
      <c r="AU257" s="67"/>
      <c r="AV257" s="67"/>
    </row>
    <row r="258" spans="1:48" ht="15" hidden="1" customHeight="1" thickTop="1" thickBot="1" x14ac:dyDescent="0.3">
      <c r="A258" s="56"/>
      <c r="B258" s="59"/>
      <c r="C258" s="59"/>
      <c r="D258" s="797"/>
      <c r="E258" s="760"/>
      <c r="F258" s="760"/>
      <c r="G258" s="754" t="s">
        <v>810</v>
      </c>
      <c r="H258" s="754" t="s">
        <v>811</v>
      </c>
      <c r="I258" s="754"/>
      <c r="J258" s="754" t="s">
        <v>812</v>
      </c>
      <c r="K258" s="754"/>
      <c r="L258" s="754" t="s">
        <v>813</v>
      </c>
      <c r="M258" s="754" t="s">
        <v>814</v>
      </c>
      <c r="N258" s="760"/>
      <c r="O258" s="760"/>
      <c r="P258" s="767"/>
      <c r="Q258" s="814"/>
      <c r="U258" s="158"/>
      <c r="AP258" s="67"/>
      <c r="AQ258" s="67"/>
      <c r="AR258" s="67"/>
      <c r="AS258" s="67"/>
      <c r="AT258" s="67"/>
      <c r="AU258" s="67"/>
      <c r="AV258" s="67"/>
    </row>
    <row r="259" spans="1:48" ht="15" hidden="1" customHeight="1" thickTop="1" x14ac:dyDescent="0.25">
      <c r="A259" s="56"/>
      <c r="B259" s="59"/>
      <c r="C259" s="59"/>
      <c r="D259" s="797"/>
      <c r="E259" s="759" t="s">
        <v>391</v>
      </c>
      <c r="F259" s="791" t="s">
        <v>172</v>
      </c>
      <c r="G259" s="761"/>
      <c r="H259" s="761"/>
      <c r="I259" s="761"/>
      <c r="J259" s="761"/>
      <c r="K259" s="761"/>
      <c r="L259" s="761"/>
      <c r="M259" s="761"/>
      <c r="N259" s="754" t="s">
        <v>392</v>
      </c>
      <c r="O259" s="754" t="s">
        <v>815</v>
      </c>
      <c r="P259" s="829" t="s">
        <v>269</v>
      </c>
      <c r="Q259" s="804" t="s">
        <v>719</v>
      </c>
      <c r="U259" s="158"/>
      <c r="AP259" s="67"/>
      <c r="AQ259" s="67"/>
      <c r="AR259" s="67"/>
      <c r="AS259" s="67"/>
      <c r="AT259" s="67"/>
      <c r="AU259" s="67"/>
      <c r="AV259" s="67"/>
    </row>
    <row r="260" spans="1:48" ht="15" hidden="1" customHeight="1" x14ac:dyDescent="0.25">
      <c r="A260" s="56"/>
      <c r="B260" s="59"/>
      <c r="C260" s="59"/>
      <c r="D260" s="797"/>
      <c r="E260" s="764"/>
      <c r="F260" s="792"/>
      <c r="G260" s="761"/>
      <c r="H260" s="344" t="s">
        <v>281</v>
      </c>
      <c r="I260" s="344" t="s">
        <v>282</v>
      </c>
      <c r="J260" s="344" t="s">
        <v>281</v>
      </c>
      <c r="K260" s="344" t="s">
        <v>282</v>
      </c>
      <c r="L260" s="761"/>
      <c r="M260" s="761"/>
      <c r="N260" s="761"/>
      <c r="O260" s="761"/>
      <c r="P260" s="830"/>
      <c r="Q260" s="805"/>
      <c r="U260" s="158"/>
      <c r="AP260" s="67"/>
      <c r="AQ260" s="67"/>
      <c r="AR260" s="67"/>
      <c r="AS260" s="67"/>
      <c r="AT260" s="67"/>
      <c r="AU260" s="67"/>
      <c r="AV260" s="67"/>
    </row>
    <row r="261" spans="1:48"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97" t="s">
        <v>632</v>
      </c>
      <c r="E265" s="801" t="s">
        <v>24</v>
      </c>
      <c r="F265" s="801"/>
      <c r="G265" s="766" t="s">
        <v>278</v>
      </c>
      <c r="H265" s="766"/>
      <c r="I265" s="766"/>
      <c r="J265" s="760" t="s">
        <v>277</v>
      </c>
      <c r="K265" s="760"/>
      <c r="L265" s="801" t="s">
        <v>390</v>
      </c>
      <c r="M265" s="801"/>
      <c r="N265" s="827"/>
      <c r="O265" s="813" t="s">
        <v>718</v>
      </c>
      <c r="U265" s="158"/>
      <c r="AP265" s="67"/>
      <c r="AQ265" s="67"/>
      <c r="AR265" s="67"/>
      <c r="AS265" s="67"/>
      <c r="AT265" s="67"/>
      <c r="AU265" s="67"/>
      <c r="AV265" s="67"/>
    </row>
    <row r="266" spans="1:48" ht="15" hidden="1" customHeight="1" thickTop="1" thickBot="1" x14ac:dyDescent="0.3">
      <c r="A266" s="56"/>
      <c r="B266" s="59"/>
      <c r="C266" s="59"/>
      <c r="D266" s="797"/>
      <c r="E266" s="760"/>
      <c r="F266" s="760"/>
      <c r="G266" s="754" t="s">
        <v>821</v>
      </c>
      <c r="H266" s="754" t="s">
        <v>820</v>
      </c>
      <c r="I266" s="754" t="s">
        <v>819</v>
      </c>
      <c r="J266" s="754" t="s">
        <v>818</v>
      </c>
      <c r="K266" s="754" t="s">
        <v>817</v>
      </c>
      <c r="L266" s="760"/>
      <c r="M266" s="760"/>
      <c r="N266" s="767"/>
      <c r="O266" s="814"/>
      <c r="U266" s="158"/>
      <c r="AP266" s="67"/>
      <c r="AQ266" s="67"/>
      <c r="AR266" s="67"/>
      <c r="AS266" s="67"/>
      <c r="AT266" s="67"/>
      <c r="AU266" s="67"/>
      <c r="AV266" s="67"/>
    </row>
    <row r="267" spans="1:48" ht="15" hidden="1" customHeight="1" thickTop="1" x14ac:dyDescent="0.25">
      <c r="A267" s="56"/>
      <c r="B267" s="59"/>
      <c r="C267" s="59"/>
      <c r="D267" s="797"/>
      <c r="E267" s="759" t="s">
        <v>391</v>
      </c>
      <c r="F267" s="791" t="s">
        <v>172</v>
      </c>
      <c r="G267" s="761"/>
      <c r="H267" s="761"/>
      <c r="I267" s="761"/>
      <c r="J267" s="761"/>
      <c r="K267" s="761"/>
      <c r="L267" s="754" t="s">
        <v>650</v>
      </c>
      <c r="M267" s="754" t="s">
        <v>816</v>
      </c>
      <c r="N267" s="829" t="s">
        <v>269</v>
      </c>
      <c r="O267" s="804" t="s">
        <v>719</v>
      </c>
      <c r="U267" s="158"/>
      <c r="AP267" s="67"/>
      <c r="AQ267" s="67"/>
      <c r="AR267" s="67"/>
      <c r="AS267" s="67"/>
      <c r="AT267" s="67"/>
      <c r="AU267" s="67"/>
      <c r="AV267" s="67"/>
    </row>
    <row r="268" spans="1:48" ht="15" hidden="1" customHeight="1" x14ac:dyDescent="0.25">
      <c r="A268" s="56"/>
      <c r="B268" s="59"/>
      <c r="C268" s="59"/>
      <c r="D268" s="797"/>
      <c r="E268" s="764"/>
      <c r="F268" s="792"/>
      <c r="G268" s="761"/>
      <c r="H268" s="344" t="s">
        <v>281</v>
      </c>
      <c r="I268" s="344" t="s">
        <v>281</v>
      </c>
      <c r="J268" s="761"/>
      <c r="K268" s="761"/>
      <c r="L268" s="761"/>
      <c r="M268" s="761"/>
      <c r="N268" s="830"/>
      <c r="O268" s="805"/>
      <c r="U268" s="158"/>
      <c r="AP268" s="67"/>
      <c r="AQ268" s="67"/>
      <c r="AR268" s="67"/>
      <c r="AS268" s="67"/>
      <c r="AT268" s="67"/>
      <c r="AU268" s="67"/>
      <c r="AV268" s="67"/>
    </row>
    <row r="269" spans="1:48"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U269" s="158"/>
      <c r="AP269" s="67"/>
      <c r="AQ269" s="67"/>
      <c r="AR269" s="67"/>
      <c r="AS269" s="67"/>
      <c r="AT269" s="67"/>
      <c r="AU269" s="67"/>
      <c r="AV269" s="67"/>
    </row>
    <row r="270" spans="1:48" ht="15" hidden="1" customHeight="1" x14ac:dyDescent="0.25">
      <c r="A270" s="56"/>
      <c r="B270" s="59"/>
      <c r="C270" s="59"/>
      <c r="D270" s="149"/>
      <c r="E270" s="342"/>
      <c r="F270" s="342"/>
      <c r="G270" s="151"/>
      <c r="H270" s="343"/>
      <c r="I270" s="343"/>
      <c r="J270" s="151"/>
      <c r="K270" s="151"/>
      <c r="L270" s="151"/>
      <c r="M270" s="151"/>
      <c r="N270" s="151"/>
      <c r="U270" s="158"/>
      <c r="AP270" s="67"/>
      <c r="AQ270" s="67"/>
      <c r="AR270" s="67"/>
      <c r="AS270" s="67"/>
      <c r="AT270" s="67"/>
      <c r="AU270" s="67"/>
      <c r="AV270" s="67"/>
    </row>
    <row r="271" spans="1:48"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P271" s="67"/>
      <c r="AQ271" s="67"/>
      <c r="AR271" s="67"/>
      <c r="AS271" s="67"/>
      <c r="AT271" s="67"/>
      <c r="AU271" s="67"/>
      <c r="AV271" s="67"/>
    </row>
    <row r="272" spans="1:48"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P272" s="67"/>
      <c r="AQ272" s="67"/>
      <c r="AR272" s="67"/>
      <c r="AS272" s="67"/>
      <c r="AT272" s="67"/>
      <c r="AU272" s="67"/>
      <c r="AV272" s="67"/>
    </row>
    <row r="273" spans="1:48" ht="15" hidden="1" customHeight="1" thickBot="1" x14ac:dyDescent="0.3">
      <c r="A273" s="56"/>
      <c r="B273" s="59"/>
      <c r="C273" s="59"/>
      <c r="D273" s="797" t="s">
        <v>649</v>
      </c>
      <c r="E273" s="807" t="s">
        <v>24</v>
      </c>
      <c r="F273" s="766" t="s">
        <v>278</v>
      </c>
      <c r="G273" s="766"/>
      <c r="H273" s="766"/>
      <c r="I273" s="766"/>
      <c r="J273" s="766"/>
      <c r="K273" s="809" t="s">
        <v>390</v>
      </c>
      <c r="L273" s="810"/>
      <c r="M273" s="813" t="s">
        <v>718</v>
      </c>
      <c r="P273" s="325"/>
      <c r="U273" s="158"/>
      <c r="AP273" s="67"/>
      <c r="AQ273" s="67"/>
      <c r="AR273" s="67"/>
      <c r="AS273" s="67"/>
      <c r="AT273" s="67"/>
      <c r="AU273" s="67"/>
      <c r="AV273" s="67"/>
    </row>
    <row r="274" spans="1:48" ht="15" hidden="1" customHeight="1" thickTop="1" thickBot="1" x14ac:dyDescent="0.3">
      <c r="A274" s="56"/>
      <c r="B274" s="59"/>
      <c r="C274" s="59"/>
      <c r="D274" s="797"/>
      <c r="E274" s="808"/>
      <c r="F274" s="754" t="s">
        <v>822</v>
      </c>
      <c r="G274" s="754" t="s">
        <v>820</v>
      </c>
      <c r="H274" s="754"/>
      <c r="I274" s="754" t="s">
        <v>823</v>
      </c>
      <c r="J274" s="754"/>
      <c r="K274" s="811"/>
      <c r="L274" s="812"/>
      <c r="M274" s="814"/>
      <c r="P274" s="325"/>
      <c r="U274" s="158"/>
      <c r="AP274" s="67"/>
      <c r="AQ274" s="67"/>
      <c r="AR274" s="67"/>
      <c r="AS274" s="67"/>
      <c r="AT274" s="67"/>
      <c r="AU274" s="67"/>
      <c r="AV274" s="67"/>
    </row>
    <row r="275" spans="1:48" ht="15" hidden="1" customHeight="1" thickTop="1" x14ac:dyDescent="0.25">
      <c r="A275" s="56"/>
      <c r="B275" s="59"/>
      <c r="C275" s="59"/>
      <c r="D275" s="797"/>
      <c r="E275" s="759" t="s">
        <v>391</v>
      </c>
      <c r="F275" s="761"/>
      <c r="G275" s="761"/>
      <c r="H275" s="761"/>
      <c r="I275" s="761"/>
      <c r="J275" s="761"/>
      <c r="K275" s="754" t="s">
        <v>392</v>
      </c>
      <c r="L275" s="829" t="s">
        <v>650</v>
      </c>
      <c r="M275" s="804" t="s">
        <v>719</v>
      </c>
      <c r="P275" s="325"/>
      <c r="U275" s="158"/>
      <c r="AP275" s="67"/>
      <c r="AQ275" s="67"/>
      <c r="AR275" s="67"/>
      <c r="AS275" s="67"/>
      <c r="AT275" s="67"/>
      <c r="AU275" s="67"/>
      <c r="AV275" s="67"/>
    </row>
    <row r="276" spans="1:48" ht="15" hidden="1" customHeight="1" x14ac:dyDescent="0.25">
      <c r="A276" s="56"/>
      <c r="B276" s="59"/>
      <c r="C276" s="59"/>
      <c r="D276" s="797"/>
      <c r="E276" s="764"/>
      <c r="F276" s="761"/>
      <c r="G276" s="344" t="s">
        <v>281</v>
      </c>
      <c r="H276" s="344" t="s">
        <v>1019</v>
      </c>
      <c r="I276" s="344" t="s">
        <v>281</v>
      </c>
      <c r="J276" s="344" t="s">
        <v>282</v>
      </c>
      <c r="K276" s="761"/>
      <c r="L276" s="830"/>
      <c r="M276" s="805"/>
      <c r="P276" s="325"/>
      <c r="U276" s="158"/>
      <c r="AP276" s="67"/>
      <c r="AQ276" s="67"/>
      <c r="AR276" s="67"/>
      <c r="AS276" s="67"/>
      <c r="AT276" s="67"/>
      <c r="AU276" s="67"/>
      <c r="AV276" s="67"/>
    </row>
    <row r="277" spans="1:48" ht="15" hidden="1" customHeight="1" x14ac:dyDescent="0.25">
      <c r="A277" s="56"/>
      <c r="B277" s="59"/>
      <c r="C277" s="59"/>
      <c r="D277" s="346"/>
      <c r="E277" s="336"/>
      <c r="F277" s="561"/>
      <c r="G277" s="347"/>
      <c r="H277" s="347"/>
      <c r="I277" s="353"/>
      <c r="J277" s="353"/>
      <c r="K277" s="245"/>
      <c r="L277" s="426"/>
      <c r="M277" s="401" t="str">
        <f t="shared" ref="M277" si="2">IF(E277&lt;&gt;"",DUR_DXCOIL,"")</f>
        <v/>
      </c>
      <c r="P277" s="325"/>
      <c r="U277" s="158"/>
      <c r="AP277" s="67"/>
      <c r="AQ277" s="67"/>
      <c r="AR277" s="67"/>
      <c r="AS277" s="67"/>
      <c r="AT277" s="67"/>
      <c r="AU277" s="67"/>
      <c r="AV277" s="67"/>
    </row>
    <row r="278" spans="1:48" ht="15" hidden="1" customHeight="1" x14ac:dyDescent="0.25">
      <c r="A278" s="156"/>
      <c r="B278" s="541"/>
      <c r="C278" s="542"/>
      <c r="D278" s="64"/>
      <c r="E278" s="59"/>
      <c r="F278" s="56"/>
      <c r="G278" s="56"/>
      <c r="H278" s="56"/>
      <c r="I278" s="56"/>
      <c r="J278" s="56"/>
      <c r="U278" s="158"/>
      <c r="AP278" s="67"/>
      <c r="AQ278" s="67"/>
      <c r="AR278" s="67"/>
      <c r="AS278" s="67"/>
      <c r="AT278" s="67"/>
      <c r="AU278" s="67"/>
      <c r="AV278" s="67"/>
    </row>
    <row r="279" spans="1:48"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P279" s="67"/>
      <c r="AQ279" s="67"/>
      <c r="AR279" s="67"/>
      <c r="AS279" s="67"/>
      <c r="AT279" s="67"/>
      <c r="AU279" s="67"/>
      <c r="AV279" s="67"/>
    </row>
    <row r="280" spans="1:48"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P280" s="67"/>
      <c r="AQ280" s="67"/>
      <c r="AR280" s="67"/>
      <c r="AS280" s="67"/>
      <c r="AT280" s="67"/>
      <c r="AU280" s="67"/>
      <c r="AV280" s="67"/>
    </row>
    <row r="281" spans="1:48" ht="15" hidden="1" customHeight="1" thickBot="1" x14ac:dyDescent="0.3">
      <c r="A281" s="56"/>
      <c r="B281" s="59"/>
      <c r="C281" s="59"/>
      <c r="D281" s="797" t="s">
        <v>837</v>
      </c>
      <c r="E281" s="807" t="s">
        <v>24</v>
      </c>
      <c r="F281" s="766" t="s">
        <v>278</v>
      </c>
      <c r="G281" s="766"/>
      <c r="H281" s="766"/>
      <c r="I281" s="766"/>
      <c r="J281" s="766"/>
      <c r="K281" s="809" t="s">
        <v>390</v>
      </c>
      <c r="L281" s="810"/>
      <c r="M281" s="813" t="s">
        <v>718</v>
      </c>
      <c r="P281" s="325"/>
      <c r="U281" s="158"/>
      <c r="AP281" s="67"/>
      <c r="AQ281" s="67"/>
      <c r="AR281" s="67"/>
      <c r="AS281" s="67"/>
      <c r="AT281" s="67"/>
      <c r="AU281" s="67"/>
      <c r="AV281" s="67"/>
    </row>
    <row r="282" spans="1:48" ht="15" hidden="1" customHeight="1" thickTop="1" thickBot="1" x14ac:dyDescent="0.3">
      <c r="A282" s="56"/>
      <c r="B282" s="59"/>
      <c r="C282" s="59"/>
      <c r="D282" s="797"/>
      <c r="E282" s="808"/>
      <c r="F282" s="754" t="s">
        <v>822</v>
      </c>
      <c r="G282" s="754" t="s">
        <v>820</v>
      </c>
      <c r="H282" s="754"/>
      <c r="I282" s="754" t="s">
        <v>823</v>
      </c>
      <c r="J282" s="754"/>
      <c r="K282" s="811"/>
      <c r="L282" s="812"/>
      <c r="M282" s="814"/>
      <c r="P282" s="325"/>
      <c r="U282" s="158"/>
      <c r="AP282" s="67"/>
      <c r="AQ282" s="67"/>
      <c r="AR282" s="67"/>
      <c r="AS282" s="67"/>
      <c r="AT282" s="67"/>
      <c r="AU282" s="67"/>
      <c r="AV282" s="67"/>
    </row>
    <row r="283" spans="1:48" ht="15" hidden="1" customHeight="1" thickTop="1" x14ac:dyDescent="0.25">
      <c r="A283" s="56"/>
      <c r="B283" s="59"/>
      <c r="C283" s="59"/>
      <c r="D283" s="797"/>
      <c r="E283" s="759" t="s">
        <v>391</v>
      </c>
      <c r="F283" s="761"/>
      <c r="G283" s="761"/>
      <c r="H283" s="761"/>
      <c r="I283" s="761"/>
      <c r="J283" s="761"/>
      <c r="K283" s="828" t="s">
        <v>392</v>
      </c>
      <c r="L283" s="829" t="s">
        <v>650</v>
      </c>
      <c r="M283" s="804" t="s">
        <v>719</v>
      </c>
      <c r="P283" s="325"/>
      <c r="U283" s="158"/>
      <c r="AP283" s="67"/>
      <c r="AQ283" s="67"/>
      <c r="AR283" s="67"/>
      <c r="AS283" s="67"/>
      <c r="AT283" s="67"/>
      <c r="AU283" s="67"/>
      <c r="AV283" s="67"/>
    </row>
    <row r="284" spans="1:48" ht="15" hidden="1" customHeight="1" x14ac:dyDescent="0.25">
      <c r="A284" s="56"/>
      <c r="B284" s="59"/>
      <c r="C284" s="59"/>
      <c r="D284" s="797"/>
      <c r="E284" s="764"/>
      <c r="F284" s="761"/>
      <c r="G284" s="546" t="s">
        <v>281</v>
      </c>
      <c r="H284" s="546" t="s">
        <v>282</v>
      </c>
      <c r="I284" s="546" t="s">
        <v>281</v>
      </c>
      <c r="J284" s="546" t="s">
        <v>282</v>
      </c>
      <c r="K284" s="806"/>
      <c r="L284" s="830"/>
      <c r="M284" s="805"/>
      <c r="P284" s="325"/>
      <c r="U284" s="158"/>
      <c r="AP284" s="67"/>
      <c r="AQ284" s="67"/>
      <c r="AR284" s="67"/>
      <c r="AS284" s="67"/>
      <c r="AT284" s="67"/>
      <c r="AU284" s="67"/>
      <c r="AV284" s="67"/>
    </row>
    <row r="285" spans="1:48" ht="15" hidden="1" customHeight="1" x14ac:dyDescent="0.25">
      <c r="A285" s="56"/>
      <c r="B285" s="59"/>
      <c r="C285" s="59"/>
      <c r="D285" s="545"/>
      <c r="E285" s="336"/>
      <c r="F285" s="561"/>
      <c r="G285" s="347"/>
      <c r="H285" s="353"/>
      <c r="I285" s="353"/>
      <c r="J285" s="353"/>
      <c r="K285" s="521"/>
      <c r="L285" s="426"/>
      <c r="M285" s="401" t="str">
        <f t="shared" ref="M285" si="3">IF(E285&lt;&gt;"",DUR_HPCOIL,"")</f>
        <v/>
      </c>
      <c r="P285" s="325"/>
      <c r="U285" s="158"/>
      <c r="AP285" s="67"/>
      <c r="AQ285" s="67"/>
      <c r="AR285" s="67"/>
      <c r="AS285" s="67"/>
      <c r="AT285" s="67"/>
      <c r="AU285" s="67"/>
      <c r="AV285" s="67"/>
    </row>
    <row r="286" spans="1:48" ht="15" hidden="1" customHeight="1" x14ac:dyDescent="0.25">
      <c r="A286" s="156"/>
      <c r="B286" s="543"/>
      <c r="C286" s="544"/>
      <c r="D286" s="64"/>
      <c r="E286" s="59"/>
      <c r="F286" s="56"/>
      <c r="G286" s="56"/>
      <c r="H286" s="56"/>
      <c r="I286" s="56"/>
      <c r="J286" s="56"/>
      <c r="U286" s="158"/>
      <c r="AP286" s="67"/>
      <c r="AQ286" s="67"/>
      <c r="AR286" s="67"/>
      <c r="AS286" s="67"/>
      <c r="AT286" s="67"/>
      <c r="AU286" s="67"/>
      <c r="AV286" s="67"/>
    </row>
    <row r="287" spans="1:48"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P287" s="67"/>
      <c r="AQ287" s="67"/>
      <c r="AR287" s="67"/>
      <c r="AS287" s="67"/>
      <c r="AT287" s="67"/>
      <c r="AU287" s="67"/>
      <c r="AV287" s="67"/>
    </row>
    <row r="288" spans="1:48" ht="15" customHeight="1" x14ac:dyDescent="0.25">
      <c r="A288" s="164"/>
      <c r="B288" s="165"/>
      <c r="C288" s="165"/>
      <c r="D288" s="150"/>
      <c r="E288" s="333"/>
      <c r="F288" s="334"/>
      <c r="G288" s="334"/>
      <c r="H288" s="334"/>
      <c r="I288" s="334"/>
      <c r="J288" s="334"/>
      <c r="K288" s="325"/>
      <c r="L288" s="325"/>
      <c r="M288" s="325"/>
      <c r="P288" s="325"/>
      <c r="Q288" s="325"/>
      <c r="R288" s="325"/>
      <c r="S288" s="325"/>
      <c r="T288" s="325"/>
      <c r="U288" s="335"/>
      <c r="V288" s="331"/>
      <c r="W288" s="331"/>
      <c r="X288" s="331"/>
      <c r="Y288" s="331"/>
      <c r="Z288" s="331"/>
      <c r="AA288" s="331"/>
      <c r="AB288" s="331"/>
      <c r="AC288" s="331"/>
      <c r="AD288" s="331"/>
      <c r="AE288" s="331"/>
      <c r="AP288" s="67"/>
      <c r="AQ288" s="67"/>
      <c r="AR288" s="67"/>
      <c r="AS288" s="67"/>
      <c r="AT288" s="67"/>
      <c r="AU288" s="67"/>
      <c r="AV288" s="67"/>
    </row>
    <row r="289" spans="1:48" ht="15" hidden="1" customHeight="1" x14ac:dyDescent="0.25">
      <c r="A289" s="56"/>
      <c r="B289" s="59"/>
      <c r="C289" s="59"/>
      <c r="D289" s="797" t="s">
        <v>683</v>
      </c>
      <c r="E289" s="807" t="s">
        <v>24</v>
      </c>
      <c r="F289" s="809" t="s">
        <v>258</v>
      </c>
      <c r="G289" s="810"/>
      <c r="H289" s="810"/>
      <c r="I289" s="810"/>
      <c r="J289" s="810"/>
      <c r="K289" s="810"/>
      <c r="L289" s="810"/>
      <c r="M289" s="835"/>
      <c r="N289" s="813" t="s">
        <v>718</v>
      </c>
      <c r="P289" s="325"/>
      <c r="U289" s="158"/>
      <c r="AP289" s="67"/>
      <c r="AQ289" s="67"/>
      <c r="AR289" s="67"/>
      <c r="AS289" s="67"/>
      <c r="AT289" s="67"/>
      <c r="AU289" s="67"/>
      <c r="AV289" s="67"/>
    </row>
    <row r="290" spans="1:48" ht="15" hidden="1" customHeight="1" thickBot="1" x14ac:dyDescent="0.3">
      <c r="A290" s="56"/>
      <c r="B290" s="59"/>
      <c r="C290" s="59"/>
      <c r="D290" s="797"/>
      <c r="E290" s="808"/>
      <c r="F290" s="811"/>
      <c r="G290" s="812"/>
      <c r="H290" s="812"/>
      <c r="I290" s="812"/>
      <c r="J290" s="812"/>
      <c r="K290" s="812"/>
      <c r="L290" s="812"/>
      <c r="M290" s="836"/>
      <c r="N290" s="814"/>
      <c r="P290" s="325"/>
      <c r="U290" s="158"/>
      <c r="AP290" s="67"/>
      <c r="AQ290" s="67"/>
      <c r="AR290" s="67"/>
      <c r="AS290" s="67"/>
      <c r="AT290" s="67"/>
      <c r="AU290" s="67"/>
      <c r="AV290" s="67"/>
    </row>
    <row r="291" spans="1:48" ht="15" hidden="1" customHeight="1" thickTop="1" x14ac:dyDescent="0.25">
      <c r="A291" s="56"/>
      <c r="B291" s="59"/>
      <c r="C291" s="59"/>
      <c r="D291" s="797"/>
      <c r="E291" s="759" t="s">
        <v>391</v>
      </c>
      <c r="F291" s="765" t="s">
        <v>860</v>
      </c>
      <c r="G291" s="765" t="s">
        <v>861</v>
      </c>
      <c r="H291" s="765" t="s">
        <v>824</v>
      </c>
      <c r="I291" s="765" t="s">
        <v>825</v>
      </c>
      <c r="J291" s="765" t="s">
        <v>261</v>
      </c>
      <c r="K291" s="758" t="s">
        <v>684</v>
      </c>
      <c r="L291" s="758" t="s">
        <v>698</v>
      </c>
      <c r="M291" s="833" t="s">
        <v>685</v>
      </c>
      <c r="N291" s="804" t="s">
        <v>719</v>
      </c>
      <c r="P291" s="325"/>
      <c r="U291" s="158"/>
      <c r="AP291" s="67"/>
      <c r="AQ291" s="67"/>
      <c r="AR291" s="67"/>
      <c r="AS291" s="67"/>
      <c r="AT291" s="67"/>
      <c r="AU291" s="67"/>
      <c r="AV291" s="67"/>
    </row>
    <row r="292" spans="1:48" ht="15" hidden="1" customHeight="1" x14ac:dyDescent="0.25">
      <c r="A292" s="56"/>
      <c r="B292" s="59"/>
      <c r="C292" s="59"/>
      <c r="D292" s="797"/>
      <c r="E292" s="764"/>
      <c r="F292" s="759"/>
      <c r="G292" s="759"/>
      <c r="H292" s="754"/>
      <c r="I292" s="754"/>
      <c r="J292" s="754"/>
      <c r="K292" s="759"/>
      <c r="L292" s="759"/>
      <c r="M292" s="834"/>
      <c r="N292" s="805"/>
      <c r="P292" s="325"/>
      <c r="U292" s="158"/>
      <c r="AP292" s="67"/>
      <c r="AQ292" s="67"/>
      <c r="AR292" s="67"/>
      <c r="AS292" s="67"/>
      <c r="AT292" s="67"/>
      <c r="AU292" s="67"/>
      <c r="AV292" s="67"/>
    </row>
    <row r="293" spans="1:48"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P293" s="325"/>
      <c r="U293" s="158"/>
      <c r="AP293" s="67"/>
      <c r="AQ293" s="67"/>
      <c r="AR293" s="67"/>
      <c r="AS293" s="67"/>
      <c r="AT293" s="67"/>
      <c r="AU293" s="67"/>
      <c r="AV293" s="67"/>
    </row>
    <row r="294" spans="1:48" ht="15" hidden="1" customHeight="1" x14ac:dyDescent="0.25">
      <c r="A294" s="56"/>
      <c r="B294" s="59"/>
      <c r="C294" s="59"/>
      <c r="D294" s="149"/>
      <c r="E294" s="342"/>
      <c r="F294" s="342"/>
      <c r="G294" s="342"/>
      <c r="H294" s="68"/>
      <c r="I294" s="68"/>
      <c r="J294" s="68"/>
      <c r="K294" s="68"/>
      <c r="L294" s="68"/>
      <c r="M294" s="68"/>
      <c r="N294" s="68"/>
      <c r="P294" s="325"/>
      <c r="U294" s="158"/>
      <c r="AP294" s="67"/>
      <c r="AQ294" s="67"/>
      <c r="AR294" s="67"/>
      <c r="AS294" s="67"/>
      <c r="AT294" s="67"/>
      <c r="AU294" s="67"/>
      <c r="AV294" s="67"/>
    </row>
    <row r="295" spans="1:48" ht="15" customHeight="1" x14ac:dyDescent="0.25">
      <c r="A295" s="77"/>
      <c r="B295" s="78" t="s">
        <v>686</v>
      </c>
      <c r="C295" s="378"/>
      <c r="D295" s="149"/>
      <c r="E295" s="342"/>
      <c r="F295" s="342"/>
      <c r="G295" s="342"/>
      <c r="H295" s="68"/>
      <c r="I295" s="68"/>
      <c r="J295" s="68"/>
      <c r="K295" s="68"/>
      <c r="L295" s="68"/>
      <c r="M295" s="68"/>
      <c r="P295" s="325"/>
      <c r="U295" s="158"/>
      <c r="AP295" s="67"/>
      <c r="AQ295" s="67"/>
      <c r="AR295" s="67"/>
      <c r="AS295" s="67"/>
      <c r="AT295" s="67"/>
      <c r="AU295" s="67"/>
      <c r="AV295" s="67"/>
    </row>
    <row r="296" spans="1:48" ht="15" customHeight="1" x14ac:dyDescent="0.25">
      <c r="A296" s="164"/>
      <c r="B296" s="165"/>
      <c r="C296" s="165"/>
      <c r="D296" s="150"/>
      <c r="E296" s="333"/>
      <c r="F296" s="334"/>
      <c r="G296" s="334"/>
      <c r="H296" s="334"/>
      <c r="I296" s="334"/>
      <c r="J296" s="334"/>
      <c r="K296" s="325"/>
      <c r="L296" s="325"/>
      <c r="M296" s="32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row>
    <row r="297" spans="1:48" ht="15" hidden="1" customHeight="1" thickBot="1" x14ac:dyDescent="0.3">
      <c r="A297" s="56"/>
      <c r="B297" s="59"/>
      <c r="C297" s="59"/>
      <c r="D297" s="798" t="s">
        <v>792</v>
      </c>
      <c r="E297" s="807" t="s">
        <v>24</v>
      </c>
      <c r="F297" s="766" t="s">
        <v>278</v>
      </c>
      <c r="G297" s="766"/>
      <c r="H297" s="766"/>
      <c r="I297" s="766"/>
      <c r="J297" s="766"/>
      <c r="K297" s="809" t="s">
        <v>390</v>
      </c>
      <c r="L297" s="810"/>
      <c r="M297" s="813" t="s">
        <v>718</v>
      </c>
      <c r="P297" s="32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99"/>
      <c r="E298" s="808"/>
      <c r="F298" s="754" t="s">
        <v>793</v>
      </c>
      <c r="G298" s="754" t="s">
        <v>794</v>
      </c>
      <c r="H298" s="754"/>
      <c r="I298" s="754" t="s">
        <v>795</v>
      </c>
      <c r="J298" s="754"/>
      <c r="K298" s="811"/>
      <c r="L298" s="812"/>
      <c r="M298" s="814"/>
      <c r="P298" s="32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99"/>
      <c r="E299" s="759" t="s">
        <v>391</v>
      </c>
      <c r="F299" s="761"/>
      <c r="G299" s="761"/>
      <c r="H299" s="761"/>
      <c r="I299" s="761"/>
      <c r="J299" s="761"/>
      <c r="K299" s="828"/>
      <c r="L299" s="829" t="s">
        <v>650</v>
      </c>
      <c r="M299" s="804" t="s">
        <v>719</v>
      </c>
      <c r="P299" s="32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800"/>
      <c r="E300" s="764"/>
      <c r="F300" s="761"/>
      <c r="G300" s="344" t="s">
        <v>281</v>
      </c>
      <c r="H300" s="522" t="s">
        <v>282</v>
      </c>
      <c r="I300" s="344" t="s">
        <v>281</v>
      </c>
      <c r="J300" s="522" t="s">
        <v>282</v>
      </c>
      <c r="K300" s="806"/>
      <c r="L300" s="830"/>
      <c r="M300" s="805"/>
      <c r="P300" s="32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73"/>
      <c r="E301" s="336"/>
      <c r="F301" s="561"/>
      <c r="G301" s="347"/>
      <c r="H301" s="524"/>
      <c r="I301" s="353"/>
      <c r="J301" s="523"/>
      <c r="K301" s="521"/>
      <c r="L301" s="405"/>
      <c r="M301" s="401" t="str">
        <f t="shared" ref="M301" si="5">IF(E301&lt;&gt;"",DUR_GASHEATCOIL,"")</f>
        <v/>
      </c>
      <c r="P301" s="32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49"/>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43" t="s">
        <v>699</v>
      </c>
      <c r="B303" s="844"/>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45"/>
      <c r="B304" s="846"/>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47"/>
      <c r="B305" s="848"/>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02" t="s">
        <v>750</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03"/>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link="1"/>
  <mergeCells count="795">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V195:V196"/>
    <mergeCell ref="U194:X194"/>
    <mergeCell ref="S164:S165"/>
    <mergeCell ref="R170:R171"/>
    <mergeCell ref="P170:P171"/>
    <mergeCell ref="Q164:Q165"/>
    <mergeCell ref="P164:P165"/>
    <mergeCell ref="W170:W171"/>
    <mergeCell ref="S170:S171"/>
    <mergeCell ref="U164:U165"/>
    <mergeCell ref="V170:V171"/>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1:E202"/>
    <mergeCell ref="E208:E209"/>
    <mergeCell ref="I208:I209"/>
    <mergeCell ref="G229:G230"/>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s>
  <phoneticPr fontId="68" type="noConversion"/>
  <conditionalFormatting sqref="W158 W190 W64:W66 W70 W120 W139 W101">
    <cfRule type="expression" dxfId="2159" priority="175188">
      <formula>$V64="ATU Summary"</formula>
    </cfRule>
  </conditionalFormatting>
  <conditionalFormatting sqref="X158 X190 X64:X66 X70 X120 X139 X101">
    <cfRule type="expression" dxfId="2158" priority="175187">
      <formula>$V64="Outlet Sheet"</formula>
    </cfRule>
  </conditionalFormatting>
  <conditionalFormatting sqref="E146 E158 F172:G172 E70 E114 E166 AM166 AD46 E46 E52:G52 E64:E66 AD77 E77 F83:G83 E95 E108 E127 E133 E139 I210 K210 E210 E217 E224 E231 E238 E246 E253 E261 E269:E270 E277 E285 E294:E295 E293:G293 E301 E101 E197 E203">
    <cfRule type="expression" dxfId="2157" priority="171735">
      <formula>$D46=""</formula>
    </cfRule>
    <cfRule type="containsBlanks" dxfId="2156" priority="171916">
      <formula>LEN(TRIM(E46))=0</formula>
    </cfRule>
  </conditionalFormatting>
  <conditionalFormatting sqref="E152">
    <cfRule type="expression" dxfId="2155" priority="171667">
      <formula>$D152=""</formula>
    </cfRule>
    <cfRule type="containsBlanks" dxfId="2154" priority="171668">
      <formula>LEN(TRIM(E152))=0</formula>
    </cfRule>
  </conditionalFormatting>
  <conditionalFormatting sqref="E89">
    <cfRule type="expression" dxfId="2153" priority="171681">
      <formula>$D89=""</formula>
    </cfRule>
    <cfRule type="containsBlanks" dxfId="2152" priority="171682">
      <formula>LEN(TRIM(E89))=0</formula>
    </cfRule>
  </conditionalFormatting>
  <conditionalFormatting sqref="E172">
    <cfRule type="expression" dxfId="2151" priority="171663">
      <formula>$D172=""</formula>
    </cfRule>
    <cfRule type="containsBlanks" dxfId="2150" priority="171664">
      <formula>LEN(TRIM(E172))=0</formula>
    </cfRule>
  </conditionalFormatting>
  <conditionalFormatting sqref="E178">
    <cfRule type="expression" dxfId="2149" priority="171661">
      <formula>$D178=""</formula>
    </cfRule>
    <cfRule type="containsBlanks" dxfId="2148" priority="171662">
      <formula>LEN(TRIM(E178))=0</formula>
    </cfRule>
  </conditionalFormatting>
  <conditionalFormatting sqref="E184">
    <cfRule type="expression" dxfId="2147" priority="171659">
      <formula>$D184=""</formula>
    </cfRule>
    <cfRule type="containsBlanks" dxfId="2146" priority="171660">
      <formula>LEN(TRIM(E184))=0</formula>
    </cfRule>
  </conditionalFormatting>
  <conditionalFormatting sqref="F270">
    <cfRule type="expression" dxfId="2145" priority="171637">
      <formula>$D270=""</formula>
    </cfRule>
    <cfRule type="containsBlanks" dxfId="2144" priority="171638">
      <formula>LEN(TRIM(F270))=0</formula>
    </cfRule>
  </conditionalFormatting>
  <conditionalFormatting sqref="E83">
    <cfRule type="expression" dxfId="2143" priority="171627">
      <formula>$D83=""</formula>
    </cfRule>
    <cfRule type="containsBlanks" dxfId="2142" priority="171628">
      <formula>LEN(TRIM(E83))=0</formula>
    </cfRule>
  </conditionalFormatting>
  <conditionalFormatting sqref="I217">
    <cfRule type="containsBlanks" dxfId="2141" priority="170820">
      <formula>LEN(TRIM(I217))=0</formula>
    </cfRule>
  </conditionalFormatting>
  <conditionalFormatting sqref="W108:AB108">
    <cfRule type="containsBlanks" dxfId="2140" priority="168400">
      <formula>LEN(TRIM(W108))=0</formula>
    </cfRule>
  </conditionalFormatting>
  <conditionalFormatting sqref="W127:AB127">
    <cfRule type="containsBlanks" dxfId="2139" priority="168399">
      <formula>LEN(TRIM(W127))=0</formula>
    </cfRule>
  </conditionalFormatting>
  <conditionalFormatting sqref="W146:AB146">
    <cfRule type="containsBlanks" dxfId="2138" priority="168398">
      <formula>LEN(TRIM(W146))=0</formula>
    </cfRule>
  </conditionalFormatting>
  <conditionalFormatting sqref="AH166">
    <cfRule type="containsBlanks" dxfId="2137" priority="168394">
      <formula>LEN(TRIM(AH166))=0</formula>
    </cfRule>
  </conditionalFormatting>
  <conditionalFormatting sqref="AI166:AJ166">
    <cfRule type="containsBlanks" dxfId="2136" priority="168397">
      <formula>LEN(TRIM(AI166))=0</formula>
    </cfRule>
  </conditionalFormatting>
  <conditionalFormatting sqref="AK166:AL166">
    <cfRule type="containsBlanks" dxfId="2135" priority="168396">
      <formula>LEN(TRIM(AK166))=0</formula>
    </cfRule>
  </conditionalFormatting>
  <conditionalFormatting sqref="AG166">
    <cfRule type="containsBlanks" dxfId="2134" priority="168395">
      <formula>LEN(TRIM(AG166))=0</formula>
    </cfRule>
  </conditionalFormatting>
  <conditionalFormatting sqref="E58">
    <cfRule type="expression" dxfId="2133" priority="167043">
      <formula>$D58=""</formula>
    </cfRule>
    <cfRule type="containsBlanks" dxfId="2132" priority="167044">
      <formula>LEN(TRIM(E58))=0</formula>
    </cfRule>
  </conditionalFormatting>
  <conditionalFormatting sqref="N210:Q210">
    <cfRule type="expression" dxfId="2131" priority="166882">
      <formula>$I210="HHW"</formula>
    </cfRule>
  </conditionalFormatting>
  <conditionalFormatting sqref="AC172">
    <cfRule type="expression" dxfId="2130" priority="165735">
      <formula>AND(D172&lt;&gt;"",AC172="")</formula>
    </cfRule>
  </conditionalFormatting>
  <conditionalFormatting sqref="AD172">
    <cfRule type="expression" dxfId="2129" priority="165734">
      <formula>AND(D172&lt;&gt;"",AD172="")</formula>
    </cfRule>
  </conditionalFormatting>
  <conditionalFormatting sqref="AE172">
    <cfRule type="expression" dxfId="2128" priority="175218">
      <formula>AND(D172&lt;&gt;"",AE172="")</formula>
    </cfRule>
  </conditionalFormatting>
  <conditionalFormatting sqref="Y172:Z172">
    <cfRule type="expression" dxfId="2127" priority="161671">
      <formula>OR($F172="Single Duct VAV",$F172="Double Duct VAV", $F172="Series FPB", $F172="Parallel FPB")</formula>
    </cfRule>
  </conditionalFormatting>
  <conditionalFormatting sqref="U172:X172">
    <cfRule type="expression" dxfId="2126" priority="161670">
      <formula>OR($F172="Single Duct VAV",$F172="Double Duct VAV")</formula>
    </cfRule>
  </conditionalFormatting>
  <conditionalFormatting sqref="AA172:AB172">
    <cfRule type="expression" dxfId="2125" priority="161669">
      <formula>OR($F172="Single Duct VAV",$F172="Double Duct VAV", $F172="Series FPB", $F172="Parallel FPB")</formula>
    </cfRule>
  </conditionalFormatting>
  <conditionalFormatting sqref="AG172:AH172">
    <cfRule type="expression" dxfId="2124" priority="156960">
      <formula>AND(D172&lt;&gt;"",AG172="")</formula>
    </cfRule>
  </conditionalFormatting>
  <conditionalFormatting sqref="AH172">
    <cfRule type="expression" dxfId="2123" priority="156945">
      <formula>AND(D172&lt;&gt;"",AH172="")</formula>
    </cfRule>
  </conditionalFormatting>
  <conditionalFormatting sqref="F294:G295">
    <cfRule type="expression" dxfId="2122" priority="156683">
      <formula>$D294=""</formula>
    </cfRule>
    <cfRule type="containsBlanks" dxfId="2121" priority="156684">
      <formula>LEN(TRIM(F294))=0</formula>
    </cfRule>
  </conditionalFormatting>
  <conditionalFormatting sqref="W96:W97">
    <cfRule type="expression" dxfId="2120" priority="146096">
      <formula>$V96="ATU Summary"</formula>
    </cfRule>
  </conditionalFormatting>
  <conditionalFormatting sqref="X96:X97">
    <cfRule type="expression" dxfId="2119" priority="146095">
      <formula>$V96="Outlet Sheet"</formula>
    </cfRule>
  </conditionalFormatting>
  <conditionalFormatting sqref="E96:E97">
    <cfRule type="expression" dxfId="2118" priority="146093">
      <formula>$D96=""</formula>
    </cfRule>
    <cfRule type="containsBlanks" dxfId="2117" priority="146094">
      <formula>LEN(TRIM(E96))=0</formula>
    </cfRule>
  </conditionalFormatting>
  <conditionalFormatting sqref="W115:W116">
    <cfRule type="expression" dxfId="2116" priority="141603">
      <formula>$V115="ATU Summary"</formula>
    </cfRule>
  </conditionalFormatting>
  <conditionalFormatting sqref="X115:X116">
    <cfRule type="expression" dxfId="2115" priority="141602">
      <formula>$V115="Outlet Sheet"</formula>
    </cfRule>
  </conditionalFormatting>
  <conditionalFormatting sqref="E115:E116 F115:J115">
    <cfRule type="expression" dxfId="2114" priority="141600">
      <formula>$D115=""</formula>
    </cfRule>
    <cfRule type="containsBlanks" dxfId="2113" priority="141601">
      <formula>LEN(TRIM(E115))=0</formula>
    </cfRule>
  </conditionalFormatting>
  <conditionalFormatting sqref="E120">
    <cfRule type="expression" dxfId="2112" priority="141596">
      <formula>$D120=""</formula>
    </cfRule>
    <cfRule type="containsBlanks" dxfId="2111" priority="141597">
      <formula>LEN(TRIM(E120))=0</formula>
    </cfRule>
  </conditionalFormatting>
  <conditionalFormatting sqref="W134:W135">
    <cfRule type="expression" dxfId="2110" priority="141275">
      <formula>$V134="ATU Summary"</formula>
    </cfRule>
  </conditionalFormatting>
  <conditionalFormatting sqref="X134:X135">
    <cfRule type="expression" dxfId="2109" priority="141274">
      <formula>$V134="Outlet Sheet"</formula>
    </cfRule>
  </conditionalFormatting>
  <conditionalFormatting sqref="E134:E135">
    <cfRule type="expression" dxfId="2108" priority="141272">
      <formula>$D134=""</formula>
    </cfRule>
    <cfRule type="containsBlanks" dxfId="2107" priority="141273">
      <formula>LEN(TRIM(E134))=0</formula>
    </cfRule>
  </conditionalFormatting>
  <conditionalFormatting sqref="W153:W154">
    <cfRule type="expression" dxfId="2106" priority="140939">
      <formula>$V153="ATU Summary"</formula>
    </cfRule>
  </conditionalFormatting>
  <conditionalFormatting sqref="X153:X154">
    <cfRule type="expression" dxfId="2105" priority="140938">
      <formula>$V153="Outlet Sheet"</formula>
    </cfRule>
  </conditionalFormatting>
  <conditionalFormatting sqref="E153:E154">
    <cfRule type="expression" dxfId="2104" priority="140936">
      <formula>$D153=""</formula>
    </cfRule>
    <cfRule type="containsBlanks" dxfId="2103" priority="140937">
      <formula>LEN(TRIM(E153))=0</formula>
    </cfRule>
  </conditionalFormatting>
  <conditionalFormatting sqref="W185:W186">
    <cfRule type="expression" dxfId="2102" priority="140087">
      <formula>$V185="ATU Summary"</formula>
    </cfRule>
  </conditionalFormatting>
  <conditionalFormatting sqref="X185:X186">
    <cfRule type="expression" dxfId="2101" priority="140086">
      <formula>$V185="Outlet Sheet"</formula>
    </cfRule>
  </conditionalFormatting>
  <conditionalFormatting sqref="E185:Q186">
    <cfRule type="expression" dxfId="2100" priority="140084">
      <formula>$D185=""</formula>
    </cfRule>
    <cfRule type="containsBlanks" dxfId="2099" priority="140085">
      <formula>LEN(TRIM(E185))=0</formula>
    </cfRule>
  </conditionalFormatting>
  <conditionalFormatting sqref="E190">
    <cfRule type="expression" dxfId="2098" priority="140080">
      <formula>$D190=""</formula>
    </cfRule>
    <cfRule type="containsBlanks" dxfId="2097" priority="140081">
      <formula>LEN(TRIM(E190))=0</formula>
    </cfRule>
  </conditionalFormatting>
  <conditionalFormatting sqref="A43">
    <cfRule type="notContainsBlanks" dxfId="2096" priority="113885">
      <formula>LEN(TRIM(A43))&gt;0</formula>
    </cfRule>
  </conditionalFormatting>
  <conditionalFormatting sqref="A49">
    <cfRule type="notContainsBlanks" dxfId="2095" priority="112908">
      <formula>LEN(TRIM(A49))&gt;0</formula>
    </cfRule>
  </conditionalFormatting>
  <conditionalFormatting sqref="A55">
    <cfRule type="notContainsBlanks" dxfId="2094" priority="112053">
      <formula>LEN(TRIM(A55))&gt;0</formula>
    </cfRule>
  </conditionalFormatting>
  <conditionalFormatting sqref="A67">
    <cfRule type="notContainsBlanks" dxfId="2093" priority="111933">
      <formula>LEN(TRIM(A67))&gt;0</formula>
    </cfRule>
  </conditionalFormatting>
  <conditionalFormatting sqref="A61">
    <cfRule type="notContainsBlanks" dxfId="2092" priority="111932">
      <formula>LEN(TRIM(A61))&gt;0</formula>
    </cfRule>
  </conditionalFormatting>
  <conditionalFormatting sqref="A74">
    <cfRule type="notContainsBlanks" dxfId="2091" priority="111737">
      <formula>LEN(TRIM(A74))&gt;0</formula>
    </cfRule>
  </conditionalFormatting>
  <conditionalFormatting sqref="A80">
    <cfRule type="notContainsBlanks" dxfId="2090" priority="111736">
      <formula>LEN(TRIM(A80))&gt;0</formula>
    </cfRule>
  </conditionalFormatting>
  <conditionalFormatting sqref="A86">
    <cfRule type="notContainsBlanks" dxfId="2089" priority="111735">
      <formula>LEN(TRIM(A86))&gt;0</formula>
    </cfRule>
  </conditionalFormatting>
  <conditionalFormatting sqref="A92">
    <cfRule type="notContainsBlanks" dxfId="2088" priority="111734">
      <formula>LEN(TRIM(A92))&gt;0</formula>
    </cfRule>
  </conditionalFormatting>
  <conditionalFormatting sqref="A98">
    <cfRule type="notContainsBlanks" dxfId="2087" priority="111733">
      <formula>LEN(TRIM(A98))&gt;0</formula>
    </cfRule>
  </conditionalFormatting>
  <conditionalFormatting sqref="A187">
    <cfRule type="notContainsBlanks" dxfId="2086" priority="111714">
      <formula>LEN(TRIM(A187))&gt;0</formula>
    </cfRule>
  </conditionalFormatting>
  <conditionalFormatting sqref="A105">
    <cfRule type="notContainsBlanks" dxfId="2085" priority="111731">
      <formula>LEN(TRIM(A105))&gt;0</formula>
    </cfRule>
  </conditionalFormatting>
  <conditionalFormatting sqref="A111">
    <cfRule type="notContainsBlanks" dxfId="2084" priority="111729">
      <formula>LEN(TRIM(A111))&gt;0</formula>
    </cfRule>
  </conditionalFormatting>
  <conditionalFormatting sqref="A117">
    <cfRule type="notContainsBlanks" dxfId="2083" priority="111727">
      <formula>LEN(TRIM(A117))&gt;0</formula>
    </cfRule>
  </conditionalFormatting>
  <conditionalFormatting sqref="A124">
    <cfRule type="notContainsBlanks" dxfId="2082" priority="111725">
      <formula>LEN(TRIM(A124))&gt;0</formula>
    </cfRule>
  </conditionalFormatting>
  <conditionalFormatting sqref="A130">
    <cfRule type="notContainsBlanks" dxfId="2081" priority="111723">
      <formula>LEN(TRIM(A130))&gt;0</formula>
    </cfRule>
  </conditionalFormatting>
  <conditionalFormatting sqref="A136">
    <cfRule type="notContainsBlanks" dxfId="2080" priority="111722">
      <formula>LEN(TRIM(A136))&gt;0</formula>
    </cfRule>
  </conditionalFormatting>
  <conditionalFormatting sqref="A143">
    <cfRule type="notContainsBlanks" dxfId="2079" priority="111721">
      <formula>LEN(TRIM(A143))&gt;0</formula>
    </cfRule>
  </conditionalFormatting>
  <conditionalFormatting sqref="A149">
    <cfRule type="notContainsBlanks" dxfId="2078" priority="111720">
      <formula>LEN(TRIM(A149))&gt;0</formula>
    </cfRule>
  </conditionalFormatting>
  <conditionalFormatting sqref="A155">
    <cfRule type="notContainsBlanks" dxfId="2077" priority="111719">
      <formula>LEN(TRIM(A155))&gt;0</formula>
    </cfRule>
  </conditionalFormatting>
  <conditionalFormatting sqref="A162">
    <cfRule type="notContainsBlanks" dxfId="2076" priority="111718">
      <formula>LEN(TRIM(A162))&gt;0</formula>
    </cfRule>
  </conditionalFormatting>
  <conditionalFormatting sqref="A169">
    <cfRule type="notContainsBlanks" dxfId="2075" priority="111717">
      <formula>LEN(TRIM(A169))&gt;0</formula>
    </cfRule>
  </conditionalFormatting>
  <conditionalFormatting sqref="A175">
    <cfRule type="notContainsBlanks" dxfId="2074" priority="111716">
      <formula>LEN(TRIM(A175))&gt;0</formula>
    </cfRule>
  </conditionalFormatting>
  <conditionalFormatting sqref="A181">
    <cfRule type="notContainsBlanks" dxfId="2073" priority="111715">
      <formula>LEN(TRIM(A181))&gt;0</formula>
    </cfRule>
  </conditionalFormatting>
  <conditionalFormatting sqref="A194">
    <cfRule type="notContainsBlanks" dxfId="2072" priority="111693">
      <formula>LEN(TRIM(A194))&gt;0</formula>
    </cfRule>
  </conditionalFormatting>
  <conditionalFormatting sqref="A200">
    <cfRule type="notContainsBlanks" dxfId="2071" priority="111692">
      <formula>LEN(TRIM(A200))&gt;0</formula>
    </cfRule>
  </conditionalFormatting>
  <conditionalFormatting sqref="A207">
    <cfRule type="notContainsBlanks" dxfId="2070" priority="111691">
      <formula>LEN(TRIM(A207))&gt;0</formula>
    </cfRule>
  </conditionalFormatting>
  <conditionalFormatting sqref="A214">
    <cfRule type="notContainsBlanks" dxfId="2069" priority="111690">
      <formula>LEN(TRIM(A214))&gt;0</formula>
    </cfRule>
  </conditionalFormatting>
  <conditionalFormatting sqref="A221">
    <cfRule type="notContainsBlanks" dxfId="2068" priority="111689">
      <formula>LEN(TRIM(A221))&gt;0</formula>
    </cfRule>
  </conditionalFormatting>
  <conditionalFormatting sqref="A228">
    <cfRule type="notContainsBlanks" dxfId="2067" priority="111688">
      <formula>LEN(TRIM(A228))&gt;0</formula>
    </cfRule>
  </conditionalFormatting>
  <conditionalFormatting sqref="A235">
    <cfRule type="notContainsBlanks" dxfId="2066" priority="111687">
      <formula>LEN(TRIM(A235))&gt;0</formula>
    </cfRule>
  </conditionalFormatting>
  <conditionalFormatting sqref="A242">
    <cfRule type="notContainsBlanks" dxfId="2065" priority="111686">
      <formula>LEN(TRIM(A242))&gt;0</formula>
    </cfRule>
  </conditionalFormatting>
  <conditionalFormatting sqref="A250">
    <cfRule type="notContainsBlanks" dxfId="2064" priority="111685">
      <formula>LEN(TRIM(A250))&gt;0</formula>
    </cfRule>
  </conditionalFormatting>
  <conditionalFormatting sqref="S172">
    <cfRule type="expression" dxfId="2063" priority="111604">
      <formula>OR($F172="Series FPB", $F172="Parallel FPB", $F172="Series FPB w/ OA.")</formula>
    </cfRule>
  </conditionalFormatting>
  <conditionalFormatting sqref="B46 A52:B52">
    <cfRule type="containsText" dxfId="2062" priority="88565" operator="containsText" text="MISMATCH">
      <formula>NOT(ISERROR(SEARCH("MISMATCH",A46)))</formula>
    </cfRule>
    <cfRule type="containsText" dxfId="2061" priority="88566" operator="containsText" text="COMPLETE">
      <formula>NOT(ISERROR(SEARCH("COMPLETE",A46)))</formula>
    </cfRule>
    <cfRule type="containsText" dxfId="2060" priority="88567" operator="containsText" text="DELTA">
      <formula>NOT(ISERROR(SEARCH("DELTA",A46)))</formula>
    </cfRule>
  </conditionalFormatting>
  <conditionalFormatting sqref="C46 C52">
    <cfRule type="containsText" dxfId="2059" priority="88559" operator="containsText" text="MISMATCH">
      <formula>NOT(ISERROR(SEARCH("MISMATCH",C46)))</formula>
    </cfRule>
    <cfRule type="containsText" dxfId="2058" priority="88560" operator="containsText" text="COMPLETE">
      <formula>NOT(ISERROR(SEARCH("COMPLETE",C46)))</formula>
    </cfRule>
    <cfRule type="containsText" dxfId="2057" priority="88561" operator="containsText" text="DELTA">
      <formula>NOT(ISERROR(SEARCH("DELTA",C46)))</formula>
    </cfRule>
  </conditionalFormatting>
  <conditionalFormatting sqref="B77">
    <cfRule type="containsText" dxfId="2056" priority="86987" operator="containsText" text="MISMATCH">
      <formula>NOT(ISERROR(SEARCH("MISMATCH",B77)))</formula>
    </cfRule>
    <cfRule type="containsText" dxfId="2055" priority="86988" operator="containsText" text="COMPLETE">
      <formula>NOT(ISERROR(SEARCH("COMPLETE",B77)))</formula>
    </cfRule>
    <cfRule type="containsText" dxfId="2054" priority="86989" operator="containsText" text="DELTA">
      <formula>NOT(ISERROR(SEARCH("DELTA",B77)))</formula>
    </cfRule>
  </conditionalFormatting>
  <conditionalFormatting sqref="A77">
    <cfRule type="containsText" dxfId="2053" priority="86984" operator="containsText" text="MISMATCH">
      <formula>NOT(ISERROR(SEARCH("MISMATCH",A77)))</formula>
    </cfRule>
    <cfRule type="containsText" dxfId="2052" priority="86985" operator="containsText" text="COMPLETE">
      <formula>NOT(ISERROR(SEARCH("COMPLETE",A77)))</formula>
    </cfRule>
    <cfRule type="containsText" dxfId="2051" priority="86986" operator="containsText" text="DELTA">
      <formula>NOT(ISERROR(SEARCH("DELTA",A77)))</formula>
    </cfRule>
  </conditionalFormatting>
  <conditionalFormatting sqref="C77">
    <cfRule type="containsText" dxfId="2050" priority="86981" operator="containsText" text="MISMATCH">
      <formula>NOT(ISERROR(SEARCH("MISMATCH",C77)))</formula>
    </cfRule>
    <cfRule type="containsText" dxfId="2049" priority="86982" operator="containsText" text="COMPLETE">
      <formula>NOT(ISERROR(SEARCH("COMPLETE",C77)))</formula>
    </cfRule>
    <cfRule type="containsText" dxfId="2048" priority="86983" operator="containsText" text="DELTA">
      <formula>NOT(ISERROR(SEARCH("DELTA",C77)))</formula>
    </cfRule>
  </conditionalFormatting>
  <conditionalFormatting sqref="B83">
    <cfRule type="containsText" dxfId="2047" priority="86978" operator="containsText" text="MISMATCH">
      <formula>NOT(ISERROR(SEARCH("MISMATCH",B83)))</formula>
    </cfRule>
    <cfRule type="containsText" dxfId="2046" priority="86979" operator="containsText" text="COMPLETE">
      <formula>NOT(ISERROR(SEARCH("COMPLETE",B83)))</formula>
    </cfRule>
    <cfRule type="containsText" dxfId="2045" priority="86980" operator="containsText" text="DELTA">
      <formula>NOT(ISERROR(SEARCH("DELTA",B83)))</formula>
    </cfRule>
  </conditionalFormatting>
  <conditionalFormatting sqref="A83">
    <cfRule type="containsText" dxfId="2044" priority="86975" operator="containsText" text="MISMATCH">
      <formula>NOT(ISERROR(SEARCH("MISMATCH",A83)))</formula>
    </cfRule>
    <cfRule type="containsText" dxfId="2043" priority="86976" operator="containsText" text="COMPLETE">
      <formula>NOT(ISERROR(SEARCH("COMPLETE",A83)))</formula>
    </cfRule>
    <cfRule type="containsText" dxfId="2042" priority="86977" operator="containsText" text="DELTA">
      <formula>NOT(ISERROR(SEARCH("DELTA",A83)))</formula>
    </cfRule>
  </conditionalFormatting>
  <conditionalFormatting sqref="C83">
    <cfRule type="containsText" dxfId="2041" priority="86972" operator="containsText" text="MISMATCH">
      <formula>NOT(ISERROR(SEARCH("MISMATCH",C83)))</formula>
    </cfRule>
    <cfRule type="containsText" dxfId="2040" priority="86973" operator="containsText" text="COMPLETE">
      <formula>NOT(ISERROR(SEARCH("COMPLETE",C83)))</formula>
    </cfRule>
    <cfRule type="containsText" dxfId="2039" priority="86974" operator="containsText" text="DELTA">
      <formula>NOT(ISERROR(SEARCH("DELTA",C83)))</formula>
    </cfRule>
  </conditionalFormatting>
  <conditionalFormatting sqref="B108">
    <cfRule type="containsText" dxfId="2038" priority="86969" operator="containsText" text="MISMATCH">
      <formula>NOT(ISERROR(SEARCH("MISMATCH",B108)))</formula>
    </cfRule>
    <cfRule type="containsText" dxfId="2037" priority="86970" operator="containsText" text="COMPLETE">
      <formula>NOT(ISERROR(SEARCH("COMPLETE",B108)))</formula>
    </cfRule>
    <cfRule type="containsText" dxfId="2036" priority="86971" operator="containsText" text="DELTA">
      <formula>NOT(ISERROR(SEARCH("DELTA",B108)))</formula>
    </cfRule>
  </conditionalFormatting>
  <conditionalFormatting sqref="A108">
    <cfRule type="containsText" dxfId="2035" priority="86966" operator="containsText" text="MISMATCH">
      <formula>NOT(ISERROR(SEARCH("MISMATCH",A108)))</formula>
    </cfRule>
    <cfRule type="containsText" dxfId="2034" priority="86967" operator="containsText" text="COMPLETE">
      <formula>NOT(ISERROR(SEARCH("COMPLETE",A108)))</formula>
    </cfRule>
    <cfRule type="containsText" dxfId="2033" priority="86968" operator="containsText" text="DELTA">
      <formula>NOT(ISERROR(SEARCH("DELTA",A108)))</formula>
    </cfRule>
  </conditionalFormatting>
  <conditionalFormatting sqref="C108">
    <cfRule type="containsText" dxfId="2032" priority="86963" operator="containsText" text="MISMATCH">
      <formula>NOT(ISERROR(SEARCH("MISMATCH",C108)))</formula>
    </cfRule>
    <cfRule type="containsText" dxfId="2031" priority="86964" operator="containsText" text="COMPLETE">
      <formula>NOT(ISERROR(SEARCH("COMPLETE",C108)))</formula>
    </cfRule>
    <cfRule type="containsText" dxfId="2030" priority="86965" operator="containsText" text="DELTA">
      <formula>NOT(ISERROR(SEARCH("DELTA",C108)))</formula>
    </cfRule>
  </conditionalFormatting>
  <conditionalFormatting sqref="B114">
    <cfRule type="containsText" dxfId="2029" priority="86960" operator="containsText" text="MISMATCH">
      <formula>NOT(ISERROR(SEARCH("MISMATCH",B114)))</formula>
    </cfRule>
    <cfRule type="containsText" dxfId="2028" priority="86961" operator="containsText" text="COMPLETE">
      <formula>NOT(ISERROR(SEARCH("COMPLETE",B114)))</formula>
    </cfRule>
    <cfRule type="containsText" dxfId="2027" priority="86962" operator="containsText" text="DELTA">
      <formula>NOT(ISERROR(SEARCH("DELTA",B114)))</formula>
    </cfRule>
  </conditionalFormatting>
  <conditionalFormatting sqref="A114">
    <cfRule type="containsText" dxfId="2026" priority="86957" operator="containsText" text="MISMATCH">
      <formula>NOT(ISERROR(SEARCH("MISMATCH",A114)))</formula>
    </cfRule>
    <cfRule type="containsText" dxfId="2025" priority="86958" operator="containsText" text="COMPLETE">
      <formula>NOT(ISERROR(SEARCH("COMPLETE",A114)))</formula>
    </cfRule>
    <cfRule type="containsText" dxfId="2024" priority="86959" operator="containsText" text="DELTA">
      <formula>NOT(ISERROR(SEARCH("DELTA",A114)))</formula>
    </cfRule>
  </conditionalFormatting>
  <conditionalFormatting sqref="C114">
    <cfRule type="containsText" dxfId="2023" priority="86954" operator="containsText" text="MISMATCH">
      <formula>NOT(ISERROR(SEARCH("MISMATCH",C114)))</formula>
    </cfRule>
    <cfRule type="containsText" dxfId="2022" priority="86955" operator="containsText" text="COMPLETE">
      <formula>NOT(ISERROR(SEARCH("COMPLETE",C114)))</formula>
    </cfRule>
    <cfRule type="containsText" dxfId="2021" priority="86956" operator="containsText" text="DELTA">
      <formula>NOT(ISERROR(SEARCH("DELTA",C114)))</formula>
    </cfRule>
  </conditionalFormatting>
  <conditionalFormatting sqref="B127">
    <cfRule type="containsText" dxfId="2020" priority="86951" operator="containsText" text="MISMATCH">
      <formula>NOT(ISERROR(SEARCH("MISMATCH",B127)))</formula>
    </cfRule>
    <cfRule type="containsText" dxfId="2019" priority="86952" operator="containsText" text="COMPLETE">
      <formula>NOT(ISERROR(SEARCH("COMPLETE",B127)))</formula>
    </cfRule>
    <cfRule type="containsText" dxfId="2018" priority="86953" operator="containsText" text="DELTA">
      <formula>NOT(ISERROR(SEARCH("DELTA",B127)))</formula>
    </cfRule>
  </conditionalFormatting>
  <conditionalFormatting sqref="A127">
    <cfRule type="containsText" dxfId="2017" priority="86948" operator="containsText" text="MISMATCH">
      <formula>NOT(ISERROR(SEARCH("MISMATCH",A127)))</formula>
    </cfRule>
    <cfRule type="containsText" dxfId="2016" priority="86949" operator="containsText" text="COMPLETE">
      <formula>NOT(ISERROR(SEARCH("COMPLETE",A127)))</formula>
    </cfRule>
    <cfRule type="containsText" dxfId="2015" priority="86950" operator="containsText" text="DELTA">
      <formula>NOT(ISERROR(SEARCH("DELTA",A127)))</formula>
    </cfRule>
  </conditionalFormatting>
  <conditionalFormatting sqref="B133">
    <cfRule type="containsText" dxfId="2014" priority="86942" operator="containsText" text="MISMATCH">
      <formula>NOT(ISERROR(SEARCH("MISMATCH",B133)))</formula>
    </cfRule>
    <cfRule type="containsText" dxfId="2013" priority="86943" operator="containsText" text="COMPLETE">
      <formula>NOT(ISERROR(SEARCH("COMPLETE",B133)))</formula>
    </cfRule>
    <cfRule type="containsText" dxfId="2012" priority="86944" operator="containsText" text="DELTA">
      <formula>NOT(ISERROR(SEARCH("DELTA",B133)))</formula>
    </cfRule>
  </conditionalFormatting>
  <conditionalFormatting sqref="A133">
    <cfRule type="containsText" dxfId="2011" priority="86939" operator="containsText" text="MISMATCH">
      <formula>NOT(ISERROR(SEARCH("MISMATCH",A133)))</formula>
    </cfRule>
    <cfRule type="containsText" dxfId="2010" priority="86940" operator="containsText" text="COMPLETE">
      <formula>NOT(ISERROR(SEARCH("COMPLETE",A133)))</formula>
    </cfRule>
    <cfRule type="containsText" dxfId="2009" priority="86941" operator="containsText" text="DELTA">
      <formula>NOT(ISERROR(SEARCH("DELTA",A133)))</formula>
    </cfRule>
  </conditionalFormatting>
  <conditionalFormatting sqref="C133">
    <cfRule type="containsText" dxfId="2008" priority="86936" operator="containsText" text="MISMATCH">
      <formula>NOT(ISERROR(SEARCH("MISMATCH",C133)))</formula>
    </cfRule>
    <cfRule type="containsText" dxfId="2007" priority="86937" operator="containsText" text="COMPLETE">
      <formula>NOT(ISERROR(SEARCH("COMPLETE",C133)))</formula>
    </cfRule>
    <cfRule type="containsText" dxfId="2006" priority="86938" operator="containsText" text="DELTA">
      <formula>NOT(ISERROR(SEARCH("DELTA",C133)))</formula>
    </cfRule>
  </conditionalFormatting>
  <conditionalFormatting sqref="B146">
    <cfRule type="containsText" dxfId="2005" priority="86933" operator="containsText" text="MISMATCH">
      <formula>NOT(ISERROR(SEARCH("MISMATCH",B146)))</formula>
    </cfRule>
    <cfRule type="containsText" dxfId="2004" priority="86934" operator="containsText" text="COMPLETE">
      <formula>NOT(ISERROR(SEARCH("COMPLETE",B146)))</formula>
    </cfRule>
    <cfRule type="containsText" dxfId="2003" priority="86935" operator="containsText" text="DELTA">
      <formula>NOT(ISERROR(SEARCH("DELTA",B146)))</formula>
    </cfRule>
  </conditionalFormatting>
  <conditionalFormatting sqref="A146">
    <cfRule type="containsText" dxfId="2002" priority="86930" operator="containsText" text="MISMATCH">
      <formula>NOT(ISERROR(SEARCH("MISMATCH",A146)))</formula>
    </cfRule>
    <cfRule type="containsText" dxfId="2001" priority="86931" operator="containsText" text="COMPLETE">
      <formula>NOT(ISERROR(SEARCH("COMPLETE",A146)))</formula>
    </cfRule>
    <cfRule type="containsText" dxfId="2000" priority="86932" operator="containsText" text="DELTA">
      <formula>NOT(ISERROR(SEARCH("DELTA",A146)))</formula>
    </cfRule>
  </conditionalFormatting>
  <conditionalFormatting sqref="C146">
    <cfRule type="containsText" dxfId="1999" priority="86927" operator="containsText" text="MISMATCH">
      <formula>NOT(ISERROR(SEARCH("MISMATCH",C146)))</formula>
    </cfRule>
    <cfRule type="containsText" dxfId="1998" priority="86928" operator="containsText" text="COMPLETE">
      <formula>NOT(ISERROR(SEARCH("COMPLETE",C146)))</formula>
    </cfRule>
    <cfRule type="containsText" dxfId="1997" priority="86929" operator="containsText" text="DELTA">
      <formula>NOT(ISERROR(SEARCH("DELTA",C146)))</formula>
    </cfRule>
  </conditionalFormatting>
  <conditionalFormatting sqref="B152">
    <cfRule type="containsText" dxfId="1996" priority="86924" operator="containsText" text="MISMATCH">
      <formula>NOT(ISERROR(SEARCH("MISMATCH",B152)))</formula>
    </cfRule>
    <cfRule type="containsText" dxfId="1995" priority="86925" operator="containsText" text="COMPLETE">
      <formula>NOT(ISERROR(SEARCH("COMPLETE",B152)))</formula>
    </cfRule>
    <cfRule type="containsText" dxfId="1994" priority="86926" operator="containsText" text="DELTA">
      <formula>NOT(ISERROR(SEARCH("DELTA",B152)))</formula>
    </cfRule>
  </conditionalFormatting>
  <conditionalFormatting sqref="A152">
    <cfRule type="containsText" dxfId="1993" priority="86921" operator="containsText" text="MISMATCH">
      <formula>NOT(ISERROR(SEARCH("MISMATCH",A152)))</formula>
    </cfRule>
    <cfRule type="containsText" dxfId="1992" priority="86922" operator="containsText" text="COMPLETE">
      <formula>NOT(ISERROR(SEARCH("COMPLETE",A152)))</formula>
    </cfRule>
    <cfRule type="containsText" dxfId="1991" priority="86923" operator="containsText" text="DELTA">
      <formula>NOT(ISERROR(SEARCH("DELTA",A152)))</formula>
    </cfRule>
  </conditionalFormatting>
  <conditionalFormatting sqref="C152">
    <cfRule type="containsText" dxfId="1990" priority="86918" operator="containsText" text="MISMATCH">
      <formula>NOT(ISERROR(SEARCH("MISMATCH",C152)))</formula>
    </cfRule>
    <cfRule type="containsText" dxfId="1989" priority="86919" operator="containsText" text="COMPLETE">
      <formula>NOT(ISERROR(SEARCH("COMPLETE",C152)))</formula>
    </cfRule>
    <cfRule type="containsText" dxfId="1988" priority="86920" operator="containsText" text="DELTA">
      <formula>NOT(ISERROR(SEARCH("DELTA",C152)))</formula>
    </cfRule>
  </conditionalFormatting>
  <conditionalFormatting sqref="B166">
    <cfRule type="containsText" dxfId="1987" priority="86915" operator="containsText" text="MISMATCH">
      <formula>NOT(ISERROR(SEARCH("MISMATCH",B166)))</formula>
    </cfRule>
    <cfRule type="containsText" dxfId="1986" priority="86916" operator="containsText" text="COMPLETE">
      <formula>NOT(ISERROR(SEARCH("COMPLETE",B166)))</formula>
    </cfRule>
    <cfRule type="containsText" dxfId="1985" priority="86917" operator="containsText" text="DELTA">
      <formula>NOT(ISERROR(SEARCH("DELTA",B166)))</formula>
    </cfRule>
  </conditionalFormatting>
  <conditionalFormatting sqref="A166">
    <cfRule type="containsText" dxfId="1984" priority="86912" operator="containsText" text="MISMATCH">
      <formula>NOT(ISERROR(SEARCH("MISMATCH",A166)))</formula>
    </cfRule>
    <cfRule type="containsText" dxfId="1983" priority="86913" operator="containsText" text="COMPLETE">
      <formula>NOT(ISERROR(SEARCH("COMPLETE",A166)))</formula>
    </cfRule>
    <cfRule type="containsText" dxfId="1982" priority="86914" operator="containsText" text="DELTA">
      <formula>NOT(ISERROR(SEARCH("DELTA",A166)))</formula>
    </cfRule>
  </conditionalFormatting>
  <conditionalFormatting sqref="C166">
    <cfRule type="containsText" dxfId="1981" priority="86909" operator="containsText" text="MISMATCH">
      <formula>NOT(ISERROR(SEARCH("MISMATCH",C166)))</formula>
    </cfRule>
    <cfRule type="containsText" dxfId="1980" priority="86910" operator="containsText" text="COMPLETE">
      <formula>NOT(ISERROR(SEARCH("COMPLETE",C166)))</formula>
    </cfRule>
    <cfRule type="containsText" dxfId="1979" priority="86911" operator="containsText" text="DELTA">
      <formula>NOT(ISERROR(SEARCH("DELTA",C166)))</formula>
    </cfRule>
  </conditionalFormatting>
  <conditionalFormatting sqref="B172">
    <cfRule type="containsText" dxfId="1978" priority="86906" operator="containsText" text="MISMATCH">
      <formula>NOT(ISERROR(SEARCH("MISMATCH",B172)))</formula>
    </cfRule>
    <cfRule type="containsText" dxfId="1977" priority="86907" operator="containsText" text="COMPLETE">
      <formula>NOT(ISERROR(SEARCH("COMPLETE",B172)))</formula>
    </cfRule>
    <cfRule type="containsText" dxfId="1976" priority="86908" operator="containsText" text="DELTA">
      <formula>NOT(ISERROR(SEARCH("DELTA",B172)))</formula>
    </cfRule>
  </conditionalFormatting>
  <conditionalFormatting sqref="A172">
    <cfRule type="containsText" dxfId="1975" priority="86903" operator="containsText" text="MISMATCH">
      <formula>NOT(ISERROR(SEARCH("MISMATCH",A172)))</formula>
    </cfRule>
    <cfRule type="containsText" dxfId="1974" priority="86904" operator="containsText" text="COMPLETE">
      <formula>NOT(ISERROR(SEARCH("COMPLETE",A172)))</formula>
    </cfRule>
    <cfRule type="containsText" dxfId="1973" priority="86905" operator="containsText" text="DELTA">
      <formula>NOT(ISERROR(SEARCH("DELTA",A172)))</formula>
    </cfRule>
  </conditionalFormatting>
  <conditionalFormatting sqref="C172">
    <cfRule type="containsText" dxfId="1972" priority="86900" operator="containsText" text="MISMATCH">
      <formula>NOT(ISERROR(SEARCH("MISMATCH",C172)))</formula>
    </cfRule>
    <cfRule type="containsText" dxfId="1971" priority="86901" operator="containsText" text="COMPLETE">
      <formula>NOT(ISERROR(SEARCH("COMPLETE",C172)))</formula>
    </cfRule>
    <cfRule type="containsText" dxfId="1970" priority="86902" operator="containsText" text="DELTA">
      <formula>NOT(ISERROR(SEARCH("DELTA",C172)))</formula>
    </cfRule>
  </conditionalFormatting>
  <conditionalFormatting sqref="B178">
    <cfRule type="containsText" dxfId="1969" priority="86897" operator="containsText" text="MISMATCH">
      <formula>NOT(ISERROR(SEARCH("MISMATCH",B178)))</formula>
    </cfRule>
    <cfRule type="containsText" dxfId="1968" priority="86898" operator="containsText" text="COMPLETE">
      <formula>NOT(ISERROR(SEARCH("COMPLETE",B178)))</formula>
    </cfRule>
    <cfRule type="containsText" dxfId="1967" priority="86899" operator="containsText" text="DELTA">
      <formula>NOT(ISERROR(SEARCH("DELTA",B178)))</formula>
    </cfRule>
  </conditionalFormatting>
  <conditionalFormatting sqref="A178">
    <cfRule type="containsText" dxfId="1966" priority="86894" operator="containsText" text="MISMATCH">
      <formula>NOT(ISERROR(SEARCH("MISMATCH",A178)))</formula>
    </cfRule>
    <cfRule type="containsText" dxfId="1965" priority="86895" operator="containsText" text="COMPLETE">
      <formula>NOT(ISERROR(SEARCH("COMPLETE",A178)))</formula>
    </cfRule>
    <cfRule type="containsText" dxfId="1964" priority="86896" operator="containsText" text="DELTA">
      <formula>NOT(ISERROR(SEARCH("DELTA",A178)))</formula>
    </cfRule>
  </conditionalFormatting>
  <conditionalFormatting sqref="C178">
    <cfRule type="containsText" dxfId="1963" priority="86891" operator="containsText" text="MISMATCH">
      <formula>NOT(ISERROR(SEARCH("MISMATCH",C178)))</formula>
    </cfRule>
    <cfRule type="containsText" dxfId="1962" priority="86892" operator="containsText" text="COMPLETE">
      <formula>NOT(ISERROR(SEARCH("COMPLETE",C178)))</formula>
    </cfRule>
    <cfRule type="containsText" dxfId="1961" priority="86893" operator="containsText" text="DELTA">
      <formula>NOT(ISERROR(SEARCH("DELTA",C178)))</formula>
    </cfRule>
  </conditionalFormatting>
  <conditionalFormatting sqref="B197">
    <cfRule type="containsText" dxfId="1960" priority="86888" operator="containsText" text="MISMATCH">
      <formula>NOT(ISERROR(SEARCH("MISMATCH",B197)))</formula>
    </cfRule>
    <cfRule type="containsText" dxfId="1959" priority="86889" operator="containsText" text="COMPLETE">
      <formula>NOT(ISERROR(SEARCH("COMPLETE",B197)))</formula>
    </cfRule>
    <cfRule type="containsText" dxfId="1958" priority="86890" operator="containsText" text="DELTA">
      <formula>NOT(ISERROR(SEARCH("DELTA",B197)))</formula>
    </cfRule>
  </conditionalFormatting>
  <conditionalFormatting sqref="A197">
    <cfRule type="containsText" dxfId="1957" priority="86885" operator="containsText" text="MISMATCH">
      <formula>NOT(ISERROR(SEARCH("MISMATCH",A197)))</formula>
    </cfRule>
    <cfRule type="containsText" dxfId="1956" priority="86886" operator="containsText" text="COMPLETE">
      <formula>NOT(ISERROR(SEARCH("COMPLETE",A197)))</formula>
    </cfRule>
    <cfRule type="containsText" dxfId="1955" priority="86887" operator="containsText" text="DELTA">
      <formula>NOT(ISERROR(SEARCH("DELTA",A197)))</formula>
    </cfRule>
  </conditionalFormatting>
  <conditionalFormatting sqref="C197">
    <cfRule type="containsText" dxfId="1954" priority="86882" operator="containsText" text="MISMATCH">
      <formula>NOT(ISERROR(SEARCH("MISMATCH",C197)))</formula>
    </cfRule>
    <cfRule type="containsText" dxfId="1953" priority="86883" operator="containsText" text="COMPLETE">
      <formula>NOT(ISERROR(SEARCH("COMPLETE",C197)))</formula>
    </cfRule>
    <cfRule type="containsText" dxfId="1952" priority="86884" operator="containsText" text="DELTA">
      <formula>NOT(ISERROR(SEARCH("DELTA",C197)))</formula>
    </cfRule>
  </conditionalFormatting>
  <conditionalFormatting sqref="C127">
    <cfRule type="containsText" dxfId="1951" priority="72830" operator="containsText" text="MISMATCH">
      <formula>NOT(ISERROR(SEARCH("MISMATCH",C127)))</formula>
    </cfRule>
    <cfRule type="containsText" dxfId="1950" priority="72831" operator="containsText" text="COMPLETE">
      <formula>NOT(ISERROR(SEARCH("COMPLETE",C127)))</formula>
    </cfRule>
    <cfRule type="containsText" dxfId="1949" priority="72832" operator="containsText" text="DELTA">
      <formula>NOT(ISERROR(SEARCH("DELTA",C127)))</formula>
    </cfRule>
  </conditionalFormatting>
  <conditionalFormatting sqref="A46">
    <cfRule type="containsText" dxfId="1948" priority="72663" operator="containsText" text="MISMATCH">
      <formula>NOT(ISERROR(SEARCH("MISMATCH",A46)))</formula>
    </cfRule>
    <cfRule type="containsText" dxfId="1947" priority="72664" operator="containsText" text="COMPLETE">
      <formula>NOT(ISERROR(SEARCH("COMPLETE",A46)))</formula>
    </cfRule>
    <cfRule type="containsText" dxfId="1946" priority="72665" operator="containsText" text="DELTA">
      <formula>NOT(ISERROR(SEARCH("DELTA",A46)))</formula>
    </cfRule>
  </conditionalFormatting>
  <conditionalFormatting sqref="K108">
    <cfRule type="containsBlanks" dxfId="1945" priority="57491">
      <formula>LEN(TRIM(K108))=0</formula>
    </cfRule>
  </conditionalFormatting>
  <conditionalFormatting sqref="K127">
    <cfRule type="containsBlanks" dxfId="1944" priority="57490">
      <formula>LEN(TRIM(K127))=0</formula>
    </cfRule>
  </conditionalFormatting>
  <conditionalFormatting sqref="K146">
    <cfRule type="containsBlanks" dxfId="1943" priority="57489">
      <formula>LEN(TRIM(K146))=0</formula>
    </cfRule>
  </conditionalFormatting>
  <conditionalFormatting sqref="K166">
    <cfRule type="containsBlanks" dxfId="1942" priority="57488">
      <formula>LEN(TRIM(K166))=0</formula>
    </cfRule>
  </conditionalFormatting>
  <conditionalFormatting sqref="K197">
    <cfRule type="containsBlanks" dxfId="1941" priority="57487">
      <formula>LEN(TRIM(K197))=0</formula>
    </cfRule>
  </conditionalFormatting>
  <conditionalFormatting sqref="AN166:AO166">
    <cfRule type="expression" dxfId="1940" priority="175255">
      <formula>$AM166="ATU Summary"</formula>
    </cfRule>
  </conditionalFormatting>
  <conditionalFormatting sqref="AP166">
    <cfRule type="expression" dxfId="1939" priority="175256">
      <formula>$AM166="Outlet Sheet"</formula>
    </cfRule>
  </conditionalFormatting>
  <conditionalFormatting sqref="AN166:AP166">
    <cfRule type="expression" dxfId="1938" priority="175257">
      <formula>$AM166="N/A"</formula>
    </cfRule>
  </conditionalFormatting>
  <conditionalFormatting sqref="AF172">
    <cfRule type="containsBlanks" dxfId="1937" priority="45345">
      <formula>LEN(TRIM(AF172))=0</formula>
    </cfRule>
  </conditionalFormatting>
  <conditionalFormatting sqref="O172">
    <cfRule type="containsBlanks" dxfId="1936" priority="41356">
      <formula>LEN(TRIM(O172))=0</formula>
    </cfRule>
  </conditionalFormatting>
  <conditionalFormatting sqref="R172">
    <cfRule type="containsBlanks" dxfId="1935" priority="41354">
      <formula>LEN(TRIM(R172))=0</formula>
    </cfRule>
  </conditionalFormatting>
  <conditionalFormatting sqref="L217:O217">
    <cfRule type="expression" dxfId="1934" priority="35825">
      <formula>$I217="Air Cooled"</formula>
    </cfRule>
  </conditionalFormatting>
  <conditionalFormatting sqref="C32:C39">
    <cfRule type="containsBlanks" dxfId="1933" priority="225">
      <formula>LEN(TRIM(C32))=0</formula>
    </cfRule>
  </conditionalFormatting>
  <conditionalFormatting sqref="C16:C18 C10:C14 C21:C30">
    <cfRule type="containsBlanks" dxfId="1932" priority="224">
      <formula>LEN(TRIM(C10))=0</formula>
    </cfRule>
  </conditionalFormatting>
  <conditionalFormatting sqref="C20">
    <cfRule type="containsBlanks" dxfId="1931" priority="223">
      <formula>LEN(TRIM(C20))=0</formula>
    </cfRule>
  </conditionalFormatting>
  <conditionalFormatting sqref="X46:Y46 AB46:AC46">
    <cfRule type="containsBlanks" dxfId="1930" priority="220">
      <formula>LEN(TRIM(X46))=0</formula>
    </cfRule>
  </conditionalFormatting>
  <conditionalFormatting sqref="K46">
    <cfRule type="containsBlanks" dxfId="1929" priority="219">
      <formula>LEN(TRIM(K46))=0</formula>
    </cfRule>
  </conditionalFormatting>
  <conditionalFormatting sqref="AE46:AF46 AE77:AF77">
    <cfRule type="expression" dxfId="1928" priority="218">
      <formula>$AD46="ATU Summary"</formula>
    </cfRule>
  </conditionalFormatting>
  <conditionalFormatting sqref="AG46 AG77">
    <cfRule type="expression" dxfId="1927" priority="217">
      <formula>$AD46="Outlet Sheet"</formula>
    </cfRule>
  </conditionalFormatting>
  <conditionalFormatting sqref="AE46:AG46 AE77:AG77">
    <cfRule type="expression" dxfId="1926" priority="216">
      <formula>$AD46="N/A"</formula>
    </cfRule>
  </conditionalFormatting>
  <conditionalFormatting sqref="Z46">
    <cfRule type="containsBlanks" dxfId="1925" priority="215">
      <formula>LEN(TRIM(Z46))=0</formula>
    </cfRule>
  </conditionalFormatting>
  <conditionalFormatting sqref="AA46">
    <cfRule type="containsBlanks" dxfId="1924" priority="214">
      <formula>LEN(TRIM(AA46))=0</formula>
    </cfRule>
  </conditionalFormatting>
  <conditionalFormatting sqref="Y52:AB52 Y83:AB83">
    <cfRule type="expression" dxfId="1923" priority="211">
      <formula>OR($F52="Single Duct VAV",$F52="Supply Air Valve",$F52="Return Air Valve",$F52="Exhaust Air Valve",$F52="Double Duct VAV", $F52="Series FPB", $F52="Parallel FPB")</formula>
    </cfRule>
  </conditionalFormatting>
  <conditionalFormatting sqref="U52:X52 U83:X83">
    <cfRule type="expression" dxfId="1922" priority="210">
      <formula>OR($F52="Single Duct VAV",$F52="Supply Air Valve",$F52="Return Air Valve",$F52="Exhaust Air Valve",$F52="Double Duct VAV")</formula>
    </cfRule>
  </conditionalFormatting>
  <conditionalFormatting sqref="S52 S83">
    <cfRule type="expression" dxfId="1921" priority="209">
      <formula>OR($F52="Series FPB",$F52="Return Air Valve", $F52="Exhaust Air Valve", $F52="Parallel FPB", $F52="Series FPB w/ OA.")</formula>
    </cfRule>
  </conditionalFormatting>
  <conditionalFormatting sqref="R52 R83">
    <cfRule type="expression" dxfId="1920" priority="208">
      <formula>OR($F52="Return Air Valve", $F52="Exhaust Air Valve")</formula>
    </cfRule>
  </conditionalFormatting>
  <conditionalFormatting sqref="AD52">
    <cfRule type="containsBlanks" dxfId="1919" priority="207">
      <formula>LEN(TRIM(AD52))=0</formula>
    </cfRule>
  </conditionalFormatting>
  <conditionalFormatting sqref="AG52">
    <cfRule type="containsBlanks" dxfId="1918" priority="206">
      <formula>LEN(TRIM(AG52))=0</formula>
    </cfRule>
  </conditionalFormatting>
  <conditionalFormatting sqref="Q52">
    <cfRule type="containsBlanks" dxfId="1917" priority="205">
      <formula>LEN(TRIM(Q52))=0</formula>
    </cfRule>
  </conditionalFormatting>
  <conditionalFormatting sqref="T52">
    <cfRule type="containsBlanks" dxfId="1916" priority="204">
      <formula>LEN(TRIM(T52))=0</formula>
    </cfRule>
  </conditionalFormatting>
  <conditionalFormatting sqref="AC52">
    <cfRule type="containsBlanks" dxfId="1915" priority="203">
      <formula>LEN(TRIM(AC52))=0</formula>
    </cfRule>
  </conditionalFormatting>
  <conditionalFormatting sqref="AE52">
    <cfRule type="containsBlanks" dxfId="1914" priority="202">
      <formula>LEN(TRIM(AE52))=0</formula>
    </cfRule>
  </conditionalFormatting>
  <conditionalFormatting sqref="AF52">
    <cfRule type="containsBlanks" dxfId="1913" priority="201">
      <formula>LEN(TRIM(AF52))=0</formula>
    </cfRule>
  </conditionalFormatting>
  <conditionalFormatting sqref="AH52">
    <cfRule type="containsBlanks" dxfId="1912" priority="200">
      <formula>LEN(TRIM(AH52))=0</formula>
    </cfRule>
  </conditionalFormatting>
  <conditionalFormatting sqref="O52">
    <cfRule type="containsBlanks" dxfId="1911" priority="199">
      <formula>LEN(TRIM(O52))=0</formula>
    </cfRule>
  </conditionalFormatting>
  <conditionalFormatting sqref="X77:Y77 AB77:AC77">
    <cfRule type="containsBlanks" dxfId="1910" priority="196">
      <formula>LEN(TRIM(X77))=0</formula>
    </cfRule>
  </conditionalFormatting>
  <conditionalFormatting sqref="K77">
    <cfRule type="containsBlanks" dxfId="1909" priority="195">
      <formula>LEN(TRIM(K77))=0</formula>
    </cfRule>
  </conditionalFormatting>
  <conditionalFormatting sqref="Z77">
    <cfRule type="containsBlanks" dxfId="1908" priority="191">
      <formula>LEN(TRIM(Z77))=0</formula>
    </cfRule>
  </conditionalFormatting>
  <conditionalFormatting sqref="AA77">
    <cfRule type="containsBlanks" dxfId="1907" priority="190">
      <formula>LEN(TRIM(AA77))=0</formula>
    </cfRule>
  </conditionalFormatting>
  <conditionalFormatting sqref="AD83">
    <cfRule type="containsBlanks" dxfId="1906" priority="183">
      <formula>LEN(TRIM(AD83))=0</formula>
    </cfRule>
  </conditionalFormatting>
  <conditionalFormatting sqref="AG83">
    <cfRule type="containsBlanks" dxfId="1905" priority="182">
      <formula>LEN(TRIM(AG83))=0</formula>
    </cfRule>
  </conditionalFormatting>
  <conditionalFormatting sqref="Q83">
    <cfRule type="containsBlanks" dxfId="1904" priority="181">
      <formula>LEN(TRIM(Q83))=0</formula>
    </cfRule>
  </conditionalFormatting>
  <conditionalFormatting sqref="T83">
    <cfRule type="containsBlanks" dxfId="1903" priority="180">
      <formula>LEN(TRIM(T83))=0</formula>
    </cfRule>
  </conditionalFormatting>
  <conditionalFormatting sqref="AC83">
    <cfRule type="containsBlanks" dxfId="1902" priority="179">
      <formula>LEN(TRIM(AC83))=0</formula>
    </cfRule>
  </conditionalFormatting>
  <conditionalFormatting sqref="AE83">
    <cfRule type="containsBlanks" dxfId="1901" priority="178">
      <formula>LEN(TRIM(AE83))=0</formula>
    </cfRule>
  </conditionalFormatting>
  <conditionalFormatting sqref="AF83">
    <cfRule type="containsBlanks" dxfId="1900" priority="177">
      <formula>LEN(TRIM(AF83))=0</formula>
    </cfRule>
  </conditionalFormatting>
  <conditionalFormatting sqref="AH83">
    <cfRule type="containsBlanks" dxfId="1899" priority="176">
      <formula>LEN(TRIM(AH83))=0</formula>
    </cfRule>
  </conditionalFormatting>
  <conditionalFormatting sqref="O83">
    <cfRule type="containsBlanks" dxfId="1898" priority="175">
      <formula>LEN(TRIM(O83))=0</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AC166 AD83 AG52 AC172:AH172 W127:AB127 X46:AC46 X77:AC77 AD52 AG83 P197:Q197" xr:uid="{00000000-0002-0000-0000-000002000000}">
      <formula1>"Yes, No"</formula1>
    </dataValidation>
    <dataValidation type="list" allowBlank="1" showInputMessage="1" sqref="J90:J91 G79 J47:J48 J59:J60 I108 I146 I127 I46 I166 I77:I78" xr:uid="{00000000-0002-0000-0000-000004000000}">
      <formula1>"HDT,HBT,VBT,VDT"</formula1>
    </dataValidation>
    <dataValidation allowBlank="1" showInputMessage="1" sqref="H184 H89 H120 H70 H158 H114 AI83 H152 H178 H133 H139 AI52 H190 AI172 H58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S46:T46 R127:S12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D46 AM16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S166 U77:W77 U46:W46 R197:S197"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68" t="s">
        <v>948</v>
      </c>
      <c r="B1" s="868"/>
      <c r="C1" s="868"/>
      <c r="D1" s="868"/>
      <c r="E1" s="868"/>
      <c r="F1" s="868"/>
      <c r="G1" s="866" t="s">
        <v>949</v>
      </c>
      <c r="H1" s="866"/>
      <c r="L1" s="704" t="s">
        <v>950</v>
      </c>
      <c r="M1" s="705"/>
    </row>
    <row r="2" spans="1:13" x14ac:dyDescent="0.25">
      <c r="A2" s="868"/>
      <c r="B2" s="868"/>
      <c r="C2" s="868"/>
      <c r="D2" s="868"/>
      <c r="E2" s="868"/>
      <c r="F2" s="868"/>
      <c r="G2" s="866"/>
      <c r="H2" s="866"/>
      <c r="L2" s="703" t="s">
        <v>951</v>
      </c>
      <c r="M2" s="703"/>
    </row>
    <row r="3" spans="1:13" x14ac:dyDescent="0.25">
      <c r="A3" s="868"/>
      <c r="B3" s="868"/>
      <c r="C3" s="868"/>
      <c r="D3" s="868"/>
      <c r="E3" s="868"/>
      <c r="F3" s="868"/>
      <c r="G3" s="866"/>
      <c r="H3" s="866"/>
      <c r="L3" s="703" t="s">
        <v>952</v>
      </c>
      <c r="M3" s="703"/>
    </row>
    <row r="4" spans="1:13" x14ac:dyDescent="0.25">
      <c r="H4" s="706" t="s">
        <v>1006</v>
      </c>
      <c r="L4" s="703" t="s">
        <v>953</v>
      </c>
      <c r="M4" s="703"/>
    </row>
    <row r="5" spans="1:13" x14ac:dyDescent="0.25">
      <c r="H5" s="867" t="s">
        <v>956</v>
      </c>
      <c r="I5" s="867"/>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65"/>
      <c r="M60" s="865"/>
    </row>
    <row r="61" spans="12:13" x14ac:dyDescent="0.25">
      <c r="L61" s="865"/>
      <c r="M61" s="865"/>
    </row>
    <row r="62" spans="12:13" x14ac:dyDescent="0.25">
      <c r="L62" s="865"/>
      <c r="M62" s="865"/>
    </row>
    <row r="63" spans="12:13" x14ac:dyDescent="0.25">
      <c r="L63" s="865"/>
      <c r="M63" s="865"/>
    </row>
    <row r="64" spans="12:13" x14ac:dyDescent="0.25">
      <c r="L64" s="865"/>
      <c r="M64" s="865"/>
    </row>
    <row r="65" spans="12:13" x14ac:dyDescent="0.25">
      <c r="L65" s="865"/>
      <c r="M65" s="865"/>
    </row>
    <row r="66" spans="12:13" x14ac:dyDescent="0.25">
      <c r="L66" s="865"/>
      <c r="M66" s="865"/>
    </row>
    <row r="67" spans="12:13" x14ac:dyDescent="0.25">
      <c r="L67" s="865"/>
      <c r="M67" s="865"/>
    </row>
    <row r="68" spans="12:13" x14ac:dyDescent="0.25">
      <c r="L68" s="865"/>
      <c r="M68" s="865"/>
    </row>
    <row r="69" spans="12:13" x14ac:dyDescent="0.25">
      <c r="L69" s="865"/>
      <c r="M69" s="865"/>
    </row>
    <row r="70" spans="12:13" x14ac:dyDescent="0.25">
      <c r="L70" s="865"/>
      <c r="M70" s="865"/>
    </row>
    <row r="71" spans="12:13" x14ac:dyDescent="0.25">
      <c r="L71" s="865"/>
      <c r="M71" s="865"/>
    </row>
    <row r="72" spans="12:13" x14ac:dyDescent="0.25">
      <c r="L72" s="865"/>
      <c r="M72" s="865"/>
    </row>
    <row r="73" spans="12:13" x14ac:dyDescent="0.25">
      <c r="L73" s="865"/>
      <c r="M73" s="865"/>
    </row>
    <row r="74" spans="12:13" x14ac:dyDescent="0.25">
      <c r="L74" s="865"/>
      <c r="M74" s="865"/>
    </row>
    <row r="75" spans="12:13" x14ac:dyDescent="0.25">
      <c r="L75" s="865"/>
      <c r="M75" s="865"/>
    </row>
    <row r="76" spans="12:13" x14ac:dyDescent="0.25">
      <c r="L76" s="865"/>
      <c r="M76" s="865"/>
    </row>
    <row r="77" spans="12:13" x14ac:dyDescent="0.25">
      <c r="L77" s="865"/>
      <c r="M77" s="865"/>
    </row>
    <row r="78" spans="12:13" x14ac:dyDescent="0.25">
      <c r="L78" s="865"/>
      <c r="M78" s="865"/>
    </row>
    <row r="79" spans="12:13" x14ac:dyDescent="0.25">
      <c r="L79" s="865"/>
      <c r="M79" s="865"/>
    </row>
    <row r="80" spans="12:13" x14ac:dyDescent="0.25">
      <c r="L80" s="865"/>
      <c r="M80" s="865"/>
    </row>
    <row r="81" spans="12:13" x14ac:dyDescent="0.25">
      <c r="L81" s="865"/>
      <c r="M81" s="865"/>
    </row>
    <row r="82" spans="12:13" x14ac:dyDescent="0.25">
      <c r="L82" s="865"/>
      <c r="M82" s="865"/>
    </row>
    <row r="83" spans="12:13" x14ac:dyDescent="0.25">
      <c r="L83" s="865"/>
      <c r="M83" s="865"/>
    </row>
    <row r="84" spans="12:13" x14ac:dyDescent="0.25">
      <c r="L84" s="865"/>
      <c r="M84" s="865"/>
    </row>
    <row r="85" spans="12:13" x14ac:dyDescent="0.25">
      <c r="L85" s="865"/>
      <c r="M85" s="865"/>
    </row>
    <row r="86" spans="12:13" x14ac:dyDescent="0.25">
      <c r="L86" s="865"/>
      <c r="M86" s="865"/>
    </row>
    <row r="87" spans="12:13" x14ac:dyDescent="0.25">
      <c r="L87" s="865"/>
      <c r="M87" s="865"/>
    </row>
    <row r="88" spans="12:13" x14ac:dyDescent="0.25">
      <c r="L88" s="865"/>
      <c r="M88" s="865"/>
    </row>
    <row r="89" spans="12:13" x14ac:dyDescent="0.25">
      <c r="L89" s="865"/>
      <c r="M89" s="865"/>
    </row>
    <row r="90" spans="12:13" x14ac:dyDescent="0.25">
      <c r="L90" s="865"/>
      <c r="M90" s="865"/>
    </row>
    <row r="91" spans="12:13" x14ac:dyDescent="0.25">
      <c r="L91" s="865"/>
      <c r="M91" s="865"/>
    </row>
    <row r="92" spans="12:13" x14ac:dyDescent="0.25">
      <c r="L92" s="865"/>
      <c r="M92" s="865"/>
    </row>
    <row r="93" spans="12:13" x14ac:dyDescent="0.25">
      <c r="L93" s="865"/>
      <c r="M93" s="865"/>
    </row>
    <row r="94" spans="12:13" x14ac:dyDescent="0.25">
      <c r="L94" s="865"/>
      <c r="M94" s="865"/>
    </row>
    <row r="95" spans="12:13" x14ac:dyDescent="0.25">
      <c r="L95" s="865"/>
      <c r="M95" s="865"/>
    </row>
    <row r="96" spans="12:13" x14ac:dyDescent="0.25">
      <c r="L96" s="865"/>
      <c r="M96" s="865"/>
    </row>
    <row r="97" spans="12:13" x14ac:dyDescent="0.25">
      <c r="L97" s="865"/>
      <c r="M97" s="865"/>
    </row>
    <row r="98" spans="12:13" x14ac:dyDescent="0.25">
      <c r="L98" s="865"/>
      <c r="M98" s="865"/>
    </row>
    <row r="99" spans="12:13" x14ac:dyDescent="0.25">
      <c r="L99" s="865"/>
      <c r="M99" s="865"/>
    </row>
    <row r="100" spans="12:13" x14ac:dyDescent="0.25">
      <c r="L100" s="865"/>
      <c r="M100" s="865"/>
    </row>
    <row r="101" spans="12:13" x14ac:dyDescent="0.25">
      <c r="L101" s="865"/>
      <c r="M101" s="865"/>
    </row>
    <row r="102" spans="12:13" x14ac:dyDescent="0.25">
      <c r="L102" s="865"/>
      <c r="M102" s="865"/>
    </row>
    <row r="103" spans="12:13" x14ac:dyDescent="0.25">
      <c r="L103" s="865"/>
      <c r="M103" s="865"/>
    </row>
    <row r="104" spans="12:13" x14ac:dyDescent="0.25">
      <c r="L104" s="865"/>
      <c r="M104" s="865"/>
    </row>
    <row r="105" spans="12:13" x14ac:dyDescent="0.25">
      <c r="L105" s="865"/>
      <c r="M105" s="865"/>
    </row>
    <row r="106" spans="12:13" x14ac:dyDescent="0.25">
      <c r="L106" s="865"/>
      <c r="M106" s="865"/>
    </row>
    <row r="107" spans="12:13" x14ac:dyDescent="0.25">
      <c r="L107" s="865"/>
      <c r="M107" s="865"/>
    </row>
    <row r="108" spans="12:13" x14ac:dyDescent="0.25">
      <c r="L108" s="865"/>
      <c r="M108" s="865"/>
    </row>
    <row r="109" spans="12:13" x14ac:dyDescent="0.25">
      <c r="L109" s="865"/>
      <c r="M109" s="865"/>
    </row>
    <row r="110" spans="12:13" x14ac:dyDescent="0.25">
      <c r="L110" s="865"/>
      <c r="M110" s="865"/>
    </row>
    <row r="111" spans="12:13" x14ac:dyDescent="0.25">
      <c r="L111" s="865"/>
      <c r="M111" s="865"/>
    </row>
    <row r="112" spans="12:13" x14ac:dyDescent="0.25">
      <c r="L112" s="865"/>
      <c r="M112" s="865"/>
    </row>
    <row r="113" spans="12:13" x14ac:dyDescent="0.25">
      <c r="L113" s="865"/>
      <c r="M113" s="865"/>
    </row>
    <row r="114" spans="12:13" x14ac:dyDescent="0.25">
      <c r="L114" s="865"/>
      <c r="M114" s="865"/>
    </row>
    <row r="115" spans="12:13" x14ac:dyDescent="0.25">
      <c r="L115" s="865"/>
      <c r="M115" s="865"/>
    </row>
    <row r="116" spans="12:13" x14ac:dyDescent="0.25">
      <c r="L116" s="865"/>
      <c r="M116" s="865"/>
    </row>
    <row r="117" spans="12:13" x14ac:dyDescent="0.25">
      <c r="L117" s="865"/>
      <c r="M117" s="865"/>
    </row>
    <row r="118" spans="12:13" x14ac:dyDescent="0.25">
      <c r="L118" s="865"/>
      <c r="M118" s="865"/>
    </row>
    <row r="119" spans="12:13" x14ac:dyDescent="0.25">
      <c r="L119" s="865"/>
      <c r="M119" s="865"/>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11" t="s">
        <v>834</v>
      </c>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887"/>
      <c r="AH7" s="887"/>
      <c r="AI7" s="887"/>
      <c r="AJ7" s="887"/>
      <c r="AK7" s="887"/>
      <c r="AL7" s="889"/>
      <c r="AM7" s="889"/>
      <c r="AN7" s="889"/>
      <c r="AO7" s="889"/>
      <c r="AP7" s="889"/>
      <c r="AQ7" s="889"/>
      <c r="AR7" s="889"/>
      <c r="AS7" s="889"/>
      <c r="AT7" s="889"/>
      <c r="AU7" s="889"/>
      <c r="AV7" s="889"/>
      <c r="AW7" s="5"/>
      <c r="AX7" s="890" t="s">
        <v>696</v>
      </c>
      <c r="AY7" s="891"/>
      <c r="AZ7" s="891"/>
      <c r="BA7" s="891"/>
      <c r="BB7" s="891"/>
      <c r="BC7" s="891"/>
      <c r="BD7" s="891"/>
      <c r="BE7" s="891"/>
      <c r="BF7" s="891"/>
      <c r="BG7" s="891"/>
      <c r="BH7" s="891"/>
      <c r="BI7" s="891"/>
      <c r="BJ7" s="891"/>
      <c r="BK7" s="891"/>
      <c r="BL7" s="8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435</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1"/>
      <c r="AK9" s="671"/>
      <c r="AL9" s="603"/>
      <c r="AM9" s="603"/>
      <c r="AN9" s="565"/>
      <c r="AO9" s="565"/>
      <c r="AP9" s="565"/>
      <c r="AQ9" s="565"/>
      <c r="AR9" s="565"/>
      <c r="AS9" s="565"/>
      <c r="AT9" s="565"/>
      <c r="AU9" s="565"/>
      <c r="AV9" s="565"/>
      <c r="AW9" s="5"/>
      <c r="AX9" s="886"/>
      <c r="AY9" s="870"/>
      <c r="AZ9" s="870"/>
      <c r="BA9" s="870"/>
      <c r="BB9" s="871"/>
      <c r="BC9" s="869"/>
      <c r="BD9" s="870"/>
      <c r="BE9" s="870"/>
      <c r="BF9" s="870"/>
      <c r="BG9" s="871"/>
      <c r="BH9" s="869"/>
      <c r="BI9" s="870"/>
      <c r="BJ9" s="870"/>
      <c r="BK9" s="870"/>
      <c r="BL9" s="872"/>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873" t="s">
        <v>427</v>
      </c>
      <c r="I10" s="874"/>
      <c r="J10" s="874"/>
      <c r="K10" s="874"/>
      <c r="L10" s="874"/>
      <c r="M10" s="897"/>
      <c r="N10" s="898" t="s">
        <v>426</v>
      </c>
      <c r="O10" s="899"/>
      <c r="P10" s="900"/>
      <c r="Q10" s="901" t="s">
        <v>425</v>
      </c>
      <c r="R10" s="901"/>
      <c r="S10" s="901"/>
      <c r="T10" s="901"/>
      <c r="U10" s="901"/>
      <c r="V10" s="901"/>
      <c r="W10" s="901" t="s">
        <v>424</v>
      </c>
      <c r="X10" s="901"/>
      <c r="Y10" s="901"/>
      <c r="Z10" s="901"/>
      <c r="AA10" s="901"/>
      <c r="AB10" s="901"/>
      <c r="AC10" s="902" t="s">
        <v>433</v>
      </c>
      <c r="AD10" s="903"/>
      <c r="AE10" s="904"/>
      <c r="AF10" s="873" t="s">
        <v>39</v>
      </c>
      <c r="AG10" s="874"/>
      <c r="AH10" s="874"/>
      <c r="AI10" s="874"/>
      <c r="AJ10" s="875"/>
      <c r="AK10" s="565"/>
      <c r="AL10" s="565"/>
      <c r="AM10" s="565"/>
      <c r="AN10" s="565"/>
      <c r="AO10" s="565"/>
      <c r="AP10" s="565"/>
      <c r="AQ10" s="565"/>
      <c r="AR10" s="565"/>
      <c r="AS10" s="565"/>
      <c r="AT10" s="565"/>
      <c r="AU10" s="565"/>
      <c r="AV10" s="565"/>
      <c r="AW10" s="5"/>
      <c r="AX10" s="886"/>
      <c r="AY10" s="870"/>
      <c r="AZ10" s="870"/>
      <c r="BA10" s="870"/>
      <c r="BB10" s="871"/>
      <c r="BC10" s="869"/>
      <c r="BD10" s="870"/>
      <c r="BE10" s="870"/>
      <c r="BF10" s="870"/>
      <c r="BG10" s="871"/>
      <c r="BH10" s="869"/>
      <c r="BI10" s="870"/>
      <c r="BJ10" s="870"/>
      <c r="BK10" s="870"/>
      <c r="BL10" s="872"/>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896"/>
      <c r="B11" s="874"/>
      <c r="C11" s="874"/>
      <c r="D11" s="874"/>
      <c r="E11" s="874"/>
      <c r="F11" s="874"/>
      <c r="G11" s="897"/>
      <c r="H11" s="873"/>
      <c r="I11" s="874"/>
      <c r="J11" s="874"/>
      <c r="K11" s="874"/>
      <c r="L11" s="874"/>
      <c r="M11" s="897"/>
      <c r="N11" s="898"/>
      <c r="O11" s="899"/>
      <c r="P11" s="900"/>
      <c r="Q11" s="893" t="s">
        <v>281</v>
      </c>
      <c r="R11" s="894"/>
      <c r="S11" s="895"/>
      <c r="T11" s="893" t="s">
        <v>282</v>
      </c>
      <c r="U11" s="894"/>
      <c r="V11" s="895"/>
      <c r="W11" s="893" t="s">
        <v>281</v>
      </c>
      <c r="X11" s="894"/>
      <c r="Y11" s="895"/>
      <c r="Z11" s="893" t="s">
        <v>282</v>
      </c>
      <c r="AA11" s="894"/>
      <c r="AB11" s="895"/>
      <c r="AC11" s="873"/>
      <c r="AD11" s="874"/>
      <c r="AE11" s="897"/>
      <c r="AF11" s="876"/>
      <c r="AG11" s="877"/>
      <c r="AH11" s="877"/>
      <c r="AI11" s="877"/>
      <c r="AJ11" s="878"/>
      <c r="AK11" s="565"/>
      <c r="AL11" s="565"/>
      <c r="AM11" s="565"/>
      <c r="AN11" s="565"/>
      <c r="AO11" s="565"/>
      <c r="AP11" s="565"/>
      <c r="AQ11" s="565"/>
      <c r="AR11" s="565"/>
      <c r="AS11" s="565"/>
      <c r="AT11" s="565"/>
      <c r="AU11" s="565"/>
      <c r="AV11" s="565"/>
      <c r="AW11" s="5"/>
      <c r="AX11" s="886"/>
      <c r="AY11" s="870"/>
      <c r="AZ11" s="870"/>
      <c r="BA11" s="870"/>
      <c r="BB11" s="871"/>
      <c r="BC11" s="869"/>
      <c r="BD11" s="870"/>
      <c r="BE11" s="870"/>
      <c r="BF11" s="870"/>
      <c r="BG11" s="871"/>
      <c r="BH11" s="869"/>
      <c r="BI11" s="870"/>
      <c r="BJ11" s="870"/>
      <c r="BK11" s="870"/>
      <c r="BL11" s="872"/>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932" t="s">
        <v>102</v>
      </c>
      <c r="I12" s="933"/>
      <c r="J12" s="933"/>
      <c r="K12" s="933"/>
      <c r="L12" s="933"/>
      <c r="M12" s="934"/>
      <c r="N12" s="935"/>
      <c r="O12" s="935"/>
      <c r="P12" s="935"/>
      <c r="Q12" s="882"/>
      <c r="R12" s="882"/>
      <c r="S12" s="882"/>
      <c r="T12" s="883" t="str">
        <f>IF($A12&lt;&gt;"","---","")</f>
        <v/>
      </c>
      <c r="U12" s="884"/>
      <c r="V12" s="884"/>
      <c r="W12" s="882"/>
      <c r="X12" s="882"/>
      <c r="Y12" s="882"/>
      <c r="Z12" s="883" t="str">
        <f>IF($A12&lt;&gt;"","---","")</f>
        <v/>
      </c>
      <c r="AA12" s="884"/>
      <c r="AB12" s="884"/>
      <c r="AC12" s="885"/>
      <c r="AD12" s="885"/>
      <c r="AE12" s="885"/>
      <c r="AF12" s="926"/>
      <c r="AG12" s="927"/>
      <c r="AH12" s="927"/>
      <c r="AI12" s="927"/>
      <c r="AJ12" s="928"/>
      <c r="AK12" s="565"/>
      <c r="AL12" s="565"/>
      <c r="AM12" s="565"/>
      <c r="AN12" s="565"/>
      <c r="AO12" s="565"/>
      <c r="AP12" s="565"/>
      <c r="AQ12" s="565"/>
      <c r="AR12" s="565"/>
      <c r="AS12" s="565"/>
      <c r="AT12" s="565"/>
      <c r="AU12" s="565"/>
      <c r="AV12" s="565"/>
      <c r="AW12" s="5"/>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39"/>
      <c r="B13" s="940"/>
      <c r="C13" s="940"/>
      <c r="D13" s="940"/>
      <c r="E13" s="940"/>
      <c r="F13" s="940"/>
      <c r="G13" s="941"/>
      <c r="H13" s="915" t="s">
        <v>101</v>
      </c>
      <c r="I13" s="916"/>
      <c r="J13" s="916"/>
      <c r="K13" s="916"/>
      <c r="L13" s="916"/>
      <c r="M13" s="917"/>
      <c r="N13" s="918"/>
      <c r="O13" s="918"/>
      <c r="P13" s="918"/>
      <c r="Q13" s="919"/>
      <c r="R13" s="919"/>
      <c r="S13" s="919"/>
      <c r="T13" s="920" t="str">
        <f>IF($A12&lt;&gt;"","---","")</f>
        <v/>
      </c>
      <c r="U13" s="921"/>
      <c r="V13" s="921"/>
      <c r="W13" s="919"/>
      <c r="X13" s="919"/>
      <c r="Y13" s="919"/>
      <c r="Z13" s="920" t="str">
        <f>IF($A12&lt;&gt;"","---","")</f>
        <v/>
      </c>
      <c r="AA13" s="921"/>
      <c r="AB13" s="921"/>
      <c r="AC13" s="925" t="str">
        <f>IF(N13*1.085*(W13-Q13)/1000=0,"",N13*1.085*(W13-Q13)/1000)</f>
        <v/>
      </c>
      <c r="AD13" s="925"/>
      <c r="AE13" s="925"/>
      <c r="AF13" s="912"/>
      <c r="AG13" s="913"/>
      <c r="AH13" s="913"/>
      <c r="AI13" s="913"/>
      <c r="AJ13" s="914"/>
      <c r="AK13" s="565"/>
      <c r="AL13" s="565"/>
      <c r="AM13" s="565"/>
      <c r="AN13" s="565"/>
      <c r="AO13" s="565"/>
      <c r="AP13" s="565"/>
      <c r="AQ13" s="565"/>
      <c r="AR13" s="565"/>
      <c r="AS13" s="565"/>
      <c r="AT13" s="565"/>
      <c r="AU13" s="565"/>
      <c r="AV13" s="565"/>
      <c r="AW13" s="5"/>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36"/>
      <c r="B14" s="937"/>
      <c r="C14" s="937"/>
      <c r="D14" s="937"/>
      <c r="E14" s="937"/>
      <c r="F14" s="937"/>
      <c r="G14" s="938"/>
      <c r="H14" s="932" t="s">
        <v>102</v>
      </c>
      <c r="I14" s="933"/>
      <c r="J14" s="933"/>
      <c r="K14" s="933"/>
      <c r="L14" s="933"/>
      <c r="M14" s="934"/>
      <c r="N14" s="935"/>
      <c r="O14" s="935"/>
      <c r="P14" s="935"/>
      <c r="Q14" s="882"/>
      <c r="R14" s="882"/>
      <c r="S14" s="882"/>
      <c r="T14" s="883" t="str">
        <f>IF($A14&lt;&gt;"","---","")</f>
        <v/>
      </c>
      <c r="U14" s="884"/>
      <c r="V14" s="884"/>
      <c r="W14" s="882"/>
      <c r="X14" s="882"/>
      <c r="Y14" s="882"/>
      <c r="Z14" s="883" t="str">
        <f>IF($A14&lt;&gt;"","---","")</f>
        <v/>
      </c>
      <c r="AA14" s="884"/>
      <c r="AB14" s="884"/>
      <c r="AC14" s="885"/>
      <c r="AD14" s="885"/>
      <c r="AE14" s="885"/>
      <c r="AF14" s="926"/>
      <c r="AG14" s="927"/>
      <c r="AH14" s="927"/>
      <c r="AI14" s="927"/>
      <c r="AJ14" s="928"/>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915" t="s">
        <v>101</v>
      </c>
      <c r="I15" s="916"/>
      <c r="J15" s="916"/>
      <c r="K15" s="916"/>
      <c r="L15" s="916"/>
      <c r="M15" s="917"/>
      <c r="N15" s="929"/>
      <c r="O15" s="929"/>
      <c r="P15" s="929"/>
      <c r="Q15" s="919"/>
      <c r="R15" s="919"/>
      <c r="S15" s="919"/>
      <c r="T15" s="920" t="str">
        <f>IF($A14&lt;&gt;"","---","")</f>
        <v/>
      </c>
      <c r="U15" s="921"/>
      <c r="V15" s="921"/>
      <c r="W15" s="919"/>
      <c r="X15" s="919"/>
      <c r="Y15" s="919"/>
      <c r="Z15" s="920" t="str">
        <f>IF($A14&lt;&gt;"","---","")</f>
        <v/>
      </c>
      <c r="AA15" s="921"/>
      <c r="AB15" s="921"/>
      <c r="AC15" s="925" t="str">
        <f>IF(N15*1.085*(W15-Q15)/1000=0,"",N15*1.085*(W15-Q15)/1000)</f>
        <v/>
      </c>
      <c r="AD15" s="925"/>
      <c r="AE15" s="925"/>
      <c r="AF15" s="912"/>
      <c r="AG15" s="913"/>
      <c r="AH15" s="913"/>
      <c r="AI15" s="913"/>
      <c r="AJ15" s="914"/>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932" t="s">
        <v>102</v>
      </c>
      <c r="I16" s="933"/>
      <c r="J16" s="933"/>
      <c r="K16" s="933"/>
      <c r="L16" s="933"/>
      <c r="M16" s="934"/>
      <c r="N16" s="935"/>
      <c r="O16" s="935"/>
      <c r="P16" s="935"/>
      <c r="Q16" s="882"/>
      <c r="R16" s="882"/>
      <c r="S16" s="882"/>
      <c r="T16" s="883" t="str">
        <f>IF($A16&lt;&gt;"","---","")</f>
        <v/>
      </c>
      <c r="U16" s="884"/>
      <c r="V16" s="884"/>
      <c r="W16" s="882"/>
      <c r="X16" s="882"/>
      <c r="Y16" s="882"/>
      <c r="Z16" s="883" t="str">
        <f>IF($A16&lt;&gt;"","---","")</f>
        <v/>
      </c>
      <c r="AA16" s="884"/>
      <c r="AB16" s="884"/>
      <c r="AC16" s="885"/>
      <c r="AD16" s="885"/>
      <c r="AE16" s="885"/>
      <c r="AF16" s="926"/>
      <c r="AG16" s="927"/>
      <c r="AH16" s="927"/>
      <c r="AI16" s="927"/>
      <c r="AJ16" s="928"/>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39"/>
      <c r="B17" s="940"/>
      <c r="C17" s="940"/>
      <c r="D17" s="940"/>
      <c r="E17" s="940"/>
      <c r="F17" s="940"/>
      <c r="G17" s="941"/>
      <c r="H17" s="915" t="s">
        <v>101</v>
      </c>
      <c r="I17" s="916"/>
      <c r="J17" s="916"/>
      <c r="K17" s="916"/>
      <c r="L17" s="916"/>
      <c r="M17" s="917"/>
      <c r="N17" s="929"/>
      <c r="O17" s="929"/>
      <c r="P17" s="929"/>
      <c r="Q17" s="919"/>
      <c r="R17" s="919"/>
      <c r="S17" s="919"/>
      <c r="T17" s="920" t="str">
        <f>IF($A16&lt;&gt;"","---","")</f>
        <v/>
      </c>
      <c r="U17" s="921"/>
      <c r="V17" s="921"/>
      <c r="W17" s="919"/>
      <c r="X17" s="919"/>
      <c r="Y17" s="919"/>
      <c r="Z17" s="920" t="str">
        <f>IF($A16&lt;&gt;"","---","")</f>
        <v/>
      </c>
      <c r="AA17" s="921"/>
      <c r="AB17" s="921"/>
      <c r="AC17" s="925" t="str">
        <f>IF(N17*1.085*(W17-Q17)/1000=0,"",N17*1.085*(W17-Q17)/1000)</f>
        <v/>
      </c>
      <c r="AD17" s="925"/>
      <c r="AE17" s="925"/>
      <c r="AF17" s="912"/>
      <c r="AG17" s="913"/>
      <c r="AH17" s="913"/>
      <c r="AI17" s="913"/>
      <c r="AJ17" s="914"/>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36"/>
      <c r="B18" s="937"/>
      <c r="C18" s="937"/>
      <c r="D18" s="937"/>
      <c r="E18" s="937"/>
      <c r="F18" s="937"/>
      <c r="G18" s="938"/>
      <c r="H18" s="932" t="s">
        <v>102</v>
      </c>
      <c r="I18" s="933"/>
      <c r="J18" s="933"/>
      <c r="K18" s="933"/>
      <c r="L18" s="933"/>
      <c r="M18" s="934"/>
      <c r="N18" s="935"/>
      <c r="O18" s="935"/>
      <c r="P18" s="935"/>
      <c r="Q18" s="882"/>
      <c r="R18" s="882"/>
      <c r="S18" s="882"/>
      <c r="T18" s="883" t="str">
        <f>IF($A18&lt;&gt;"","---","")</f>
        <v/>
      </c>
      <c r="U18" s="884"/>
      <c r="V18" s="884"/>
      <c r="W18" s="882"/>
      <c r="X18" s="882"/>
      <c r="Y18" s="882"/>
      <c r="Z18" s="883" t="str">
        <f>IF($A18&lt;&gt;"","---","")</f>
        <v/>
      </c>
      <c r="AA18" s="884"/>
      <c r="AB18" s="884"/>
      <c r="AC18" s="885"/>
      <c r="AD18" s="885"/>
      <c r="AE18" s="885"/>
      <c r="AF18" s="926"/>
      <c r="AG18" s="927"/>
      <c r="AH18" s="927"/>
      <c r="AI18" s="927"/>
      <c r="AJ18" s="928"/>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915" t="s">
        <v>101</v>
      </c>
      <c r="I19" s="916"/>
      <c r="J19" s="916"/>
      <c r="K19" s="916"/>
      <c r="L19" s="916"/>
      <c r="M19" s="917"/>
      <c r="N19" s="929"/>
      <c r="O19" s="929"/>
      <c r="P19" s="929"/>
      <c r="Q19" s="919"/>
      <c r="R19" s="919"/>
      <c r="S19" s="919"/>
      <c r="T19" s="920" t="str">
        <f>IF($A18&lt;&gt;"","---","")</f>
        <v/>
      </c>
      <c r="U19" s="921"/>
      <c r="V19" s="921"/>
      <c r="W19" s="919"/>
      <c r="X19" s="919"/>
      <c r="Y19" s="919"/>
      <c r="Z19" s="920" t="str">
        <f>IF($A18&lt;&gt;"","---","")</f>
        <v/>
      </c>
      <c r="AA19" s="921"/>
      <c r="AB19" s="921"/>
      <c r="AC19" s="925" t="str">
        <f>IF(N19*1.085*(W19-Q19)/1000=0,"",N19*1.085*(W19-Q19)/1000)</f>
        <v/>
      </c>
      <c r="AD19" s="925"/>
      <c r="AE19" s="925"/>
      <c r="AF19" s="912"/>
      <c r="AG19" s="913"/>
      <c r="AH19" s="913"/>
      <c r="AI19" s="913"/>
      <c r="AJ19" s="914"/>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932" t="s">
        <v>102</v>
      </c>
      <c r="I20" s="933"/>
      <c r="J20" s="933"/>
      <c r="K20" s="933"/>
      <c r="L20" s="933"/>
      <c r="M20" s="934"/>
      <c r="N20" s="935"/>
      <c r="O20" s="935"/>
      <c r="P20" s="935"/>
      <c r="Q20" s="882"/>
      <c r="R20" s="882"/>
      <c r="S20" s="882"/>
      <c r="T20" s="883" t="str">
        <f>IF($A20&lt;&gt;"","---","")</f>
        <v/>
      </c>
      <c r="U20" s="884"/>
      <c r="V20" s="884"/>
      <c r="W20" s="882"/>
      <c r="X20" s="882"/>
      <c r="Y20" s="882"/>
      <c r="Z20" s="883" t="str">
        <f>IF($A20&lt;&gt;"","---","")</f>
        <v/>
      </c>
      <c r="AA20" s="884"/>
      <c r="AB20" s="884"/>
      <c r="AC20" s="885"/>
      <c r="AD20" s="885"/>
      <c r="AE20" s="885"/>
      <c r="AF20" s="926"/>
      <c r="AG20" s="927"/>
      <c r="AH20" s="927"/>
      <c r="AI20" s="927"/>
      <c r="AJ20" s="928"/>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39"/>
      <c r="B21" s="940"/>
      <c r="C21" s="940"/>
      <c r="D21" s="940"/>
      <c r="E21" s="940"/>
      <c r="F21" s="940"/>
      <c r="G21" s="941"/>
      <c r="H21" s="915" t="s">
        <v>101</v>
      </c>
      <c r="I21" s="916"/>
      <c r="J21" s="916"/>
      <c r="K21" s="916"/>
      <c r="L21" s="916"/>
      <c r="M21" s="917"/>
      <c r="N21" s="929"/>
      <c r="O21" s="929"/>
      <c r="P21" s="929"/>
      <c r="Q21" s="919"/>
      <c r="R21" s="919"/>
      <c r="S21" s="919"/>
      <c r="T21" s="920" t="str">
        <f>IF($A20&lt;&gt;"","---","")</f>
        <v/>
      </c>
      <c r="U21" s="921"/>
      <c r="V21" s="921"/>
      <c r="W21" s="919"/>
      <c r="X21" s="919"/>
      <c r="Y21" s="919"/>
      <c r="Z21" s="920" t="str">
        <f>IF($A20&lt;&gt;"","---","")</f>
        <v/>
      </c>
      <c r="AA21" s="921"/>
      <c r="AB21" s="921"/>
      <c r="AC21" s="925" t="str">
        <f>IF(N21*1.085*(W21-Q21)/1000=0,"",N21*1.085*(W21-Q21)/1000)</f>
        <v/>
      </c>
      <c r="AD21" s="925"/>
      <c r="AE21" s="925"/>
      <c r="AF21" s="912"/>
      <c r="AG21" s="913"/>
      <c r="AH21" s="913"/>
      <c r="AI21" s="913"/>
      <c r="AJ21" s="914"/>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36"/>
      <c r="B22" s="937"/>
      <c r="C22" s="937"/>
      <c r="D22" s="937"/>
      <c r="E22" s="937"/>
      <c r="F22" s="937"/>
      <c r="G22" s="938"/>
      <c r="H22" s="932" t="s">
        <v>102</v>
      </c>
      <c r="I22" s="933"/>
      <c r="J22" s="933"/>
      <c r="K22" s="933"/>
      <c r="L22" s="933"/>
      <c r="M22" s="934"/>
      <c r="N22" s="935"/>
      <c r="O22" s="935"/>
      <c r="P22" s="935"/>
      <c r="Q22" s="882"/>
      <c r="R22" s="882"/>
      <c r="S22" s="882"/>
      <c r="T22" s="883" t="str">
        <f>IF($A22&lt;&gt;"","---","")</f>
        <v/>
      </c>
      <c r="U22" s="884"/>
      <c r="V22" s="884"/>
      <c r="W22" s="882"/>
      <c r="X22" s="882"/>
      <c r="Y22" s="882"/>
      <c r="Z22" s="883" t="str">
        <f>IF($A22&lt;&gt;"","---","")</f>
        <v/>
      </c>
      <c r="AA22" s="884"/>
      <c r="AB22" s="884"/>
      <c r="AC22" s="885"/>
      <c r="AD22" s="885"/>
      <c r="AE22" s="885"/>
      <c r="AF22" s="926"/>
      <c r="AG22" s="927"/>
      <c r="AH22" s="927"/>
      <c r="AI22" s="927"/>
      <c r="AJ22" s="928"/>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915" t="s">
        <v>101</v>
      </c>
      <c r="I23" s="916"/>
      <c r="J23" s="916"/>
      <c r="K23" s="916"/>
      <c r="L23" s="916"/>
      <c r="M23" s="917"/>
      <c r="N23" s="929"/>
      <c r="O23" s="929"/>
      <c r="P23" s="929"/>
      <c r="Q23" s="919"/>
      <c r="R23" s="919"/>
      <c r="S23" s="919"/>
      <c r="T23" s="920" t="str">
        <f>IF($A22&lt;&gt;"","---","")</f>
        <v/>
      </c>
      <c r="U23" s="921"/>
      <c r="V23" s="921"/>
      <c r="W23" s="919"/>
      <c r="X23" s="919"/>
      <c r="Y23" s="919"/>
      <c r="Z23" s="920" t="str">
        <f>IF($A22&lt;&gt;"","---","")</f>
        <v/>
      </c>
      <c r="AA23" s="921"/>
      <c r="AB23" s="921"/>
      <c r="AC23" s="925" t="str">
        <f>IF(N23*1.085*(W23-Q23)/1000=0,"",N23*1.085*(W23-Q23)/1000)</f>
        <v/>
      </c>
      <c r="AD23" s="925"/>
      <c r="AE23" s="925"/>
      <c r="AF23" s="912"/>
      <c r="AG23" s="913"/>
      <c r="AH23" s="913"/>
      <c r="AI23" s="913"/>
      <c r="AJ23" s="914"/>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932" t="s">
        <v>102</v>
      </c>
      <c r="I24" s="933"/>
      <c r="J24" s="933"/>
      <c r="K24" s="933"/>
      <c r="L24" s="933"/>
      <c r="M24" s="934"/>
      <c r="N24" s="935"/>
      <c r="O24" s="935"/>
      <c r="P24" s="935"/>
      <c r="Q24" s="882"/>
      <c r="R24" s="882"/>
      <c r="S24" s="882"/>
      <c r="T24" s="883" t="str">
        <f>IF($A24&lt;&gt;"","---","")</f>
        <v/>
      </c>
      <c r="U24" s="884"/>
      <c r="V24" s="884"/>
      <c r="W24" s="882"/>
      <c r="X24" s="882"/>
      <c r="Y24" s="882"/>
      <c r="Z24" s="883" t="str">
        <f>IF($A24&lt;&gt;"","---","")</f>
        <v/>
      </c>
      <c r="AA24" s="884"/>
      <c r="AB24" s="884"/>
      <c r="AC24" s="885"/>
      <c r="AD24" s="885"/>
      <c r="AE24" s="885"/>
      <c r="AF24" s="926"/>
      <c r="AG24" s="927"/>
      <c r="AH24" s="927"/>
      <c r="AI24" s="927"/>
      <c r="AJ24" s="928"/>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39"/>
      <c r="B25" s="940"/>
      <c r="C25" s="940"/>
      <c r="D25" s="940"/>
      <c r="E25" s="940"/>
      <c r="F25" s="940"/>
      <c r="G25" s="941"/>
      <c r="H25" s="915" t="s">
        <v>101</v>
      </c>
      <c r="I25" s="916"/>
      <c r="J25" s="916"/>
      <c r="K25" s="916"/>
      <c r="L25" s="916"/>
      <c r="M25" s="917"/>
      <c r="N25" s="929"/>
      <c r="O25" s="929"/>
      <c r="P25" s="929"/>
      <c r="Q25" s="919"/>
      <c r="R25" s="919"/>
      <c r="S25" s="919"/>
      <c r="T25" s="920" t="str">
        <f>IF($A24&lt;&gt;"","---","")</f>
        <v/>
      </c>
      <c r="U25" s="921"/>
      <c r="V25" s="921"/>
      <c r="W25" s="919"/>
      <c r="X25" s="919"/>
      <c r="Y25" s="919"/>
      <c r="Z25" s="920" t="str">
        <f>IF($A24&lt;&gt;"","---","")</f>
        <v/>
      </c>
      <c r="AA25" s="921"/>
      <c r="AB25" s="921"/>
      <c r="AC25" s="925" t="str">
        <f>IF(N25*1.085*(W25-Q25)/1000=0,"",N25*1.085*(W25-Q25)/1000)</f>
        <v/>
      </c>
      <c r="AD25" s="925"/>
      <c r="AE25" s="925"/>
      <c r="AF25" s="912"/>
      <c r="AG25" s="913"/>
      <c r="AH25" s="913"/>
      <c r="AI25" s="913"/>
      <c r="AJ25" s="914"/>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36"/>
      <c r="B26" s="937"/>
      <c r="C26" s="937"/>
      <c r="D26" s="937"/>
      <c r="E26" s="937"/>
      <c r="F26" s="937"/>
      <c r="G26" s="938"/>
      <c r="H26" s="932" t="s">
        <v>102</v>
      </c>
      <c r="I26" s="933"/>
      <c r="J26" s="933"/>
      <c r="K26" s="933"/>
      <c r="L26" s="933"/>
      <c r="M26" s="934"/>
      <c r="N26" s="935"/>
      <c r="O26" s="935"/>
      <c r="P26" s="935"/>
      <c r="Q26" s="882"/>
      <c r="R26" s="882"/>
      <c r="S26" s="882"/>
      <c r="T26" s="883" t="str">
        <f>IF($A26&lt;&gt;"","---","")</f>
        <v/>
      </c>
      <c r="U26" s="884"/>
      <c r="V26" s="884"/>
      <c r="W26" s="882"/>
      <c r="X26" s="882"/>
      <c r="Y26" s="882"/>
      <c r="Z26" s="883" t="str">
        <f>IF($A26&lt;&gt;"","---","")</f>
        <v/>
      </c>
      <c r="AA26" s="884"/>
      <c r="AB26" s="884"/>
      <c r="AC26" s="885"/>
      <c r="AD26" s="885"/>
      <c r="AE26" s="885"/>
      <c r="AF26" s="926"/>
      <c r="AG26" s="927"/>
      <c r="AH26" s="927"/>
      <c r="AI26" s="927"/>
      <c r="AJ26" s="928"/>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915" t="s">
        <v>101</v>
      </c>
      <c r="I27" s="916"/>
      <c r="J27" s="916"/>
      <c r="K27" s="916"/>
      <c r="L27" s="916"/>
      <c r="M27" s="917"/>
      <c r="N27" s="929"/>
      <c r="O27" s="929"/>
      <c r="P27" s="929"/>
      <c r="Q27" s="919"/>
      <c r="R27" s="919"/>
      <c r="S27" s="919"/>
      <c r="T27" s="920" t="str">
        <f>IF($A26&lt;&gt;"","---","")</f>
        <v/>
      </c>
      <c r="U27" s="921"/>
      <c r="V27" s="921"/>
      <c r="W27" s="919"/>
      <c r="X27" s="919"/>
      <c r="Y27" s="919"/>
      <c r="Z27" s="920" t="str">
        <f>IF($A26&lt;&gt;"","---","")</f>
        <v/>
      </c>
      <c r="AA27" s="921"/>
      <c r="AB27" s="921"/>
      <c r="AC27" s="925" t="str">
        <f>IF(N27*1.085*(W27-Q27)/1000=0,"",N27*1.085*(W27-Q27)/1000)</f>
        <v/>
      </c>
      <c r="AD27" s="925"/>
      <c r="AE27" s="925"/>
      <c r="AF27" s="912"/>
      <c r="AG27" s="913"/>
      <c r="AH27" s="913"/>
      <c r="AI27" s="913"/>
      <c r="AJ27" s="914"/>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932" t="s">
        <v>102</v>
      </c>
      <c r="I28" s="933"/>
      <c r="J28" s="933"/>
      <c r="K28" s="933"/>
      <c r="L28" s="933"/>
      <c r="M28" s="934"/>
      <c r="N28" s="945"/>
      <c r="O28" s="946"/>
      <c r="P28" s="947"/>
      <c r="Q28" s="948"/>
      <c r="R28" s="949"/>
      <c r="S28" s="950"/>
      <c r="T28" s="883" t="str">
        <f>IF($A28&lt;&gt;"","---","")</f>
        <v/>
      </c>
      <c r="U28" s="884"/>
      <c r="V28" s="884"/>
      <c r="W28" s="882"/>
      <c r="X28" s="882"/>
      <c r="Y28" s="882"/>
      <c r="Z28" s="883" t="str">
        <f>IF($A28&lt;&gt;"","---","")</f>
        <v/>
      </c>
      <c r="AA28" s="884"/>
      <c r="AB28" s="884"/>
      <c r="AC28" s="942"/>
      <c r="AD28" s="943"/>
      <c r="AE28" s="944"/>
      <c r="AF28" s="926"/>
      <c r="AG28" s="927"/>
      <c r="AH28" s="927"/>
      <c r="AI28" s="927"/>
      <c r="AJ28" s="928"/>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39"/>
      <c r="B29" s="940"/>
      <c r="C29" s="940"/>
      <c r="D29" s="940"/>
      <c r="E29" s="940"/>
      <c r="F29" s="940"/>
      <c r="G29" s="941"/>
      <c r="H29" s="915" t="s">
        <v>101</v>
      </c>
      <c r="I29" s="916"/>
      <c r="J29" s="916"/>
      <c r="K29" s="916"/>
      <c r="L29" s="916"/>
      <c r="M29" s="917"/>
      <c r="N29" s="951"/>
      <c r="O29" s="952"/>
      <c r="P29" s="953"/>
      <c r="Q29" s="954"/>
      <c r="R29" s="955"/>
      <c r="S29" s="956"/>
      <c r="T29" s="920" t="str">
        <f>IF($A28&lt;&gt;"","---","")</f>
        <v/>
      </c>
      <c r="U29" s="921"/>
      <c r="V29" s="921"/>
      <c r="W29" s="919"/>
      <c r="X29" s="919"/>
      <c r="Y29" s="919"/>
      <c r="Z29" s="920" t="str">
        <f>IF($A28&lt;&gt;"","---","")</f>
        <v/>
      </c>
      <c r="AA29" s="921"/>
      <c r="AB29" s="921"/>
      <c r="AC29" s="925" t="str">
        <f>IF(N29*1.085*(W29-Q29)/1000=0,"",N29*1.085*(W29-Q29)/1000)</f>
        <v/>
      </c>
      <c r="AD29" s="925"/>
      <c r="AE29" s="925"/>
      <c r="AF29" s="912"/>
      <c r="AG29" s="913"/>
      <c r="AH29" s="913"/>
      <c r="AI29" s="913"/>
      <c r="AJ29" s="914"/>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36"/>
      <c r="B30" s="937"/>
      <c r="C30" s="937"/>
      <c r="D30" s="937"/>
      <c r="E30" s="937"/>
      <c r="F30" s="937"/>
      <c r="G30" s="938"/>
      <c r="H30" s="932" t="s">
        <v>102</v>
      </c>
      <c r="I30" s="933"/>
      <c r="J30" s="933"/>
      <c r="K30" s="933"/>
      <c r="L30" s="933"/>
      <c r="M30" s="934"/>
      <c r="N30" s="945"/>
      <c r="O30" s="946"/>
      <c r="P30" s="947"/>
      <c r="Q30" s="948"/>
      <c r="R30" s="949"/>
      <c r="S30" s="950"/>
      <c r="T30" s="883" t="str">
        <f>IF($A30&lt;&gt;"","---","")</f>
        <v/>
      </c>
      <c r="U30" s="884"/>
      <c r="V30" s="884"/>
      <c r="W30" s="882"/>
      <c r="X30" s="882"/>
      <c r="Y30" s="882"/>
      <c r="Z30" s="883" t="str">
        <f>IF($A30&lt;&gt;"","---","")</f>
        <v/>
      </c>
      <c r="AA30" s="884"/>
      <c r="AB30" s="884"/>
      <c r="AC30" s="942"/>
      <c r="AD30" s="943"/>
      <c r="AE30" s="944"/>
      <c r="AF30" s="926"/>
      <c r="AG30" s="927"/>
      <c r="AH30" s="927"/>
      <c r="AI30" s="927"/>
      <c r="AJ30" s="928"/>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39"/>
      <c r="B31" s="940"/>
      <c r="C31" s="940"/>
      <c r="D31" s="940"/>
      <c r="E31" s="940"/>
      <c r="F31" s="940"/>
      <c r="G31" s="941"/>
      <c r="H31" s="915" t="s">
        <v>101</v>
      </c>
      <c r="I31" s="916"/>
      <c r="J31" s="916"/>
      <c r="K31" s="916"/>
      <c r="L31" s="916"/>
      <c r="M31" s="917"/>
      <c r="N31" s="951"/>
      <c r="O31" s="952"/>
      <c r="P31" s="953"/>
      <c r="Q31" s="954"/>
      <c r="R31" s="955"/>
      <c r="S31" s="956"/>
      <c r="T31" s="920" t="str">
        <f>IF($A30&lt;&gt;"","---","")</f>
        <v/>
      </c>
      <c r="U31" s="921"/>
      <c r="V31" s="921"/>
      <c r="W31" s="919"/>
      <c r="X31" s="919"/>
      <c r="Y31" s="919"/>
      <c r="Z31" s="920" t="str">
        <f>IF($A30&lt;&gt;"","---","")</f>
        <v/>
      </c>
      <c r="AA31" s="921"/>
      <c r="AB31" s="921"/>
      <c r="AC31" s="925" t="str">
        <f>IF(N31*1.085*(W31-Q31)/1000=0,"",N31*1.085*(W31-Q31)/1000)</f>
        <v/>
      </c>
      <c r="AD31" s="925"/>
      <c r="AE31" s="925"/>
      <c r="AF31" s="912"/>
      <c r="AG31" s="913"/>
      <c r="AH31" s="913"/>
      <c r="AI31" s="913"/>
      <c r="AJ31" s="914"/>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36"/>
      <c r="B32" s="937"/>
      <c r="C32" s="937"/>
      <c r="D32" s="937"/>
      <c r="E32" s="937"/>
      <c r="F32" s="937"/>
      <c r="G32" s="938"/>
      <c r="H32" s="932" t="s">
        <v>102</v>
      </c>
      <c r="I32" s="933"/>
      <c r="J32" s="933"/>
      <c r="K32" s="933"/>
      <c r="L32" s="933"/>
      <c r="M32" s="934"/>
      <c r="N32" s="945"/>
      <c r="O32" s="946"/>
      <c r="P32" s="947"/>
      <c r="Q32" s="948"/>
      <c r="R32" s="949"/>
      <c r="S32" s="950"/>
      <c r="T32" s="883" t="str">
        <f>IF($A32&lt;&gt;"","---","")</f>
        <v/>
      </c>
      <c r="U32" s="884"/>
      <c r="V32" s="884"/>
      <c r="W32" s="882"/>
      <c r="X32" s="882"/>
      <c r="Y32" s="882"/>
      <c r="Z32" s="883" t="str">
        <f>IF($A32&lt;&gt;"","---","")</f>
        <v/>
      </c>
      <c r="AA32" s="884"/>
      <c r="AB32" s="884"/>
      <c r="AC32" s="942"/>
      <c r="AD32" s="943"/>
      <c r="AE32" s="944"/>
      <c r="AF32" s="926"/>
      <c r="AG32" s="927"/>
      <c r="AH32" s="927"/>
      <c r="AI32" s="927"/>
      <c r="AJ32" s="928"/>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66"/>
      <c r="B33" s="967"/>
      <c r="C33" s="967"/>
      <c r="D33" s="967"/>
      <c r="E33" s="967"/>
      <c r="F33" s="967"/>
      <c r="G33" s="968"/>
      <c r="H33" s="969" t="s">
        <v>101</v>
      </c>
      <c r="I33" s="970"/>
      <c r="J33" s="970"/>
      <c r="K33" s="970"/>
      <c r="L33" s="970"/>
      <c r="M33" s="971"/>
      <c r="N33" s="972"/>
      <c r="O33" s="973"/>
      <c r="P33" s="974"/>
      <c r="Q33" s="960"/>
      <c r="R33" s="961"/>
      <c r="S33" s="962"/>
      <c r="T33" s="975" t="str">
        <f>IF($A32&lt;&gt;"","---","")</f>
        <v/>
      </c>
      <c r="U33" s="976"/>
      <c r="V33" s="976"/>
      <c r="W33" s="977"/>
      <c r="X33" s="977"/>
      <c r="Y33" s="977"/>
      <c r="Z33" s="975" t="str">
        <f>IF($A32&lt;&gt;"","---","")</f>
        <v/>
      </c>
      <c r="AA33" s="976"/>
      <c r="AB33" s="976"/>
      <c r="AC33" s="960" t="str">
        <f>IF(N33*1.085*(W33-Q33)/1000=0,"",N33*1.085*(W33-Q33)/1000)</f>
        <v/>
      </c>
      <c r="AD33" s="961"/>
      <c r="AE33" s="962"/>
      <c r="AF33" s="963"/>
      <c r="AG33" s="964"/>
      <c r="AH33" s="964"/>
      <c r="AI33" s="964"/>
      <c r="AJ33" s="9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349</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79" t="s">
        <v>158</v>
      </c>
      <c r="B11" s="880"/>
      <c r="C11" s="880"/>
      <c r="D11" s="880"/>
      <c r="E11" s="880"/>
      <c r="F11" s="880"/>
      <c r="G11" s="880"/>
      <c r="H11" s="880"/>
      <c r="I11" s="880"/>
      <c r="J11" s="880"/>
      <c r="K11" s="880"/>
      <c r="L11" s="880"/>
      <c r="M11" s="880"/>
      <c r="N11" s="880"/>
      <c r="O11" s="880"/>
      <c r="P11" s="881"/>
      <c r="Q11" s="42"/>
      <c r="R11" s="42"/>
      <c r="S11" s="879" t="s">
        <v>114</v>
      </c>
      <c r="T11" s="880"/>
      <c r="U11" s="880"/>
      <c r="V11" s="880"/>
      <c r="W11" s="880"/>
      <c r="X11" s="880"/>
      <c r="Y11" s="880"/>
      <c r="Z11" s="880"/>
      <c r="AA11" s="880"/>
      <c r="AB11" s="880"/>
      <c r="AC11" s="880"/>
      <c r="AD11" s="880"/>
      <c r="AE11" s="880"/>
      <c r="AF11" s="880"/>
      <c r="AG11" s="880"/>
      <c r="AH11" s="880"/>
      <c r="AI11" s="881"/>
      <c r="AJ11" s="5"/>
      <c r="AK11" s="1074" t="s">
        <v>762</v>
      </c>
      <c r="AL11" s="1075"/>
      <c r="AM11" s="1075"/>
      <c r="AN11" s="1075"/>
      <c r="AO11" s="1075"/>
      <c r="AP11" s="1075"/>
      <c r="AQ11" s="1075"/>
      <c r="AR11" s="1075"/>
      <c r="AS11" s="1075"/>
      <c r="AT11" s="1075"/>
      <c r="AU11" s="1075"/>
      <c r="AV11" s="1075"/>
      <c r="AW11" s="1075"/>
      <c r="AX11" s="1075"/>
      <c r="AY11" s="1075"/>
      <c r="AZ11" s="1075"/>
      <c r="BA11" s="1075"/>
      <c r="BB11" s="1075"/>
      <c r="BC11" s="1075"/>
      <c r="BD11" s="1075"/>
      <c r="BE11" s="1075"/>
      <c r="BF11" s="1075"/>
      <c r="BG11" s="1075"/>
      <c r="BH11" s="1075"/>
      <c r="BI11" s="1075"/>
      <c r="BJ11" s="1075"/>
      <c r="BK11" s="1075"/>
      <c r="BL11" s="1075"/>
      <c r="BM11" s="1075"/>
      <c r="BN11" s="1075"/>
      <c r="BO11" s="1076"/>
      <c r="BP11" s="5"/>
      <c r="BQ11" s="5"/>
      <c r="BR11" s="5"/>
      <c r="BS11" s="5"/>
    </row>
    <row r="12" spans="1:71" ht="12.75" customHeight="1" thickTop="1" x14ac:dyDescent="0.2">
      <c r="A12" s="1081" t="s">
        <v>111</v>
      </c>
      <c r="B12" s="1082"/>
      <c r="C12" s="1082"/>
      <c r="D12" s="1082"/>
      <c r="E12" s="1082"/>
      <c r="F12" s="1083"/>
      <c r="G12" s="1041"/>
      <c r="H12" s="1041"/>
      <c r="I12" s="1041"/>
      <c r="J12" s="1041"/>
      <c r="K12" s="1041"/>
      <c r="L12" s="1041"/>
      <c r="M12" s="1041"/>
      <c r="N12" s="1041"/>
      <c r="O12" s="1041"/>
      <c r="P12" s="1042"/>
      <c r="Q12" s="42"/>
      <c r="R12" s="42"/>
      <c r="S12" s="997" t="s">
        <v>111</v>
      </c>
      <c r="T12" s="998"/>
      <c r="U12" s="998"/>
      <c r="V12" s="998"/>
      <c r="W12" s="998"/>
      <c r="X12" s="998"/>
      <c r="Y12" s="998"/>
      <c r="Z12" s="1041"/>
      <c r="AA12" s="1041"/>
      <c r="AB12" s="1041"/>
      <c r="AC12" s="1041"/>
      <c r="AD12" s="1041"/>
      <c r="AE12" s="1041"/>
      <c r="AF12" s="1041"/>
      <c r="AG12" s="1041"/>
      <c r="AH12" s="1041"/>
      <c r="AI12" s="1042"/>
      <c r="AJ12" s="5"/>
      <c r="AK12" s="1084"/>
      <c r="AL12" s="1085"/>
      <c r="AM12" s="1086"/>
      <c r="AN12" s="1080" t="s">
        <v>1007</v>
      </c>
      <c r="AO12" s="1080"/>
      <c r="AP12" s="1080"/>
      <c r="AQ12" s="1080" t="s">
        <v>98</v>
      </c>
      <c r="AR12" s="1080"/>
      <c r="AS12" s="1080"/>
      <c r="AT12" s="1080"/>
      <c r="AU12" s="1080"/>
      <c r="AV12" s="1080"/>
      <c r="AW12" s="1080"/>
      <c r="AX12" s="1080"/>
      <c r="AY12" s="1077"/>
      <c r="AZ12" s="1080" t="s">
        <v>155</v>
      </c>
      <c r="BA12" s="1080"/>
      <c r="BB12" s="1080"/>
      <c r="BC12" s="1080"/>
      <c r="BD12" s="1080"/>
      <c r="BE12" s="1080"/>
      <c r="BF12" s="1080"/>
      <c r="BG12" s="1080"/>
      <c r="BH12" s="1077" t="s">
        <v>154</v>
      </c>
      <c r="BI12" s="1078"/>
      <c r="BJ12" s="1078"/>
      <c r="BK12" s="1078"/>
      <c r="BL12" s="1078"/>
      <c r="BM12" s="1078"/>
      <c r="BN12" s="1078"/>
      <c r="BO12" s="1079"/>
      <c r="BP12" s="5"/>
      <c r="BQ12" s="5"/>
      <c r="BR12" s="5"/>
      <c r="BS12" s="5"/>
    </row>
    <row r="13" spans="1:71" ht="12" customHeight="1" x14ac:dyDescent="0.2">
      <c r="A13" s="1010" t="s">
        <v>54</v>
      </c>
      <c r="B13" s="1011"/>
      <c r="C13" s="1011"/>
      <c r="D13" s="1011"/>
      <c r="E13" s="1011"/>
      <c r="F13" s="1012"/>
      <c r="G13" s="1025"/>
      <c r="H13" s="1025"/>
      <c r="I13" s="1025"/>
      <c r="J13" s="1025"/>
      <c r="K13" s="1025"/>
      <c r="L13" s="1025"/>
      <c r="M13" s="1025"/>
      <c r="N13" s="1025"/>
      <c r="O13" s="1025"/>
      <c r="P13" s="1026"/>
      <c r="Q13" s="42"/>
      <c r="R13" s="42"/>
      <c r="S13" s="989" t="s">
        <v>108</v>
      </c>
      <c r="T13" s="990"/>
      <c r="U13" s="990"/>
      <c r="V13" s="990"/>
      <c r="W13" s="990"/>
      <c r="X13" s="990"/>
      <c r="Y13" s="990"/>
      <c r="Z13" s="1025"/>
      <c r="AA13" s="1025"/>
      <c r="AB13" s="1025"/>
      <c r="AC13" s="1025"/>
      <c r="AD13" s="1025"/>
      <c r="AE13" s="1025"/>
      <c r="AF13" s="1025"/>
      <c r="AG13" s="1025"/>
      <c r="AH13" s="1025"/>
      <c r="AI13" s="1026"/>
      <c r="AJ13" s="5"/>
      <c r="AK13" s="1061" t="s">
        <v>152</v>
      </c>
      <c r="AL13" s="1062"/>
      <c r="AM13" s="1062"/>
      <c r="AN13" s="1072"/>
      <c r="AO13" s="1072"/>
      <c r="AP13" s="1072"/>
      <c r="AQ13" s="1065"/>
      <c r="AR13" s="1065"/>
      <c r="AS13" s="1065"/>
      <c r="AT13" s="1049" t="s">
        <v>151</v>
      </c>
      <c r="AU13" s="1049"/>
      <c r="AV13" s="1049"/>
      <c r="AW13" s="1049"/>
      <c r="AX13" s="1049"/>
      <c r="AY13" s="1050"/>
      <c r="AZ13" s="1067" t="str">
        <f>IF(AN13="","",IF(100*(ABS(AN13-$AN$16)/$AN$16)&gt;10,"T1 Exceeds 10% by "&amp;ROUND(100*(ABS(AN13-$AN$16)/$AN$16)-10,1)&amp;"%",""))</f>
        <v/>
      </c>
      <c r="BA13" s="1067"/>
      <c r="BB13" s="1067"/>
      <c r="BC13" s="1067"/>
      <c r="BD13" s="1067"/>
      <c r="BE13" s="1067"/>
      <c r="BF13" s="1067"/>
      <c r="BG13" s="1067"/>
      <c r="BH13" s="1067" t="str">
        <f>IF(AQ13="","",IF(100*(ABS(AQ13-$AQ$16)/$AQ$16)&gt;2,"T1 Exceeds 2% by "&amp;ROUND(100*(ABS(AQ13-$AQ$16)/$AQ$16)-2,1)&amp;"%",""))</f>
        <v/>
      </c>
      <c r="BI13" s="1067"/>
      <c r="BJ13" s="1067"/>
      <c r="BK13" s="1067"/>
      <c r="BL13" s="1067"/>
      <c r="BM13" s="1067"/>
      <c r="BN13" s="1067"/>
      <c r="BO13" s="1068"/>
      <c r="BP13" s="5"/>
      <c r="BQ13" s="5"/>
      <c r="BR13" s="5"/>
      <c r="BS13" s="5"/>
    </row>
    <row r="14" spans="1:71" ht="12" customHeight="1" x14ac:dyDescent="0.2">
      <c r="A14" s="1010" t="s">
        <v>150</v>
      </c>
      <c r="B14" s="1011"/>
      <c r="C14" s="1011"/>
      <c r="D14" s="1011"/>
      <c r="E14" s="1011"/>
      <c r="F14" s="1012"/>
      <c r="G14" s="1025"/>
      <c r="H14" s="1025"/>
      <c r="I14" s="1025"/>
      <c r="J14" s="1025"/>
      <c r="K14" s="1025"/>
      <c r="L14" s="1025"/>
      <c r="M14" s="1025"/>
      <c r="N14" s="1025"/>
      <c r="O14" s="1025"/>
      <c r="P14" s="1026"/>
      <c r="Q14" s="42"/>
      <c r="R14" s="42"/>
      <c r="S14" s="1010" t="s">
        <v>105</v>
      </c>
      <c r="T14" s="1011"/>
      <c r="U14" s="1011"/>
      <c r="V14" s="1011"/>
      <c r="W14" s="1011"/>
      <c r="X14" s="1011"/>
      <c r="Y14" s="1012"/>
      <c r="Z14" s="925"/>
      <c r="AA14" s="925"/>
      <c r="AB14" s="925"/>
      <c r="AC14" s="925"/>
      <c r="AD14" s="925"/>
      <c r="AE14" s="925"/>
      <c r="AF14" s="925"/>
      <c r="AG14" s="925"/>
      <c r="AH14" s="925"/>
      <c r="AI14" s="1073"/>
      <c r="AJ14" s="5"/>
      <c r="AK14" s="1061" t="s">
        <v>51</v>
      </c>
      <c r="AL14" s="1062"/>
      <c r="AM14" s="1062"/>
      <c r="AN14" s="1072"/>
      <c r="AO14" s="1072"/>
      <c r="AP14" s="1072"/>
      <c r="AQ14" s="1065"/>
      <c r="AR14" s="1065"/>
      <c r="AS14" s="1065"/>
      <c r="AT14" s="1065"/>
      <c r="AU14" s="1065"/>
      <c r="AV14" s="1065"/>
      <c r="AW14" s="1065"/>
      <c r="AX14" s="1065"/>
      <c r="AY14" s="1066"/>
      <c r="AZ14" s="1067" t="str">
        <f>IF(AN14="","",IF(100*(ABS(AN14-$AN$16)/$AN$16)&gt;10,"T2 Exceeds 10% by "&amp;ROUND(100*(ABS(AN14-$AN$16)/$AN$16)-10,1)&amp;"%",""))</f>
        <v/>
      </c>
      <c r="BA14" s="1067"/>
      <c r="BB14" s="1067"/>
      <c r="BC14" s="1067"/>
      <c r="BD14" s="1067"/>
      <c r="BE14" s="1067"/>
      <c r="BF14" s="1067"/>
      <c r="BG14" s="1067"/>
      <c r="BH14" s="1067" t="str">
        <f>IF(AQ14="","",IF(100*(ABS(AQ14-$AQ$16)/$AQ$16)&gt;2,"T2 Exceeds 2% by "&amp;ROUND(100*(ABS(AQ14-$AQ$16)/$AQ$16)-2,1)&amp;"%",""))</f>
        <v/>
      </c>
      <c r="BI14" s="1067"/>
      <c r="BJ14" s="1067"/>
      <c r="BK14" s="1067"/>
      <c r="BL14" s="1067"/>
      <c r="BM14" s="1067"/>
      <c r="BN14" s="1067"/>
      <c r="BO14" s="1068"/>
      <c r="BP14" s="5"/>
      <c r="BQ14" s="5"/>
      <c r="BR14" s="5"/>
      <c r="BS14" s="5"/>
    </row>
    <row r="15" spans="1:71" ht="12" customHeight="1" x14ac:dyDescent="0.2">
      <c r="A15" s="989" t="s">
        <v>149</v>
      </c>
      <c r="B15" s="990"/>
      <c r="C15" s="990"/>
      <c r="D15" s="990"/>
      <c r="E15" s="990"/>
      <c r="F15" s="990"/>
      <c r="G15" s="1019" t="s">
        <v>695</v>
      </c>
      <c r="H15" s="1019"/>
      <c r="I15" s="1019"/>
      <c r="J15" s="1019"/>
      <c r="K15" s="1019"/>
      <c r="L15" s="1019"/>
      <c r="M15" s="1019"/>
      <c r="N15" s="1019"/>
      <c r="O15" s="1019"/>
      <c r="P15" s="1021"/>
      <c r="Q15" s="42"/>
      <c r="R15" s="42"/>
      <c r="S15" s="989" t="s">
        <v>104</v>
      </c>
      <c r="T15" s="990"/>
      <c r="U15" s="990"/>
      <c r="V15" s="990"/>
      <c r="W15" s="990"/>
      <c r="X15" s="990"/>
      <c r="Y15" s="990"/>
      <c r="Z15" s="1069"/>
      <c r="AA15" s="1070"/>
      <c r="AB15" s="1070"/>
      <c r="AC15" s="1070"/>
      <c r="AD15" s="1070"/>
      <c r="AE15" s="1070"/>
      <c r="AF15" s="1070"/>
      <c r="AG15" s="1070"/>
      <c r="AH15" s="1070"/>
      <c r="AI15" s="1071"/>
      <c r="AJ15" s="5"/>
      <c r="AK15" s="1061" t="s">
        <v>50</v>
      </c>
      <c r="AL15" s="1062"/>
      <c r="AM15" s="1062"/>
      <c r="AN15" s="1072"/>
      <c r="AO15" s="1072"/>
      <c r="AP15" s="1072"/>
      <c r="AQ15" s="1065"/>
      <c r="AR15" s="1065"/>
      <c r="AS15" s="1065"/>
      <c r="AT15" s="1049" t="s">
        <v>147</v>
      </c>
      <c r="AU15" s="1049"/>
      <c r="AV15" s="1049"/>
      <c r="AW15" s="1049"/>
      <c r="AX15" s="1049"/>
      <c r="AY15" s="1050"/>
      <c r="AZ15" s="1067" t="str">
        <f>IF(AN15="","",IF(100*(ABS(AN15-$AN$16)/$AN$16)&gt;10,"T3 Exceeds 10% by "&amp;ROUND(100*(ABS(AN15-$AN$16)/$AN$16)-10,1)&amp;"%",""))</f>
        <v/>
      </c>
      <c r="BA15" s="1067"/>
      <c r="BB15" s="1067"/>
      <c r="BC15" s="1067"/>
      <c r="BD15" s="1067"/>
      <c r="BE15" s="1067"/>
      <c r="BF15" s="1067"/>
      <c r="BG15" s="1067"/>
      <c r="BH15" s="1067" t="str">
        <f>IF(AQ15="","",IF(100*(ABS(AQ15-$AQ$16)/$AQ$16)&gt;2,"T3 Exceeds 2% by "&amp;ROUND(100*(ABS(AQ15-$AQ$16)/$AQ$16)-2,1)&amp;"%",""))</f>
        <v/>
      </c>
      <c r="BI15" s="1067"/>
      <c r="BJ15" s="1067"/>
      <c r="BK15" s="1067"/>
      <c r="BL15" s="1067"/>
      <c r="BM15" s="1067"/>
      <c r="BN15" s="1067"/>
      <c r="BO15" s="1068"/>
      <c r="BP15" s="5"/>
      <c r="BQ15" s="5"/>
      <c r="BR15" s="5"/>
      <c r="BS15" s="5"/>
    </row>
    <row r="16" spans="1:71" ht="12" customHeight="1" thickBot="1" x14ac:dyDescent="0.25">
      <c r="A16" s="989" t="s">
        <v>146</v>
      </c>
      <c r="B16" s="990"/>
      <c r="C16" s="990"/>
      <c r="D16" s="990"/>
      <c r="E16" s="990"/>
      <c r="F16" s="990"/>
      <c r="G16" s="1025"/>
      <c r="H16" s="1025"/>
      <c r="I16" s="1025"/>
      <c r="J16" s="1025"/>
      <c r="K16" s="1025"/>
      <c r="L16" s="1025"/>
      <c r="M16" s="1025"/>
      <c r="N16" s="1025"/>
      <c r="O16" s="1025"/>
      <c r="P16" s="1026"/>
      <c r="Q16" s="42"/>
      <c r="R16" s="42"/>
      <c r="S16" s="1057"/>
      <c r="T16" s="1058"/>
      <c r="U16" s="1058"/>
      <c r="V16" s="1058"/>
      <c r="W16" s="1058"/>
      <c r="X16" s="1058"/>
      <c r="Y16" s="1058"/>
      <c r="Z16" s="1059" t="s">
        <v>102</v>
      </c>
      <c r="AA16" s="1059"/>
      <c r="AB16" s="1059"/>
      <c r="AC16" s="1059"/>
      <c r="AD16" s="1059"/>
      <c r="AE16" s="1059" t="s">
        <v>101</v>
      </c>
      <c r="AF16" s="1059"/>
      <c r="AG16" s="1059"/>
      <c r="AH16" s="1059"/>
      <c r="AI16" s="1060"/>
      <c r="AJ16" s="5"/>
      <c r="AK16" s="1061" t="s">
        <v>144</v>
      </c>
      <c r="AL16" s="1062"/>
      <c r="AM16" s="1062"/>
      <c r="AN16" s="1063" t="str">
        <f>IFERROR(AVERAGE(AN13:AP15),"")</f>
        <v/>
      </c>
      <c r="AO16" s="1063"/>
      <c r="AP16" s="1063"/>
      <c r="AQ16" s="1064" t="str">
        <f>IFERROR(AVERAGE(AQ13:AS15),"")</f>
        <v/>
      </c>
      <c r="AR16" s="1064"/>
      <c r="AS16" s="1064"/>
      <c r="AT16" s="1065"/>
      <c r="AU16" s="1065"/>
      <c r="AV16" s="1065"/>
      <c r="AW16" s="1065"/>
      <c r="AX16" s="1065"/>
      <c r="AY16" s="1066"/>
      <c r="AZ16" s="1038" t="s">
        <v>143</v>
      </c>
      <c r="BA16" s="1039"/>
      <c r="BB16" s="1039"/>
      <c r="BC16" s="1039"/>
      <c r="BD16" s="1039"/>
      <c r="BE16" s="1039"/>
      <c r="BF16" s="1039"/>
      <c r="BG16" s="1039"/>
      <c r="BH16" s="1039"/>
      <c r="BI16" s="1039"/>
      <c r="BJ16" s="1039"/>
      <c r="BK16" s="1039"/>
      <c r="BL16" s="1039"/>
      <c r="BM16" s="1039"/>
      <c r="BN16" s="1039"/>
      <c r="BO16" s="1040"/>
      <c r="BP16" s="5"/>
      <c r="BQ16" s="5"/>
      <c r="BR16" s="5"/>
      <c r="BS16" s="5"/>
    </row>
    <row r="17" spans="1:73" ht="12.6" customHeight="1" thickTop="1" x14ac:dyDescent="0.2">
      <c r="A17" s="989" t="s">
        <v>53</v>
      </c>
      <c r="B17" s="990"/>
      <c r="C17" s="990"/>
      <c r="D17" s="990"/>
      <c r="E17" s="990"/>
      <c r="F17" s="990"/>
      <c r="G17" s="1025"/>
      <c r="H17" s="1025"/>
      <c r="I17" s="1025"/>
      <c r="J17" s="1025"/>
      <c r="K17" s="1025"/>
      <c r="L17" s="1025"/>
      <c r="M17" s="1025"/>
      <c r="N17" s="1025"/>
      <c r="O17" s="1025"/>
      <c r="P17" s="1026"/>
      <c r="Q17" s="42"/>
      <c r="R17" s="42"/>
      <c r="S17" s="997" t="s">
        <v>32</v>
      </c>
      <c r="T17" s="998"/>
      <c r="U17" s="998"/>
      <c r="V17" s="998"/>
      <c r="W17" s="998"/>
      <c r="X17" s="998"/>
      <c r="Y17" s="998"/>
      <c r="Z17" s="1041"/>
      <c r="AA17" s="1041"/>
      <c r="AB17" s="1041"/>
      <c r="AC17" s="1041"/>
      <c r="AD17" s="1041"/>
      <c r="AE17" s="1041"/>
      <c r="AF17" s="1041"/>
      <c r="AG17" s="1041"/>
      <c r="AH17" s="1041"/>
      <c r="AI17" s="1042"/>
      <c r="AJ17" s="5"/>
      <c r="AK17" s="1043"/>
      <c r="AL17" s="1044"/>
      <c r="AM17" s="1044"/>
      <c r="AN17" s="1044"/>
      <c r="AO17" s="1044"/>
      <c r="AP17" s="1044"/>
      <c r="AQ17" s="1044"/>
      <c r="AR17" s="1044"/>
      <c r="AS17" s="1045"/>
      <c r="AT17" s="1049" t="s">
        <v>141</v>
      </c>
      <c r="AU17" s="1049"/>
      <c r="AV17" s="1049"/>
      <c r="AW17" s="1049"/>
      <c r="AX17" s="1049"/>
      <c r="AY17" s="1050"/>
      <c r="AZ17" s="1051" t="s">
        <v>140</v>
      </c>
      <c r="BA17" s="1052"/>
      <c r="BB17" s="1052"/>
      <c r="BC17" s="1052"/>
      <c r="BD17" s="1052"/>
      <c r="BE17" s="1052"/>
      <c r="BF17" s="1052"/>
      <c r="BG17" s="1052"/>
      <c r="BH17" s="1052"/>
      <c r="BI17" s="1052"/>
      <c r="BJ17" s="1052"/>
      <c r="BK17" s="1052"/>
      <c r="BL17" s="1052"/>
      <c r="BM17" s="1052"/>
      <c r="BN17" s="1052"/>
      <c r="BO17" s="1053"/>
      <c r="BP17" s="5"/>
      <c r="BQ17" s="5"/>
      <c r="BR17" s="5"/>
      <c r="BS17" s="5"/>
    </row>
    <row r="18" spans="1:73" ht="12" customHeight="1" thickBot="1" x14ac:dyDescent="0.25">
      <c r="A18" s="978" t="s">
        <v>348</v>
      </c>
      <c r="B18" s="979"/>
      <c r="C18" s="979"/>
      <c r="D18" s="979"/>
      <c r="E18" s="979"/>
      <c r="F18" s="979"/>
      <c r="G18" s="1030"/>
      <c r="H18" s="1030"/>
      <c r="I18" s="1030"/>
      <c r="J18" s="1030"/>
      <c r="K18" s="1030"/>
      <c r="L18" s="1031"/>
      <c r="M18" s="1032" t="s">
        <v>133</v>
      </c>
      <c r="N18" s="1033"/>
      <c r="O18" s="1033"/>
      <c r="P18" s="1034"/>
      <c r="Q18" s="42"/>
      <c r="R18" s="42"/>
      <c r="S18" s="989" t="s">
        <v>100</v>
      </c>
      <c r="T18" s="990"/>
      <c r="U18" s="990"/>
      <c r="V18" s="990"/>
      <c r="W18" s="990"/>
      <c r="X18" s="990"/>
      <c r="Y18" s="990"/>
      <c r="Z18" s="919"/>
      <c r="AA18" s="919"/>
      <c r="AB18" s="919"/>
      <c r="AC18" s="919"/>
      <c r="AD18" s="919"/>
      <c r="AE18" s="920" t="s">
        <v>99</v>
      </c>
      <c r="AF18" s="921"/>
      <c r="AG18" s="921"/>
      <c r="AH18" s="921"/>
      <c r="AI18" s="1022"/>
      <c r="AJ18" s="5"/>
      <c r="AK18" s="1046"/>
      <c r="AL18" s="1047"/>
      <c r="AM18" s="1047"/>
      <c r="AN18" s="1047"/>
      <c r="AO18" s="1047"/>
      <c r="AP18" s="1047"/>
      <c r="AQ18" s="1047"/>
      <c r="AR18" s="1047"/>
      <c r="AS18" s="1048"/>
      <c r="AT18" s="1035"/>
      <c r="AU18" s="1036"/>
      <c r="AV18" s="1036"/>
      <c r="AW18" s="1036"/>
      <c r="AX18" s="1036"/>
      <c r="AY18" s="1037"/>
      <c r="AZ18" s="1054"/>
      <c r="BA18" s="1055"/>
      <c r="BB18" s="1055"/>
      <c r="BC18" s="1055"/>
      <c r="BD18" s="1055"/>
      <c r="BE18" s="1055"/>
      <c r="BF18" s="1055"/>
      <c r="BG18" s="1055"/>
      <c r="BH18" s="1055"/>
      <c r="BI18" s="1055"/>
      <c r="BJ18" s="1055"/>
      <c r="BK18" s="1055"/>
      <c r="BL18" s="1055"/>
      <c r="BM18" s="1055"/>
      <c r="BN18" s="1055"/>
      <c r="BO18" s="1056"/>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89" t="s">
        <v>946</v>
      </c>
      <c r="T19" s="990"/>
      <c r="U19" s="990"/>
      <c r="V19" s="990"/>
      <c r="W19" s="990"/>
      <c r="X19" s="990"/>
      <c r="Y19" s="990"/>
      <c r="Z19" s="920" t="s">
        <v>99</v>
      </c>
      <c r="AA19" s="921"/>
      <c r="AB19" s="921"/>
      <c r="AC19" s="921"/>
      <c r="AD19" s="921"/>
      <c r="AE19" s="921" t="str">
        <f>IF(Z15&lt;&gt;"---",IF(Z18*Z15&lt;&gt;0,Z18*Z15, ""),"---")</f>
        <v/>
      </c>
      <c r="AF19" s="921"/>
      <c r="AG19" s="921"/>
      <c r="AH19" s="921"/>
      <c r="AI19" s="102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79" t="s">
        <v>347</v>
      </c>
      <c r="B20" s="880"/>
      <c r="C20" s="880"/>
      <c r="D20" s="880"/>
      <c r="E20" s="880"/>
      <c r="F20" s="880"/>
      <c r="G20" s="880"/>
      <c r="H20" s="880"/>
      <c r="I20" s="880"/>
      <c r="J20" s="880"/>
      <c r="K20" s="880"/>
      <c r="L20" s="880"/>
      <c r="M20" s="880"/>
      <c r="N20" s="880"/>
      <c r="O20" s="880"/>
      <c r="P20" s="881"/>
      <c r="Q20" s="42"/>
      <c r="R20" s="42"/>
      <c r="S20" s="989" t="s">
        <v>947</v>
      </c>
      <c r="T20" s="990"/>
      <c r="U20" s="990"/>
      <c r="V20" s="990"/>
      <c r="W20" s="990"/>
      <c r="X20" s="990"/>
      <c r="Y20" s="990"/>
      <c r="Z20" s="920" t="s">
        <v>99</v>
      </c>
      <c r="AA20" s="921"/>
      <c r="AB20" s="921"/>
      <c r="AC20" s="921"/>
      <c r="AD20" s="921"/>
      <c r="AE20" s="1027" t="str">
        <f>IF(AT18="Single Phase",AN13,IF(AT18="Three Phase",IF(MOD(AN13,1)=0,AN13&amp;".0",AN13)&amp;", "&amp;IF(MOD(AN14,1)=0,AN14&amp;".0",AN14)&amp;", "&amp;IF(MOD(AN15,1)=0,AN15&amp;".0",AN15),""))</f>
        <v/>
      </c>
      <c r="AF20" s="1028"/>
      <c r="AG20" s="1028"/>
      <c r="AH20" s="1028"/>
      <c r="AI20" s="1029"/>
      <c r="AJ20" s="5"/>
      <c r="AK20" s="890" t="s">
        <v>696</v>
      </c>
      <c r="AL20" s="891"/>
      <c r="AM20" s="891"/>
      <c r="AN20" s="891"/>
      <c r="AO20" s="891"/>
      <c r="AP20" s="891"/>
      <c r="AQ20" s="891"/>
      <c r="AR20" s="891"/>
      <c r="AS20" s="891"/>
      <c r="AT20" s="891"/>
      <c r="AU20" s="891"/>
      <c r="AV20" s="891"/>
      <c r="AW20" s="891"/>
      <c r="AX20" s="891"/>
      <c r="AY20" s="892"/>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97"/>
      <c r="B21" s="998"/>
      <c r="C21" s="998"/>
      <c r="D21" s="1023" t="s">
        <v>287</v>
      </c>
      <c r="E21" s="1023"/>
      <c r="F21" s="1023"/>
      <c r="G21" s="1023" t="s">
        <v>276</v>
      </c>
      <c r="H21" s="1023"/>
      <c r="I21" s="1023"/>
      <c r="J21" s="1023"/>
      <c r="K21" s="1023" t="s">
        <v>33</v>
      </c>
      <c r="L21" s="1023"/>
      <c r="M21" s="1023"/>
      <c r="N21" s="1023" t="s">
        <v>32</v>
      </c>
      <c r="O21" s="1023"/>
      <c r="P21" s="1024"/>
      <c r="Q21" s="42"/>
      <c r="R21" s="42"/>
      <c r="S21" s="978" t="s">
        <v>98</v>
      </c>
      <c r="T21" s="979"/>
      <c r="U21" s="979"/>
      <c r="V21" s="979"/>
      <c r="W21" s="979"/>
      <c r="X21" s="979"/>
      <c r="Y21" s="979"/>
      <c r="Z21" s="1013"/>
      <c r="AA21" s="1013"/>
      <c r="AB21" s="1013"/>
      <c r="AC21" s="1013"/>
      <c r="AD21" s="1013"/>
      <c r="AE21" s="1014" t="str">
        <f>IF(AT18="Single Phase",AQ13,IF(AT18="Three Phase",AQ13 &amp;", "&amp; AQ14 &amp; ", " &amp; AQ15,""))</f>
        <v/>
      </c>
      <c r="AF21" s="1015"/>
      <c r="AG21" s="1015"/>
      <c r="AH21" s="1015"/>
      <c r="AI21" s="1016"/>
      <c r="AJ21" s="5"/>
      <c r="AK21" s="905"/>
      <c r="AL21" s="906"/>
      <c r="AM21" s="906"/>
      <c r="AN21" s="906"/>
      <c r="AO21" s="907"/>
      <c r="AP21" s="908"/>
      <c r="AQ21" s="906"/>
      <c r="AR21" s="906"/>
      <c r="AS21" s="906"/>
      <c r="AT21" s="907"/>
      <c r="AU21" s="908"/>
      <c r="AV21" s="906"/>
      <c r="AW21" s="906"/>
      <c r="AX21" s="906"/>
      <c r="AY21" s="909"/>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89" t="s">
        <v>102</v>
      </c>
      <c r="B22" s="990"/>
      <c r="C22" s="990"/>
      <c r="D22" s="918"/>
      <c r="E22" s="918"/>
      <c r="F22" s="918"/>
      <c r="G22" s="919"/>
      <c r="H22" s="919"/>
      <c r="I22" s="919"/>
      <c r="J22" s="919"/>
      <c r="K22" s="925"/>
      <c r="L22" s="925"/>
      <c r="M22" s="925"/>
      <c r="N22" s="1025"/>
      <c r="O22" s="1025"/>
      <c r="P22" s="1026"/>
      <c r="Q22" s="42"/>
      <c r="R22" s="42"/>
      <c r="S22" s="42"/>
      <c r="T22" s="42"/>
      <c r="U22" s="42"/>
      <c r="V22" s="42"/>
      <c r="W22" s="42"/>
      <c r="X22" s="42"/>
      <c r="Y22" s="42"/>
      <c r="Z22" s="42"/>
      <c r="AA22" s="42"/>
      <c r="AB22" s="42"/>
      <c r="AC22" s="42"/>
      <c r="AD22" s="42"/>
      <c r="AE22" s="42"/>
      <c r="AF22" s="42"/>
      <c r="AG22" s="42"/>
      <c r="AH22" s="42"/>
      <c r="AI22" s="42"/>
      <c r="AJ22" s="5"/>
      <c r="AK22" s="886"/>
      <c r="AL22" s="870"/>
      <c r="AM22" s="870"/>
      <c r="AN22" s="870"/>
      <c r="AO22" s="871"/>
      <c r="AP22" s="869"/>
      <c r="AQ22" s="870"/>
      <c r="AR22" s="870"/>
      <c r="AS22" s="870"/>
      <c r="AT22" s="871"/>
      <c r="AU22" s="869"/>
      <c r="AV22" s="870"/>
      <c r="AW22" s="870"/>
      <c r="AX22" s="870"/>
      <c r="AY22" s="872"/>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89" t="s">
        <v>101</v>
      </c>
      <c r="B23" s="990"/>
      <c r="C23" s="990"/>
      <c r="D23" s="918"/>
      <c r="E23" s="918"/>
      <c r="F23" s="918"/>
      <c r="G23" s="921">
        <f>G27</f>
        <v>0</v>
      </c>
      <c r="H23" s="1019"/>
      <c r="I23" s="1019"/>
      <c r="J23" s="1019"/>
      <c r="K23" s="1020" t="str">
        <f>IFERROR(IF(AT18="Single Phase",(AN13*AQ13*Z14)/(Z18*Z21),IF(AT18="Three Phase",AQ16*AN16*AT14*AT16*1.73/746,"")),"")</f>
        <v/>
      </c>
      <c r="L23" s="1020"/>
      <c r="M23" s="1020"/>
      <c r="N23" s="1019">
        <f>AE17</f>
        <v>0</v>
      </c>
      <c r="O23" s="1019"/>
      <c r="P23" s="1021"/>
      <c r="Q23" s="42"/>
      <c r="R23" s="42"/>
      <c r="S23" s="42"/>
      <c r="T23" s="994" t="s">
        <v>942</v>
      </c>
      <c r="U23" s="995"/>
      <c r="V23" s="995"/>
      <c r="W23" s="995"/>
      <c r="X23" s="995"/>
      <c r="Y23" s="995"/>
      <c r="Z23" s="995"/>
      <c r="AA23" s="995"/>
      <c r="AB23" s="995"/>
      <c r="AC23" s="995"/>
      <c r="AD23" s="995"/>
      <c r="AE23" s="995"/>
      <c r="AF23" s="995"/>
      <c r="AG23" s="995"/>
      <c r="AH23" s="995"/>
      <c r="AI23" s="996"/>
      <c r="AJ23" s="5"/>
      <c r="AK23" s="886"/>
      <c r="AL23" s="870"/>
      <c r="AM23" s="870"/>
      <c r="AN23" s="870"/>
      <c r="AO23" s="871"/>
      <c r="AP23" s="869"/>
      <c r="AQ23" s="870"/>
      <c r="AR23" s="870"/>
      <c r="AS23" s="870"/>
      <c r="AT23" s="871"/>
      <c r="AU23" s="869"/>
      <c r="AV23" s="870"/>
      <c r="AW23" s="870"/>
      <c r="AX23" s="870"/>
      <c r="AY23" s="87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89" t="s">
        <v>1016</v>
      </c>
      <c r="U24" s="990"/>
      <c r="V24" s="990"/>
      <c r="W24" s="990"/>
      <c r="X24" s="990"/>
      <c r="Y24" s="990"/>
      <c r="Z24" s="990"/>
      <c r="AA24" s="990"/>
      <c r="AB24" s="990"/>
      <c r="AC24" s="990"/>
      <c r="AD24" s="990"/>
      <c r="AE24" s="1017"/>
      <c r="AF24" s="1017"/>
      <c r="AG24" s="1018"/>
      <c r="AH24" s="1001" t="s">
        <v>315</v>
      </c>
      <c r="AI24" s="1003"/>
      <c r="AJ24" s="5"/>
      <c r="AK24" s="886"/>
      <c r="AL24" s="870"/>
      <c r="AM24" s="870"/>
      <c r="AN24" s="870"/>
      <c r="AO24" s="871"/>
      <c r="AP24" s="869"/>
      <c r="AQ24" s="870"/>
      <c r="AR24" s="870"/>
      <c r="AS24" s="870"/>
      <c r="AT24" s="871"/>
      <c r="AU24" s="869"/>
      <c r="AV24" s="870"/>
      <c r="AW24" s="870"/>
      <c r="AX24" s="870"/>
      <c r="AY24" s="872"/>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10" t="s">
        <v>343</v>
      </c>
      <c r="B25" s="1011"/>
      <c r="C25" s="1011"/>
      <c r="D25" s="1011"/>
      <c r="E25" s="1011"/>
      <c r="F25" s="1012"/>
      <c r="G25" s="991"/>
      <c r="H25" s="991"/>
      <c r="I25" s="986" t="s">
        <v>340</v>
      </c>
      <c r="J25" s="986"/>
      <c r="K25" s="986"/>
      <c r="L25" s="692" t="s">
        <v>338</v>
      </c>
      <c r="M25" s="985" t="str">
        <f>IF(G25&lt;&gt;"",G25/2.31,"")</f>
        <v/>
      </c>
      <c r="N25" s="985"/>
      <c r="O25" s="986" t="s">
        <v>315</v>
      </c>
      <c r="P25" s="987"/>
      <c r="Q25" s="42"/>
      <c r="R25" s="42"/>
      <c r="S25" s="42"/>
      <c r="T25" s="989" t="s">
        <v>345</v>
      </c>
      <c r="U25" s="990"/>
      <c r="V25" s="990"/>
      <c r="W25" s="990"/>
      <c r="X25" s="990"/>
      <c r="Y25" s="990"/>
      <c r="Z25" s="990"/>
      <c r="AA25" s="990"/>
      <c r="AB25" s="990"/>
      <c r="AC25" s="990"/>
      <c r="AD25" s="990"/>
      <c r="AE25" s="999"/>
      <c r="AF25" s="1000"/>
      <c r="AG25" s="1001" t="s">
        <v>313</v>
      </c>
      <c r="AH25" s="1002"/>
      <c r="AI25" s="1003"/>
      <c r="AJ25" s="5"/>
      <c r="AK25" s="886"/>
      <c r="AL25" s="870"/>
      <c r="AM25" s="870"/>
      <c r="AN25" s="870"/>
      <c r="AO25" s="871"/>
      <c r="AP25" s="869"/>
      <c r="AQ25" s="870"/>
      <c r="AR25" s="870"/>
      <c r="AS25" s="870"/>
      <c r="AT25" s="871"/>
      <c r="AU25" s="869"/>
      <c r="AV25" s="870"/>
      <c r="AW25" s="870"/>
      <c r="AX25" s="870"/>
      <c r="AY25" s="872"/>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10" t="s">
        <v>342</v>
      </c>
      <c r="B26" s="1011"/>
      <c r="C26" s="1011"/>
      <c r="D26" s="1011"/>
      <c r="E26" s="1011"/>
      <c r="F26" s="1012"/>
      <c r="G26" s="991"/>
      <c r="H26" s="991"/>
      <c r="I26" s="986" t="s">
        <v>340</v>
      </c>
      <c r="J26" s="986"/>
      <c r="K26" s="986"/>
      <c r="L26" s="692" t="s">
        <v>338</v>
      </c>
      <c r="M26" s="985" t="str">
        <f>IF(G26&lt;&gt;"",G26/2.31,"")</f>
        <v/>
      </c>
      <c r="N26" s="985"/>
      <c r="O26" s="986" t="s">
        <v>315</v>
      </c>
      <c r="P26" s="987"/>
      <c r="Q26" s="42"/>
      <c r="R26" s="42"/>
      <c r="S26" s="42"/>
      <c r="T26" s="1004"/>
      <c r="U26" s="1005"/>
      <c r="V26" s="1005"/>
      <c r="W26" s="1005"/>
      <c r="X26" s="1005"/>
      <c r="Y26" s="1005"/>
      <c r="Z26" s="1005"/>
      <c r="AA26" s="1005"/>
      <c r="AB26" s="1005"/>
      <c r="AC26" s="1005"/>
      <c r="AD26" s="1005"/>
      <c r="AE26" s="1006"/>
      <c r="AF26" s="1007"/>
      <c r="AG26" s="1007"/>
      <c r="AH26" s="1008"/>
      <c r="AI26" s="1009"/>
      <c r="AJ26" s="5"/>
      <c r="AK26" s="930"/>
      <c r="AL26" s="923"/>
      <c r="AM26" s="923"/>
      <c r="AN26" s="923"/>
      <c r="AO26" s="931"/>
      <c r="AP26" s="922"/>
      <c r="AQ26" s="923"/>
      <c r="AR26" s="923"/>
      <c r="AS26" s="923"/>
      <c r="AT26" s="931"/>
      <c r="AU26" s="922"/>
      <c r="AV26" s="923"/>
      <c r="AW26" s="923"/>
      <c r="AX26" s="923"/>
      <c r="AY26" s="924"/>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89" t="s">
        <v>346</v>
      </c>
      <c r="B27" s="990"/>
      <c r="C27" s="990"/>
      <c r="D27" s="990"/>
      <c r="E27" s="990"/>
      <c r="F27" s="990"/>
      <c r="G27" s="984">
        <f>IFERROR(G25-G26,"")</f>
        <v>0</v>
      </c>
      <c r="H27" s="985"/>
      <c r="I27" s="986" t="s">
        <v>340</v>
      </c>
      <c r="J27" s="986" t="s">
        <v>339</v>
      </c>
      <c r="K27" s="986"/>
      <c r="L27" s="692" t="s">
        <v>338</v>
      </c>
      <c r="M27" s="985" t="str">
        <f>IFERROR(IF(M25-M26&lt;&gt;0,M25-M26,""),"")</f>
        <v/>
      </c>
      <c r="N27" s="985"/>
      <c r="O27" s="986" t="s">
        <v>315</v>
      </c>
      <c r="P27" s="987"/>
      <c r="Q27" s="42"/>
      <c r="R27" s="42"/>
      <c r="S27" s="42"/>
      <c r="T27" s="42"/>
      <c r="U27" s="42"/>
      <c r="V27" s="42"/>
      <c r="W27" s="42"/>
      <c r="X27" s="42"/>
      <c r="Y27" s="42"/>
      <c r="Z27" s="42"/>
      <c r="AA27" s="42"/>
      <c r="AB27" s="42"/>
      <c r="AC27" s="42"/>
      <c r="AD27" s="42"/>
      <c r="AE27" s="988"/>
      <c r="AF27" s="988"/>
      <c r="AG27" s="988"/>
      <c r="AH27" s="992"/>
      <c r="AI27" s="99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993"/>
      <c r="AF28" s="993"/>
      <c r="AG28" s="993"/>
      <c r="AH28" s="957"/>
      <c r="AI28" s="957"/>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94" t="s">
        <v>344</v>
      </c>
      <c r="B29" s="995"/>
      <c r="C29" s="995"/>
      <c r="D29" s="995"/>
      <c r="E29" s="995"/>
      <c r="F29" s="995"/>
      <c r="G29" s="995"/>
      <c r="H29" s="995"/>
      <c r="I29" s="995"/>
      <c r="J29" s="995"/>
      <c r="K29" s="995"/>
      <c r="L29" s="995"/>
      <c r="M29" s="995"/>
      <c r="N29" s="995"/>
      <c r="O29" s="995"/>
      <c r="P29" s="99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997" t="s">
        <v>343</v>
      </c>
      <c r="B30" s="998"/>
      <c r="C30" s="998"/>
      <c r="D30" s="998"/>
      <c r="E30" s="998"/>
      <c r="F30" s="998"/>
      <c r="G30" s="991"/>
      <c r="H30" s="991"/>
      <c r="I30" s="986" t="s">
        <v>340</v>
      </c>
      <c r="J30" s="986"/>
      <c r="K30" s="986"/>
      <c r="L30" s="692" t="s">
        <v>338</v>
      </c>
      <c r="M30" s="985" t="str">
        <f>IF(G30&lt;&gt;"",G30/2.31,"")</f>
        <v/>
      </c>
      <c r="N30" s="985"/>
      <c r="O30" s="986" t="s">
        <v>315</v>
      </c>
      <c r="P30" s="987"/>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89" t="s">
        <v>342</v>
      </c>
      <c r="B31" s="990"/>
      <c r="C31" s="990"/>
      <c r="D31" s="990"/>
      <c r="E31" s="990"/>
      <c r="F31" s="990"/>
      <c r="G31" s="991"/>
      <c r="H31" s="991"/>
      <c r="I31" s="986" t="s">
        <v>340</v>
      </c>
      <c r="J31" s="986"/>
      <c r="K31" s="986"/>
      <c r="L31" s="692" t="s">
        <v>338</v>
      </c>
      <c r="M31" s="985" t="str">
        <f>IF(G31&lt;&gt;"",G31/2.31,"")</f>
        <v/>
      </c>
      <c r="N31" s="985"/>
      <c r="O31" s="986" t="s">
        <v>315</v>
      </c>
      <c r="P31" s="987"/>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978" t="s">
        <v>341</v>
      </c>
      <c r="B32" s="979"/>
      <c r="C32" s="979"/>
      <c r="D32" s="979"/>
      <c r="E32" s="979"/>
      <c r="F32" s="979"/>
      <c r="G32" s="980">
        <f>IFERROR(G30-G31,"")</f>
        <v>0</v>
      </c>
      <c r="H32" s="981"/>
      <c r="I32" s="982" t="s">
        <v>340</v>
      </c>
      <c r="J32" s="982" t="s">
        <v>339</v>
      </c>
      <c r="K32" s="982"/>
      <c r="L32" s="693" t="s">
        <v>338</v>
      </c>
      <c r="M32" s="981" t="str">
        <f>IFERROR(IF(M30-M31&lt;&gt;0,M30-M31,""),"")</f>
        <v/>
      </c>
      <c r="N32" s="981"/>
      <c r="O32" s="982" t="s">
        <v>315</v>
      </c>
      <c r="P32" s="983"/>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11" t="s">
        <v>363</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890" t="s">
        <v>136</v>
      </c>
      <c r="BN7" s="891"/>
      <c r="BO7" s="891"/>
      <c r="BP7" s="891"/>
      <c r="BQ7" s="891"/>
      <c r="BR7" s="891"/>
      <c r="BS7" s="891"/>
      <c r="BT7" s="891"/>
      <c r="BU7" s="891"/>
      <c r="BV7" s="891"/>
      <c r="BW7" s="891"/>
      <c r="BX7" s="891"/>
      <c r="BY7" s="891"/>
      <c r="BZ7" s="891"/>
      <c r="CA7" s="891"/>
      <c r="CB7" s="891"/>
      <c r="CC7" s="892"/>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887"/>
      <c r="B9" s="887"/>
      <c r="C9" s="887"/>
      <c r="D9" s="887"/>
      <c r="E9" s="887"/>
      <c r="F9" s="23"/>
      <c r="G9" s="23"/>
      <c r="H9" s="23"/>
      <c r="I9" s="23"/>
      <c r="J9" s="23"/>
      <c r="K9" s="23"/>
      <c r="L9" s="23"/>
      <c r="M9" s="23"/>
      <c r="N9" s="23"/>
      <c r="O9" s="23"/>
      <c r="P9" s="23"/>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879" t="s">
        <v>158</v>
      </c>
      <c r="B11" s="880"/>
      <c r="C11" s="880"/>
      <c r="D11" s="880"/>
      <c r="E11" s="880"/>
      <c r="F11" s="880"/>
      <c r="G11" s="880"/>
      <c r="H11" s="880"/>
      <c r="I11" s="880"/>
      <c r="J11" s="880"/>
      <c r="K11" s="880"/>
      <c r="L11" s="880"/>
      <c r="M11" s="880"/>
      <c r="N11" s="880"/>
      <c r="O11" s="880"/>
      <c r="P11" s="881"/>
      <c r="Q11" s="42"/>
      <c r="R11" s="42"/>
      <c r="S11" s="994" t="s">
        <v>370</v>
      </c>
      <c r="T11" s="995"/>
      <c r="U11" s="995"/>
      <c r="V11" s="995"/>
      <c r="W11" s="995"/>
      <c r="X11" s="995"/>
      <c r="Y11" s="995"/>
      <c r="Z11" s="995"/>
      <c r="AA11" s="995"/>
      <c r="AB11" s="995"/>
      <c r="AC11" s="995"/>
      <c r="AD11" s="995"/>
      <c r="AE11" s="995"/>
      <c r="AF11" s="995"/>
      <c r="AG11" s="995"/>
      <c r="AH11" s="995"/>
      <c r="AI11" s="996"/>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81" t="s">
        <v>111</v>
      </c>
      <c r="B12" s="1082"/>
      <c r="C12" s="1082"/>
      <c r="D12" s="1082"/>
      <c r="E12" s="1082"/>
      <c r="F12" s="1083"/>
      <c r="G12" s="1041"/>
      <c r="H12" s="1041"/>
      <c r="I12" s="1041"/>
      <c r="J12" s="1041"/>
      <c r="K12" s="1041"/>
      <c r="L12" s="1041"/>
      <c r="M12" s="1041"/>
      <c r="N12" s="1041"/>
      <c r="O12" s="1041"/>
      <c r="P12" s="1042"/>
      <c r="Q12" s="42"/>
      <c r="R12" s="42"/>
      <c r="S12" s="997"/>
      <c r="T12" s="998"/>
      <c r="U12" s="998"/>
      <c r="V12" s="998"/>
      <c r="W12" s="998"/>
      <c r="X12" s="998"/>
      <c r="Y12" s="998"/>
      <c r="Z12" s="1023" t="s">
        <v>102</v>
      </c>
      <c r="AA12" s="1023"/>
      <c r="AB12" s="1023"/>
      <c r="AC12" s="1023"/>
      <c r="AD12" s="1023"/>
      <c r="AE12" s="1023" t="s">
        <v>101</v>
      </c>
      <c r="AF12" s="1023"/>
      <c r="AG12" s="1023"/>
      <c r="AH12" s="1023"/>
      <c r="AI12" s="1024"/>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1010" t="s">
        <v>54</v>
      </c>
      <c r="B13" s="1011"/>
      <c r="C13" s="1011"/>
      <c r="D13" s="1011"/>
      <c r="E13" s="1011"/>
      <c r="F13" s="1012"/>
      <c r="G13" s="1025"/>
      <c r="H13" s="1025"/>
      <c r="I13" s="1025"/>
      <c r="J13" s="1025"/>
      <c r="K13" s="1025"/>
      <c r="L13" s="1025"/>
      <c r="M13" s="1025"/>
      <c r="N13" s="1025"/>
      <c r="O13" s="1025"/>
      <c r="P13" s="1026"/>
      <c r="Q13" s="42"/>
      <c r="R13" s="42"/>
      <c r="S13" s="1151" t="s">
        <v>1017</v>
      </c>
      <c r="T13" s="1152"/>
      <c r="U13" s="1152"/>
      <c r="V13" s="1152"/>
      <c r="W13" s="1152"/>
      <c r="X13" s="1152"/>
      <c r="Y13" s="1153"/>
      <c r="Z13" s="1149"/>
      <c r="AA13" s="1149"/>
      <c r="AB13" s="1149"/>
      <c r="AC13" s="1149"/>
      <c r="AD13" s="1149"/>
      <c r="AE13" s="1149"/>
      <c r="AF13" s="1149"/>
      <c r="AG13" s="1149"/>
      <c r="AH13" s="1149"/>
      <c r="AI13" s="1150"/>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1010" t="s">
        <v>150</v>
      </c>
      <c r="B14" s="1011"/>
      <c r="C14" s="1011"/>
      <c r="D14" s="1011"/>
      <c r="E14" s="1011"/>
      <c r="F14" s="1012"/>
      <c r="G14" s="1025"/>
      <c r="H14" s="1025"/>
      <c r="I14" s="1025"/>
      <c r="J14" s="1025"/>
      <c r="K14" s="1025"/>
      <c r="L14" s="1025"/>
      <c r="M14" s="1025"/>
      <c r="N14" s="1025"/>
      <c r="O14" s="1025"/>
      <c r="P14" s="1026"/>
      <c r="Q14" s="42"/>
      <c r="R14" s="42"/>
      <c r="S14" s="252"/>
      <c r="T14" s="252"/>
      <c r="U14" s="252"/>
      <c r="V14" s="252"/>
      <c r="W14" s="1087"/>
      <c r="X14" s="1087"/>
      <c r="Y14" s="1087"/>
      <c r="Z14" s="1089"/>
      <c r="AA14" s="1089"/>
      <c r="AB14" s="1089"/>
      <c r="AC14" s="1089"/>
      <c r="AD14" s="1089"/>
      <c r="AE14" s="1089"/>
      <c r="AF14" s="1089"/>
      <c r="AG14" s="1089"/>
      <c r="AH14" s="1089"/>
      <c r="AI14" s="1089"/>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1010" t="s">
        <v>149</v>
      </c>
      <c r="B15" s="1011"/>
      <c r="C15" s="1011"/>
      <c r="D15" s="1011"/>
      <c r="E15" s="1011"/>
      <c r="F15" s="1012"/>
      <c r="G15" s="1019" t="s">
        <v>695</v>
      </c>
      <c r="H15" s="1019"/>
      <c r="I15" s="1019"/>
      <c r="J15" s="1019"/>
      <c r="K15" s="1019"/>
      <c r="L15" s="1019"/>
      <c r="M15" s="1019"/>
      <c r="N15" s="1019"/>
      <c r="O15" s="1019"/>
      <c r="P15" s="1021"/>
      <c r="Q15" s="42"/>
      <c r="R15" s="42"/>
      <c r="S15" s="958"/>
      <c r="T15" s="958"/>
      <c r="U15" s="958"/>
      <c r="V15" s="958"/>
      <c r="W15" s="958"/>
      <c r="X15" s="958"/>
      <c r="Y15" s="958"/>
      <c r="Z15" s="1091"/>
      <c r="AA15" s="1091"/>
      <c r="AB15" s="1091"/>
      <c r="AC15" s="1091"/>
      <c r="AD15" s="1091"/>
      <c r="AE15" s="1091"/>
      <c r="AF15" s="1091"/>
      <c r="AG15" s="1091"/>
      <c r="AH15" s="1091"/>
      <c r="AI15" s="1091"/>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68" t="s">
        <v>146</v>
      </c>
      <c r="B16" s="1169"/>
      <c r="C16" s="1169"/>
      <c r="D16" s="1169"/>
      <c r="E16" s="1169"/>
      <c r="F16" s="1170"/>
      <c r="G16" s="1013"/>
      <c r="H16" s="1013"/>
      <c r="I16" s="1013"/>
      <c r="J16" s="1013"/>
      <c r="K16" s="1013"/>
      <c r="L16" s="1013"/>
      <c r="M16" s="1013"/>
      <c r="N16" s="1013"/>
      <c r="O16" s="1013"/>
      <c r="P16" s="1167"/>
      <c r="Q16" s="42"/>
      <c r="R16" s="42"/>
      <c r="S16" s="1088"/>
      <c r="T16" s="1088"/>
      <c r="U16" s="1088"/>
      <c r="V16" s="1088"/>
      <c r="W16" s="1088"/>
      <c r="X16" s="1088"/>
      <c r="Y16" s="1088"/>
      <c r="Z16" s="1090"/>
      <c r="AA16" s="1090"/>
      <c r="AB16" s="1090"/>
      <c r="AC16" s="1090"/>
      <c r="AD16" s="1090"/>
      <c r="AE16" s="1090"/>
      <c r="AF16" s="1090"/>
      <c r="AG16" s="1090"/>
      <c r="AH16" s="1090"/>
      <c r="AI16" s="1090"/>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88"/>
      <c r="T17" s="1088"/>
      <c r="U17" s="1088"/>
      <c r="V17" s="1088"/>
      <c r="W17" s="1088"/>
      <c r="X17" s="1088"/>
      <c r="Y17" s="1088"/>
      <c r="Z17" s="1090"/>
      <c r="AA17" s="1090"/>
      <c r="AB17" s="1090"/>
      <c r="AC17" s="1090"/>
      <c r="AD17" s="1090"/>
      <c r="AE17" s="1090"/>
      <c r="AF17" s="1090"/>
      <c r="AG17" s="1090"/>
      <c r="AH17" s="1090"/>
      <c r="AI17" s="1090"/>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887"/>
      <c r="B18" s="887"/>
      <c r="C18" s="887"/>
      <c r="D18" s="887"/>
      <c r="E18" s="887"/>
      <c r="F18" s="887"/>
      <c r="G18" s="887"/>
      <c r="H18" s="887"/>
      <c r="I18" s="887"/>
      <c r="J18" s="887"/>
      <c r="K18" s="887"/>
      <c r="L18" s="887"/>
      <c r="M18" s="887"/>
      <c r="N18" s="887"/>
      <c r="O18" s="887"/>
      <c r="P18" s="887"/>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879" t="s">
        <v>114</v>
      </c>
      <c r="B19" s="880"/>
      <c r="C19" s="880"/>
      <c r="D19" s="880"/>
      <c r="E19" s="880"/>
      <c r="F19" s="880"/>
      <c r="G19" s="880"/>
      <c r="H19" s="880"/>
      <c r="I19" s="880"/>
      <c r="J19" s="880"/>
      <c r="K19" s="880"/>
      <c r="L19" s="880"/>
      <c r="M19" s="880"/>
      <c r="N19" s="880"/>
      <c r="O19" s="880"/>
      <c r="P19" s="880"/>
      <c r="Q19" s="880"/>
      <c r="R19" s="880"/>
      <c r="S19" s="880"/>
      <c r="T19" s="880"/>
      <c r="U19" s="880"/>
      <c r="V19" s="880"/>
      <c r="W19" s="880"/>
      <c r="X19" s="880"/>
      <c r="Y19" s="880"/>
      <c r="Z19" s="880"/>
      <c r="AA19" s="880"/>
      <c r="AB19" s="880"/>
      <c r="AC19" s="880"/>
      <c r="AD19" s="880"/>
      <c r="AE19" s="880"/>
      <c r="AF19" s="880"/>
      <c r="AG19" s="880"/>
      <c r="AH19" s="880"/>
      <c r="AI19" s="88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097" t="s">
        <v>358</v>
      </c>
      <c r="B20" s="1098"/>
      <c r="C20" s="1098"/>
      <c r="D20" s="1098"/>
      <c r="E20" s="1098"/>
      <c r="F20" s="1098"/>
      <c r="G20" s="1098"/>
      <c r="H20" s="1099"/>
      <c r="I20" s="1041"/>
      <c r="J20" s="1041"/>
      <c r="K20" s="1041"/>
      <c r="L20" s="1041"/>
      <c r="M20" s="1041"/>
      <c r="N20" s="1041"/>
      <c r="O20" s="733"/>
      <c r="P20" s="1041"/>
      <c r="Q20" s="1041"/>
      <c r="R20" s="1041"/>
      <c r="S20" s="1041"/>
      <c r="T20" s="1041"/>
      <c r="U20" s="1041"/>
      <c r="V20" s="733"/>
      <c r="W20" s="1041"/>
      <c r="X20" s="1041"/>
      <c r="Y20" s="1041"/>
      <c r="Z20" s="1041"/>
      <c r="AA20" s="1041"/>
      <c r="AB20" s="1041"/>
      <c r="AC20" s="733"/>
      <c r="AD20" s="1041"/>
      <c r="AE20" s="1041"/>
      <c r="AF20" s="1041"/>
      <c r="AG20" s="1041"/>
      <c r="AH20" s="1041"/>
      <c r="AI20" s="10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1010" t="s">
        <v>111</v>
      </c>
      <c r="B21" s="1011"/>
      <c r="C21" s="1011"/>
      <c r="D21" s="1011"/>
      <c r="E21" s="1011"/>
      <c r="F21" s="1011"/>
      <c r="G21" s="1011"/>
      <c r="H21" s="1012"/>
      <c r="I21" s="1115"/>
      <c r="J21" s="1116"/>
      <c r="K21" s="1116"/>
      <c r="L21" s="1116"/>
      <c r="M21" s="1116"/>
      <c r="N21" s="1117"/>
      <c r="O21" s="733"/>
      <c r="P21" s="1115"/>
      <c r="Q21" s="1116"/>
      <c r="R21" s="1116"/>
      <c r="S21" s="1116"/>
      <c r="T21" s="1116"/>
      <c r="U21" s="1117"/>
      <c r="V21" s="733"/>
      <c r="W21" s="1025"/>
      <c r="X21" s="1025"/>
      <c r="Y21" s="1025"/>
      <c r="Z21" s="1025"/>
      <c r="AA21" s="1025"/>
      <c r="AB21" s="1025"/>
      <c r="AC21" s="733"/>
      <c r="AD21" s="1025"/>
      <c r="AE21" s="1025"/>
      <c r="AF21" s="1025"/>
      <c r="AG21" s="1025"/>
      <c r="AH21" s="1025"/>
      <c r="AI21" s="102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1010" t="s">
        <v>108</v>
      </c>
      <c r="B22" s="1011"/>
      <c r="C22" s="1011"/>
      <c r="D22" s="1011"/>
      <c r="E22" s="1011"/>
      <c r="F22" s="1011"/>
      <c r="G22" s="1011"/>
      <c r="H22" s="1012"/>
      <c r="I22" s="1025"/>
      <c r="J22" s="1025"/>
      <c r="K22" s="1025"/>
      <c r="L22" s="1025"/>
      <c r="M22" s="1025"/>
      <c r="N22" s="1025"/>
      <c r="O22" s="733"/>
      <c r="P22" s="1115"/>
      <c r="Q22" s="1116"/>
      <c r="R22" s="1116"/>
      <c r="S22" s="1116"/>
      <c r="T22" s="1116"/>
      <c r="U22" s="1117"/>
      <c r="V22" s="733"/>
      <c r="W22" s="1025"/>
      <c r="X22" s="1025"/>
      <c r="Y22" s="1025"/>
      <c r="Z22" s="1025"/>
      <c r="AA22" s="1025"/>
      <c r="AB22" s="1025"/>
      <c r="AC22" s="733"/>
      <c r="AD22" s="1025"/>
      <c r="AE22" s="1025"/>
      <c r="AF22" s="1025"/>
      <c r="AG22" s="1025"/>
      <c r="AH22" s="1025"/>
      <c r="AI22" s="1026"/>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1010" t="s">
        <v>105</v>
      </c>
      <c r="B23" s="1011"/>
      <c r="C23" s="1011"/>
      <c r="D23" s="1011"/>
      <c r="E23" s="1011"/>
      <c r="F23" s="1011"/>
      <c r="G23" s="1011"/>
      <c r="H23" s="1012"/>
      <c r="I23" s="925"/>
      <c r="J23" s="925"/>
      <c r="K23" s="925"/>
      <c r="L23" s="925"/>
      <c r="M23" s="925"/>
      <c r="N23" s="925"/>
      <c r="O23" s="733"/>
      <c r="P23" s="1163"/>
      <c r="Q23" s="1164"/>
      <c r="R23" s="1164"/>
      <c r="S23" s="1164"/>
      <c r="T23" s="1164"/>
      <c r="U23" s="1165"/>
      <c r="V23" s="733"/>
      <c r="W23" s="1166"/>
      <c r="X23" s="925"/>
      <c r="Y23" s="925"/>
      <c r="Z23" s="925"/>
      <c r="AA23" s="925"/>
      <c r="AB23" s="925"/>
      <c r="AC23" s="733"/>
      <c r="AD23" s="1166"/>
      <c r="AE23" s="925"/>
      <c r="AF23" s="925"/>
      <c r="AG23" s="925"/>
      <c r="AH23" s="925"/>
      <c r="AI23" s="1073"/>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1010" t="s">
        <v>104</v>
      </c>
      <c r="B24" s="1011"/>
      <c r="C24" s="1011"/>
      <c r="D24" s="1011"/>
      <c r="E24" s="1011"/>
      <c r="F24" s="1011"/>
      <c r="G24" s="1011"/>
      <c r="H24" s="1012"/>
      <c r="I24" s="1069"/>
      <c r="J24" s="1070"/>
      <c r="K24" s="1070"/>
      <c r="L24" s="1070"/>
      <c r="M24" s="1070"/>
      <c r="N24" s="1070"/>
      <c r="O24" s="733"/>
      <c r="P24" s="1115"/>
      <c r="Q24" s="1116"/>
      <c r="R24" s="1116"/>
      <c r="S24" s="1116"/>
      <c r="T24" s="1116"/>
      <c r="U24" s="1117"/>
      <c r="V24" s="733"/>
      <c r="W24" s="1025"/>
      <c r="X24" s="1025"/>
      <c r="Y24" s="1025"/>
      <c r="Z24" s="1025"/>
      <c r="AA24" s="1025"/>
      <c r="AB24" s="1025"/>
      <c r="AC24" s="733"/>
      <c r="AD24" s="1171"/>
      <c r="AE24" s="1025"/>
      <c r="AF24" s="1025"/>
      <c r="AG24" s="1025"/>
      <c r="AH24" s="1025"/>
      <c r="AI24" s="1026"/>
      <c r="AJ24" s="641"/>
      <c r="AK24" s="1195" t="s">
        <v>357</v>
      </c>
      <c r="AL24" s="1196"/>
      <c r="AM24" s="1196"/>
      <c r="AN24" s="891">
        <f>I$20</f>
        <v>0</v>
      </c>
      <c r="AO24" s="891"/>
      <c r="AP24" s="891"/>
      <c r="AQ24" s="891"/>
      <c r="AR24" s="891"/>
      <c r="AS24" s="891"/>
      <c r="AT24" s="891"/>
      <c r="AU24" s="891"/>
      <c r="AV24" s="891"/>
      <c r="AW24" s="891"/>
      <c r="AX24" s="891"/>
      <c r="AY24" s="891"/>
      <c r="AZ24" s="891"/>
      <c r="BA24" s="891"/>
      <c r="BB24" s="891"/>
      <c r="BC24" s="891"/>
      <c r="BD24" s="891"/>
      <c r="BE24" s="891"/>
      <c r="BF24" s="891"/>
      <c r="BG24" s="891"/>
      <c r="BH24" s="891"/>
      <c r="BI24" s="891"/>
      <c r="BJ24" s="891"/>
      <c r="BK24" s="891"/>
      <c r="BL24" s="891"/>
      <c r="BM24" s="891"/>
      <c r="BN24" s="891"/>
      <c r="BO24" s="891"/>
      <c r="BP24" s="891"/>
      <c r="BQ24" s="891"/>
      <c r="BR24" s="891"/>
      <c r="BS24" s="891"/>
      <c r="BT24" s="891"/>
      <c r="BU24" s="891"/>
      <c r="BV24" s="891"/>
      <c r="BW24" s="891"/>
      <c r="BX24" s="891"/>
      <c r="BY24" s="891"/>
      <c r="BZ24" s="891"/>
      <c r="CA24" s="891"/>
      <c r="CB24" s="891"/>
      <c r="CC24" s="892"/>
      <c r="CD24" s="641"/>
      <c r="CE24" s="641"/>
      <c r="CF24" s="641"/>
    </row>
    <row r="25" spans="1:84" ht="12" customHeight="1" thickTop="1" x14ac:dyDescent="0.2">
      <c r="A25" s="1010"/>
      <c r="B25" s="1011"/>
      <c r="C25" s="1011"/>
      <c r="D25" s="1011"/>
      <c r="E25" s="1011"/>
      <c r="F25" s="1011"/>
      <c r="G25" s="1011"/>
      <c r="H25" s="1011"/>
      <c r="I25" s="1104" t="s">
        <v>102</v>
      </c>
      <c r="J25" s="1104"/>
      <c r="K25" s="1104"/>
      <c r="L25" s="1104" t="s">
        <v>101</v>
      </c>
      <c r="M25" s="1104"/>
      <c r="N25" s="1104"/>
      <c r="O25" s="736"/>
      <c r="P25" s="1157" t="s">
        <v>102</v>
      </c>
      <c r="Q25" s="1158"/>
      <c r="R25" s="1159"/>
      <c r="S25" s="1157" t="s">
        <v>101</v>
      </c>
      <c r="T25" s="1158"/>
      <c r="U25" s="1159"/>
      <c r="V25" s="733"/>
      <c r="W25" s="1104" t="s">
        <v>102</v>
      </c>
      <c r="X25" s="1104"/>
      <c r="Y25" s="1104"/>
      <c r="Z25" s="1104" t="s">
        <v>101</v>
      </c>
      <c r="AA25" s="1104"/>
      <c r="AB25" s="1104"/>
      <c r="AC25" s="733"/>
      <c r="AD25" s="1104" t="s">
        <v>102</v>
      </c>
      <c r="AE25" s="1104"/>
      <c r="AF25" s="1104"/>
      <c r="AG25" s="1104" t="s">
        <v>101</v>
      </c>
      <c r="AH25" s="1104"/>
      <c r="AI25" s="1162"/>
      <c r="AJ25" s="641"/>
      <c r="AK25" s="1185" t="s">
        <v>156</v>
      </c>
      <c r="AL25" s="1186"/>
      <c r="AM25" s="1186"/>
      <c r="AN25" s="1186"/>
      <c r="AO25" s="1186"/>
      <c r="AP25" s="1186"/>
      <c r="AQ25" s="1186"/>
      <c r="AR25" s="1186"/>
      <c r="AS25" s="1186"/>
      <c r="AT25" s="1186"/>
      <c r="AU25" s="1186"/>
      <c r="AV25" s="1186"/>
      <c r="AW25" s="1186"/>
      <c r="AX25" s="1186"/>
      <c r="AY25" s="1186"/>
      <c r="AZ25" s="1186"/>
      <c r="BA25" s="1186"/>
      <c r="BB25" s="1186"/>
      <c r="BC25" s="1186"/>
      <c r="BD25" s="1186"/>
      <c r="BE25" s="1186"/>
      <c r="BF25" s="1186"/>
      <c r="BG25" s="1186"/>
      <c r="BH25" s="1186"/>
      <c r="BI25" s="1186"/>
      <c r="BJ25" s="1186"/>
      <c r="BK25" s="1186"/>
      <c r="BL25" s="1186"/>
      <c r="BM25" s="1186"/>
      <c r="BN25" s="1186"/>
      <c r="BO25" s="1187"/>
      <c r="BP25" s="641"/>
      <c r="BQ25" s="1188" t="s">
        <v>137</v>
      </c>
      <c r="BR25" s="1188"/>
      <c r="BS25" s="1188"/>
      <c r="BT25" s="1188"/>
      <c r="BU25" s="1188"/>
      <c r="BV25" s="1188"/>
      <c r="BW25" s="1188"/>
      <c r="BX25" s="1188"/>
      <c r="BY25" s="1188"/>
      <c r="BZ25" s="1188"/>
      <c r="CA25" s="1188"/>
      <c r="CB25" s="1188"/>
      <c r="CC25" s="1189"/>
      <c r="CD25" s="641"/>
      <c r="CE25" s="641"/>
      <c r="CF25" s="641"/>
    </row>
    <row r="26" spans="1:84" ht="12.75" customHeight="1" x14ac:dyDescent="0.2">
      <c r="A26" s="1010" t="s">
        <v>32</v>
      </c>
      <c r="B26" s="1011"/>
      <c r="C26" s="1011"/>
      <c r="D26" s="1011"/>
      <c r="E26" s="1011"/>
      <c r="F26" s="1011"/>
      <c r="G26" s="1011"/>
      <c r="H26" s="1011"/>
      <c r="I26" s="1025"/>
      <c r="J26" s="1025"/>
      <c r="K26" s="1025"/>
      <c r="L26" s="1025"/>
      <c r="M26" s="1025"/>
      <c r="N26" s="1025"/>
      <c r="O26" s="736"/>
      <c r="P26" s="1115"/>
      <c r="Q26" s="1116"/>
      <c r="R26" s="1117"/>
      <c r="S26" s="1115"/>
      <c r="T26" s="1116"/>
      <c r="U26" s="1117"/>
      <c r="V26" s="733"/>
      <c r="W26" s="1025"/>
      <c r="X26" s="1025"/>
      <c r="Y26" s="1025"/>
      <c r="Z26" s="1025"/>
      <c r="AA26" s="1025"/>
      <c r="AB26" s="1025"/>
      <c r="AC26" s="733"/>
      <c r="AD26" s="1025"/>
      <c r="AE26" s="1025"/>
      <c r="AF26" s="1025"/>
      <c r="AG26" s="1025"/>
      <c r="AH26" s="1025"/>
      <c r="AI26" s="1026"/>
      <c r="AJ26" s="641"/>
      <c r="AK26" s="1084"/>
      <c r="AL26" s="1085"/>
      <c r="AM26" s="1086"/>
      <c r="AN26" s="1077" t="s">
        <v>1007</v>
      </c>
      <c r="AO26" s="1078"/>
      <c r="AP26" s="1128"/>
      <c r="AQ26" s="1077" t="s">
        <v>98</v>
      </c>
      <c r="AR26" s="1078"/>
      <c r="AS26" s="1128"/>
      <c r="AT26" s="1077"/>
      <c r="AU26" s="1078"/>
      <c r="AV26" s="1078"/>
      <c r="AW26" s="1078"/>
      <c r="AX26" s="1078"/>
      <c r="AY26" s="1128"/>
      <c r="AZ26" s="1077" t="s">
        <v>155</v>
      </c>
      <c r="BA26" s="1078"/>
      <c r="BB26" s="1078"/>
      <c r="BC26" s="1078"/>
      <c r="BD26" s="1078"/>
      <c r="BE26" s="1078"/>
      <c r="BF26" s="1078"/>
      <c r="BG26" s="1128"/>
      <c r="BH26" s="1077" t="s">
        <v>154</v>
      </c>
      <c r="BI26" s="1078"/>
      <c r="BJ26" s="1078"/>
      <c r="BK26" s="1078"/>
      <c r="BL26" s="1078"/>
      <c r="BM26" s="1078"/>
      <c r="BN26" s="1078"/>
      <c r="BO26" s="1128"/>
      <c r="BP26" s="641"/>
      <c r="BQ26" s="1190" t="s">
        <v>135</v>
      </c>
      <c r="BR26" s="1190"/>
      <c r="BS26" s="1190"/>
      <c r="BT26" s="1190"/>
      <c r="BU26" s="1190"/>
      <c r="BV26" s="1190"/>
      <c r="BW26" s="1190"/>
      <c r="BX26" s="1190"/>
      <c r="BY26" s="1190"/>
      <c r="BZ26" s="1191" t="str">
        <f>IFERROR(I$42/I$45,"")</f>
        <v/>
      </c>
      <c r="CA26" s="1191"/>
      <c r="CB26" s="1191"/>
      <c r="CC26" s="1192"/>
      <c r="CD26" s="641"/>
      <c r="CE26" s="641"/>
      <c r="CF26" s="641"/>
    </row>
    <row r="27" spans="1:84" ht="12" customHeight="1" x14ac:dyDescent="0.2">
      <c r="A27" s="1010" t="s">
        <v>100</v>
      </c>
      <c r="B27" s="1011"/>
      <c r="C27" s="1011"/>
      <c r="D27" s="1011"/>
      <c r="E27" s="1011"/>
      <c r="F27" s="1011"/>
      <c r="G27" s="1011"/>
      <c r="H27" s="1011"/>
      <c r="I27" s="919"/>
      <c r="J27" s="919"/>
      <c r="K27" s="919"/>
      <c r="L27" s="920" t="s">
        <v>99</v>
      </c>
      <c r="M27" s="921"/>
      <c r="N27" s="921"/>
      <c r="O27" s="736"/>
      <c r="P27" s="919"/>
      <c r="Q27" s="919"/>
      <c r="R27" s="919"/>
      <c r="S27" s="1092" t="s">
        <v>99</v>
      </c>
      <c r="T27" s="1160"/>
      <c r="U27" s="1161"/>
      <c r="V27" s="733"/>
      <c r="W27" s="919"/>
      <c r="X27" s="919"/>
      <c r="Y27" s="919"/>
      <c r="Z27" s="920" t="s">
        <v>99</v>
      </c>
      <c r="AA27" s="921"/>
      <c r="AB27" s="921"/>
      <c r="AC27" s="733"/>
      <c r="AD27" s="919"/>
      <c r="AE27" s="919"/>
      <c r="AF27" s="919"/>
      <c r="AG27" s="1092" t="s">
        <v>99</v>
      </c>
      <c r="AH27" s="1028"/>
      <c r="AI27" s="1029"/>
      <c r="AJ27" s="641"/>
      <c r="AK27" s="1084" t="s">
        <v>152</v>
      </c>
      <c r="AL27" s="1085"/>
      <c r="AM27" s="1086"/>
      <c r="AN27" s="1120"/>
      <c r="AO27" s="1121"/>
      <c r="AP27" s="1122"/>
      <c r="AQ27" s="1066"/>
      <c r="AR27" s="1118"/>
      <c r="AS27" s="1119"/>
      <c r="AT27" s="1050" t="s">
        <v>151</v>
      </c>
      <c r="AU27" s="1123"/>
      <c r="AV27" s="1123"/>
      <c r="AW27" s="1123"/>
      <c r="AX27" s="1123"/>
      <c r="AY27" s="1124"/>
      <c r="AZ27" s="1172" t="str">
        <f>IF(AN27="","",IF(100*(ABS(AN27-$AN$30)/$AN$30)&gt;10,"T1 Exceeds 10% by "&amp;ROUND(100*(ABS(AN27-$AN$30)/$AN$30)-10,1)&amp;"%",""))</f>
        <v/>
      </c>
      <c r="BA27" s="1173"/>
      <c r="BB27" s="1173"/>
      <c r="BC27" s="1173"/>
      <c r="BD27" s="1173"/>
      <c r="BE27" s="1173"/>
      <c r="BF27" s="1173"/>
      <c r="BG27" s="1174"/>
      <c r="BH27" s="1172" t="str">
        <f>IF(AQ27="","",IF(100*(ABS(AQ27-$AQ$30)/$AQ$30)&gt;2,"T1 Exceeds 2% by "&amp;ROUND(100*(ABS(AQ27-$AQ$30)/$AQ$30)-2,1)&amp;"%",""))</f>
        <v/>
      </c>
      <c r="BI27" s="1173"/>
      <c r="BJ27" s="1173"/>
      <c r="BK27" s="1173"/>
      <c r="BL27" s="1173"/>
      <c r="BM27" s="1173"/>
      <c r="BN27" s="1173"/>
      <c r="BO27" s="1174"/>
      <c r="BP27" s="641"/>
      <c r="BQ27" s="1062" t="s">
        <v>134</v>
      </c>
      <c r="BR27" s="1062"/>
      <c r="BS27" s="1062"/>
      <c r="BT27" s="1062"/>
      <c r="BU27" s="1062"/>
      <c r="BV27" s="1062"/>
      <c r="BW27" s="1062"/>
      <c r="BX27" s="1062"/>
      <c r="BY27" s="1062"/>
      <c r="BZ27" s="1193" t="str">
        <f>IFERROR(IF((I$43*1.57)+(I$46*1.57)+(I$49*2)&lt;&gt;0,(I$43*1.57)+(I$46*1.57)+(I$49*2),""),"")</f>
        <v/>
      </c>
      <c r="CA27" s="1193"/>
      <c r="CB27" s="1194"/>
      <c r="CC27" s="648" t="s">
        <v>133</v>
      </c>
      <c r="CD27" s="641"/>
      <c r="CE27" s="641"/>
      <c r="CF27" s="641"/>
    </row>
    <row r="28" spans="1:84" ht="12" customHeight="1" x14ac:dyDescent="0.2">
      <c r="A28" s="1010" t="s">
        <v>946</v>
      </c>
      <c r="B28" s="1011"/>
      <c r="C28" s="1011"/>
      <c r="D28" s="1011"/>
      <c r="E28" s="1011"/>
      <c r="F28" s="1011"/>
      <c r="G28" s="1011"/>
      <c r="H28" s="1011"/>
      <c r="I28" s="1019" t="s">
        <v>99</v>
      </c>
      <c r="J28" s="1019"/>
      <c r="K28" s="1019"/>
      <c r="L28" s="921" t="str">
        <f>IF(I24&lt;&gt;"---",IF(I27*I24&lt;&gt;0,I27*I24, ""),"---")</f>
        <v/>
      </c>
      <c r="M28" s="921"/>
      <c r="N28" s="921"/>
      <c r="O28" s="736"/>
      <c r="P28" s="1093" t="s">
        <v>99</v>
      </c>
      <c r="Q28" s="1094"/>
      <c r="R28" s="1095"/>
      <c r="S28" s="1027" t="str">
        <f>IF(P24&lt;&gt;"---",IF(P27*P24&lt;&gt;0,P27*P24, ""),"---")</f>
        <v/>
      </c>
      <c r="T28" s="1028"/>
      <c r="U28" s="1096"/>
      <c r="V28" s="733"/>
      <c r="W28" s="1019" t="s">
        <v>99</v>
      </c>
      <c r="X28" s="1019"/>
      <c r="Y28" s="1019"/>
      <c r="Z28" s="921" t="str">
        <f>IF(W24&lt;&gt;"---",IF(W27*W24&lt;&gt;0,W27*W24, ""),"---")</f>
        <v/>
      </c>
      <c r="AA28" s="921"/>
      <c r="AB28" s="921"/>
      <c r="AC28" s="733"/>
      <c r="AD28" s="1019" t="s">
        <v>99</v>
      </c>
      <c r="AE28" s="1019"/>
      <c r="AF28" s="1019"/>
      <c r="AG28" s="921" t="str">
        <f>IF(AD24&lt;&gt;"---",IF(AD27*AD24&lt;&gt;0,AD27*AD24, ""),"---")</f>
        <v/>
      </c>
      <c r="AH28" s="921"/>
      <c r="AI28" s="1022"/>
      <c r="AJ28" s="641"/>
      <c r="AK28" s="1084" t="s">
        <v>51</v>
      </c>
      <c r="AL28" s="1085"/>
      <c r="AM28" s="1086"/>
      <c r="AN28" s="1120"/>
      <c r="AO28" s="1121"/>
      <c r="AP28" s="1122"/>
      <c r="AQ28" s="1066"/>
      <c r="AR28" s="1118"/>
      <c r="AS28" s="1119"/>
      <c r="AT28" s="1066"/>
      <c r="AU28" s="1118"/>
      <c r="AV28" s="1118"/>
      <c r="AW28" s="1118"/>
      <c r="AX28" s="1118"/>
      <c r="AY28" s="1119"/>
      <c r="AZ28" s="1172" t="str">
        <f>IF(AN28="","",IF(100*(ABS(AN28-$AN$30)/$AN$30)&gt;10,"T2 Exceeds 10% by "&amp;ROUND(100*(ABS(AN28-$AN$30)/$AN$30)-10,1)&amp;"%",""))</f>
        <v/>
      </c>
      <c r="BA28" s="1173"/>
      <c r="BB28" s="1173"/>
      <c r="BC28" s="1173"/>
      <c r="BD28" s="1173"/>
      <c r="BE28" s="1173"/>
      <c r="BF28" s="1173"/>
      <c r="BG28" s="1174"/>
      <c r="BH28" s="1172" t="str">
        <f>IF(AQ28="","",IF(100*(ABS(AQ28-$AQ$30)/$AQ$30)&gt;2,"T2 Exceeds 2% by "&amp;ROUND(100*(ABS(AQ28-$AQ$30)/$AQ$30)-2,1)&amp;"%",""))</f>
        <v/>
      </c>
      <c r="BI28" s="1173"/>
      <c r="BJ28" s="1173"/>
      <c r="BK28" s="1173"/>
      <c r="BL28" s="1173"/>
      <c r="BM28" s="1173"/>
      <c r="BN28" s="1173"/>
      <c r="BO28" s="1174"/>
      <c r="BP28" s="641"/>
      <c r="BQ28" s="1062" t="s">
        <v>132</v>
      </c>
      <c r="BR28" s="1062"/>
      <c r="BS28" s="1062"/>
      <c r="BT28" s="1062"/>
      <c r="BU28" s="1062"/>
      <c r="BV28" s="1062"/>
      <c r="BW28" s="1062"/>
      <c r="BX28" s="1062"/>
      <c r="BY28" s="1062"/>
      <c r="BZ28" s="1064" t="str">
        <f>IFERROR(((I$52/60)*(I$32))*BZ$26,"")</f>
        <v/>
      </c>
      <c r="CA28" s="1064"/>
      <c r="CB28" s="1064"/>
      <c r="CC28" s="1182"/>
      <c r="CD28" s="641"/>
      <c r="CE28" s="641"/>
      <c r="CF28" s="641"/>
    </row>
    <row r="29" spans="1:84" ht="12" customHeight="1" x14ac:dyDescent="0.2">
      <c r="A29" s="1010" t="s">
        <v>33</v>
      </c>
      <c r="B29" s="1011"/>
      <c r="C29" s="1011"/>
      <c r="D29" s="1011"/>
      <c r="E29" s="1011"/>
      <c r="F29" s="1011"/>
      <c r="G29" s="1011"/>
      <c r="H29" s="1011"/>
      <c r="I29" s="1025"/>
      <c r="J29" s="1025"/>
      <c r="K29" s="1025"/>
      <c r="L29" s="921" t="str">
        <f>IFERROR(IF(AT32="Single Phase",(AN27*AQ27*I23)/(I27*I31),IF(AT32="Three Phase",AQ30*AN30*AT28*AT30*1.73/746,"")),"")</f>
        <v/>
      </c>
      <c r="M29" s="921"/>
      <c r="N29" s="921"/>
      <c r="O29" s="736"/>
      <c r="P29" s="1115"/>
      <c r="Q29" s="1116"/>
      <c r="R29" s="1117"/>
      <c r="S29" s="1027" t="str">
        <f>IFERROR(IF(AT42="Single Phase",(P23*AN37*AQ37)/(P27*P31),IF(AT42="Three Phase",AN40*AQ40*AT40*AT38*1.73/746,"")),"")</f>
        <v/>
      </c>
      <c r="T29" s="1028"/>
      <c r="U29" s="1096"/>
      <c r="V29" s="733"/>
      <c r="W29" s="1025"/>
      <c r="X29" s="1025"/>
      <c r="Y29" s="1025"/>
      <c r="Z29" s="921" t="str">
        <f>IFERROR(IF(AT52="Single Phase",(W23*AN47*AQ47)/(W27*W31),IF(AT52="Three Phase",AN50*AQ50*AT48*AT50*1.73/746,"")),"")</f>
        <v/>
      </c>
      <c r="AA29" s="921"/>
      <c r="AB29" s="921"/>
      <c r="AC29" s="733"/>
      <c r="AD29" s="1025"/>
      <c r="AE29" s="1025"/>
      <c r="AF29" s="1025"/>
      <c r="AG29" s="921" t="str">
        <f>IFERROR(IF(AT62="Single Phase",(AD23*AN57*AQ57)/(AD27*AD31),IF(AT62="Three Phase",AN59*AQ59*AT58*AT60*1.73/746,"")),"")</f>
        <v/>
      </c>
      <c r="AH29" s="921"/>
      <c r="AI29" s="1022"/>
      <c r="AJ29" s="641"/>
      <c r="AK29" s="1084" t="s">
        <v>50</v>
      </c>
      <c r="AL29" s="1085"/>
      <c r="AM29" s="1086"/>
      <c r="AN29" s="1120"/>
      <c r="AO29" s="1121"/>
      <c r="AP29" s="1122"/>
      <c r="AQ29" s="1066"/>
      <c r="AR29" s="1118"/>
      <c r="AS29" s="1119"/>
      <c r="AT29" s="1050" t="s">
        <v>147</v>
      </c>
      <c r="AU29" s="1123"/>
      <c r="AV29" s="1123"/>
      <c r="AW29" s="1123"/>
      <c r="AX29" s="1123"/>
      <c r="AY29" s="1124"/>
      <c r="AZ29" s="1172" t="str">
        <f>IF(AN29="","",IF(100*(ABS(AN29-$AN$30)/$AN$30)&gt;10,"T3 Exceeds 10% by "&amp;ROUND(100*(ABS(AN29-$AN$30)/$AN$30)-10,1)&amp;"%",""))</f>
        <v/>
      </c>
      <c r="BA29" s="1173"/>
      <c r="BB29" s="1173"/>
      <c r="BC29" s="1173"/>
      <c r="BD29" s="1173"/>
      <c r="BE29" s="1173"/>
      <c r="BF29" s="1173"/>
      <c r="BG29" s="1174"/>
      <c r="BH29" s="1172" t="str">
        <f>IF(AQ29="","",IF(100*(ABS(AQ29-$AQ$30)/$AQ$30)&gt;2,"T3 Exceeds 2% by "&amp;ROUND(100*(ABS(AQ29-$AQ$30)/$AQ$30)-2,1)&amp;"%",""))</f>
        <v/>
      </c>
      <c r="BI29" s="1173"/>
      <c r="BJ29" s="1173"/>
      <c r="BK29" s="1173"/>
      <c r="BL29" s="1173"/>
      <c r="BM29" s="1173"/>
      <c r="BN29" s="1173"/>
      <c r="BO29" s="1174"/>
      <c r="BP29" s="641"/>
      <c r="BQ29" s="1062" t="s">
        <v>129</v>
      </c>
      <c r="BR29" s="1062"/>
      <c r="BS29" s="1062"/>
      <c r="BT29" s="1062"/>
      <c r="BU29" s="1062"/>
      <c r="BV29" s="1062"/>
      <c r="BW29" s="1062"/>
      <c r="BX29" s="1062"/>
      <c r="BY29" s="1062"/>
      <c r="BZ29" s="1064" t="str">
        <f>IFERROR(IF(((I$52/60)*(I$32))*((I$43-0.5))/((I$46-0.5))&lt;&gt;0,((I$52/60)*(I$32))*((I$43-0.5))/((I$46-0.5)),""),"")</f>
        <v/>
      </c>
      <c r="CA29" s="1064"/>
      <c r="CB29" s="1064"/>
      <c r="CC29" s="1182"/>
      <c r="CD29" s="641"/>
      <c r="CE29" s="641"/>
      <c r="CF29" s="641"/>
    </row>
    <row r="30" spans="1:84" ht="12" customHeight="1" x14ac:dyDescent="0.2">
      <c r="A30" s="1010" t="s">
        <v>947</v>
      </c>
      <c r="B30" s="1011"/>
      <c r="C30" s="1011"/>
      <c r="D30" s="1011"/>
      <c r="E30" s="1011"/>
      <c r="F30" s="1011"/>
      <c r="G30" s="1011"/>
      <c r="H30" s="1011"/>
      <c r="I30" s="1019" t="s">
        <v>99</v>
      </c>
      <c r="J30" s="1019"/>
      <c r="K30" s="1019"/>
      <c r="L30" s="1106" t="str">
        <f>IF(AT32="Single Phase",AN27,IF(AT32="Three Phase",IF(MOD(AN27,1)=0,AN27&amp;".0",AN27)&amp;", "&amp;IF(MOD(AN28,1)=0,AN28&amp;".0",AN28)&amp;", "&amp;IF(MOD(AN29,1)=0,AN29&amp;".0",AN29),""))</f>
        <v/>
      </c>
      <c r="M30" s="1107"/>
      <c r="N30" s="1107"/>
      <c r="O30" s="736"/>
      <c r="P30" s="1093" t="s">
        <v>99</v>
      </c>
      <c r="Q30" s="1094"/>
      <c r="R30" s="1095"/>
      <c r="S30" s="1106" t="str">
        <f>IF(AN37="Single Phase",AN37,IF(AT42="Three Phase",IF(MOD(AN37,1)=0,AN37&amp;".0",AN37)&amp;", "&amp;IF(MOD(AN38,1)=0,AN38&amp;".0",AN38)&amp;", "&amp;IF(MOD(AN39,1)=0,AN39&amp;".0",AN39),""))</f>
        <v/>
      </c>
      <c r="T30" s="1107"/>
      <c r="U30" s="1107"/>
      <c r="V30" s="733"/>
      <c r="W30" s="1019" t="s">
        <v>99</v>
      </c>
      <c r="X30" s="1019"/>
      <c r="Y30" s="1019"/>
      <c r="Z30" s="1106" t="str">
        <f>IF(AT52="Single Phase",AN47,IF(AT52="Three Phase",IF(MOD(AN47,1)=0,AN47&amp;".0",AN47)&amp;", "&amp;IF(MOD(AN48,1)=0,AN48&amp;".0",AN48)&amp;", "&amp;IF(MOD(AN49,1)=0,AN49&amp;".0",AN49),""))</f>
        <v/>
      </c>
      <c r="AA30" s="1107"/>
      <c r="AB30" s="1107"/>
      <c r="AC30" s="733"/>
      <c r="AD30" s="1019" t="s">
        <v>99</v>
      </c>
      <c r="AE30" s="1019"/>
      <c r="AF30" s="1019"/>
      <c r="AG30" s="1106" t="str">
        <f>IF(AT62="Single Phase",AN57,IF(AT62="Three Phase",IF(MOD(AN57,1)=0,AN57&amp;".0",AN57)&amp;", "&amp;IF(MOD(AN58,1)=0,AN58&amp;".0",AN58)&amp;", "&amp;IF(MOD(AN59,1)=0,AN59&amp;".0",AN59),""))</f>
        <v/>
      </c>
      <c r="AH30" s="1107"/>
      <c r="AI30" s="1135"/>
      <c r="AJ30" s="641"/>
      <c r="AK30" s="1084" t="s">
        <v>144</v>
      </c>
      <c r="AL30" s="1085"/>
      <c r="AM30" s="1086"/>
      <c r="AN30" s="1176" t="str">
        <f>IFERROR(AVERAGE(AN27:AP29),"")</f>
        <v/>
      </c>
      <c r="AO30" s="1177"/>
      <c r="AP30" s="1178"/>
      <c r="AQ30" s="1179" t="str">
        <f>IFERROR(AVERAGE(AQ27:AS29),"")</f>
        <v/>
      </c>
      <c r="AR30" s="1180"/>
      <c r="AS30" s="1181"/>
      <c r="AT30" s="1066"/>
      <c r="AU30" s="1118"/>
      <c r="AV30" s="1118"/>
      <c r="AW30" s="1118"/>
      <c r="AX30" s="1118"/>
      <c r="AY30" s="1119"/>
      <c r="AZ30" s="1038" t="s">
        <v>143</v>
      </c>
      <c r="BA30" s="1039"/>
      <c r="BB30" s="1039"/>
      <c r="BC30" s="1039"/>
      <c r="BD30" s="1039"/>
      <c r="BE30" s="1039"/>
      <c r="BF30" s="1039"/>
      <c r="BG30" s="1039"/>
      <c r="BH30" s="1039"/>
      <c r="BI30" s="1039"/>
      <c r="BJ30" s="1039"/>
      <c r="BK30" s="1039"/>
      <c r="BL30" s="1039"/>
      <c r="BM30" s="1039"/>
      <c r="BN30" s="1039"/>
      <c r="BO30" s="1175"/>
      <c r="BP30" s="641"/>
      <c r="BQ30" s="1038" t="s">
        <v>125</v>
      </c>
      <c r="BR30" s="1039"/>
      <c r="BS30" s="1039"/>
      <c r="BT30" s="1039"/>
      <c r="BU30" s="1039"/>
      <c r="BV30" s="1039"/>
      <c r="BW30" s="1039"/>
      <c r="BX30" s="1039"/>
      <c r="BY30" s="1039"/>
      <c r="BZ30" s="1039"/>
      <c r="CA30" s="1039"/>
      <c r="CB30" s="1039"/>
      <c r="CC30" s="1040"/>
      <c r="CD30" s="641"/>
      <c r="CE30" s="641"/>
      <c r="CF30" s="641"/>
    </row>
    <row r="31" spans="1:84" ht="12" customHeight="1" x14ac:dyDescent="0.2">
      <c r="A31" s="1010" t="s">
        <v>98</v>
      </c>
      <c r="B31" s="1011"/>
      <c r="C31" s="1011"/>
      <c r="D31" s="1011"/>
      <c r="E31" s="1011"/>
      <c r="F31" s="1011"/>
      <c r="G31" s="1011"/>
      <c r="H31" s="1011"/>
      <c r="I31" s="1025"/>
      <c r="J31" s="1025"/>
      <c r="K31" s="1025"/>
      <c r="L31" s="1154" t="str">
        <f>IF(AT32="Single Phase",AQ27,IF(AT32="Three Phase",AQ27 &amp;", "&amp; AQ28 &amp; ", " &amp; AQ29,""))</f>
        <v/>
      </c>
      <c r="M31" s="1155"/>
      <c r="N31" s="1156"/>
      <c r="O31" s="737"/>
      <c r="P31" s="1115"/>
      <c r="Q31" s="1116"/>
      <c r="R31" s="1117"/>
      <c r="S31" s="1154" t="str">
        <f>IF(AT42="Single Phase",AQ37,IF(AT42="Three Phase",AQ37 &amp;", "&amp; AQ38 &amp; ", " &amp; AQ39,""))</f>
        <v/>
      </c>
      <c r="T31" s="1155"/>
      <c r="U31" s="1156"/>
      <c r="V31" s="731"/>
      <c r="W31" s="1025"/>
      <c r="X31" s="1025"/>
      <c r="Y31" s="1025"/>
      <c r="Z31" s="1139" t="str">
        <f>IF(AT52="Single Phase",AQ47,IF(AT52="Three Phase",AQ47 &amp;", "&amp; AQ48 &amp; ", " &amp; AQ49,""))</f>
        <v/>
      </c>
      <c r="AA31" s="1107"/>
      <c r="AB31" s="1107"/>
      <c r="AC31" s="731"/>
      <c r="AD31" s="1025"/>
      <c r="AE31" s="1025"/>
      <c r="AF31" s="1025"/>
      <c r="AG31" s="1139" t="str">
        <f>IF(AT62="Single Phase",AQ57,IF(AT62="Three Phase",AQ57 &amp;", "&amp; AQ58 &amp; ", " &amp; AQ59,""))</f>
        <v/>
      </c>
      <c r="AH31" s="1107"/>
      <c r="AI31" s="1135"/>
      <c r="AJ31" s="641"/>
      <c r="AK31" s="1129"/>
      <c r="AL31" s="1130"/>
      <c r="AM31" s="1130"/>
      <c r="AN31" s="1130"/>
      <c r="AO31" s="1130"/>
      <c r="AP31" s="1130"/>
      <c r="AQ31" s="1130"/>
      <c r="AR31" s="1130"/>
      <c r="AS31" s="1131"/>
      <c r="AT31" s="1050" t="s">
        <v>141</v>
      </c>
      <c r="AU31" s="1123"/>
      <c r="AV31" s="1123"/>
      <c r="AW31" s="1123"/>
      <c r="AX31" s="1123"/>
      <c r="AY31" s="1124"/>
      <c r="AZ31" s="1051" t="s">
        <v>140</v>
      </c>
      <c r="BA31" s="1052"/>
      <c r="BB31" s="1052"/>
      <c r="BC31" s="1052"/>
      <c r="BD31" s="1052"/>
      <c r="BE31" s="1052"/>
      <c r="BF31" s="1052"/>
      <c r="BG31" s="1052"/>
      <c r="BH31" s="1052"/>
      <c r="BI31" s="1052"/>
      <c r="BJ31" s="1052"/>
      <c r="BK31" s="1052"/>
      <c r="BL31" s="1052"/>
      <c r="BM31" s="1052"/>
      <c r="BN31" s="1052"/>
      <c r="BO31" s="1183"/>
      <c r="BP31" s="641"/>
      <c r="BQ31" s="1051"/>
      <c r="BR31" s="1052"/>
      <c r="BS31" s="1052"/>
      <c r="BT31" s="1052"/>
      <c r="BU31" s="1052"/>
      <c r="BV31" s="1052"/>
      <c r="BW31" s="1052"/>
      <c r="BX31" s="1052"/>
      <c r="BY31" s="1052"/>
      <c r="BZ31" s="1052"/>
      <c r="CA31" s="1052"/>
      <c r="CB31" s="1052"/>
      <c r="CC31" s="1053"/>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32"/>
      <c r="AL32" s="1133"/>
      <c r="AM32" s="1133"/>
      <c r="AN32" s="1133"/>
      <c r="AO32" s="1133"/>
      <c r="AP32" s="1133"/>
      <c r="AQ32" s="1133"/>
      <c r="AR32" s="1133"/>
      <c r="AS32" s="1134"/>
      <c r="AT32" s="1035"/>
      <c r="AU32" s="1036"/>
      <c r="AV32" s="1036"/>
      <c r="AW32" s="1036"/>
      <c r="AX32" s="1036"/>
      <c r="AY32" s="1037"/>
      <c r="AZ32" s="1054"/>
      <c r="BA32" s="1055"/>
      <c r="BB32" s="1055"/>
      <c r="BC32" s="1055"/>
      <c r="BD32" s="1055"/>
      <c r="BE32" s="1055"/>
      <c r="BF32" s="1055"/>
      <c r="BG32" s="1055"/>
      <c r="BH32" s="1055"/>
      <c r="BI32" s="1055"/>
      <c r="BJ32" s="1055"/>
      <c r="BK32" s="1055"/>
      <c r="BL32" s="1055"/>
      <c r="BM32" s="1055"/>
      <c r="BN32" s="1055"/>
      <c r="BO32" s="1184"/>
      <c r="BP32" s="567"/>
      <c r="BQ32" s="1054"/>
      <c r="BR32" s="1055"/>
      <c r="BS32" s="1055"/>
      <c r="BT32" s="1055"/>
      <c r="BU32" s="1055"/>
      <c r="BV32" s="1055"/>
      <c r="BW32" s="1055"/>
      <c r="BX32" s="1055"/>
      <c r="BY32" s="1055"/>
      <c r="BZ32" s="1055"/>
      <c r="CA32" s="1055"/>
      <c r="CB32" s="1055"/>
      <c r="CC32" s="1056"/>
      <c r="CD32" s="641"/>
      <c r="CE32" s="641"/>
      <c r="CF32" s="641"/>
    </row>
    <row r="33" spans="1:84" ht="12" customHeight="1" thickBot="1" x14ac:dyDescent="0.25">
      <c r="A33" s="1136" t="s">
        <v>130</v>
      </c>
      <c r="B33" s="1137"/>
      <c r="C33" s="1137"/>
      <c r="D33" s="1137"/>
      <c r="E33" s="1137"/>
      <c r="F33" s="1137"/>
      <c r="G33" s="1137"/>
      <c r="H33" s="1137"/>
      <c r="I33" s="1137"/>
      <c r="J33" s="1137"/>
      <c r="K33" s="1137"/>
      <c r="L33" s="1137"/>
      <c r="M33" s="1137"/>
      <c r="N33" s="1137"/>
      <c r="O33" s="1137"/>
      <c r="P33" s="1137"/>
      <c r="Q33" s="1137"/>
      <c r="R33" s="1137"/>
      <c r="S33" s="1137"/>
      <c r="T33" s="1137"/>
      <c r="U33" s="1137"/>
      <c r="V33" s="1137"/>
      <c r="W33" s="1137"/>
      <c r="X33" s="1137"/>
      <c r="Y33" s="1137"/>
      <c r="Z33" s="1137"/>
      <c r="AA33" s="1137"/>
      <c r="AB33" s="1137"/>
      <c r="AC33" s="1137"/>
      <c r="AD33" s="1137"/>
      <c r="AE33" s="1137"/>
      <c r="AF33" s="1137"/>
      <c r="AG33" s="1137"/>
      <c r="AH33" s="1137"/>
      <c r="AI33" s="1138"/>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097" t="s">
        <v>126</v>
      </c>
      <c r="B34" s="1098"/>
      <c r="C34" s="1098"/>
      <c r="D34" s="1098"/>
      <c r="E34" s="1098"/>
      <c r="F34" s="1098"/>
      <c r="G34" s="1098"/>
      <c r="H34" s="1099"/>
      <c r="I34" s="1112"/>
      <c r="J34" s="1113"/>
      <c r="K34" s="1113"/>
      <c r="L34" s="1113"/>
      <c r="M34" s="1113"/>
      <c r="N34" s="1114"/>
      <c r="O34" s="734"/>
      <c r="P34" s="1112"/>
      <c r="Q34" s="1113"/>
      <c r="R34" s="1113"/>
      <c r="S34" s="1113"/>
      <c r="T34" s="1113"/>
      <c r="U34" s="1114"/>
      <c r="V34" s="733"/>
      <c r="W34" s="1112"/>
      <c r="X34" s="1113"/>
      <c r="Y34" s="1113"/>
      <c r="Z34" s="1113"/>
      <c r="AA34" s="1113"/>
      <c r="AB34" s="1114"/>
      <c r="AC34" s="733"/>
      <c r="AD34" s="1112"/>
      <c r="AE34" s="1113"/>
      <c r="AF34" s="1113"/>
      <c r="AG34" s="1113"/>
      <c r="AH34" s="1113"/>
      <c r="AI34" s="1114"/>
      <c r="AJ34" s="641"/>
      <c r="AK34" s="1195" t="s">
        <v>357</v>
      </c>
      <c r="AL34" s="1196"/>
      <c r="AM34" s="1196"/>
      <c r="AN34" s="891">
        <f>P$20</f>
        <v>0</v>
      </c>
      <c r="AO34" s="891"/>
      <c r="AP34" s="891"/>
      <c r="AQ34" s="891"/>
      <c r="AR34" s="891"/>
      <c r="AS34" s="891"/>
      <c r="AT34" s="891"/>
      <c r="AU34" s="891"/>
      <c r="AV34" s="891"/>
      <c r="AW34" s="891"/>
      <c r="AX34" s="891"/>
      <c r="AY34" s="891"/>
      <c r="AZ34" s="891"/>
      <c r="BA34" s="891"/>
      <c r="BB34" s="891"/>
      <c r="BC34" s="891"/>
      <c r="BD34" s="891"/>
      <c r="BE34" s="891"/>
      <c r="BF34" s="891"/>
      <c r="BG34" s="891"/>
      <c r="BH34" s="891"/>
      <c r="BI34" s="891"/>
      <c r="BJ34" s="891"/>
      <c r="BK34" s="891"/>
      <c r="BL34" s="891"/>
      <c r="BM34" s="891"/>
      <c r="BN34" s="891"/>
      <c r="BO34" s="891"/>
      <c r="BP34" s="891"/>
      <c r="BQ34" s="891"/>
      <c r="BR34" s="891"/>
      <c r="BS34" s="891"/>
      <c r="BT34" s="891"/>
      <c r="BU34" s="891"/>
      <c r="BV34" s="891"/>
      <c r="BW34" s="891"/>
      <c r="BX34" s="891"/>
      <c r="BY34" s="891"/>
      <c r="BZ34" s="891"/>
      <c r="CA34" s="891"/>
      <c r="CB34" s="891"/>
      <c r="CC34" s="892"/>
      <c r="CD34" s="641"/>
      <c r="CE34" s="641"/>
      <c r="CF34" s="641"/>
    </row>
    <row r="35" spans="1:84" ht="12" customHeight="1" thickTop="1" x14ac:dyDescent="0.2">
      <c r="A35" s="1097" t="s">
        <v>123</v>
      </c>
      <c r="B35" s="1098"/>
      <c r="C35" s="1098"/>
      <c r="D35" s="1098"/>
      <c r="E35" s="1098"/>
      <c r="F35" s="1098"/>
      <c r="G35" s="1098"/>
      <c r="H35" s="1099"/>
      <c r="I35" s="1100"/>
      <c r="J35" s="1101"/>
      <c r="K35" s="1101"/>
      <c r="L35" s="1101"/>
      <c r="M35" s="1101"/>
      <c r="N35" s="1102"/>
      <c r="O35" s="734"/>
      <c r="P35" s="1100"/>
      <c r="Q35" s="1101"/>
      <c r="R35" s="1101"/>
      <c r="S35" s="1101"/>
      <c r="T35" s="1101"/>
      <c r="U35" s="1102"/>
      <c r="V35" s="733"/>
      <c r="W35" s="1100"/>
      <c r="X35" s="1101"/>
      <c r="Y35" s="1101"/>
      <c r="Z35" s="1101"/>
      <c r="AA35" s="1101"/>
      <c r="AB35" s="1102"/>
      <c r="AC35" s="733"/>
      <c r="AD35" s="1100"/>
      <c r="AE35" s="1101"/>
      <c r="AF35" s="1101"/>
      <c r="AG35" s="1101"/>
      <c r="AH35" s="1101"/>
      <c r="AI35" s="1102"/>
      <c r="AJ35" s="641"/>
      <c r="AK35" s="1185" t="s">
        <v>156</v>
      </c>
      <c r="AL35" s="1186"/>
      <c r="AM35" s="1186"/>
      <c r="AN35" s="1186"/>
      <c r="AO35" s="1186"/>
      <c r="AP35" s="1186"/>
      <c r="AQ35" s="1186"/>
      <c r="AR35" s="1186"/>
      <c r="AS35" s="1186"/>
      <c r="AT35" s="1186"/>
      <c r="AU35" s="1186"/>
      <c r="AV35" s="1186"/>
      <c r="AW35" s="1186"/>
      <c r="AX35" s="1186"/>
      <c r="AY35" s="1186"/>
      <c r="AZ35" s="1186"/>
      <c r="BA35" s="1186"/>
      <c r="BB35" s="1186"/>
      <c r="BC35" s="1186"/>
      <c r="BD35" s="1186"/>
      <c r="BE35" s="1186"/>
      <c r="BF35" s="1186"/>
      <c r="BG35" s="1186"/>
      <c r="BH35" s="1186"/>
      <c r="BI35" s="1186"/>
      <c r="BJ35" s="1186"/>
      <c r="BK35" s="1186"/>
      <c r="BL35" s="1186"/>
      <c r="BM35" s="1186"/>
      <c r="BN35" s="1186"/>
      <c r="BO35" s="1187"/>
      <c r="BP35" s="641"/>
      <c r="BQ35" s="1188" t="s">
        <v>137</v>
      </c>
      <c r="BR35" s="1188"/>
      <c r="BS35" s="1188"/>
      <c r="BT35" s="1188"/>
      <c r="BU35" s="1188"/>
      <c r="BV35" s="1188"/>
      <c r="BW35" s="1188"/>
      <c r="BX35" s="1188"/>
      <c r="BY35" s="1188"/>
      <c r="BZ35" s="1188"/>
      <c r="CA35" s="1188"/>
      <c r="CB35" s="1188"/>
      <c r="CC35" s="1189"/>
      <c r="CD35" s="641"/>
      <c r="CE35" s="641"/>
      <c r="CF35" s="641"/>
    </row>
    <row r="36" spans="1:84" ht="12" customHeight="1" x14ac:dyDescent="0.2">
      <c r="A36" s="1108" t="s">
        <v>121</v>
      </c>
      <c r="B36" s="1109"/>
      <c r="C36" s="1109"/>
      <c r="D36" s="1109"/>
      <c r="E36" s="1109"/>
      <c r="F36" s="1105" t="s">
        <v>116</v>
      </c>
      <c r="G36" s="1011"/>
      <c r="H36" s="1012"/>
      <c r="I36" s="1100"/>
      <c r="J36" s="1101"/>
      <c r="K36" s="1101"/>
      <c r="L36" s="1101"/>
      <c r="M36" s="1101"/>
      <c r="N36" s="1102"/>
      <c r="O36" s="735"/>
      <c r="P36" s="1100"/>
      <c r="Q36" s="1101"/>
      <c r="R36" s="1101"/>
      <c r="S36" s="1101"/>
      <c r="T36" s="1101"/>
      <c r="U36" s="1102"/>
      <c r="V36" s="733"/>
      <c r="W36" s="1100"/>
      <c r="X36" s="1101"/>
      <c r="Y36" s="1101"/>
      <c r="Z36" s="1101"/>
      <c r="AA36" s="1101"/>
      <c r="AB36" s="1102"/>
      <c r="AC36" s="733"/>
      <c r="AD36" s="1100"/>
      <c r="AE36" s="1101"/>
      <c r="AF36" s="1101"/>
      <c r="AG36" s="1101"/>
      <c r="AH36" s="1101"/>
      <c r="AI36" s="1102"/>
      <c r="AJ36" s="641"/>
      <c r="AK36" s="1084"/>
      <c r="AL36" s="1085"/>
      <c r="AM36" s="1086"/>
      <c r="AN36" s="1077" t="s">
        <v>1007</v>
      </c>
      <c r="AO36" s="1078"/>
      <c r="AP36" s="1128"/>
      <c r="AQ36" s="1077" t="s">
        <v>98</v>
      </c>
      <c r="AR36" s="1078"/>
      <c r="AS36" s="1128"/>
      <c r="AT36" s="1077"/>
      <c r="AU36" s="1078"/>
      <c r="AV36" s="1078"/>
      <c r="AW36" s="1078"/>
      <c r="AX36" s="1078"/>
      <c r="AY36" s="1128"/>
      <c r="AZ36" s="1077" t="s">
        <v>155</v>
      </c>
      <c r="BA36" s="1078"/>
      <c r="BB36" s="1078"/>
      <c r="BC36" s="1078"/>
      <c r="BD36" s="1078"/>
      <c r="BE36" s="1078"/>
      <c r="BF36" s="1078"/>
      <c r="BG36" s="1128"/>
      <c r="BH36" s="1077" t="s">
        <v>154</v>
      </c>
      <c r="BI36" s="1078"/>
      <c r="BJ36" s="1078"/>
      <c r="BK36" s="1078"/>
      <c r="BL36" s="1078"/>
      <c r="BM36" s="1078"/>
      <c r="BN36" s="1078"/>
      <c r="BO36" s="1128"/>
      <c r="BP36" s="641"/>
      <c r="BQ36" s="1190" t="s">
        <v>135</v>
      </c>
      <c r="BR36" s="1190"/>
      <c r="BS36" s="1190"/>
      <c r="BT36" s="1190"/>
      <c r="BU36" s="1190"/>
      <c r="BV36" s="1190"/>
      <c r="BW36" s="1190"/>
      <c r="BX36" s="1190"/>
      <c r="BY36" s="1190"/>
      <c r="BZ36" s="1191" t="str">
        <f>IFERROR(P$42/P$45,"")</f>
        <v/>
      </c>
      <c r="CA36" s="1191"/>
      <c r="CB36" s="1191"/>
      <c r="CC36" s="1192"/>
      <c r="CD36" s="641"/>
      <c r="CE36" s="641"/>
      <c r="CF36" s="641"/>
    </row>
    <row r="37" spans="1:84" ht="12" customHeight="1" x14ac:dyDescent="0.2">
      <c r="A37" s="1108"/>
      <c r="B37" s="1109"/>
      <c r="C37" s="1109"/>
      <c r="D37" s="1109"/>
      <c r="E37" s="1109"/>
      <c r="F37" s="1105" t="s">
        <v>115</v>
      </c>
      <c r="G37" s="1011"/>
      <c r="H37" s="1012"/>
      <c r="I37" s="1100"/>
      <c r="J37" s="1101"/>
      <c r="K37" s="1101"/>
      <c r="L37" s="1101"/>
      <c r="M37" s="1101"/>
      <c r="N37" s="1102"/>
      <c r="O37" s="733"/>
      <c r="P37" s="1100"/>
      <c r="Q37" s="1101"/>
      <c r="R37" s="1101"/>
      <c r="S37" s="1101"/>
      <c r="T37" s="1101"/>
      <c r="U37" s="1102"/>
      <c r="V37" s="733"/>
      <c r="W37" s="1100"/>
      <c r="X37" s="1101"/>
      <c r="Y37" s="1101"/>
      <c r="Z37" s="1101"/>
      <c r="AA37" s="1101"/>
      <c r="AB37" s="1102"/>
      <c r="AC37" s="733"/>
      <c r="AD37" s="1100"/>
      <c r="AE37" s="1101"/>
      <c r="AF37" s="1101"/>
      <c r="AG37" s="1101"/>
      <c r="AH37" s="1101"/>
      <c r="AI37" s="1102"/>
      <c r="AJ37" s="641"/>
      <c r="AK37" s="1084" t="s">
        <v>152</v>
      </c>
      <c r="AL37" s="1085"/>
      <c r="AM37" s="1086"/>
      <c r="AN37" s="1120"/>
      <c r="AO37" s="1121"/>
      <c r="AP37" s="1122"/>
      <c r="AQ37" s="1066"/>
      <c r="AR37" s="1118"/>
      <c r="AS37" s="1119"/>
      <c r="AT37" s="1050" t="s">
        <v>151</v>
      </c>
      <c r="AU37" s="1123"/>
      <c r="AV37" s="1123"/>
      <c r="AW37" s="1123"/>
      <c r="AX37" s="1123"/>
      <c r="AY37" s="1124"/>
      <c r="AZ37" s="1172" t="str">
        <f>IF(AN37="","",IF(100*(ABS(AN37-$AN$30)/$AN$30)&gt;10,"T1 Exceeds 10% by "&amp;ROUND(100*(ABS(AN37-$AN$30)/$AN$30)-10,1)&amp;"%",""))</f>
        <v/>
      </c>
      <c r="BA37" s="1173"/>
      <c r="BB37" s="1173"/>
      <c r="BC37" s="1173"/>
      <c r="BD37" s="1173"/>
      <c r="BE37" s="1173"/>
      <c r="BF37" s="1173"/>
      <c r="BG37" s="1174"/>
      <c r="BH37" s="1172" t="str">
        <f>IF(AQ37="","",IF(100*(ABS(AQ37-$AQ$30)/$AQ$30)&gt;2,"T1 Exceeds 2% by "&amp;ROUND(100*(ABS(AQ37-$AQ$30)/$AQ$30)-2,1)&amp;"%",""))</f>
        <v/>
      </c>
      <c r="BI37" s="1173"/>
      <c r="BJ37" s="1173"/>
      <c r="BK37" s="1173"/>
      <c r="BL37" s="1173"/>
      <c r="BM37" s="1173"/>
      <c r="BN37" s="1173"/>
      <c r="BO37" s="1174"/>
      <c r="BP37" s="641"/>
      <c r="BQ37" s="1062" t="s">
        <v>134</v>
      </c>
      <c r="BR37" s="1062"/>
      <c r="BS37" s="1062"/>
      <c r="BT37" s="1062"/>
      <c r="BU37" s="1062"/>
      <c r="BV37" s="1062"/>
      <c r="BW37" s="1062"/>
      <c r="BX37" s="1062"/>
      <c r="BY37" s="1062"/>
      <c r="BZ37" s="1193" t="str">
        <f>IFERROR(IF((P$43*1.57)+(P$46*1.57)+(P$49*2)&lt;&gt;0,(P$43*1.57)+(P$46*1.57)+(P$49*2),""),"")</f>
        <v/>
      </c>
      <c r="CA37" s="1193"/>
      <c r="CB37" s="1194"/>
      <c r="CC37" s="648" t="s">
        <v>133</v>
      </c>
      <c r="CD37" s="641"/>
      <c r="CE37" s="641"/>
      <c r="CF37" s="641"/>
    </row>
    <row r="38" spans="1:84" ht="12" customHeight="1" x14ac:dyDescent="0.2">
      <c r="A38" s="1010" t="s">
        <v>118</v>
      </c>
      <c r="B38" s="1011"/>
      <c r="C38" s="1011"/>
      <c r="D38" s="1011"/>
      <c r="E38" s="1011"/>
      <c r="F38" s="1011"/>
      <c r="G38" s="1011"/>
      <c r="H38" s="1012"/>
      <c r="I38" s="1100"/>
      <c r="J38" s="1101"/>
      <c r="K38" s="1101"/>
      <c r="L38" s="1101"/>
      <c r="M38" s="1101"/>
      <c r="N38" s="1102"/>
      <c r="O38" s="734"/>
      <c r="P38" s="1100"/>
      <c r="Q38" s="1101"/>
      <c r="R38" s="1101"/>
      <c r="S38" s="1101"/>
      <c r="T38" s="1101"/>
      <c r="U38" s="1102"/>
      <c r="V38" s="733"/>
      <c r="W38" s="1100"/>
      <c r="X38" s="1101"/>
      <c r="Y38" s="1101"/>
      <c r="Z38" s="1101"/>
      <c r="AA38" s="1101"/>
      <c r="AB38" s="1102"/>
      <c r="AC38" s="733"/>
      <c r="AD38" s="1100"/>
      <c r="AE38" s="1101"/>
      <c r="AF38" s="1101"/>
      <c r="AG38" s="1101"/>
      <c r="AH38" s="1101"/>
      <c r="AI38" s="1102"/>
      <c r="AJ38" s="641"/>
      <c r="AK38" s="1084" t="s">
        <v>51</v>
      </c>
      <c r="AL38" s="1085"/>
      <c r="AM38" s="1086"/>
      <c r="AN38" s="1120"/>
      <c r="AO38" s="1121"/>
      <c r="AP38" s="1122"/>
      <c r="AQ38" s="1066"/>
      <c r="AR38" s="1118"/>
      <c r="AS38" s="1119"/>
      <c r="AT38" s="1066"/>
      <c r="AU38" s="1118"/>
      <c r="AV38" s="1118"/>
      <c r="AW38" s="1118"/>
      <c r="AX38" s="1118"/>
      <c r="AY38" s="1119"/>
      <c r="AZ38" s="1172" t="str">
        <f>IF(AN38="","",IF(100*(ABS(AN38-$AN$30)/$AN$30)&gt;10,"T2 Exceeds 10% by "&amp;ROUND(100*(ABS(AN38-$AN$30)/$AN$30)-10,1)&amp;"%",""))</f>
        <v/>
      </c>
      <c r="BA38" s="1173"/>
      <c r="BB38" s="1173"/>
      <c r="BC38" s="1173"/>
      <c r="BD38" s="1173"/>
      <c r="BE38" s="1173"/>
      <c r="BF38" s="1173"/>
      <c r="BG38" s="1174"/>
      <c r="BH38" s="1172" t="str">
        <f>IF(AQ38="","",IF(100*(ABS(AQ38-$AQ$30)/$AQ$30)&gt;2,"T2 Exceeds 2% by "&amp;ROUND(100*(ABS(AQ38-$AQ$30)/$AQ$30)-2,1)&amp;"%",""))</f>
        <v/>
      </c>
      <c r="BI38" s="1173"/>
      <c r="BJ38" s="1173"/>
      <c r="BK38" s="1173"/>
      <c r="BL38" s="1173"/>
      <c r="BM38" s="1173"/>
      <c r="BN38" s="1173"/>
      <c r="BO38" s="1174"/>
      <c r="BP38" s="641"/>
      <c r="BQ38" s="1062" t="s">
        <v>132</v>
      </c>
      <c r="BR38" s="1062"/>
      <c r="BS38" s="1062"/>
      <c r="BT38" s="1062"/>
      <c r="BU38" s="1062"/>
      <c r="BV38" s="1062"/>
      <c r="BW38" s="1062"/>
      <c r="BX38" s="1062"/>
      <c r="BY38" s="1062"/>
      <c r="BZ38" s="1179" t="str">
        <f>IFERROR(((P$52/60)*(P$32))*BZ36,"")</f>
        <v/>
      </c>
      <c r="CA38" s="1180"/>
      <c r="CB38" s="1180"/>
      <c r="CC38" s="1197"/>
      <c r="CD38" s="641"/>
      <c r="CE38" s="641"/>
      <c r="CF38" s="641"/>
    </row>
    <row r="39" spans="1:84" ht="12" customHeight="1" x14ac:dyDescent="0.2">
      <c r="A39" s="1103" t="s">
        <v>117</v>
      </c>
      <c r="B39" s="1104"/>
      <c r="C39" s="1104"/>
      <c r="D39" s="1104"/>
      <c r="E39" s="1104"/>
      <c r="F39" s="1105" t="s">
        <v>116</v>
      </c>
      <c r="G39" s="1011"/>
      <c r="H39" s="1012"/>
      <c r="I39" s="1100"/>
      <c r="J39" s="1101"/>
      <c r="K39" s="1101"/>
      <c r="L39" s="1101"/>
      <c r="M39" s="1101"/>
      <c r="N39" s="1102"/>
      <c r="O39" s="735"/>
      <c r="P39" s="1100"/>
      <c r="Q39" s="1101"/>
      <c r="R39" s="1101"/>
      <c r="S39" s="1101"/>
      <c r="T39" s="1101"/>
      <c r="U39" s="1102"/>
      <c r="V39" s="733"/>
      <c r="W39" s="1100"/>
      <c r="X39" s="1101"/>
      <c r="Y39" s="1101"/>
      <c r="Z39" s="1101"/>
      <c r="AA39" s="1101"/>
      <c r="AB39" s="1102"/>
      <c r="AC39" s="733"/>
      <c r="AD39" s="1100"/>
      <c r="AE39" s="1101"/>
      <c r="AF39" s="1101"/>
      <c r="AG39" s="1101"/>
      <c r="AH39" s="1101"/>
      <c r="AI39" s="1102"/>
      <c r="AJ39" s="641"/>
      <c r="AK39" s="1084" t="s">
        <v>50</v>
      </c>
      <c r="AL39" s="1085"/>
      <c r="AM39" s="1086"/>
      <c r="AN39" s="1120"/>
      <c r="AO39" s="1121"/>
      <c r="AP39" s="1122"/>
      <c r="AQ39" s="1066"/>
      <c r="AR39" s="1118"/>
      <c r="AS39" s="1119"/>
      <c r="AT39" s="1050" t="s">
        <v>147</v>
      </c>
      <c r="AU39" s="1123"/>
      <c r="AV39" s="1123"/>
      <c r="AW39" s="1123"/>
      <c r="AX39" s="1123"/>
      <c r="AY39" s="1124"/>
      <c r="AZ39" s="1172" t="str">
        <f>IF(AN39="","",IF(100*(ABS(AN39-$AN$30)/$AN$30)&gt;10,"T3 Exceeds 10% by "&amp;ROUND(100*(ABS(AN39-$AN$30)/$AN$30)-10,1)&amp;"%",""))</f>
        <v/>
      </c>
      <c r="BA39" s="1173"/>
      <c r="BB39" s="1173"/>
      <c r="BC39" s="1173"/>
      <c r="BD39" s="1173"/>
      <c r="BE39" s="1173"/>
      <c r="BF39" s="1173"/>
      <c r="BG39" s="1174"/>
      <c r="BH39" s="1172" t="str">
        <f>IF(AQ39="","",IF(100*(ABS(AQ39-$AQ$30)/$AQ$30)&gt;2,"T3 Exceeds 2% by "&amp;ROUND(100*(ABS(AQ39-$AQ$30)/$AQ$30)-2,1)&amp;"%",""))</f>
        <v/>
      </c>
      <c r="BI39" s="1173"/>
      <c r="BJ39" s="1173"/>
      <c r="BK39" s="1173"/>
      <c r="BL39" s="1173"/>
      <c r="BM39" s="1173"/>
      <c r="BN39" s="1173"/>
      <c r="BO39" s="1174"/>
      <c r="BP39" s="641"/>
      <c r="BQ39" s="1062" t="s">
        <v>129</v>
      </c>
      <c r="BR39" s="1062"/>
      <c r="BS39" s="1062"/>
      <c r="BT39" s="1062"/>
      <c r="BU39" s="1062"/>
      <c r="BV39" s="1062"/>
      <c r="BW39" s="1062"/>
      <c r="BX39" s="1062"/>
      <c r="BY39" s="1062"/>
      <c r="BZ39" s="1064" t="str">
        <f>IFERROR(IF(((P$52/60)*(P$32))*((P$43-0.5))/((P$46-0.5))&lt;&gt;0,((P$52/60)*(P$32))*((P$43-0.5))/((P$46-0.5)),""),"")</f>
        <v/>
      </c>
      <c r="CA39" s="1064"/>
      <c r="CB39" s="1064"/>
      <c r="CC39" s="1182"/>
      <c r="CD39" s="641"/>
      <c r="CE39" s="641"/>
      <c r="CF39" s="641"/>
    </row>
    <row r="40" spans="1:84" ht="12.75" customHeight="1" x14ac:dyDescent="0.2">
      <c r="A40" s="1103"/>
      <c r="B40" s="1104"/>
      <c r="C40" s="1104"/>
      <c r="D40" s="1104"/>
      <c r="E40" s="1104"/>
      <c r="F40" s="1105" t="s">
        <v>115</v>
      </c>
      <c r="G40" s="1011"/>
      <c r="H40" s="1012"/>
      <c r="I40" s="1100"/>
      <c r="J40" s="1101"/>
      <c r="K40" s="1101"/>
      <c r="L40" s="1101"/>
      <c r="M40" s="1101"/>
      <c r="N40" s="1102"/>
      <c r="O40" s="733"/>
      <c r="P40" s="1100"/>
      <c r="Q40" s="1101"/>
      <c r="R40" s="1101"/>
      <c r="S40" s="1101"/>
      <c r="T40" s="1101"/>
      <c r="U40" s="1102"/>
      <c r="V40" s="733"/>
      <c r="W40" s="1100"/>
      <c r="X40" s="1101"/>
      <c r="Y40" s="1101"/>
      <c r="Z40" s="1101"/>
      <c r="AA40" s="1101"/>
      <c r="AB40" s="1102"/>
      <c r="AC40" s="733"/>
      <c r="AD40" s="1100"/>
      <c r="AE40" s="1101"/>
      <c r="AF40" s="1101"/>
      <c r="AG40" s="1101"/>
      <c r="AH40" s="1101"/>
      <c r="AI40" s="1102"/>
      <c r="AJ40" s="641"/>
      <c r="AK40" s="1084" t="s">
        <v>144</v>
      </c>
      <c r="AL40" s="1085"/>
      <c r="AM40" s="1086"/>
      <c r="AN40" s="1176" t="str">
        <f>IFERROR(AVERAGE(AN37:AP39),"")</f>
        <v/>
      </c>
      <c r="AO40" s="1177"/>
      <c r="AP40" s="1178"/>
      <c r="AQ40" s="1179" t="str">
        <f>IFERROR(AVERAGE(AQ37:AS39),"")</f>
        <v/>
      </c>
      <c r="AR40" s="1180"/>
      <c r="AS40" s="1181"/>
      <c r="AT40" s="1066"/>
      <c r="AU40" s="1118"/>
      <c r="AV40" s="1118"/>
      <c r="AW40" s="1118"/>
      <c r="AX40" s="1118"/>
      <c r="AY40" s="1119"/>
      <c r="AZ40" s="1038" t="s">
        <v>143</v>
      </c>
      <c r="BA40" s="1039"/>
      <c r="BB40" s="1039"/>
      <c r="BC40" s="1039"/>
      <c r="BD40" s="1039"/>
      <c r="BE40" s="1039"/>
      <c r="BF40" s="1039"/>
      <c r="BG40" s="1039"/>
      <c r="BH40" s="1039"/>
      <c r="BI40" s="1039"/>
      <c r="BJ40" s="1039"/>
      <c r="BK40" s="1039"/>
      <c r="BL40" s="1039"/>
      <c r="BM40" s="1039"/>
      <c r="BN40" s="1039"/>
      <c r="BO40" s="1175"/>
      <c r="BP40" s="641"/>
      <c r="BQ40" s="1038" t="s">
        <v>125</v>
      </c>
      <c r="BR40" s="1039"/>
      <c r="BS40" s="1039"/>
      <c r="BT40" s="1039"/>
      <c r="BU40" s="1039"/>
      <c r="BV40" s="1039"/>
      <c r="BW40" s="1039"/>
      <c r="BX40" s="1039"/>
      <c r="BY40" s="1039"/>
      <c r="BZ40" s="1039"/>
      <c r="CA40" s="1039"/>
      <c r="CB40" s="1039"/>
      <c r="CC40" s="1040"/>
      <c r="CD40" s="641"/>
      <c r="CE40" s="641"/>
      <c r="CF40" s="641"/>
    </row>
    <row r="41" spans="1:84" ht="12" customHeight="1" x14ac:dyDescent="0.2">
      <c r="A41" s="1010" t="s">
        <v>112</v>
      </c>
      <c r="B41" s="1011"/>
      <c r="C41" s="1011"/>
      <c r="D41" s="1011"/>
      <c r="E41" s="1011"/>
      <c r="F41" s="1011"/>
      <c r="G41" s="1011"/>
      <c r="H41" s="1012"/>
      <c r="I41" s="1100"/>
      <c r="J41" s="1101"/>
      <c r="K41" s="1101"/>
      <c r="L41" s="1101"/>
      <c r="M41" s="1101"/>
      <c r="N41" s="1102"/>
      <c r="O41" s="734"/>
      <c r="P41" s="1100"/>
      <c r="Q41" s="1101"/>
      <c r="R41" s="1101"/>
      <c r="S41" s="1101"/>
      <c r="T41" s="1101"/>
      <c r="U41" s="1102"/>
      <c r="V41" s="733"/>
      <c r="W41" s="1100"/>
      <c r="X41" s="1101"/>
      <c r="Y41" s="1101"/>
      <c r="Z41" s="1101"/>
      <c r="AA41" s="1101"/>
      <c r="AB41" s="1102"/>
      <c r="AC41" s="733"/>
      <c r="AD41" s="1100"/>
      <c r="AE41" s="1101"/>
      <c r="AF41" s="1101"/>
      <c r="AG41" s="1101"/>
      <c r="AH41" s="1101"/>
      <c r="AI41" s="1102"/>
      <c r="AJ41" s="641"/>
      <c r="AK41" s="1129"/>
      <c r="AL41" s="1130"/>
      <c r="AM41" s="1130"/>
      <c r="AN41" s="1130"/>
      <c r="AO41" s="1130"/>
      <c r="AP41" s="1130"/>
      <c r="AQ41" s="1130"/>
      <c r="AR41" s="1130"/>
      <c r="AS41" s="1131"/>
      <c r="AT41" s="1050" t="s">
        <v>141</v>
      </c>
      <c r="AU41" s="1123"/>
      <c r="AV41" s="1123"/>
      <c r="AW41" s="1123"/>
      <c r="AX41" s="1123"/>
      <c r="AY41" s="1124"/>
      <c r="AZ41" s="1051" t="s">
        <v>140</v>
      </c>
      <c r="BA41" s="1052"/>
      <c r="BB41" s="1052"/>
      <c r="BC41" s="1052"/>
      <c r="BD41" s="1052"/>
      <c r="BE41" s="1052"/>
      <c r="BF41" s="1052"/>
      <c r="BG41" s="1052"/>
      <c r="BH41" s="1052"/>
      <c r="BI41" s="1052"/>
      <c r="BJ41" s="1052"/>
      <c r="BK41" s="1052"/>
      <c r="BL41" s="1052"/>
      <c r="BM41" s="1052"/>
      <c r="BN41" s="1052"/>
      <c r="BO41" s="1183"/>
      <c r="BP41" s="641"/>
      <c r="BQ41" s="1051"/>
      <c r="BR41" s="1052"/>
      <c r="BS41" s="1052"/>
      <c r="BT41" s="1052"/>
      <c r="BU41" s="1052"/>
      <c r="BV41" s="1052"/>
      <c r="BW41" s="1052"/>
      <c r="BX41" s="1052"/>
      <c r="BY41" s="1052"/>
      <c r="BZ41" s="1052"/>
      <c r="CA41" s="1052"/>
      <c r="CB41" s="1052"/>
      <c r="CC41" s="1053"/>
      <c r="CD41" s="641"/>
      <c r="CE41" s="641"/>
      <c r="CF41" s="641"/>
    </row>
    <row r="42" spans="1:84" ht="12" customHeight="1" thickBot="1" x14ac:dyDescent="0.25">
      <c r="A42" s="1010" t="s">
        <v>110</v>
      </c>
      <c r="B42" s="1011"/>
      <c r="C42" s="1011"/>
      <c r="D42" s="1011"/>
      <c r="E42" s="1011"/>
      <c r="F42" s="1011"/>
      <c r="G42" s="1011"/>
      <c r="H42" s="1012"/>
      <c r="I42" s="1140"/>
      <c r="J42" s="1141"/>
      <c r="K42" s="717" t="s">
        <v>109</v>
      </c>
      <c r="L42" s="1142"/>
      <c r="M42" s="1142"/>
      <c r="N42" s="1143"/>
      <c r="O42" s="733"/>
      <c r="P42" s="1140"/>
      <c r="Q42" s="1141"/>
      <c r="R42" s="717" t="s">
        <v>109</v>
      </c>
      <c r="S42" s="1142"/>
      <c r="T42" s="1142"/>
      <c r="U42" s="1143"/>
      <c r="V42" s="733"/>
      <c r="W42" s="1140"/>
      <c r="X42" s="1141"/>
      <c r="Y42" s="719" t="s">
        <v>109</v>
      </c>
      <c r="Z42" s="1142"/>
      <c r="AA42" s="1142"/>
      <c r="AB42" s="1143"/>
      <c r="AC42" s="733"/>
      <c r="AD42" s="1140"/>
      <c r="AE42" s="1141"/>
      <c r="AF42" s="719" t="s">
        <v>109</v>
      </c>
      <c r="AG42" s="1142"/>
      <c r="AH42" s="1142"/>
      <c r="AI42" s="1143"/>
      <c r="AJ42" s="641"/>
      <c r="AK42" s="1132"/>
      <c r="AL42" s="1133"/>
      <c r="AM42" s="1133"/>
      <c r="AN42" s="1133"/>
      <c r="AO42" s="1133"/>
      <c r="AP42" s="1133"/>
      <c r="AQ42" s="1133"/>
      <c r="AR42" s="1133"/>
      <c r="AS42" s="1134"/>
      <c r="AT42" s="1035"/>
      <c r="AU42" s="1036"/>
      <c r="AV42" s="1036"/>
      <c r="AW42" s="1036"/>
      <c r="AX42" s="1036"/>
      <c r="AY42" s="1037"/>
      <c r="AZ42" s="1054"/>
      <c r="BA42" s="1055"/>
      <c r="BB42" s="1055"/>
      <c r="BC42" s="1055"/>
      <c r="BD42" s="1055"/>
      <c r="BE42" s="1055"/>
      <c r="BF42" s="1055"/>
      <c r="BG42" s="1055"/>
      <c r="BH42" s="1055"/>
      <c r="BI42" s="1055"/>
      <c r="BJ42" s="1055"/>
      <c r="BK42" s="1055"/>
      <c r="BL42" s="1055"/>
      <c r="BM42" s="1055"/>
      <c r="BN42" s="1055"/>
      <c r="BO42" s="1184"/>
      <c r="BP42" s="567"/>
      <c r="BQ42" s="1054"/>
      <c r="BR42" s="1055"/>
      <c r="BS42" s="1055"/>
      <c r="BT42" s="1055"/>
      <c r="BU42" s="1055"/>
      <c r="BV42" s="1055"/>
      <c r="BW42" s="1055"/>
      <c r="BX42" s="1055"/>
      <c r="BY42" s="1055"/>
      <c r="BZ42" s="1055"/>
      <c r="CA42" s="1055"/>
      <c r="CB42" s="1055"/>
      <c r="CC42" s="1056"/>
      <c r="CD42" s="641"/>
      <c r="CE42" s="641"/>
      <c r="CF42" s="641"/>
    </row>
    <row r="43" spans="1:84" ht="12" customHeight="1" thickBot="1" x14ac:dyDescent="0.25">
      <c r="A43" s="1010" t="s">
        <v>107</v>
      </c>
      <c r="B43" s="1011"/>
      <c r="C43" s="1011"/>
      <c r="D43" s="1011"/>
      <c r="E43" s="1011"/>
      <c r="F43" s="1011"/>
      <c r="G43" s="1011"/>
      <c r="H43" s="1012"/>
      <c r="I43" s="1126"/>
      <c r="J43" s="1127"/>
      <c r="K43" s="1127"/>
      <c r="L43" s="986" t="s">
        <v>106</v>
      </c>
      <c r="M43" s="986"/>
      <c r="N43" s="1125"/>
      <c r="O43" s="732"/>
      <c r="P43" s="1126"/>
      <c r="Q43" s="1127"/>
      <c r="R43" s="1127"/>
      <c r="S43" s="986" t="s">
        <v>106</v>
      </c>
      <c r="T43" s="986"/>
      <c r="U43" s="1125"/>
      <c r="V43" s="731"/>
      <c r="W43" s="1126"/>
      <c r="X43" s="1127"/>
      <c r="Y43" s="1127"/>
      <c r="Z43" s="986" t="s">
        <v>106</v>
      </c>
      <c r="AA43" s="986"/>
      <c r="AB43" s="1125"/>
      <c r="AC43" s="731"/>
      <c r="AD43" s="1126"/>
      <c r="AE43" s="1127"/>
      <c r="AF43" s="1127"/>
      <c r="AG43" s="986" t="s">
        <v>106</v>
      </c>
      <c r="AH43" s="986"/>
      <c r="AI43" s="1125"/>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95" t="s">
        <v>357</v>
      </c>
      <c r="AL44" s="1196"/>
      <c r="AM44" s="1196"/>
      <c r="AN44" s="891">
        <f>W$20</f>
        <v>0</v>
      </c>
      <c r="AO44" s="891"/>
      <c r="AP44" s="891"/>
      <c r="AQ44" s="891"/>
      <c r="AR44" s="891"/>
      <c r="AS44" s="891"/>
      <c r="AT44" s="891"/>
      <c r="AU44" s="891"/>
      <c r="AV44" s="891"/>
      <c r="AW44" s="891"/>
      <c r="AX44" s="891"/>
      <c r="AY44" s="891"/>
      <c r="AZ44" s="891"/>
      <c r="BA44" s="891"/>
      <c r="BB44" s="891"/>
      <c r="BC44" s="891"/>
      <c r="BD44" s="891"/>
      <c r="BE44" s="891"/>
      <c r="BF44" s="891"/>
      <c r="BG44" s="891"/>
      <c r="BH44" s="891"/>
      <c r="BI44" s="891"/>
      <c r="BJ44" s="891"/>
      <c r="BK44" s="891"/>
      <c r="BL44" s="891"/>
      <c r="BM44" s="891"/>
      <c r="BN44" s="891"/>
      <c r="BO44" s="891"/>
      <c r="BP44" s="891"/>
      <c r="BQ44" s="891"/>
      <c r="BR44" s="891"/>
      <c r="BS44" s="891"/>
      <c r="BT44" s="891"/>
      <c r="BU44" s="891"/>
      <c r="BV44" s="891"/>
      <c r="BW44" s="891"/>
      <c r="BX44" s="891"/>
      <c r="BY44" s="891"/>
      <c r="BZ44" s="891"/>
      <c r="CA44" s="891"/>
      <c r="CB44" s="891"/>
      <c r="CC44" s="892"/>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85" t="s">
        <v>156</v>
      </c>
      <c r="AL45" s="1186"/>
      <c r="AM45" s="1186"/>
      <c r="AN45" s="1186"/>
      <c r="AO45" s="1186"/>
      <c r="AP45" s="1186"/>
      <c r="AQ45" s="1186"/>
      <c r="AR45" s="1186"/>
      <c r="AS45" s="1186"/>
      <c r="AT45" s="1186"/>
      <c r="AU45" s="1186"/>
      <c r="AV45" s="1186"/>
      <c r="AW45" s="1186"/>
      <c r="AX45" s="1186"/>
      <c r="AY45" s="1186"/>
      <c r="AZ45" s="1186"/>
      <c r="BA45" s="1186"/>
      <c r="BB45" s="1186"/>
      <c r="BC45" s="1186"/>
      <c r="BD45" s="1186"/>
      <c r="BE45" s="1186"/>
      <c r="BF45" s="1186"/>
      <c r="BG45" s="1186"/>
      <c r="BH45" s="1186"/>
      <c r="BI45" s="1186"/>
      <c r="BJ45" s="1186"/>
      <c r="BK45" s="1186"/>
      <c r="BL45" s="1186"/>
      <c r="BM45" s="1186"/>
      <c r="BN45" s="1186"/>
      <c r="BO45" s="1187"/>
      <c r="BP45" s="641"/>
      <c r="BQ45" s="1188" t="s">
        <v>137</v>
      </c>
      <c r="BR45" s="1188"/>
      <c r="BS45" s="1188"/>
      <c r="BT45" s="1188"/>
      <c r="BU45" s="1188"/>
      <c r="BV45" s="1188"/>
      <c r="BW45" s="1188"/>
      <c r="BX45" s="1188"/>
      <c r="BY45" s="1188"/>
      <c r="BZ45" s="1188"/>
      <c r="CA45" s="1188"/>
      <c r="CB45" s="1188"/>
      <c r="CC45" s="1189"/>
      <c r="CD45" s="641"/>
      <c r="CE45" s="641"/>
      <c r="CF45" s="641"/>
    </row>
    <row r="46" spans="1:84" ht="12" customHeight="1" thickTop="1" thickBot="1" x14ac:dyDescent="0.25">
      <c r="A46" s="1144" t="s">
        <v>443</v>
      </c>
      <c r="B46" s="1145"/>
      <c r="C46" s="1145"/>
      <c r="D46" s="1145"/>
      <c r="E46" s="1145"/>
      <c r="F46" s="1145"/>
      <c r="G46" s="1145"/>
      <c r="H46" s="1146"/>
      <c r="I46" s="1147"/>
      <c r="J46" s="1148"/>
      <c r="K46" s="1148"/>
      <c r="L46" s="1110"/>
      <c r="M46" s="1110"/>
      <c r="N46" s="1111"/>
      <c r="O46" s="724"/>
      <c r="P46" s="1147"/>
      <c r="Q46" s="1148"/>
      <c r="R46" s="1148"/>
      <c r="S46" s="1110"/>
      <c r="T46" s="1110"/>
      <c r="U46" s="1111"/>
      <c r="V46" s="724"/>
      <c r="W46" s="1147"/>
      <c r="X46" s="1148"/>
      <c r="Y46" s="1148"/>
      <c r="Z46" s="1110"/>
      <c r="AA46" s="1110"/>
      <c r="AB46" s="1111"/>
      <c r="AC46" s="724"/>
      <c r="AD46" s="1147"/>
      <c r="AE46" s="1148"/>
      <c r="AF46" s="1148"/>
      <c r="AG46" s="1110"/>
      <c r="AH46" s="1110"/>
      <c r="AI46" s="1111"/>
      <c r="AJ46" s="641"/>
      <c r="AK46" s="1084"/>
      <c r="AL46" s="1085"/>
      <c r="AM46" s="1086"/>
      <c r="AN46" s="1077" t="s">
        <v>1007</v>
      </c>
      <c r="AO46" s="1078"/>
      <c r="AP46" s="1128"/>
      <c r="AQ46" s="1077" t="s">
        <v>98</v>
      </c>
      <c r="AR46" s="1078"/>
      <c r="AS46" s="1128"/>
      <c r="AT46" s="1077"/>
      <c r="AU46" s="1078"/>
      <c r="AV46" s="1078"/>
      <c r="AW46" s="1078"/>
      <c r="AX46" s="1078"/>
      <c r="AY46" s="1128"/>
      <c r="AZ46" s="1077" t="s">
        <v>155</v>
      </c>
      <c r="BA46" s="1078"/>
      <c r="BB46" s="1078"/>
      <c r="BC46" s="1078"/>
      <c r="BD46" s="1078"/>
      <c r="BE46" s="1078"/>
      <c r="BF46" s="1078"/>
      <c r="BG46" s="1128"/>
      <c r="BH46" s="1077" t="s">
        <v>154</v>
      </c>
      <c r="BI46" s="1078"/>
      <c r="BJ46" s="1078"/>
      <c r="BK46" s="1078"/>
      <c r="BL46" s="1078"/>
      <c r="BM46" s="1078"/>
      <c r="BN46" s="1078"/>
      <c r="BO46" s="1128"/>
      <c r="BP46" s="641"/>
      <c r="BQ46" s="1190" t="s">
        <v>135</v>
      </c>
      <c r="BR46" s="1190"/>
      <c r="BS46" s="1190"/>
      <c r="BT46" s="1190"/>
      <c r="BU46" s="1190"/>
      <c r="BV46" s="1190"/>
      <c r="BW46" s="1190"/>
      <c r="BX46" s="1190"/>
      <c r="BY46" s="1190"/>
      <c r="BZ46" s="1191" t="str">
        <f>IFERROR(W$42/W$45,"")</f>
        <v/>
      </c>
      <c r="CA46" s="1191"/>
      <c r="CB46" s="1191"/>
      <c r="CC46" s="1192"/>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84" t="s">
        <v>152</v>
      </c>
      <c r="AL47" s="1085"/>
      <c r="AM47" s="1086"/>
      <c r="AN47" s="1120"/>
      <c r="AO47" s="1121"/>
      <c r="AP47" s="1122"/>
      <c r="AQ47" s="1066"/>
      <c r="AR47" s="1118"/>
      <c r="AS47" s="1119"/>
      <c r="AT47" s="1050" t="s">
        <v>151</v>
      </c>
      <c r="AU47" s="1123"/>
      <c r="AV47" s="1123"/>
      <c r="AW47" s="1123"/>
      <c r="AX47" s="1123"/>
      <c r="AY47" s="1124"/>
      <c r="AZ47" s="1172" t="str">
        <f>IF(AN47="","",IF(100*(ABS(AN47-$AN$30)/$AN$30)&gt;10,"T1 Exceeds 10% by "&amp;ROUND(100*(ABS(AN47-$AN$30)/$AN$30)-10,1)&amp;"%",""))</f>
        <v/>
      </c>
      <c r="BA47" s="1173"/>
      <c r="BB47" s="1173"/>
      <c r="BC47" s="1173"/>
      <c r="BD47" s="1173"/>
      <c r="BE47" s="1173"/>
      <c r="BF47" s="1173"/>
      <c r="BG47" s="1174"/>
      <c r="BH47" s="1172" t="str">
        <f>IF(AQ47="","",IF(100*(ABS(AQ47-$AQ$30)/$AQ$30)&gt;2,"T1 Exceeds 2% by "&amp;ROUND(100*(ABS(AQ47-$AQ$30)/$AQ$30)-2,1)&amp;"%",""))</f>
        <v/>
      </c>
      <c r="BI47" s="1173"/>
      <c r="BJ47" s="1173"/>
      <c r="BK47" s="1173"/>
      <c r="BL47" s="1173"/>
      <c r="BM47" s="1173"/>
      <c r="BN47" s="1173"/>
      <c r="BO47" s="1174"/>
      <c r="BP47" s="641"/>
      <c r="BQ47" s="1062" t="s">
        <v>134</v>
      </c>
      <c r="BR47" s="1062"/>
      <c r="BS47" s="1062"/>
      <c r="BT47" s="1062"/>
      <c r="BU47" s="1062"/>
      <c r="BV47" s="1062"/>
      <c r="BW47" s="1062"/>
      <c r="BX47" s="1062"/>
      <c r="BY47" s="1062"/>
      <c r="BZ47" s="1193" t="str">
        <f>IFERROR(IF((W$43*1.57)+(W$46*1.57)+(W$49*2)&lt;&gt;0,(W$43*1.57)+(W$46*1.57)+(W$49*2),""),"")</f>
        <v/>
      </c>
      <c r="CA47" s="1193"/>
      <c r="CB47" s="1194"/>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84" t="s">
        <v>51</v>
      </c>
      <c r="AL48" s="1085"/>
      <c r="AM48" s="1086"/>
      <c r="AN48" s="1120"/>
      <c r="AO48" s="1121"/>
      <c r="AP48" s="1122"/>
      <c r="AQ48" s="1066"/>
      <c r="AR48" s="1118"/>
      <c r="AS48" s="1119"/>
      <c r="AT48" s="1066"/>
      <c r="AU48" s="1118"/>
      <c r="AV48" s="1118"/>
      <c r="AW48" s="1118"/>
      <c r="AX48" s="1118"/>
      <c r="AY48" s="1119"/>
      <c r="AZ48" s="1172" t="str">
        <f>IF(AN48="","",IF(100*(ABS(AN48-$AN$30)/$AN$30)&gt;10,"T2 Exceeds 10% by "&amp;ROUND(100*(ABS(AN48-$AN$30)/$AN$30)-10,1)&amp;"%",""))</f>
        <v/>
      </c>
      <c r="BA48" s="1173"/>
      <c r="BB48" s="1173"/>
      <c r="BC48" s="1173"/>
      <c r="BD48" s="1173"/>
      <c r="BE48" s="1173"/>
      <c r="BF48" s="1173"/>
      <c r="BG48" s="1174"/>
      <c r="BH48" s="1172" t="str">
        <f>IF(AQ48="","",IF(100*(ABS(AQ48-$AQ$30)/$AQ$30)&gt;2,"T2 Exceeds 2% by "&amp;ROUND(100*(ABS(AQ48-$AQ$30)/$AQ$30)-2,1)&amp;"%",""))</f>
        <v/>
      </c>
      <c r="BI48" s="1173"/>
      <c r="BJ48" s="1173"/>
      <c r="BK48" s="1173"/>
      <c r="BL48" s="1173"/>
      <c r="BM48" s="1173"/>
      <c r="BN48" s="1173"/>
      <c r="BO48" s="1174"/>
      <c r="BP48" s="641"/>
      <c r="BQ48" s="1062" t="s">
        <v>132</v>
      </c>
      <c r="BR48" s="1062"/>
      <c r="BS48" s="1062"/>
      <c r="BT48" s="1062"/>
      <c r="BU48" s="1062"/>
      <c r="BV48" s="1062"/>
      <c r="BW48" s="1062"/>
      <c r="BX48" s="1062"/>
      <c r="BY48" s="1062"/>
      <c r="BZ48" s="1064" t="str">
        <f>IFERROR(((W$52/60)*(W$32))*BZ46,"")</f>
        <v/>
      </c>
      <c r="CA48" s="1064"/>
      <c r="CB48" s="1064"/>
      <c r="CC48" s="1182"/>
      <c r="CD48" s="641"/>
      <c r="CE48" s="641"/>
      <c r="CF48" s="641"/>
    </row>
    <row r="49" spans="1:84"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641"/>
      <c r="AK49" s="1084" t="s">
        <v>50</v>
      </c>
      <c r="AL49" s="1085"/>
      <c r="AM49" s="1086"/>
      <c r="AN49" s="1120"/>
      <c r="AO49" s="1121"/>
      <c r="AP49" s="1122"/>
      <c r="AQ49" s="1066"/>
      <c r="AR49" s="1118"/>
      <c r="AS49" s="1119"/>
      <c r="AT49" s="1050" t="s">
        <v>147</v>
      </c>
      <c r="AU49" s="1123"/>
      <c r="AV49" s="1123"/>
      <c r="AW49" s="1123"/>
      <c r="AX49" s="1123"/>
      <c r="AY49" s="1124"/>
      <c r="AZ49" s="1172" t="str">
        <f>IF(AN49="","",IF(100*(ABS(AN49-$AN$30)/$AN$30)&gt;10,"T3 Exceeds 10% by "&amp;ROUND(100*(ABS(AN49-$AN$30)/$AN$30)-10,1)&amp;"%",""))</f>
        <v/>
      </c>
      <c r="BA49" s="1173"/>
      <c r="BB49" s="1173"/>
      <c r="BC49" s="1173"/>
      <c r="BD49" s="1173"/>
      <c r="BE49" s="1173"/>
      <c r="BF49" s="1173"/>
      <c r="BG49" s="1174"/>
      <c r="BH49" s="1172" t="str">
        <f>IF(AQ49="","",IF(100*(ABS(AQ49-$AQ$30)/$AQ$30)&gt;2,"T3 Exceeds 2% by "&amp;ROUND(100*(ABS(AQ49-$AQ$30)/$AQ$30)-2,1)&amp;"%",""))</f>
        <v/>
      </c>
      <c r="BI49" s="1173"/>
      <c r="BJ49" s="1173"/>
      <c r="BK49" s="1173"/>
      <c r="BL49" s="1173"/>
      <c r="BM49" s="1173"/>
      <c r="BN49" s="1173"/>
      <c r="BO49" s="1174"/>
      <c r="BP49" s="641"/>
      <c r="BQ49" s="1062" t="s">
        <v>129</v>
      </c>
      <c r="BR49" s="1062"/>
      <c r="BS49" s="1062"/>
      <c r="BT49" s="1062"/>
      <c r="BU49" s="1062"/>
      <c r="BV49" s="1062"/>
      <c r="BW49" s="1062"/>
      <c r="BX49" s="1062"/>
      <c r="BY49" s="1062"/>
      <c r="BZ49" s="1064" t="str">
        <f>IFERROR(IF(((W$52/60)*(W$32))*((W$43-0.5))/((W$46-0.5))&lt;&gt;0,((W$52/60)*(W$32))*((W$43-0.5))/((W$46-0.5)),""),"")</f>
        <v/>
      </c>
      <c r="CA49" s="1064"/>
      <c r="CB49" s="1064"/>
      <c r="CC49" s="1182"/>
      <c r="CD49" s="641"/>
      <c r="CE49" s="641"/>
      <c r="CF49" s="641"/>
    </row>
    <row r="50" spans="1:84"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641"/>
      <c r="AK50" s="1084" t="s">
        <v>144</v>
      </c>
      <c r="AL50" s="1085"/>
      <c r="AM50" s="1086"/>
      <c r="AN50" s="1176" t="str">
        <f>IFERROR(AVERAGE(AN47:AP49),"")</f>
        <v/>
      </c>
      <c r="AO50" s="1177"/>
      <c r="AP50" s="1178"/>
      <c r="AQ50" s="1179" t="str">
        <f>IFERROR(AVERAGE(AQ47:AS49),"")</f>
        <v/>
      </c>
      <c r="AR50" s="1180"/>
      <c r="AS50" s="1181"/>
      <c r="AT50" s="1066"/>
      <c r="AU50" s="1118"/>
      <c r="AV50" s="1118"/>
      <c r="AW50" s="1118"/>
      <c r="AX50" s="1118"/>
      <c r="AY50" s="1119"/>
      <c r="AZ50" s="1038" t="s">
        <v>143</v>
      </c>
      <c r="BA50" s="1039"/>
      <c r="BB50" s="1039"/>
      <c r="BC50" s="1039"/>
      <c r="BD50" s="1039"/>
      <c r="BE50" s="1039"/>
      <c r="BF50" s="1039"/>
      <c r="BG50" s="1039"/>
      <c r="BH50" s="1039"/>
      <c r="BI50" s="1039"/>
      <c r="BJ50" s="1039"/>
      <c r="BK50" s="1039"/>
      <c r="BL50" s="1039"/>
      <c r="BM50" s="1039"/>
      <c r="BN50" s="1039"/>
      <c r="BO50" s="1175"/>
      <c r="BP50" s="641"/>
      <c r="BQ50" s="1038" t="s">
        <v>125</v>
      </c>
      <c r="BR50" s="1039"/>
      <c r="BS50" s="1039"/>
      <c r="BT50" s="1039"/>
      <c r="BU50" s="1039"/>
      <c r="BV50" s="1039"/>
      <c r="BW50" s="1039"/>
      <c r="BX50" s="1039"/>
      <c r="BY50" s="1039"/>
      <c r="BZ50" s="1039"/>
      <c r="CA50" s="1039"/>
      <c r="CB50" s="1039"/>
      <c r="CC50" s="1040"/>
      <c r="CD50" s="641"/>
      <c r="CE50" s="641"/>
      <c r="CF50" s="641"/>
    </row>
    <row r="51" spans="1:84"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641"/>
      <c r="AK51" s="1129"/>
      <c r="AL51" s="1130"/>
      <c r="AM51" s="1130"/>
      <c r="AN51" s="1130"/>
      <c r="AO51" s="1130"/>
      <c r="AP51" s="1130"/>
      <c r="AQ51" s="1130"/>
      <c r="AR51" s="1130"/>
      <c r="AS51" s="1131"/>
      <c r="AT51" s="1050" t="s">
        <v>141</v>
      </c>
      <c r="AU51" s="1123"/>
      <c r="AV51" s="1123"/>
      <c r="AW51" s="1123"/>
      <c r="AX51" s="1123"/>
      <c r="AY51" s="1124"/>
      <c r="AZ51" s="1051" t="s">
        <v>140</v>
      </c>
      <c r="BA51" s="1052"/>
      <c r="BB51" s="1052"/>
      <c r="BC51" s="1052"/>
      <c r="BD51" s="1052"/>
      <c r="BE51" s="1052"/>
      <c r="BF51" s="1052"/>
      <c r="BG51" s="1052"/>
      <c r="BH51" s="1052"/>
      <c r="BI51" s="1052"/>
      <c r="BJ51" s="1052"/>
      <c r="BK51" s="1052"/>
      <c r="BL51" s="1052"/>
      <c r="BM51" s="1052"/>
      <c r="BN51" s="1052"/>
      <c r="BO51" s="1183"/>
      <c r="BP51" s="641"/>
      <c r="BQ51" s="1051"/>
      <c r="BR51" s="1052"/>
      <c r="BS51" s="1052"/>
      <c r="BT51" s="1052"/>
      <c r="BU51" s="1052"/>
      <c r="BV51" s="1052"/>
      <c r="BW51" s="1052"/>
      <c r="BX51" s="1052"/>
      <c r="BY51" s="1052"/>
      <c r="BZ51" s="1052"/>
      <c r="CA51" s="1052"/>
      <c r="CB51" s="1052"/>
      <c r="CC51" s="1053"/>
      <c r="CD51" s="641"/>
      <c r="CE51" s="641"/>
      <c r="CF51" s="641"/>
    </row>
    <row r="52" spans="1:84" ht="12.75" customHeight="1" thickBot="1" x14ac:dyDescent="0.25">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641"/>
      <c r="AK52" s="1132"/>
      <c r="AL52" s="1133"/>
      <c r="AM52" s="1133"/>
      <c r="AN52" s="1133"/>
      <c r="AO52" s="1133"/>
      <c r="AP52" s="1133"/>
      <c r="AQ52" s="1133"/>
      <c r="AR52" s="1133"/>
      <c r="AS52" s="1134"/>
      <c r="AT52" s="1035"/>
      <c r="AU52" s="1036"/>
      <c r="AV52" s="1036"/>
      <c r="AW52" s="1036"/>
      <c r="AX52" s="1036"/>
      <c r="AY52" s="1037"/>
      <c r="AZ52" s="1054"/>
      <c r="BA52" s="1055"/>
      <c r="BB52" s="1055"/>
      <c r="BC52" s="1055"/>
      <c r="BD52" s="1055"/>
      <c r="BE52" s="1055"/>
      <c r="BF52" s="1055"/>
      <c r="BG52" s="1055"/>
      <c r="BH52" s="1055"/>
      <c r="BI52" s="1055"/>
      <c r="BJ52" s="1055"/>
      <c r="BK52" s="1055"/>
      <c r="BL52" s="1055"/>
      <c r="BM52" s="1055"/>
      <c r="BN52" s="1055"/>
      <c r="BO52" s="1184"/>
      <c r="BP52" s="567"/>
      <c r="BQ52" s="1054"/>
      <c r="BR52" s="1055"/>
      <c r="BS52" s="1055"/>
      <c r="BT52" s="1055"/>
      <c r="BU52" s="1055"/>
      <c r="BV52" s="1055"/>
      <c r="BW52" s="1055"/>
      <c r="BX52" s="1055"/>
      <c r="BY52" s="1055"/>
      <c r="BZ52" s="1055"/>
      <c r="CA52" s="1055"/>
      <c r="CB52" s="1055"/>
      <c r="CC52" s="1056"/>
      <c r="CD52" s="641"/>
      <c r="CE52" s="641"/>
      <c r="CF52" s="641"/>
    </row>
    <row r="53" spans="1:84" ht="12" customHeight="1" thickBot="1" x14ac:dyDescent="0.25">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641"/>
      <c r="AK54" s="1195" t="s">
        <v>357</v>
      </c>
      <c r="AL54" s="1196"/>
      <c r="AM54" s="1196"/>
      <c r="AN54" s="891">
        <f>AD$20</f>
        <v>0</v>
      </c>
      <c r="AO54" s="891"/>
      <c r="AP54" s="891"/>
      <c r="AQ54" s="891"/>
      <c r="AR54" s="891"/>
      <c r="AS54" s="891"/>
      <c r="AT54" s="891"/>
      <c r="AU54" s="891"/>
      <c r="AV54" s="891"/>
      <c r="AW54" s="891"/>
      <c r="AX54" s="891"/>
      <c r="AY54" s="891"/>
      <c r="AZ54" s="891"/>
      <c r="BA54" s="891"/>
      <c r="BB54" s="891"/>
      <c r="BC54" s="891"/>
      <c r="BD54" s="891"/>
      <c r="BE54" s="891"/>
      <c r="BF54" s="891"/>
      <c r="BG54" s="891"/>
      <c r="BH54" s="891"/>
      <c r="BI54" s="891"/>
      <c r="BJ54" s="891"/>
      <c r="BK54" s="891"/>
      <c r="BL54" s="891"/>
      <c r="BM54" s="891"/>
      <c r="BN54" s="891"/>
      <c r="BO54" s="891"/>
      <c r="BP54" s="891"/>
      <c r="BQ54" s="891"/>
      <c r="BR54" s="891"/>
      <c r="BS54" s="891"/>
      <c r="BT54" s="891"/>
      <c r="BU54" s="891"/>
      <c r="BV54" s="891"/>
      <c r="BW54" s="891"/>
      <c r="BX54" s="891"/>
      <c r="BY54" s="891"/>
      <c r="BZ54" s="891"/>
      <c r="CA54" s="891"/>
      <c r="CB54" s="891"/>
      <c r="CC54" s="892"/>
      <c r="CD54" s="641"/>
      <c r="CE54" s="641"/>
      <c r="CF54" s="641"/>
    </row>
    <row r="55" spans="1:84" ht="12" customHeight="1" thickTop="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641"/>
      <c r="AK55" s="1185" t="s">
        <v>156</v>
      </c>
      <c r="AL55" s="1186"/>
      <c r="AM55" s="1186"/>
      <c r="AN55" s="1186"/>
      <c r="AO55" s="1186"/>
      <c r="AP55" s="1186"/>
      <c r="AQ55" s="1186"/>
      <c r="AR55" s="1186"/>
      <c r="AS55" s="1186"/>
      <c r="AT55" s="1186"/>
      <c r="AU55" s="1186"/>
      <c r="AV55" s="1186"/>
      <c r="AW55" s="1186"/>
      <c r="AX55" s="1186"/>
      <c r="AY55" s="1186"/>
      <c r="AZ55" s="1186"/>
      <c r="BA55" s="1186"/>
      <c r="BB55" s="1186"/>
      <c r="BC55" s="1186"/>
      <c r="BD55" s="1186"/>
      <c r="BE55" s="1186"/>
      <c r="BF55" s="1186"/>
      <c r="BG55" s="1186"/>
      <c r="BH55" s="1186"/>
      <c r="BI55" s="1186"/>
      <c r="BJ55" s="1186"/>
      <c r="BK55" s="1186"/>
      <c r="BL55" s="1186"/>
      <c r="BM55" s="1186"/>
      <c r="BN55" s="1186"/>
      <c r="BO55" s="1187"/>
      <c r="BP55" s="641"/>
      <c r="BQ55" s="1188" t="s">
        <v>137</v>
      </c>
      <c r="BR55" s="1188"/>
      <c r="BS55" s="1188"/>
      <c r="BT55" s="1188"/>
      <c r="BU55" s="1188"/>
      <c r="BV55" s="1188"/>
      <c r="BW55" s="1188"/>
      <c r="BX55" s="1188"/>
      <c r="BY55" s="1188"/>
      <c r="BZ55" s="1188"/>
      <c r="CA55" s="1188"/>
      <c r="CB55" s="1188"/>
      <c r="CC55" s="1189"/>
      <c r="CD55" s="641"/>
      <c r="CE55" s="641"/>
      <c r="CF55" s="641"/>
    </row>
    <row r="56" spans="1:84"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641"/>
      <c r="AK56" s="1084"/>
      <c r="AL56" s="1085"/>
      <c r="AM56" s="1086"/>
      <c r="AN56" s="1077" t="s">
        <v>1007</v>
      </c>
      <c r="AO56" s="1078"/>
      <c r="AP56" s="1128"/>
      <c r="AQ56" s="1077" t="s">
        <v>98</v>
      </c>
      <c r="AR56" s="1078"/>
      <c r="AS56" s="1128"/>
      <c r="AT56" s="1077"/>
      <c r="AU56" s="1078"/>
      <c r="AV56" s="1078"/>
      <c r="AW56" s="1078"/>
      <c r="AX56" s="1078"/>
      <c r="AY56" s="1128"/>
      <c r="AZ56" s="1077" t="s">
        <v>155</v>
      </c>
      <c r="BA56" s="1078"/>
      <c r="BB56" s="1078"/>
      <c r="BC56" s="1078"/>
      <c r="BD56" s="1078"/>
      <c r="BE56" s="1078"/>
      <c r="BF56" s="1078"/>
      <c r="BG56" s="1128"/>
      <c r="BH56" s="1077" t="s">
        <v>154</v>
      </c>
      <c r="BI56" s="1078"/>
      <c r="BJ56" s="1078"/>
      <c r="BK56" s="1078"/>
      <c r="BL56" s="1078"/>
      <c r="BM56" s="1078"/>
      <c r="BN56" s="1078"/>
      <c r="BO56" s="1128"/>
      <c r="BP56" s="641"/>
      <c r="BQ56" s="1190" t="s">
        <v>135</v>
      </c>
      <c r="BR56" s="1190"/>
      <c r="BS56" s="1190"/>
      <c r="BT56" s="1190"/>
      <c r="BU56" s="1190"/>
      <c r="BV56" s="1190"/>
      <c r="BW56" s="1190"/>
      <c r="BX56" s="1190"/>
      <c r="BY56" s="1190"/>
      <c r="BZ56" s="1191" t="str">
        <f>IFERROR(AD$42/AD$45,"")</f>
        <v/>
      </c>
      <c r="CA56" s="1191"/>
      <c r="CB56" s="1191"/>
      <c r="CC56" s="1192"/>
      <c r="CD56" s="641"/>
      <c r="CE56" s="641"/>
      <c r="CF56" s="641"/>
    </row>
    <row r="57" spans="1:84"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641"/>
      <c r="AK57" s="1084" t="s">
        <v>152</v>
      </c>
      <c r="AL57" s="1085"/>
      <c r="AM57" s="1086"/>
      <c r="AN57" s="1120"/>
      <c r="AO57" s="1121"/>
      <c r="AP57" s="1122"/>
      <c r="AQ57" s="1066"/>
      <c r="AR57" s="1118"/>
      <c r="AS57" s="1119"/>
      <c r="AT57" s="1050" t="s">
        <v>151</v>
      </c>
      <c r="AU57" s="1123"/>
      <c r="AV57" s="1123"/>
      <c r="AW57" s="1123"/>
      <c r="AX57" s="1123"/>
      <c r="AY57" s="1124"/>
      <c r="AZ57" s="1172" t="str">
        <f>IF(AN57="","",IF(100*(ABS(AN57-$AN$30)/$AN$30)&gt;10,"T1 Exceeds 10% by "&amp;ROUND(100*(ABS(AN57-$AN$30)/$AN$30)-10,1)&amp;"%",""))</f>
        <v/>
      </c>
      <c r="BA57" s="1173"/>
      <c r="BB57" s="1173"/>
      <c r="BC57" s="1173"/>
      <c r="BD57" s="1173"/>
      <c r="BE57" s="1173"/>
      <c r="BF57" s="1173"/>
      <c r="BG57" s="1174"/>
      <c r="BH57" s="1172" t="str">
        <f>IF(AQ57="","",IF(100*(ABS(AQ57-$AQ$30)/$AQ$30)&gt;2,"T1 Exceeds 2% by "&amp;ROUND(100*(ABS(AQ57-$AQ$30)/$AQ$30)-2,1)&amp;"%",""))</f>
        <v/>
      </c>
      <c r="BI57" s="1173"/>
      <c r="BJ57" s="1173"/>
      <c r="BK57" s="1173"/>
      <c r="BL57" s="1173"/>
      <c r="BM57" s="1173"/>
      <c r="BN57" s="1173"/>
      <c r="BO57" s="1174"/>
      <c r="BP57" s="641"/>
      <c r="BQ57" s="1062" t="s">
        <v>134</v>
      </c>
      <c r="BR57" s="1062"/>
      <c r="BS57" s="1062"/>
      <c r="BT57" s="1062"/>
      <c r="BU57" s="1062"/>
      <c r="BV57" s="1062"/>
      <c r="BW57" s="1062"/>
      <c r="BX57" s="1062"/>
      <c r="BY57" s="1062"/>
      <c r="BZ57" s="1193" t="str">
        <f>IFERROR(IF((AD$43*1.57)+(AD$46*1.57)+(AD$49*2)&lt;&gt;0,(AD$43*1.57)+(AD$46*1.57)+(AD$49*2),""),"")</f>
        <v/>
      </c>
      <c r="CA57" s="1193"/>
      <c r="CB57" s="1194"/>
      <c r="CC57" s="648" t="s">
        <v>133</v>
      </c>
      <c r="CD57" s="641"/>
      <c r="CE57" s="641"/>
      <c r="CF57" s="641"/>
    </row>
    <row r="58" spans="1:84"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641"/>
      <c r="AK58" s="1084" t="s">
        <v>51</v>
      </c>
      <c r="AL58" s="1085"/>
      <c r="AM58" s="1086"/>
      <c r="AN58" s="1120"/>
      <c r="AO58" s="1121"/>
      <c r="AP58" s="1122"/>
      <c r="AQ58" s="1066"/>
      <c r="AR58" s="1118"/>
      <c r="AS58" s="1119"/>
      <c r="AT58" s="1066"/>
      <c r="AU58" s="1118"/>
      <c r="AV58" s="1118"/>
      <c r="AW58" s="1118"/>
      <c r="AX58" s="1118"/>
      <c r="AY58" s="1119"/>
      <c r="AZ58" s="1172" t="str">
        <f>IF(AN58="","",IF(100*(ABS(AN58-$AN$30)/$AN$30)&gt;10,"T2 Exceeds 10% by "&amp;ROUND(100*(ABS(AN58-$AN$30)/$AN$30)-10,1)&amp;"%",""))</f>
        <v/>
      </c>
      <c r="BA58" s="1173"/>
      <c r="BB58" s="1173"/>
      <c r="BC58" s="1173"/>
      <c r="BD58" s="1173"/>
      <c r="BE58" s="1173"/>
      <c r="BF58" s="1173"/>
      <c r="BG58" s="1174"/>
      <c r="BH58" s="1172" t="str">
        <f>IF(AQ58="","",IF(100*(ABS(AQ58-$AQ$30)/$AQ$30)&gt;2,"T2 Exceeds 2% by "&amp;ROUND(100*(ABS(AQ58-$AQ$30)/$AQ$30)-2,1)&amp;"%",""))</f>
        <v/>
      </c>
      <c r="BI58" s="1173"/>
      <c r="BJ58" s="1173"/>
      <c r="BK58" s="1173"/>
      <c r="BL58" s="1173"/>
      <c r="BM58" s="1173"/>
      <c r="BN58" s="1173"/>
      <c r="BO58" s="1174"/>
      <c r="BP58" s="641"/>
      <c r="BQ58" s="1062" t="s">
        <v>132</v>
      </c>
      <c r="BR58" s="1062"/>
      <c r="BS58" s="1062"/>
      <c r="BT58" s="1062"/>
      <c r="BU58" s="1062"/>
      <c r="BV58" s="1062"/>
      <c r="BW58" s="1062"/>
      <c r="BX58" s="1062"/>
      <c r="BY58" s="1062"/>
      <c r="BZ58" s="1064" t="str">
        <f>IFERROR(((AD$52/60)*(AD$32))*BZ56,"")</f>
        <v/>
      </c>
      <c r="CA58" s="1064"/>
      <c r="CB58" s="1064"/>
      <c r="CC58" s="1182"/>
      <c r="CD58" s="641"/>
      <c r="CE58" s="641"/>
      <c r="CF58" s="641"/>
    </row>
    <row r="59" spans="1:84"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641"/>
      <c r="AK59" s="1084" t="s">
        <v>50</v>
      </c>
      <c r="AL59" s="1085"/>
      <c r="AM59" s="1086"/>
      <c r="AN59" s="1120"/>
      <c r="AO59" s="1121"/>
      <c r="AP59" s="1122"/>
      <c r="AQ59" s="1066"/>
      <c r="AR59" s="1118"/>
      <c r="AS59" s="1119"/>
      <c r="AT59" s="1050" t="s">
        <v>147</v>
      </c>
      <c r="AU59" s="1123"/>
      <c r="AV59" s="1123"/>
      <c r="AW59" s="1123"/>
      <c r="AX59" s="1123"/>
      <c r="AY59" s="1124"/>
      <c r="AZ59" s="1172" t="str">
        <f>IF(AN59="","",IF(100*(ABS(AN59-$AN$30)/$AN$30)&gt;10,"T3 Exceeds 10% by "&amp;ROUND(100*(ABS(AN59-$AN$30)/$AN$30)-10,1)&amp;"%",""))</f>
        <v/>
      </c>
      <c r="BA59" s="1173"/>
      <c r="BB59" s="1173"/>
      <c r="BC59" s="1173"/>
      <c r="BD59" s="1173"/>
      <c r="BE59" s="1173"/>
      <c r="BF59" s="1173"/>
      <c r="BG59" s="1174"/>
      <c r="BH59" s="1172" t="str">
        <f>IF(AQ59="","",IF(100*(ABS(AQ59-$AQ$30)/$AQ$30)&gt;2,"T3 Exceeds 2% by "&amp;ROUND(100*(ABS(AQ59-$AQ$30)/$AQ$30)-2,1)&amp;"%",""))</f>
        <v/>
      </c>
      <c r="BI59" s="1173"/>
      <c r="BJ59" s="1173"/>
      <c r="BK59" s="1173"/>
      <c r="BL59" s="1173"/>
      <c r="BM59" s="1173"/>
      <c r="BN59" s="1173"/>
      <c r="BO59" s="1174"/>
      <c r="BP59" s="641"/>
      <c r="BQ59" s="1062" t="s">
        <v>129</v>
      </c>
      <c r="BR59" s="1062"/>
      <c r="BS59" s="1062"/>
      <c r="BT59" s="1062"/>
      <c r="BU59" s="1062"/>
      <c r="BV59" s="1062"/>
      <c r="BW59" s="1062"/>
      <c r="BX59" s="1062"/>
      <c r="BY59" s="1062"/>
      <c r="BZ59" s="1064" t="str">
        <f>IFERROR(IF(((AD$52/60)*(AD$32))*((AD$43-0.5))/((AD$46-0.5))&lt;&gt;0,((AD$52/60)*(AD$32))*((AD$43-0.5))/((AD$46-0.5)),""),"")</f>
        <v/>
      </c>
      <c r="CA59" s="1064"/>
      <c r="CB59" s="1064"/>
      <c r="CC59" s="1182"/>
      <c r="CD59" s="641"/>
      <c r="CE59" s="641"/>
      <c r="CF59" s="641"/>
    </row>
    <row r="60" spans="1:84"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641"/>
      <c r="AK60" s="1084" t="s">
        <v>144</v>
      </c>
      <c r="AL60" s="1085"/>
      <c r="AM60" s="1086"/>
      <c r="AN60" s="1176" t="str">
        <f>IFERROR(AVERAGE(AN57:AP59),"")</f>
        <v/>
      </c>
      <c r="AO60" s="1177"/>
      <c r="AP60" s="1178"/>
      <c r="AQ60" s="1179" t="str">
        <f>IFERROR(AVERAGE(AQ57:AS59),"")</f>
        <v/>
      </c>
      <c r="AR60" s="1180"/>
      <c r="AS60" s="1181"/>
      <c r="AT60" s="1066"/>
      <c r="AU60" s="1118"/>
      <c r="AV60" s="1118"/>
      <c r="AW60" s="1118"/>
      <c r="AX60" s="1118"/>
      <c r="AY60" s="1119"/>
      <c r="AZ60" s="1038" t="s">
        <v>143</v>
      </c>
      <c r="BA60" s="1039"/>
      <c r="BB60" s="1039"/>
      <c r="BC60" s="1039"/>
      <c r="BD60" s="1039"/>
      <c r="BE60" s="1039"/>
      <c r="BF60" s="1039"/>
      <c r="BG60" s="1039"/>
      <c r="BH60" s="1039"/>
      <c r="BI60" s="1039"/>
      <c r="BJ60" s="1039"/>
      <c r="BK60" s="1039"/>
      <c r="BL60" s="1039"/>
      <c r="BM60" s="1039"/>
      <c r="BN60" s="1039"/>
      <c r="BO60" s="1175"/>
      <c r="BP60" s="641"/>
      <c r="BQ60" s="1038" t="s">
        <v>125</v>
      </c>
      <c r="BR60" s="1039"/>
      <c r="BS60" s="1039"/>
      <c r="BT60" s="1039"/>
      <c r="BU60" s="1039"/>
      <c r="BV60" s="1039"/>
      <c r="BW60" s="1039"/>
      <c r="BX60" s="1039"/>
      <c r="BY60" s="1039"/>
      <c r="BZ60" s="1039"/>
      <c r="CA60" s="1039"/>
      <c r="CB60" s="1039"/>
      <c r="CC60" s="1040"/>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29"/>
      <c r="AL61" s="1130"/>
      <c r="AM61" s="1130"/>
      <c r="AN61" s="1130"/>
      <c r="AO61" s="1130"/>
      <c r="AP61" s="1130"/>
      <c r="AQ61" s="1130"/>
      <c r="AR61" s="1130"/>
      <c r="AS61" s="1131"/>
      <c r="AT61" s="1050" t="s">
        <v>141</v>
      </c>
      <c r="AU61" s="1123"/>
      <c r="AV61" s="1123"/>
      <c r="AW61" s="1123"/>
      <c r="AX61" s="1123"/>
      <c r="AY61" s="1124"/>
      <c r="AZ61" s="1051" t="s">
        <v>140</v>
      </c>
      <c r="BA61" s="1052"/>
      <c r="BB61" s="1052"/>
      <c r="BC61" s="1052"/>
      <c r="BD61" s="1052"/>
      <c r="BE61" s="1052"/>
      <c r="BF61" s="1052"/>
      <c r="BG61" s="1052"/>
      <c r="BH61" s="1052"/>
      <c r="BI61" s="1052"/>
      <c r="BJ61" s="1052"/>
      <c r="BK61" s="1052"/>
      <c r="BL61" s="1052"/>
      <c r="BM61" s="1052"/>
      <c r="BN61" s="1052"/>
      <c r="BO61" s="1183"/>
      <c r="BP61" s="641"/>
      <c r="BQ61" s="1051"/>
      <c r="BR61" s="1052"/>
      <c r="BS61" s="1052"/>
      <c r="BT61" s="1052"/>
      <c r="BU61" s="1052"/>
      <c r="BV61" s="1052"/>
      <c r="BW61" s="1052"/>
      <c r="BX61" s="1052"/>
      <c r="BY61" s="1052"/>
      <c r="BZ61" s="1052"/>
      <c r="CA61" s="1052"/>
      <c r="CB61" s="1052"/>
      <c r="CC61" s="1053"/>
      <c r="CD61" s="641"/>
      <c r="CE61" s="641"/>
      <c r="CF61" s="641"/>
    </row>
    <row r="62" spans="1:84" ht="12" customHeight="1" thickBot="1" x14ac:dyDescent="0.25">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641"/>
      <c r="AK62" s="1132"/>
      <c r="AL62" s="1133"/>
      <c r="AM62" s="1133"/>
      <c r="AN62" s="1133"/>
      <c r="AO62" s="1133"/>
      <c r="AP62" s="1133"/>
      <c r="AQ62" s="1133"/>
      <c r="AR62" s="1133"/>
      <c r="AS62" s="1134"/>
      <c r="AT62" s="1035"/>
      <c r="AU62" s="1036"/>
      <c r="AV62" s="1036"/>
      <c r="AW62" s="1036"/>
      <c r="AX62" s="1036"/>
      <c r="AY62" s="1037"/>
      <c r="AZ62" s="1054"/>
      <c r="BA62" s="1055"/>
      <c r="BB62" s="1055"/>
      <c r="BC62" s="1055"/>
      <c r="BD62" s="1055"/>
      <c r="BE62" s="1055"/>
      <c r="BF62" s="1055"/>
      <c r="BG62" s="1055"/>
      <c r="BH62" s="1055"/>
      <c r="BI62" s="1055"/>
      <c r="BJ62" s="1055"/>
      <c r="BK62" s="1055"/>
      <c r="BL62" s="1055"/>
      <c r="BM62" s="1055"/>
      <c r="BN62" s="1055"/>
      <c r="BO62" s="1184"/>
      <c r="BP62" s="567"/>
      <c r="BQ62" s="1054"/>
      <c r="BR62" s="1055"/>
      <c r="BS62" s="1055"/>
      <c r="BT62" s="1055"/>
      <c r="BU62" s="1055"/>
      <c r="BV62" s="1055"/>
      <c r="BW62" s="1055"/>
      <c r="BX62" s="1055"/>
      <c r="BY62" s="1055"/>
      <c r="BZ62" s="1055"/>
      <c r="CA62" s="1055"/>
      <c r="CB62" s="1055"/>
      <c r="CC62" s="1056"/>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9"/>
      <c r="B5" s="1199"/>
      <c r="C5" s="1199"/>
      <c r="D5" s="1199"/>
      <c r="E5" s="1199"/>
      <c r="F5" s="1199"/>
      <c r="G5" s="3"/>
      <c r="H5" s="1200"/>
      <c r="I5" s="1200"/>
      <c r="J5" s="1200"/>
      <c r="K5" s="1200"/>
      <c r="L5" s="1200"/>
      <c r="M5" s="1200"/>
      <c r="N5" s="1200"/>
      <c r="O5" s="1200"/>
      <c r="P5" s="1200"/>
      <c r="Q5" s="1200"/>
      <c r="R5" s="1200"/>
      <c r="S5" s="1200"/>
      <c r="T5" s="1200"/>
      <c r="U5" s="1200"/>
      <c r="V5" s="1200"/>
      <c r="W5" s="1200"/>
      <c r="X5" s="1200"/>
      <c r="Y5" s="1200"/>
      <c r="Z5" s="1200"/>
      <c r="AA5" s="1200"/>
      <c r="AB5" s="1200"/>
      <c r="AC5" s="1200"/>
      <c r="AD5" s="1200"/>
      <c r="AE5" s="1200"/>
      <c r="AF5" s="1200"/>
      <c r="AG5" s="1200"/>
      <c r="AH5" s="1200"/>
      <c r="AI5" s="1200"/>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1" t="s">
        <v>298</v>
      </c>
      <c r="R10" s="1201"/>
      <c r="S10" s="1201"/>
      <c r="T10" s="1201"/>
      <c r="U10" s="1201"/>
      <c r="V10" s="1201"/>
      <c r="W10" s="1201"/>
      <c r="X10" s="1201"/>
      <c r="Y10" s="1201"/>
      <c r="Z10" s="1201"/>
      <c r="AA10" s="1201"/>
      <c r="AB10" s="1201"/>
      <c r="AC10" s="1201"/>
      <c r="AD10" s="1201"/>
      <c r="AE10" s="1201"/>
      <c r="AF10" s="1201"/>
      <c r="AG10" s="1201"/>
      <c r="AH10" s="1201"/>
      <c r="AI10" s="1201"/>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1"/>
      <c r="R11" s="1201"/>
      <c r="S11" s="1201"/>
      <c r="T11" s="1201"/>
      <c r="U11" s="1201"/>
      <c r="V11" s="1201"/>
      <c r="W11" s="1201"/>
      <c r="X11" s="1201"/>
      <c r="Y11" s="1201"/>
      <c r="Z11" s="1201"/>
      <c r="AA11" s="1201"/>
      <c r="AB11" s="1201"/>
      <c r="AC11" s="1201"/>
      <c r="AD11" s="1201"/>
      <c r="AE11" s="1201"/>
      <c r="AF11" s="1201"/>
      <c r="AG11" s="1201"/>
      <c r="AH11" s="1201"/>
      <c r="AI11" s="1201"/>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1"/>
      <c r="R12" s="1201"/>
      <c r="S12" s="1201"/>
      <c r="T12" s="1201"/>
      <c r="U12" s="1201"/>
      <c r="V12" s="1201"/>
      <c r="W12" s="1201"/>
      <c r="X12" s="1201"/>
      <c r="Y12" s="1201"/>
      <c r="Z12" s="1201"/>
      <c r="AA12" s="1201"/>
      <c r="AB12" s="1201"/>
      <c r="AC12" s="1201"/>
      <c r="AD12" s="1201"/>
      <c r="AE12" s="1201"/>
      <c r="AF12" s="1201"/>
      <c r="AG12" s="1201"/>
      <c r="AH12" s="1201"/>
      <c r="AI12" s="1201"/>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1"/>
      <c r="R13" s="1201"/>
      <c r="S13" s="1201"/>
      <c r="T13" s="1201"/>
      <c r="U13" s="1201"/>
      <c r="V13" s="1201"/>
      <c r="W13" s="1201"/>
      <c r="X13" s="1201"/>
      <c r="Y13" s="1201"/>
      <c r="Z13" s="1201"/>
      <c r="AA13" s="1201"/>
      <c r="AB13" s="1201"/>
      <c r="AC13" s="1201"/>
      <c r="AD13" s="1201"/>
      <c r="AE13" s="1201"/>
      <c r="AF13" s="1201"/>
      <c r="AG13" s="1201"/>
      <c r="AH13" s="1201"/>
      <c r="AI13" s="1201"/>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1"/>
      <c r="R14" s="1201"/>
      <c r="S14" s="1201"/>
      <c r="T14" s="1201"/>
      <c r="U14" s="1201"/>
      <c r="V14" s="1201"/>
      <c r="W14" s="1201"/>
      <c r="X14" s="1201"/>
      <c r="Y14" s="1201"/>
      <c r="Z14" s="1201"/>
      <c r="AA14" s="1201"/>
      <c r="AB14" s="1201"/>
      <c r="AC14" s="1201"/>
      <c r="AD14" s="1201"/>
      <c r="AE14" s="1201"/>
      <c r="AF14" s="1201"/>
      <c r="AG14" s="1201"/>
      <c r="AH14" s="1201"/>
      <c r="AI14" s="1201"/>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2"/>
      <c r="I18" s="1202"/>
      <c r="J18" s="1202"/>
      <c r="K18" s="1202"/>
      <c r="L18" s="1202"/>
      <c r="M18" s="1202"/>
      <c r="N18" s="1202"/>
      <c r="O18" s="1202"/>
      <c r="P18" s="1202"/>
      <c r="Q18" s="1202"/>
      <c r="R18" s="1202"/>
      <c r="S18" s="1202"/>
      <c r="T18" s="1202"/>
      <c r="U18" s="1202"/>
      <c r="V18" s="1202"/>
      <c r="W18" s="1202"/>
      <c r="X18" s="1202"/>
      <c r="Y18" s="1202"/>
      <c r="Z18" s="1202"/>
      <c r="AA18" s="1202"/>
      <c r="AB18" s="1202"/>
      <c r="AC18" s="1202"/>
      <c r="AD18" s="1202"/>
      <c r="AE18" s="1202"/>
      <c r="AF18" s="1202"/>
      <c r="AG18" s="1202"/>
      <c r="AH18" s="1202"/>
      <c r="AI18" s="1202"/>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2"/>
      <c r="I19" s="1202"/>
      <c r="J19" s="1202"/>
      <c r="K19" s="1202"/>
      <c r="L19" s="1202"/>
      <c r="M19" s="1202"/>
      <c r="N19" s="1202"/>
      <c r="O19" s="1202"/>
      <c r="P19" s="1202"/>
      <c r="Q19" s="1202"/>
      <c r="R19" s="1202"/>
      <c r="S19" s="1202"/>
      <c r="T19" s="1202"/>
      <c r="U19" s="1202"/>
      <c r="V19" s="1202"/>
      <c r="W19" s="1202"/>
      <c r="X19" s="1202"/>
      <c r="Y19" s="1202"/>
      <c r="Z19" s="1202"/>
      <c r="AA19" s="1202"/>
      <c r="AB19" s="1202"/>
      <c r="AC19" s="1202"/>
      <c r="AD19" s="1202"/>
      <c r="AE19" s="1202"/>
      <c r="AF19" s="1202"/>
      <c r="AG19" s="1202"/>
      <c r="AH19" s="1202"/>
      <c r="AI19" s="1202"/>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2"/>
      <c r="I20" s="1202"/>
      <c r="J20" s="1202"/>
      <c r="K20" s="1202"/>
      <c r="L20" s="1202"/>
      <c r="M20" s="1202"/>
      <c r="N20" s="1202"/>
      <c r="O20" s="1202"/>
      <c r="P20" s="1202"/>
      <c r="Q20" s="1202"/>
      <c r="R20" s="1202"/>
      <c r="S20" s="1202"/>
      <c r="T20" s="1202"/>
      <c r="U20" s="1202"/>
      <c r="V20" s="1202"/>
      <c r="W20" s="1202"/>
      <c r="X20" s="1202"/>
      <c r="Y20" s="1202"/>
      <c r="Z20" s="1202"/>
      <c r="AA20" s="1202"/>
      <c r="AB20" s="1202"/>
      <c r="AC20" s="1202"/>
      <c r="AD20" s="1202"/>
      <c r="AE20" s="1202"/>
      <c r="AF20" s="1202"/>
      <c r="AG20" s="1202"/>
      <c r="AH20" s="1202"/>
      <c r="AI20" s="1202"/>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2"/>
      <c r="I22" s="1202"/>
      <c r="J22" s="1202"/>
      <c r="K22" s="1202"/>
      <c r="L22" s="1202"/>
      <c r="M22" s="1202"/>
      <c r="N22" s="1202"/>
      <c r="O22" s="1202"/>
      <c r="P22" s="1202"/>
      <c r="Q22" s="1202"/>
      <c r="R22" s="1202"/>
      <c r="S22" s="1202"/>
      <c r="T22" s="1202"/>
      <c r="U22" s="1202"/>
      <c r="V22" s="1202"/>
      <c r="W22" s="1202"/>
      <c r="X22" s="1202"/>
      <c r="Y22" s="1202"/>
      <c r="Z22" s="1202"/>
      <c r="AA22" s="1202"/>
      <c r="AB22" s="1202"/>
      <c r="AC22" s="1202"/>
      <c r="AD22" s="1202"/>
      <c r="AE22" s="1202"/>
      <c r="AF22" s="1202"/>
      <c r="AG22" s="1202"/>
      <c r="AH22" s="1202"/>
      <c r="AI22" s="1202"/>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03" t="s">
        <v>297</v>
      </c>
      <c r="T26" s="1203"/>
      <c r="U26" s="1203"/>
      <c r="V26" s="1203"/>
      <c r="W26" s="1203"/>
      <c r="X26" s="1203"/>
      <c r="Y26" s="1203"/>
      <c r="Z26" s="1203"/>
      <c r="AA26" s="1203"/>
      <c r="AB26" s="1203"/>
      <c r="AC26" s="1203"/>
      <c r="AD26" s="1203"/>
      <c r="AE26" s="1203"/>
      <c r="AF26" s="1203"/>
      <c r="AG26" s="1203"/>
      <c r="AH26" s="1203"/>
      <c r="AI26" s="1203"/>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03"/>
      <c r="T27" s="1203"/>
      <c r="U27" s="1203"/>
      <c r="V27" s="1203"/>
      <c r="W27" s="1203"/>
      <c r="X27" s="1203"/>
      <c r="Y27" s="1203"/>
      <c r="Z27" s="1203"/>
      <c r="AA27" s="1203"/>
      <c r="AB27" s="1203"/>
      <c r="AC27" s="1203"/>
      <c r="AD27" s="1203"/>
      <c r="AE27" s="1203"/>
      <c r="AF27" s="1203"/>
      <c r="AG27" s="1203"/>
      <c r="AH27" s="1203"/>
      <c r="AI27" s="1203"/>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03"/>
      <c r="T28" s="1203"/>
      <c r="U28" s="1203"/>
      <c r="V28" s="1203"/>
      <c r="W28" s="1203"/>
      <c r="X28" s="1203"/>
      <c r="Y28" s="1203"/>
      <c r="Z28" s="1203"/>
      <c r="AA28" s="1203"/>
      <c r="AB28" s="1203"/>
      <c r="AC28" s="1203"/>
      <c r="AD28" s="1203"/>
      <c r="AE28" s="1203"/>
      <c r="AF28" s="1203"/>
      <c r="AG28" s="1203"/>
      <c r="AH28" s="1203"/>
      <c r="AI28" s="1203"/>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03"/>
      <c r="T29" s="1203"/>
      <c r="U29" s="1203"/>
      <c r="V29" s="1203"/>
      <c r="W29" s="1203"/>
      <c r="X29" s="1203"/>
      <c r="Y29" s="1203"/>
      <c r="Z29" s="1203"/>
      <c r="AA29" s="1203"/>
      <c r="AB29" s="1203"/>
      <c r="AC29" s="1203"/>
      <c r="AD29" s="1203"/>
      <c r="AE29" s="1203"/>
      <c r="AF29" s="1203"/>
      <c r="AG29" s="1203"/>
      <c r="AH29" s="1203"/>
      <c r="AI29" s="1203"/>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03"/>
      <c r="T30" s="1203"/>
      <c r="U30" s="1203"/>
      <c r="V30" s="1203"/>
      <c r="W30" s="1203"/>
      <c r="X30" s="1203"/>
      <c r="Y30" s="1203"/>
      <c r="Z30" s="1203"/>
      <c r="AA30" s="1203"/>
      <c r="AB30" s="1203"/>
      <c r="AC30" s="1203"/>
      <c r="AD30" s="1203"/>
      <c r="AE30" s="1203"/>
      <c r="AF30" s="1203"/>
      <c r="AG30" s="1203"/>
      <c r="AH30" s="1203"/>
      <c r="AI30" s="1203"/>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2"/>
      <c r="I34" s="1202"/>
      <c r="J34" s="1202"/>
      <c r="K34" s="1202"/>
      <c r="L34" s="1202"/>
      <c r="M34" s="1202"/>
      <c r="N34" s="1202"/>
      <c r="O34" s="1202"/>
      <c r="P34" s="1202"/>
      <c r="Q34" s="1202"/>
      <c r="R34" s="1202"/>
      <c r="S34" s="1202"/>
      <c r="T34" s="1202"/>
      <c r="U34" s="1202"/>
      <c r="V34" s="1202"/>
      <c r="W34" s="1202"/>
      <c r="X34" s="1202"/>
      <c r="Y34" s="1202"/>
      <c r="Z34" s="1202"/>
      <c r="AA34" s="1202"/>
      <c r="AB34" s="1202"/>
      <c r="AC34" s="1202"/>
      <c r="AD34" s="1202"/>
      <c r="AE34" s="1202"/>
      <c r="AF34" s="1202"/>
      <c r="AG34" s="1202"/>
      <c r="AH34" s="1202"/>
      <c r="AI34" s="1202"/>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2"/>
      <c r="I36" s="1202"/>
      <c r="J36" s="1202"/>
      <c r="K36" s="1202"/>
      <c r="L36" s="1202"/>
      <c r="M36" s="1202"/>
      <c r="N36" s="1202"/>
      <c r="O36" s="1202"/>
      <c r="P36" s="1202"/>
      <c r="Q36" s="1202"/>
      <c r="R36" s="1202"/>
      <c r="S36" s="1202"/>
      <c r="T36" s="1202"/>
      <c r="U36" s="1202"/>
      <c r="V36" s="1202"/>
      <c r="W36" s="1202"/>
      <c r="X36" s="1202"/>
      <c r="Y36" s="1202"/>
      <c r="Z36" s="1202"/>
      <c r="AA36" s="1202"/>
      <c r="AB36" s="1202"/>
      <c r="AC36" s="1202"/>
      <c r="AD36" s="1202"/>
      <c r="AE36" s="1202"/>
      <c r="AF36" s="1202"/>
      <c r="AG36" s="1202"/>
      <c r="AH36" s="1202"/>
      <c r="AI36" s="1202"/>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2"/>
      <c r="I37" s="1202"/>
      <c r="J37" s="1202"/>
      <c r="K37" s="1202"/>
      <c r="L37" s="1202"/>
      <c r="M37" s="1202"/>
      <c r="N37" s="1202"/>
      <c r="O37" s="1202"/>
      <c r="P37" s="1202"/>
      <c r="Q37" s="1202"/>
      <c r="R37" s="1202"/>
      <c r="S37" s="1202"/>
      <c r="T37" s="1202"/>
      <c r="U37" s="1202"/>
      <c r="V37" s="1202"/>
      <c r="W37" s="1202"/>
      <c r="X37" s="1202"/>
      <c r="Y37" s="1202"/>
      <c r="Z37" s="1202"/>
      <c r="AA37" s="1202"/>
      <c r="AB37" s="1202"/>
      <c r="AC37" s="1202"/>
      <c r="AD37" s="1202"/>
      <c r="AE37" s="1202"/>
      <c r="AF37" s="1202"/>
      <c r="AG37" s="1202"/>
      <c r="AH37" s="1202"/>
      <c r="AI37" s="1202"/>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98" t="s">
        <v>296</v>
      </c>
      <c r="U53" s="1198"/>
      <c r="V53" s="1198"/>
      <c r="W53" s="1198"/>
      <c r="X53" s="1198"/>
      <c r="Y53" s="1198"/>
      <c r="Z53" s="1198"/>
      <c r="AA53" s="1198"/>
      <c r="AB53" s="1198"/>
      <c r="AC53" s="1198"/>
      <c r="AD53" s="1198"/>
      <c r="AE53" s="1198"/>
      <c r="AF53" s="1198"/>
      <c r="AG53" s="1198"/>
      <c r="AH53" s="1198"/>
      <c r="AI53" s="1198"/>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98" t="s">
        <v>295</v>
      </c>
      <c r="U54" s="1198"/>
      <c r="V54" s="1198"/>
      <c r="W54" s="1198"/>
      <c r="X54" s="1198"/>
      <c r="Y54" s="1198"/>
      <c r="Z54" s="1198"/>
      <c r="AA54" s="1198"/>
      <c r="AB54" s="1198"/>
      <c r="AC54" s="1198"/>
      <c r="AD54" s="1198"/>
      <c r="AE54" s="1198"/>
      <c r="AF54" s="1198"/>
      <c r="AG54" s="1198"/>
      <c r="AH54" s="1198"/>
      <c r="AI54" s="1198"/>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98" t="str">
        <f>IF(AJ38="Dallas",AJ41,IF(AJ38="Ft. Worth",AJ42,IF(AJ38="Houston",AJ43,IF(AJ38="El Paso",AJ44,AJ41))))</f>
        <v>1331 River Bend Drive</v>
      </c>
      <c r="U55" s="1198"/>
      <c r="V55" s="1198"/>
      <c r="W55" s="1198"/>
      <c r="X55" s="1198"/>
      <c r="Y55" s="1198"/>
      <c r="Z55" s="1198"/>
      <c r="AA55" s="1198"/>
      <c r="AB55" s="1198"/>
      <c r="AC55" s="1198"/>
      <c r="AD55" s="1198"/>
      <c r="AE55" s="1198"/>
      <c r="AF55" s="1198"/>
      <c r="AG55" s="1198"/>
      <c r="AH55" s="1198"/>
      <c r="AI55" s="1198"/>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98" t="str">
        <f>IF(AJ38="Dallas",AJ47,IF(AJ38="Ft. Worth",AJ48,IF(AJ38="Houston",AJ49,IF(AJ38="El Paso",AJ50,AJ47))))</f>
        <v>Dallas, TX 75247-4962</v>
      </c>
      <c r="U56" s="1198"/>
      <c r="V56" s="1198"/>
      <c r="W56" s="1198"/>
      <c r="X56" s="1198"/>
      <c r="Y56" s="1198"/>
      <c r="Z56" s="1198"/>
      <c r="AA56" s="1198"/>
      <c r="AB56" s="1198"/>
      <c r="AC56" s="1198"/>
      <c r="AD56" s="1198"/>
      <c r="AE56" s="1198"/>
      <c r="AF56" s="1198"/>
      <c r="AG56" s="1198"/>
      <c r="AH56" s="1198"/>
      <c r="AI56" s="1198"/>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98" t="s">
        <v>293</v>
      </c>
      <c r="U57" s="1198"/>
      <c r="V57" s="1198"/>
      <c r="W57" s="1198"/>
      <c r="X57" s="1198"/>
      <c r="Y57" s="1198"/>
      <c r="Z57" s="1198"/>
      <c r="AA57" s="1198"/>
      <c r="AB57" s="1198"/>
      <c r="AC57" s="1198"/>
      <c r="AD57" s="1198"/>
      <c r="AE57" s="1198"/>
      <c r="AF57" s="1198"/>
      <c r="AG57" s="1198"/>
      <c r="AH57" s="1198"/>
      <c r="AI57" s="1198"/>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98" t="str">
        <f>"NEBB Registration Number: "&amp;IF(AJ38="Dallas",AJ53,IF(AJ38="Ft. Worth",AJ54,IF(AJ38="Houston",AJ55,IF(AJ38="El Paso",AJ56,AJ53))))</f>
        <v>NEBB Registration Number: 2951</v>
      </c>
      <c r="U58" s="1198"/>
      <c r="V58" s="1198"/>
      <c r="W58" s="1198"/>
      <c r="X58" s="1198"/>
      <c r="Y58" s="1198"/>
      <c r="Z58" s="1198"/>
      <c r="AA58" s="1198"/>
      <c r="AB58" s="1198"/>
      <c r="AC58" s="1198"/>
      <c r="AD58" s="1198"/>
      <c r="AE58" s="1198"/>
      <c r="AF58" s="1198"/>
      <c r="AG58" s="1198"/>
      <c r="AH58" s="1198"/>
      <c r="AI58" s="1198"/>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04" t="s">
        <v>704</v>
      </c>
      <c r="B1" s="1204"/>
      <c r="C1" s="1204"/>
    </row>
    <row r="2" spans="1:3" ht="14.45" customHeight="1" x14ac:dyDescent="0.25">
      <c r="A2" s="1205" t="s">
        <v>705</v>
      </c>
      <c r="B2" s="1205"/>
      <c r="C2" s="1205"/>
    </row>
    <row r="3" spans="1:3" ht="15" x14ac:dyDescent="0.25">
      <c r="A3" s="1205"/>
      <c r="B3" s="1205"/>
      <c r="C3" s="1205"/>
    </row>
    <row r="4" spans="1:3" ht="15" x14ac:dyDescent="0.25">
      <c r="A4" s="1205"/>
      <c r="B4" s="1205"/>
      <c r="C4" s="1205"/>
    </row>
    <row r="5" spans="1:3" ht="15" x14ac:dyDescent="0.25">
      <c r="A5" s="1205"/>
      <c r="B5" s="1205"/>
      <c r="C5" s="1205"/>
    </row>
    <row r="6" spans="1:3" ht="15" x14ac:dyDescent="0.25">
      <c r="A6" s="1205"/>
      <c r="B6" s="1205"/>
      <c r="C6" s="1205"/>
    </row>
    <row r="7" spans="1:3" ht="15" x14ac:dyDescent="0.25">
      <c r="A7" s="1205"/>
      <c r="B7" s="1205"/>
      <c r="C7" s="1205"/>
    </row>
    <row r="8" spans="1:3" ht="15" x14ac:dyDescent="0.25">
      <c r="A8" s="1205"/>
      <c r="B8" s="1205"/>
      <c r="C8" s="1205"/>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07" customWidth="1"/>
    <col min="7" max="7" width="0.85546875" style="1207" customWidth="1"/>
    <col min="8" max="34" width="2.7109375" style="1207" customWidth="1"/>
    <col min="35" max="35" width="4.28515625" style="1207"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08"/>
      <c r="B5" s="1208"/>
      <c r="C5" s="1208"/>
      <c r="D5" s="1208"/>
      <c r="E5" s="1208"/>
      <c r="F5" s="1208"/>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1" t="s">
        <v>1030</v>
      </c>
      <c r="K10" s="1211"/>
      <c r="L10" s="1211"/>
      <c r="M10" s="1211"/>
      <c r="N10" s="1211"/>
      <c r="O10" s="1211"/>
      <c r="P10" s="1211"/>
      <c r="Q10" s="1211"/>
      <c r="R10" s="1211"/>
      <c r="S10" s="1211"/>
      <c r="T10" s="1211"/>
      <c r="U10" s="1211"/>
      <c r="V10" s="1211"/>
      <c r="W10" s="1211"/>
      <c r="X10" s="1211"/>
      <c r="Y10" s="1211"/>
      <c r="Z10" s="1211"/>
      <c r="AA10" s="1211"/>
      <c r="AB10" s="1211"/>
      <c r="AC10" s="1211"/>
      <c r="AD10" s="1211"/>
      <c r="AE10" s="1211"/>
      <c r="AF10" s="1211"/>
      <c r="AG10" s="1211"/>
      <c r="AH10" s="1211"/>
      <c r="AI10" s="1211"/>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1"/>
      <c r="K11" s="1211"/>
      <c r="L11" s="1211"/>
      <c r="M11" s="1211"/>
      <c r="N11" s="1211"/>
      <c r="O11" s="1211"/>
      <c r="P11" s="1211"/>
      <c r="Q11" s="1211"/>
      <c r="R11" s="1211"/>
      <c r="S11" s="1211"/>
      <c r="T11" s="1211"/>
      <c r="U11" s="1211"/>
      <c r="V11" s="1211"/>
      <c r="W11" s="1211"/>
      <c r="X11" s="1211"/>
      <c r="Y11" s="1211"/>
      <c r="Z11" s="1211"/>
      <c r="AA11" s="1211"/>
      <c r="AB11" s="1211"/>
      <c r="AC11" s="1211"/>
      <c r="AD11" s="1211"/>
      <c r="AE11" s="1211"/>
      <c r="AF11" s="1211"/>
      <c r="AG11" s="1211"/>
      <c r="AH11" s="1211"/>
      <c r="AI11" s="1211"/>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1"/>
      <c r="K12" s="1211"/>
      <c r="L12" s="1211"/>
      <c r="M12" s="1211"/>
      <c r="N12" s="1211"/>
      <c r="O12" s="1211"/>
      <c r="P12" s="1211"/>
      <c r="Q12" s="1211"/>
      <c r="R12" s="1211"/>
      <c r="S12" s="1211"/>
      <c r="T12" s="1211"/>
      <c r="U12" s="1211"/>
      <c r="V12" s="1211"/>
      <c r="W12" s="1211"/>
      <c r="X12" s="1211"/>
      <c r="Y12" s="1211"/>
      <c r="Z12" s="1211"/>
      <c r="AA12" s="1211"/>
      <c r="AB12" s="1211"/>
      <c r="AC12" s="1211"/>
      <c r="AD12" s="1211"/>
      <c r="AE12" s="1211"/>
      <c r="AF12" s="1211"/>
      <c r="AG12" s="1211"/>
      <c r="AH12" s="1211"/>
      <c r="AI12" s="1211"/>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1"/>
      <c r="K13" s="1211"/>
      <c r="L13" s="1211"/>
      <c r="M13" s="1211"/>
      <c r="N13" s="1211"/>
      <c r="O13" s="1211"/>
      <c r="P13" s="1211"/>
      <c r="Q13" s="1211"/>
      <c r="R13" s="1211"/>
      <c r="S13" s="1211"/>
      <c r="T13" s="1211"/>
      <c r="U13" s="1211"/>
      <c r="V13" s="1211"/>
      <c r="W13" s="1211"/>
      <c r="X13" s="1211"/>
      <c r="Y13" s="1211"/>
      <c r="Z13" s="1211"/>
      <c r="AA13" s="1211"/>
      <c r="AB13" s="1211"/>
      <c r="AC13" s="1211"/>
      <c r="AD13" s="1211"/>
      <c r="AE13" s="1211"/>
      <c r="AF13" s="1211"/>
      <c r="AG13" s="1211"/>
      <c r="AH13" s="1211"/>
      <c r="AI13" s="1211"/>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1"/>
      <c r="K14" s="1211"/>
      <c r="L14" s="1211"/>
      <c r="M14" s="1211"/>
      <c r="N14" s="1211"/>
      <c r="O14" s="1211"/>
      <c r="P14" s="1211"/>
      <c r="Q14" s="1211"/>
      <c r="R14" s="1211"/>
      <c r="S14" s="1211"/>
      <c r="T14" s="1211"/>
      <c r="U14" s="1211"/>
      <c r="V14" s="1211"/>
      <c r="W14" s="1211"/>
      <c r="X14" s="1211"/>
      <c r="Y14" s="1211"/>
      <c r="Z14" s="1211"/>
      <c r="AA14" s="1211"/>
      <c r="AB14" s="1211"/>
      <c r="AC14" s="1211"/>
      <c r="AD14" s="1211"/>
      <c r="AE14" s="1211"/>
      <c r="AF14" s="1211"/>
      <c r="AG14" s="1211"/>
      <c r="AH14" s="1211"/>
      <c r="AI14" s="1211"/>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1"/>
      <c r="K15" s="1211"/>
      <c r="L15" s="1211"/>
      <c r="M15" s="1211"/>
      <c r="N15" s="1211"/>
      <c r="O15" s="1211"/>
      <c r="P15" s="1211"/>
      <c r="Q15" s="1211"/>
      <c r="R15" s="1211"/>
      <c r="S15" s="1211"/>
      <c r="T15" s="1211"/>
      <c r="U15" s="1211"/>
      <c r="V15" s="1211"/>
      <c r="W15" s="1211"/>
      <c r="X15" s="1211"/>
      <c r="Y15" s="1211"/>
      <c r="Z15" s="1211"/>
      <c r="AA15" s="1211"/>
      <c r="AB15" s="1211"/>
      <c r="AC15" s="1211"/>
      <c r="AD15" s="1211"/>
      <c r="AE15" s="1211"/>
      <c r="AF15" s="1211"/>
      <c r="AG15" s="1211"/>
      <c r="AH15" s="1211"/>
      <c r="AI15" s="1211"/>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1"/>
      <c r="K16" s="1211"/>
      <c r="L16" s="1211"/>
      <c r="M16" s="1211"/>
      <c r="N16" s="1211"/>
      <c r="O16" s="1211"/>
      <c r="P16" s="1211"/>
      <c r="Q16" s="1211"/>
      <c r="R16" s="1211"/>
      <c r="S16" s="1211"/>
      <c r="T16" s="1211"/>
      <c r="U16" s="1211"/>
      <c r="V16" s="1211"/>
      <c r="W16" s="1211"/>
      <c r="X16" s="1211"/>
      <c r="Y16" s="1211"/>
      <c r="Z16" s="1211"/>
      <c r="AA16" s="1211"/>
      <c r="AB16" s="1211"/>
      <c r="AC16" s="1211"/>
      <c r="AD16" s="1211"/>
      <c r="AE16" s="1211"/>
      <c r="AF16" s="1211"/>
      <c r="AG16" s="1211"/>
      <c r="AH16" s="1211"/>
      <c r="AI16" s="1211"/>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1"/>
      <c r="K17" s="1211"/>
      <c r="L17" s="1211"/>
      <c r="M17" s="1211"/>
      <c r="N17" s="1211"/>
      <c r="O17" s="1211"/>
      <c r="P17" s="1211"/>
      <c r="Q17" s="1211"/>
      <c r="R17" s="1211"/>
      <c r="S17" s="1211"/>
      <c r="T17" s="1211"/>
      <c r="U17" s="1211"/>
      <c r="V17" s="1211"/>
      <c r="W17" s="1211"/>
      <c r="X17" s="1211"/>
      <c r="Y17" s="1211"/>
      <c r="Z17" s="1211"/>
      <c r="AA17" s="1211"/>
      <c r="AB17" s="1211"/>
      <c r="AC17" s="1211"/>
      <c r="AD17" s="1211"/>
      <c r="AE17" s="1211"/>
      <c r="AF17" s="1211"/>
      <c r="AG17" s="1211"/>
      <c r="AH17" s="1211"/>
      <c r="AI17" s="1211"/>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09" t="s">
        <v>941</v>
      </c>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2"/>
      <c r="I34" s="1202"/>
      <c r="J34" s="1202"/>
      <c r="K34" s="1202"/>
      <c r="L34" s="1202"/>
      <c r="M34" s="1202"/>
      <c r="N34" s="1202"/>
      <c r="O34" s="1202"/>
      <c r="P34" s="1202"/>
      <c r="Q34" s="1202"/>
      <c r="R34" s="1202"/>
      <c r="S34" s="1202"/>
      <c r="T34" s="1202"/>
      <c r="U34" s="1202"/>
      <c r="V34" s="1202"/>
      <c r="W34" s="1202"/>
      <c r="X34" s="1202"/>
      <c r="Y34" s="1202"/>
      <c r="Z34" s="1202"/>
      <c r="AA34" s="1202"/>
      <c r="AB34" s="1202"/>
      <c r="AC34" s="1202"/>
      <c r="AD34" s="1202"/>
      <c r="AE34" s="1202"/>
      <c r="AF34" s="1202"/>
      <c r="AG34" s="1202"/>
      <c r="AH34" s="1202"/>
      <c r="AI34" s="1202"/>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2"/>
      <c r="I36" s="1202"/>
      <c r="J36" s="1202"/>
      <c r="K36" s="1202"/>
      <c r="L36" s="1202"/>
      <c r="M36" s="1202"/>
      <c r="N36" s="1202"/>
      <c r="O36" s="1202"/>
      <c r="P36" s="1202"/>
      <c r="Q36" s="1202"/>
      <c r="R36" s="1202"/>
      <c r="S36" s="1202"/>
      <c r="T36" s="1202"/>
      <c r="U36" s="1202"/>
      <c r="V36" s="1202"/>
      <c r="W36" s="1202"/>
      <c r="X36" s="1202"/>
      <c r="Y36" s="1202"/>
      <c r="Z36" s="1202"/>
      <c r="AA36" s="1202"/>
      <c r="AB36" s="1202"/>
      <c r="AC36" s="1202"/>
      <c r="AD36" s="1202"/>
      <c r="AE36" s="1202"/>
      <c r="AF36" s="1202"/>
      <c r="AG36" s="1202"/>
      <c r="AH36" s="1202"/>
      <c r="AI36" s="1202"/>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2"/>
      <c r="I37" s="1202"/>
      <c r="J37" s="1202"/>
      <c r="K37" s="1202"/>
      <c r="L37" s="1202"/>
      <c r="M37" s="1202"/>
      <c r="N37" s="1202"/>
      <c r="O37" s="1202"/>
      <c r="P37" s="1202"/>
      <c r="Q37" s="1202"/>
      <c r="R37" s="1202"/>
      <c r="S37" s="1202"/>
      <c r="T37" s="1202"/>
      <c r="U37" s="1202"/>
      <c r="V37" s="1202"/>
      <c r="W37" s="1202"/>
      <c r="X37" s="1202"/>
      <c r="Y37" s="1202"/>
      <c r="Z37" s="1202"/>
      <c r="AA37" s="1202"/>
      <c r="AB37" s="1202"/>
      <c r="AC37" s="1202"/>
      <c r="AD37" s="1202"/>
      <c r="AE37" s="1202"/>
      <c r="AF37" s="1202"/>
      <c r="AG37" s="1202"/>
      <c r="AH37" s="1202"/>
      <c r="AI37" s="1202"/>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2"/>
      <c r="I38" s="1202"/>
      <c r="J38" s="1202"/>
      <c r="K38" s="1202"/>
      <c r="L38" s="1202"/>
      <c r="M38" s="1202"/>
      <c r="N38" s="1202"/>
      <c r="O38" s="1202"/>
      <c r="P38" s="1202"/>
      <c r="Q38" s="1202"/>
      <c r="R38" s="1202"/>
      <c r="S38" s="1202"/>
      <c r="T38" s="1202"/>
      <c r="U38" s="1202"/>
      <c r="V38" s="1202"/>
      <c r="W38" s="1202"/>
      <c r="X38" s="1202"/>
      <c r="Y38" s="1202"/>
      <c r="Z38" s="1202"/>
      <c r="AA38" s="1202"/>
      <c r="AB38" s="1202"/>
      <c r="AC38" s="1202"/>
      <c r="AD38" s="1202"/>
      <c r="AE38" s="1202"/>
      <c r="AF38" s="1202"/>
      <c r="AG38" s="1202"/>
      <c r="AH38" s="1202"/>
      <c r="AI38" s="1202"/>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06" t="s">
        <v>940</v>
      </c>
      <c r="AB40" s="1206"/>
      <c r="AC40" s="1206"/>
      <c r="AD40" s="1206"/>
      <c r="AE40" s="1206"/>
      <c r="AF40" s="1206"/>
      <c r="AG40" s="1206"/>
      <c r="AH40" s="1206"/>
      <c r="AI40" s="1206"/>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06"/>
      <c r="AB41" s="1206"/>
      <c r="AC41" s="1206"/>
      <c r="AD41" s="1206"/>
      <c r="AE41" s="1206"/>
      <c r="AF41" s="1206"/>
      <c r="AG41" s="1206"/>
      <c r="AH41" s="1206"/>
      <c r="AI41" s="1206"/>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0" t="s">
        <v>939</v>
      </c>
      <c r="U53" s="1210"/>
      <c r="V53" s="1210"/>
      <c r="W53" s="1210"/>
      <c r="X53" s="1210"/>
      <c r="Y53" s="1210"/>
      <c r="Z53" s="1210"/>
      <c r="AA53" s="1210"/>
      <c r="AB53" s="1210"/>
      <c r="AC53" s="1210"/>
      <c r="AD53" s="1210"/>
      <c r="AE53" s="1210"/>
      <c r="AF53" s="1210"/>
      <c r="AG53" s="1210"/>
      <c r="AH53" s="1210"/>
      <c r="AI53" s="1210"/>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0" t="s">
        <v>295</v>
      </c>
      <c r="U54" s="1210"/>
      <c r="V54" s="1210"/>
      <c r="W54" s="1210"/>
      <c r="X54" s="1210"/>
      <c r="Y54" s="1210"/>
      <c r="Z54" s="1210"/>
      <c r="AA54" s="1210"/>
      <c r="AB54" s="1210"/>
      <c r="AC54" s="1210"/>
      <c r="AD54" s="1210"/>
      <c r="AE54" s="1210"/>
      <c r="AF54" s="1210"/>
      <c r="AG54" s="1210"/>
      <c r="AH54" s="1210"/>
      <c r="AI54" s="1210"/>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0" t="str">
        <f>IF(AJ38="Dallas",AJ41,IF(AJ38="Ft. Worth",AJ42,IF(AJ38="Houston",AJ43,IF(AJ38="El Paso",AJ44,AJ41))))</f>
        <v>1331 River Bend Drive</v>
      </c>
      <c r="U55" s="1210"/>
      <c r="V55" s="1210"/>
      <c r="W55" s="1210"/>
      <c r="X55" s="1210"/>
      <c r="Y55" s="1210"/>
      <c r="Z55" s="1210"/>
      <c r="AA55" s="1210"/>
      <c r="AB55" s="1210"/>
      <c r="AC55" s="1210"/>
      <c r="AD55" s="1210"/>
      <c r="AE55" s="1210"/>
      <c r="AF55" s="1210"/>
      <c r="AG55" s="1210"/>
      <c r="AH55" s="1210"/>
      <c r="AI55" s="1210"/>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0" t="str">
        <f>IF(AJ38="Dallas",AJ47,IF(AJ38="Ft. Worth",AJ48,IF(AJ38="Houston",AJ49,IF(AJ38="El Paso",AJ50,AJ47))))</f>
        <v>Dallas, TX 75247-4962</v>
      </c>
      <c r="U56" s="1210"/>
      <c r="V56" s="1210"/>
      <c r="W56" s="1210"/>
      <c r="X56" s="1210"/>
      <c r="Y56" s="1210"/>
      <c r="Z56" s="1210"/>
      <c r="AA56" s="1210"/>
      <c r="AB56" s="1210"/>
      <c r="AC56" s="1210"/>
      <c r="AD56" s="1210"/>
      <c r="AE56" s="1210"/>
      <c r="AF56" s="1210"/>
      <c r="AG56" s="1210"/>
      <c r="AH56" s="1210"/>
      <c r="AI56" s="1210"/>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0" t="s">
        <v>293</v>
      </c>
      <c r="U57" s="1210"/>
      <c r="V57" s="1210"/>
      <c r="W57" s="1210"/>
      <c r="X57" s="1210"/>
      <c r="Y57" s="1210"/>
      <c r="Z57" s="1210"/>
      <c r="AA57" s="1210"/>
      <c r="AB57" s="1210"/>
      <c r="AC57" s="1210"/>
      <c r="AD57" s="1210"/>
      <c r="AE57" s="1210"/>
      <c r="AF57" s="1210"/>
      <c r="AG57" s="1210"/>
      <c r="AH57" s="1210"/>
      <c r="AI57" s="1210"/>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0" t="str">
        <f>"NEBB Registration Number: "&amp;IF(AJ38="Dallas",AJ53,IF(AJ38="Ft. Worth",AJ54,IF(AJ38="Houston",AJ55,IF(AJ38="El Paso",AJ56,AJ53))))</f>
        <v>NEBB Registration Number: 2951</v>
      </c>
      <c r="U58" s="1210"/>
      <c r="V58" s="1210"/>
      <c r="W58" s="1210"/>
      <c r="X58" s="1210"/>
      <c r="Y58" s="1210"/>
      <c r="Z58" s="1210"/>
      <c r="AA58" s="1210"/>
      <c r="AB58" s="1210"/>
      <c r="AC58" s="1210"/>
      <c r="AD58" s="1210"/>
      <c r="AE58" s="1210"/>
      <c r="AF58" s="1210"/>
      <c r="AG58" s="1210"/>
      <c r="AH58" s="1210"/>
      <c r="AI58" s="1210"/>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2"/>
      <c r="B5" s="1212"/>
      <c r="C5" s="1212"/>
      <c r="D5" s="1212"/>
      <c r="E5" s="1212"/>
      <c r="F5" s="1212"/>
      <c r="G5" s="170"/>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14" t="s">
        <v>800</v>
      </c>
      <c r="F8" s="1215"/>
      <c r="G8" s="1215"/>
      <c r="H8" s="1215"/>
      <c r="I8" s="1215"/>
      <c r="J8" s="1215"/>
      <c r="K8" s="1215"/>
      <c r="L8" s="1215"/>
      <c r="M8" s="1215"/>
      <c r="N8" s="1215"/>
      <c r="O8" s="1215"/>
      <c r="P8" s="1215"/>
      <c r="Q8" s="1215"/>
      <c r="R8" s="1215"/>
      <c r="S8" s="1215"/>
      <c r="T8" s="1215"/>
      <c r="U8" s="1215"/>
      <c r="V8" s="1215"/>
      <c r="W8" s="1215"/>
      <c r="X8" s="1215"/>
      <c r="Y8" s="1215"/>
      <c r="Z8" s="1215"/>
      <c r="AA8" s="1215"/>
      <c r="AB8" s="1215"/>
      <c r="AC8" s="1215"/>
      <c r="AD8" s="1215"/>
      <c r="AE8" s="1216"/>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17"/>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9"/>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0" t="s">
        <v>48</v>
      </c>
      <c r="B13" s="1220"/>
      <c r="C13" s="1220"/>
      <c r="D13" s="1220"/>
      <c r="E13" s="1220"/>
      <c r="F13" s="1220"/>
      <c r="G13" s="1220"/>
      <c r="H13" s="1220"/>
      <c r="I13" s="193"/>
      <c r="J13" s="1213"/>
      <c r="K13" s="1213"/>
      <c r="L13" s="1213"/>
      <c r="M13" s="1213"/>
      <c r="N13" s="1213"/>
      <c r="O13" s="1213"/>
      <c r="P13" s="1213"/>
      <c r="Q13" s="1213"/>
      <c r="R13" s="1213"/>
      <c r="S13" s="1213"/>
      <c r="T13" s="1213"/>
      <c r="U13" s="1213"/>
      <c r="V13" s="1213"/>
      <c r="W13" s="1213"/>
      <c r="X13" s="1213"/>
      <c r="Y13" s="1213"/>
      <c r="Z13" s="1213"/>
      <c r="AA13" s="1213"/>
      <c r="AB13" s="1213"/>
      <c r="AC13" s="1213"/>
      <c r="AD13" s="1213"/>
      <c r="AE13" s="1213"/>
      <c r="AF13" s="1213"/>
      <c r="AG13" s="1213"/>
      <c r="AH13" s="1213"/>
      <c r="AI13" s="1213"/>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0" t="s">
        <v>309</v>
      </c>
      <c r="B16" s="1220"/>
      <c r="C16" s="1220"/>
      <c r="D16" s="1220"/>
      <c r="E16" s="1220"/>
      <c r="F16" s="1220"/>
      <c r="G16" s="1220"/>
      <c r="H16" s="1220"/>
      <c r="I16" s="193"/>
      <c r="J16" s="1213"/>
      <c r="K16" s="1213"/>
      <c r="L16" s="1213"/>
      <c r="M16" s="1213"/>
      <c r="N16" s="1213"/>
      <c r="O16" s="1213"/>
      <c r="P16" s="1213"/>
      <c r="Q16" s="1213"/>
      <c r="R16" s="1213"/>
      <c r="S16" s="1213"/>
      <c r="T16" s="1213"/>
      <c r="U16" s="1213"/>
      <c r="V16" s="1213"/>
      <c r="W16" s="1213"/>
      <c r="X16" s="1213"/>
      <c r="Y16" s="1213"/>
      <c r="Z16" s="1213"/>
      <c r="AA16" s="1213"/>
      <c r="AB16" s="1213"/>
      <c r="AC16" s="1213"/>
      <c r="AD16" s="1213"/>
      <c r="AE16" s="1213"/>
      <c r="AF16" s="1213"/>
      <c r="AG16" s="1213"/>
      <c r="AH16" s="1213"/>
      <c r="AI16" s="1213"/>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1" t="s">
        <v>308</v>
      </c>
      <c r="B19" s="1221"/>
      <c r="C19" s="1221"/>
      <c r="D19" s="1221"/>
      <c r="E19" s="1221"/>
      <c r="F19" s="1221"/>
      <c r="G19" s="1221"/>
      <c r="H19" s="1221"/>
      <c r="I19" s="194"/>
      <c r="J19" s="1213"/>
      <c r="K19" s="1213"/>
      <c r="L19" s="1213"/>
      <c r="M19" s="1213"/>
      <c r="N19" s="1213"/>
      <c r="O19" s="1213"/>
      <c r="P19" s="1213"/>
      <c r="Q19" s="1213"/>
      <c r="R19" s="1213"/>
      <c r="S19" s="1213"/>
      <c r="T19" s="1213"/>
      <c r="U19" s="1213"/>
      <c r="V19" s="1213"/>
      <c r="W19" s="1213"/>
      <c r="X19" s="1213"/>
      <c r="Y19" s="1213"/>
      <c r="Z19" s="1213"/>
      <c r="AA19" s="1213"/>
      <c r="AB19" s="1213"/>
      <c r="AC19" s="1213"/>
      <c r="AD19" s="1213"/>
      <c r="AE19" s="1213"/>
      <c r="AF19" s="1213"/>
      <c r="AG19" s="1213"/>
      <c r="AH19" s="1213"/>
      <c r="AI19" s="1213"/>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1" t="s">
        <v>307</v>
      </c>
      <c r="B22" s="1221"/>
      <c r="C22" s="1221"/>
      <c r="D22" s="1221"/>
      <c r="E22" s="1221"/>
      <c r="F22" s="1221"/>
      <c r="G22" s="1221"/>
      <c r="H22" s="1221"/>
      <c r="I22" s="194"/>
      <c r="J22" s="1213"/>
      <c r="K22" s="1213"/>
      <c r="L22" s="1213"/>
      <c r="M22" s="1213"/>
      <c r="N22" s="1213"/>
      <c r="O22" s="1213"/>
      <c r="P22" s="1213"/>
      <c r="Q22" s="1213"/>
      <c r="R22" s="1213"/>
      <c r="S22" s="1213"/>
      <c r="T22" s="1213"/>
      <c r="U22" s="1213"/>
      <c r="V22" s="1213"/>
      <c r="W22" s="1213"/>
      <c r="X22" s="1213"/>
      <c r="Y22" s="1213"/>
      <c r="Z22" s="1213"/>
      <c r="AA22" s="1213"/>
      <c r="AB22" s="1213"/>
      <c r="AC22" s="1213"/>
      <c r="AD22" s="1213"/>
      <c r="AE22" s="1213"/>
      <c r="AF22" s="1213"/>
      <c r="AG22" s="1213"/>
      <c r="AH22" s="1213"/>
      <c r="AI22" s="1213"/>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0" t="s">
        <v>306</v>
      </c>
      <c r="B25" s="1220"/>
      <c r="C25" s="1220"/>
      <c r="D25" s="1220"/>
      <c r="E25" s="1220"/>
      <c r="F25" s="1220"/>
      <c r="G25" s="1220"/>
      <c r="H25" s="1220"/>
      <c r="I25" s="193"/>
      <c r="J25" s="1213"/>
      <c r="K25" s="1213"/>
      <c r="L25" s="1213"/>
      <c r="M25" s="1213"/>
      <c r="N25" s="1213"/>
      <c r="O25" s="1213"/>
      <c r="P25" s="1213"/>
      <c r="Q25" s="1213"/>
      <c r="R25" s="1213"/>
      <c r="S25" s="1213"/>
      <c r="T25" s="1213"/>
      <c r="U25" s="1213"/>
      <c r="V25" s="1213"/>
      <c r="W25" s="1213"/>
      <c r="X25" s="1213"/>
      <c r="Y25" s="1213"/>
      <c r="Z25" s="1213"/>
      <c r="AA25" s="1213"/>
      <c r="AB25" s="1213"/>
      <c r="AC25" s="1213"/>
      <c r="AD25" s="1213"/>
      <c r="AE25" s="1213"/>
      <c r="AF25" s="1213"/>
      <c r="AG25" s="1213"/>
      <c r="AH25" s="1213"/>
      <c r="AI25" s="1213"/>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3" t="s">
        <v>305</v>
      </c>
      <c r="B29" s="1224"/>
      <c r="C29" s="1224"/>
      <c r="D29" s="1224"/>
      <c r="E29" s="1224"/>
      <c r="F29" s="1224"/>
      <c r="G29" s="1224"/>
      <c r="H29" s="1224"/>
      <c r="I29" s="1224"/>
      <c r="J29" s="1224"/>
      <c r="K29" s="1224"/>
      <c r="L29" s="1224"/>
      <c r="M29" s="1224"/>
      <c r="N29" s="1224"/>
      <c r="O29" s="1224"/>
      <c r="P29" s="1224"/>
      <c r="Q29" s="1224"/>
      <c r="R29" s="1224"/>
      <c r="S29" s="1224"/>
      <c r="T29" s="1224"/>
      <c r="U29" s="1224"/>
      <c r="V29" s="1224"/>
      <c r="W29" s="1224"/>
      <c r="X29" s="1224"/>
      <c r="Y29" s="1224"/>
      <c r="Z29" s="1224"/>
      <c r="AA29" s="1224"/>
      <c r="AB29" s="1224"/>
      <c r="AC29" s="1224"/>
      <c r="AD29" s="1224"/>
      <c r="AE29" s="1224"/>
      <c r="AF29" s="1224"/>
      <c r="AG29" s="1224"/>
      <c r="AH29" s="1224"/>
      <c r="AI29" s="1225"/>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26" t="s">
        <v>304</v>
      </c>
      <c r="B31" s="1227"/>
      <c r="C31" s="1227"/>
      <c r="D31" s="1227"/>
      <c r="E31" s="1227"/>
      <c r="F31" s="1227"/>
      <c r="G31" s="1227"/>
      <c r="H31" s="1227"/>
      <c r="I31" s="1227"/>
      <c r="J31" s="1227"/>
      <c r="K31" s="1227"/>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8"/>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26"/>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8"/>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26"/>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8"/>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26"/>
      <c r="B34" s="1227"/>
      <c r="C34" s="1227"/>
      <c r="D34" s="1227"/>
      <c r="E34" s="1227"/>
      <c r="F34" s="1227"/>
      <c r="G34" s="1227"/>
      <c r="H34" s="1227"/>
      <c r="I34" s="1227"/>
      <c r="J34" s="1227"/>
      <c r="K34" s="1227"/>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8"/>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26"/>
      <c r="B35" s="1227"/>
      <c r="C35" s="1227"/>
      <c r="D35" s="1227"/>
      <c r="E35" s="1227"/>
      <c r="F35" s="1227"/>
      <c r="G35" s="1227"/>
      <c r="H35" s="1227"/>
      <c r="I35" s="1227"/>
      <c r="J35" s="1227"/>
      <c r="K35" s="1227"/>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8"/>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26"/>
      <c r="B36" s="1227"/>
      <c r="C36" s="1227"/>
      <c r="D36" s="1227"/>
      <c r="E36" s="1227"/>
      <c r="F36" s="1227"/>
      <c r="G36" s="1227"/>
      <c r="H36" s="1227"/>
      <c r="I36" s="1227"/>
      <c r="J36" s="1227"/>
      <c r="K36" s="1227"/>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8"/>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26"/>
      <c r="B37" s="1227"/>
      <c r="C37" s="1227"/>
      <c r="D37" s="1227"/>
      <c r="E37" s="1227"/>
      <c r="F37" s="1227"/>
      <c r="G37" s="1227"/>
      <c r="H37" s="1227"/>
      <c r="I37" s="1227"/>
      <c r="J37" s="1227"/>
      <c r="K37" s="1227"/>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8"/>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26"/>
      <c r="B38" s="1227"/>
      <c r="C38" s="1227"/>
      <c r="D38" s="1227"/>
      <c r="E38" s="1227"/>
      <c r="F38" s="1227"/>
      <c r="G38" s="1227"/>
      <c r="H38" s="1227"/>
      <c r="I38" s="1227"/>
      <c r="J38" s="1227"/>
      <c r="K38" s="1227"/>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8"/>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9"/>
      <c r="M39" s="1229"/>
      <c r="N39" s="1229"/>
      <c r="O39" s="1229"/>
      <c r="P39" s="1229"/>
      <c r="Q39" s="1229"/>
      <c r="R39" s="1229"/>
      <c r="S39" s="1229"/>
      <c r="T39" s="1229"/>
      <c r="U39" s="1229"/>
      <c r="V39" s="185"/>
      <c r="W39" s="185" t="s">
        <v>302</v>
      </c>
      <c r="X39" s="185"/>
      <c r="Y39" s="185"/>
      <c r="Z39" s="185"/>
      <c r="AA39" s="185"/>
      <c r="AB39" s="1229"/>
      <c r="AC39" s="1229"/>
      <c r="AD39" s="1229"/>
      <c r="AE39" s="1229"/>
      <c r="AF39" s="1229"/>
      <c r="AG39" s="1229"/>
      <c r="AH39" s="1229"/>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29"/>
      <c r="M42" s="1229"/>
      <c r="N42" s="1229"/>
      <c r="O42" s="1229"/>
      <c r="P42" s="1229"/>
      <c r="Q42" s="1229"/>
      <c r="R42" s="1229"/>
      <c r="S42" s="1229"/>
      <c r="T42" s="1229"/>
      <c r="U42" s="1229"/>
      <c r="V42" s="185"/>
      <c r="W42" s="185" t="s">
        <v>300</v>
      </c>
      <c r="X42" s="185"/>
      <c r="Y42" s="185"/>
      <c r="Z42" s="185"/>
      <c r="AA42" s="185"/>
      <c r="AB42" s="1230"/>
      <c r="AC42" s="1230"/>
      <c r="AD42" s="1230"/>
      <c r="AE42" s="1230"/>
      <c r="AF42" s="1230"/>
      <c r="AG42" s="1230"/>
      <c r="AH42" s="1230"/>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2" t="str">
        <f>AJ59</f>
        <v>1331 River Bend Drive Dallas, TX 75247-4962</v>
      </c>
      <c r="B61" s="1222"/>
      <c r="C61" s="1222"/>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2" t="str">
        <f>"www.camposengineering.com | 214-696-6291 | " &amp; AJ62</f>
        <v xml:space="preserve">www.camposengineering.com | 214-696-6291 | </v>
      </c>
      <c r="B62" s="1222"/>
      <c r="C62" s="1222"/>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2"/>
      <c r="B5" s="1212"/>
      <c r="C5" s="1212"/>
      <c r="D5" s="1212"/>
      <c r="E5" s="1212"/>
      <c r="F5" s="1212"/>
      <c r="G5" s="170"/>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14" t="s">
        <v>807</v>
      </c>
      <c r="F8" s="1215"/>
      <c r="G8" s="1215"/>
      <c r="H8" s="1215"/>
      <c r="I8" s="1215"/>
      <c r="J8" s="1215"/>
      <c r="K8" s="1215"/>
      <c r="L8" s="1215"/>
      <c r="M8" s="1215"/>
      <c r="N8" s="1215"/>
      <c r="O8" s="1215"/>
      <c r="P8" s="1215"/>
      <c r="Q8" s="1215"/>
      <c r="R8" s="1215"/>
      <c r="S8" s="1215"/>
      <c r="T8" s="1215"/>
      <c r="U8" s="1215"/>
      <c r="V8" s="1215"/>
      <c r="W8" s="1215"/>
      <c r="X8" s="1215"/>
      <c r="Y8" s="1215"/>
      <c r="Z8" s="1215"/>
      <c r="AA8" s="1215"/>
      <c r="AB8" s="1215"/>
      <c r="AC8" s="1215"/>
      <c r="AD8" s="1215"/>
      <c r="AE8" s="1216"/>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17"/>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9"/>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0" t="s">
        <v>48</v>
      </c>
      <c r="B13" s="1220"/>
      <c r="C13" s="1220"/>
      <c r="D13" s="1220"/>
      <c r="E13" s="1220"/>
      <c r="F13" s="1220"/>
      <c r="G13" s="1220"/>
      <c r="H13" s="1220"/>
      <c r="I13" s="193"/>
      <c r="J13" s="1213"/>
      <c r="K13" s="1213"/>
      <c r="L13" s="1213"/>
      <c r="M13" s="1213"/>
      <c r="N13" s="1213"/>
      <c r="O13" s="1213"/>
      <c r="P13" s="1213"/>
      <c r="Q13" s="1213"/>
      <c r="R13" s="1213"/>
      <c r="S13" s="1213"/>
      <c r="T13" s="1213"/>
      <c r="U13" s="1213"/>
      <c r="V13" s="1213"/>
      <c r="W13" s="1213"/>
      <c r="X13" s="1213"/>
      <c r="Y13" s="1213"/>
      <c r="Z13" s="1213"/>
      <c r="AA13" s="1213"/>
      <c r="AB13" s="1213"/>
      <c r="AC13" s="1213"/>
      <c r="AD13" s="1213"/>
      <c r="AE13" s="1213"/>
      <c r="AF13" s="1213"/>
      <c r="AG13" s="1213"/>
      <c r="AH13" s="1213"/>
      <c r="AI13" s="1213"/>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0" t="s">
        <v>309</v>
      </c>
      <c r="B16" s="1220"/>
      <c r="C16" s="1220"/>
      <c r="D16" s="1220"/>
      <c r="E16" s="1220"/>
      <c r="F16" s="1220"/>
      <c r="G16" s="1220"/>
      <c r="H16" s="1220"/>
      <c r="I16" s="193"/>
      <c r="J16" s="1213"/>
      <c r="K16" s="1213"/>
      <c r="L16" s="1213"/>
      <c r="M16" s="1213"/>
      <c r="N16" s="1213"/>
      <c r="O16" s="1213"/>
      <c r="P16" s="1213"/>
      <c r="Q16" s="1213"/>
      <c r="R16" s="1213"/>
      <c r="S16" s="1213"/>
      <c r="T16" s="1213"/>
      <c r="U16" s="1213"/>
      <c r="V16" s="1213"/>
      <c r="W16" s="1213"/>
      <c r="X16" s="1213"/>
      <c r="Y16" s="1213"/>
      <c r="Z16" s="1213"/>
      <c r="AA16" s="1213"/>
      <c r="AB16" s="1213"/>
      <c r="AC16" s="1213"/>
      <c r="AD16" s="1213"/>
      <c r="AE16" s="1213"/>
      <c r="AF16" s="1213"/>
      <c r="AG16" s="1213"/>
      <c r="AH16" s="1213"/>
      <c r="AI16" s="1213"/>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1" t="s">
        <v>308</v>
      </c>
      <c r="B19" s="1221"/>
      <c r="C19" s="1221"/>
      <c r="D19" s="1221"/>
      <c r="E19" s="1221"/>
      <c r="F19" s="1221"/>
      <c r="G19" s="1221"/>
      <c r="H19" s="1221"/>
      <c r="I19" s="194"/>
      <c r="J19" s="1213"/>
      <c r="K19" s="1213"/>
      <c r="L19" s="1213"/>
      <c r="M19" s="1213"/>
      <c r="N19" s="1213"/>
      <c r="O19" s="1213"/>
      <c r="P19" s="1213"/>
      <c r="Q19" s="1213"/>
      <c r="R19" s="1213"/>
      <c r="S19" s="1213"/>
      <c r="T19" s="1213"/>
      <c r="U19" s="1213"/>
      <c r="V19" s="1213"/>
      <c r="W19" s="1213"/>
      <c r="X19" s="1213"/>
      <c r="Y19" s="1213"/>
      <c r="Z19" s="1213"/>
      <c r="AA19" s="1213"/>
      <c r="AB19" s="1213"/>
      <c r="AC19" s="1213"/>
      <c r="AD19" s="1213"/>
      <c r="AE19" s="1213"/>
      <c r="AF19" s="1213"/>
      <c r="AG19" s="1213"/>
      <c r="AH19" s="1213"/>
      <c r="AI19" s="1213"/>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1" t="s">
        <v>307</v>
      </c>
      <c r="B22" s="1221"/>
      <c r="C22" s="1221"/>
      <c r="D22" s="1221"/>
      <c r="E22" s="1221"/>
      <c r="F22" s="1221"/>
      <c r="G22" s="1221"/>
      <c r="H22" s="1221"/>
      <c r="I22" s="194"/>
      <c r="J22" s="1213"/>
      <c r="K22" s="1213"/>
      <c r="L22" s="1213"/>
      <c r="M22" s="1213"/>
      <c r="N22" s="1213"/>
      <c r="O22" s="1213"/>
      <c r="P22" s="1213"/>
      <c r="Q22" s="1213"/>
      <c r="R22" s="1213"/>
      <c r="S22" s="1213"/>
      <c r="T22" s="1213"/>
      <c r="U22" s="1213"/>
      <c r="V22" s="1213"/>
      <c r="W22" s="1213"/>
      <c r="X22" s="1213"/>
      <c r="Y22" s="1213"/>
      <c r="Z22" s="1213"/>
      <c r="AA22" s="1213"/>
      <c r="AB22" s="1213"/>
      <c r="AC22" s="1213"/>
      <c r="AD22" s="1213"/>
      <c r="AE22" s="1213"/>
      <c r="AF22" s="1213"/>
      <c r="AG22" s="1213"/>
      <c r="AH22" s="1213"/>
      <c r="AI22" s="1213"/>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0" t="s">
        <v>306</v>
      </c>
      <c r="B25" s="1220"/>
      <c r="C25" s="1220"/>
      <c r="D25" s="1220"/>
      <c r="E25" s="1220"/>
      <c r="F25" s="1220"/>
      <c r="G25" s="1220"/>
      <c r="H25" s="1220"/>
      <c r="I25" s="193"/>
      <c r="J25" s="1213"/>
      <c r="K25" s="1213"/>
      <c r="L25" s="1213"/>
      <c r="M25" s="1213"/>
      <c r="N25" s="1213"/>
      <c r="O25" s="1213"/>
      <c r="P25" s="1213"/>
      <c r="Q25" s="1213"/>
      <c r="R25" s="1213"/>
      <c r="S25" s="1213"/>
      <c r="T25" s="1213"/>
      <c r="U25" s="1213"/>
      <c r="V25" s="1213"/>
      <c r="W25" s="1213"/>
      <c r="X25" s="1213"/>
      <c r="Y25" s="1213"/>
      <c r="Z25" s="1213"/>
      <c r="AA25" s="1213"/>
      <c r="AB25" s="1213"/>
      <c r="AC25" s="1213"/>
      <c r="AD25" s="1213"/>
      <c r="AE25" s="1213"/>
      <c r="AF25" s="1213"/>
      <c r="AG25" s="1213"/>
      <c r="AH25" s="1213"/>
      <c r="AI25" s="1213"/>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3" t="s">
        <v>305</v>
      </c>
      <c r="B29" s="1224"/>
      <c r="C29" s="1224"/>
      <c r="D29" s="1224"/>
      <c r="E29" s="1224"/>
      <c r="F29" s="1224"/>
      <c r="G29" s="1224"/>
      <c r="H29" s="1224"/>
      <c r="I29" s="1224"/>
      <c r="J29" s="1224"/>
      <c r="K29" s="1224"/>
      <c r="L29" s="1224"/>
      <c r="M29" s="1224"/>
      <c r="N29" s="1224"/>
      <c r="O29" s="1224"/>
      <c r="P29" s="1224"/>
      <c r="Q29" s="1224"/>
      <c r="R29" s="1224"/>
      <c r="S29" s="1224"/>
      <c r="T29" s="1224"/>
      <c r="U29" s="1224"/>
      <c r="V29" s="1224"/>
      <c r="W29" s="1224"/>
      <c r="X29" s="1224"/>
      <c r="Y29" s="1224"/>
      <c r="Z29" s="1224"/>
      <c r="AA29" s="1224"/>
      <c r="AB29" s="1224"/>
      <c r="AC29" s="1224"/>
      <c r="AD29" s="1224"/>
      <c r="AE29" s="1224"/>
      <c r="AF29" s="1224"/>
      <c r="AG29" s="1224"/>
      <c r="AH29" s="1224"/>
      <c r="AI29" s="1225"/>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1" t="s">
        <v>874</v>
      </c>
      <c r="B31" s="1232"/>
      <c r="C31" s="1232"/>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1232"/>
      <c r="AE31" s="1232"/>
      <c r="AF31" s="1232"/>
      <c r="AG31" s="1232"/>
      <c r="AH31" s="1232"/>
      <c r="AI31" s="1233"/>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1"/>
      <c r="B32" s="1232"/>
      <c r="C32" s="1232"/>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1232"/>
      <c r="AE32" s="1232"/>
      <c r="AF32" s="1232"/>
      <c r="AG32" s="1232"/>
      <c r="AH32" s="1232"/>
      <c r="AI32" s="1233"/>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1"/>
      <c r="B33" s="1232"/>
      <c r="C33" s="1232"/>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3"/>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1"/>
      <c r="B34" s="1232"/>
      <c r="C34" s="1232"/>
      <c r="D34" s="1232"/>
      <c r="E34" s="1232"/>
      <c r="F34" s="1232"/>
      <c r="G34" s="1232"/>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3"/>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1"/>
      <c r="B35" s="1232"/>
      <c r="C35" s="1232"/>
      <c r="D35" s="1232"/>
      <c r="E35" s="1232"/>
      <c r="F35" s="1232"/>
      <c r="G35" s="1232"/>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3"/>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1"/>
      <c r="B36" s="1232"/>
      <c r="C36" s="1232"/>
      <c r="D36" s="1232"/>
      <c r="E36" s="1232"/>
      <c r="F36" s="1232"/>
      <c r="G36" s="1232"/>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3"/>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1"/>
      <c r="B37" s="1232"/>
      <c r="C37" s="1232"/>
      <c r="D37" s="1232"/>
      <c r="E37" s="1232"/>
      <c r="F37" s="1232"/>
      <c r="G37" s="1232"/>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3"/>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1"/>
      <c r="B38" s="1232"/>
      <c r="C38" s="1232"/>
      <c r="D38" s="1232"/>
      <c r="E38" s="1232"/>
      <c r="F38" s="1232"/>
      <c r="G38" s="1232"/>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3"/>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9"/>
      <c r="M39" s="1229"/>
      <c r="N39" s="1229"/>
      <c r="O39" s="1229"/>
      <c r="P39" s="1229"/>
      <c r="Q39" s="1229"/>
      <c r="R39" s="1229"/>
      <c r="S39" s="1229"/>
      <c r="T39" s="1229"/>
      <c r="U39" s="1229"/>
      <c r="V39" s="185"/>
      <c r="W39" s="185" t="s">
        <v>302</v>
      </c>
      <c r="X39" s="185"/>
      <c r="Y39" s="185"/>
      <c r="Z39" s="185"/>
      <c r="AA39" s="185"/>
      <c r="AB39" s="1229"/>
      <c r="AC39" s="1229"/>
      <c r="AD39" s="1229"/>
      <c r="AE39" s="1229"/>
      <c r="AF39" s="1229"/>
      <c r="AG39" s="1229"/>
      <c r="AH39" s="1229"/>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30"/>
      <c r="AC42" s="1230"/>
      <c r="AD42" s="1230"/>
      <c r="AE42" s="1230"/>
      <c r="AF42" s="1230"/>
      <c r="AG42" s="1230"/>
      <c r="AH42" s="1230"/>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2" t="str">
        <f>AJ59</f>
        <v>1331 River Bend Drive Dallas, TX 75247-4962</v>
      </c>
      <c r="B61" s="1222"/>
      <c r="C61" s="1222"/>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2" t="str">
        <f>"www.camposengineering.com | 214-696-6291 | " &amp; AJ62</f>
        <v xml:space="preserve">www.camposengineering.com | 214-696-6291 | </v>
      </c>
      <c r="B62" s="1222"/>
      <c r="C62" s="1222"/>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12"/>
      <c r="B5" s="1212"/>
      <c r="C5" s="1212"/>
      <c r="D5" s="1212"/>
      <c r="E5" s="1212"/>
      <c r="F5" s="1212"/>
      <c r="G5" s="170"/>
      <c r="H5" s="1212"/>
      <c r="I5" s="1212"/>
      <c r="J5" s="1212"/>
      <c r="K5" s="1212"/>
      <c r="L5" s="1212"/>
      <c r="M5" s="1212"/>
      <c r="N5" s="1212"/>
      <c r="O5" s="1212"/>
      <c r="P5" s="1212"/>
      <c r="Q5" s="1212"/>
      <c r="R5" s="1212"/>
      <c r="S5" s="1212"/>
      <c r="T5" s="1212"/>
      <c r="U5" s="1212"/>
      <c r="V5" s="1212"/>
      <c r="W5" s="1212"/>
      <c r="X5" s="1212"/>
      <c r="Y5" s="1212"/>
      <c r="Z5" s="1212"/>
      <c r="AA5" s="1212"/>
      <c r="AB5" s="1212"/>
      <c r="AC5" s="1212"/>
      <c r="AD5" s="1212"/>
      <c r="AE5" s="1212"/>
      <c r="AF5" s="1212"/>
      <c r="AG5" s="1212"/>
      <c r="AH5" s="1212"/>
      <c r="AI5" s="1212"/>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36" t="s">
        <v>311</v>
      </c>
      <c r="B7" s="1236"/>
      <c r="C7" s="1236"/>
      <c r="D7" s="1236"/>
      <c r="E7" s="1236"/>
      <c r="F7" s="1236"/>
      <c r="G7" s="1236"/>
      <c r="H7" s="1236"/>
      <c r="I7" s="1236"/>
      <c r="J7" s="1236"/>
      <c r="K7" s="1236"/>
      <c r="L7" s="1236"/>
      <c r="M7" s="1236"/>
      <c r="N7" s="1236"/>
      <c r="O7" s="1236"/>
      <c r="P7" s="1236"/>
      <c r="Q7" s="1236"/>
      <c r="R7" s="1236"/>
      <c r="S7" s="1236"/>
      <c r="T7" s="1236"/>
      <c r="U7" s="1236"/>
      <c r="V7" s="1236"/>
      <c r="W7" s="1236"/>
      <c r="X7" s="1236"/>
      <c r="Y7" s="1236"/>
      <c r="Z7" s="1236"/>
      <c r="AA7" s="1236"/>
      <c r="AB7" s="1236"/>
      <c r="AC7" s="1236"/>
      <c r="AD7" s="1236"/>
      <c r="AE7" s="1236"/>
      <c r="AF7" s="1236"/>
      <c r="AG7" s="1236"/>
      <c r="AH7" s="1236"/>
      <c r="AI7" s="1236"/>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34" t="s">
        <v>690</v>
      </c>
      <c r="AG9" s="1234"/>
      <c r="AH9" s="1235"/>
      <c r="AI9" s="1235"/>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34"/>
      <c r="AG13" s="1234"/>
      <c r="AH13" s="1235"/>
      <c r="AI13" s="1235"/>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34"/>
      <c r="AG17" s="1234"/>
      <c r="AH17" s="1235"/>
      <c r="AI17" s="1235"/>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34"/>
      <c r="AG21" s="1234"/>
      <c r="AH21" s="1235"/>
      <c r="AI21" s="1235"/>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34"/>
      <c r="AG25" s="1234"/>
      <c r="AH25" s="1235"/>
      <c r="AI25" s="1235"/>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34"/>
      <c r="AG29" s="1234"/>
      <c r="AH29" s="1235"/>
      <c r="AI29" s="1235"/>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34"/>
      <c r="AG33" s="1234"/>
      <c r="AH33" s="1235"/>
      <c r="AI33" s="1235"/>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34"/>
      <c r="AG37" s="1234"/>
      <c r="AH37" s="1235"/>
      <c r="AI37" s="1235"/>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34"/>
      <c r="AG41" s="1234"/>
      <c r="AH41" s="1235"/>
      <c r="AI41" s="1235"/>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34"/>
      <c r="AG45" s="1234"/>
      <c r="AH45" s="1235"/>
      <c r="AI45" s="1235"/>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34"/>
      <c r="AG49" s="1234"/>
      <c r="AH49" s="1235"/>
      <c r="AI49" s="1235"/>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34"/>
      <c r="AG53" s="1234"/>
      <c r="AH53" s="1235"/>
      <c r="AI53" s="1235"/>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34"/>
      <c r="AG57" s="1234"/>
      <c r="AH57" s="1235"/>
      <c r="AI57" s="1235"/>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34"/>
      <c r="AG61" s="1234"/>
      <c r="AH61" s="1235"/>
      <c r="AI61" s="1235"/>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0"/>
      <c r="B5" s="1240"/>
      <c r="C5" s="1240"/>
      <c r="D5" s="1240"/>
      <c r="E5" s="1240"/>
      <c r="F5" s="1240"/>
      <c r="G5" s="376"/>
      <c r="H5" s="1240"/>
      <c r="I5" s="1240"/>
      <c r="J5" s="1240"/>
      <c r="K5" s="1240"/>
      <c r="L5" s="1240"/>
      <c r="M5" s="1240"/>
      <c r="N5" s="1240"/>
      <c r="O5" s="1240"/>
      <c r="P5" s="1240"/>
      <c r="Q5" s="1240"/>
      <c r="R5" s="1240"/>
      <c r="S5" s="1240"/>
      <c r="T5" s="1240"/>
      <c r="U5" s="1240"/>
      <c r="V5" s="1240"/>
      <c r="W5" s="1240"/>
      <c r="X5" s="1240"/>
      <c r="Y5" s="1240"/>
      <c r="Z5" s="1240"/>
      <c r="AA5" s="1240"/>
      <c r="AB5" s="1240"/>
      <c r="AC5" s="1240"/>
      <c r="AD5" s="1240"/>
      <c r="AE5" s="1240"/>
      <c r="AF5" s="1240"/>
      <c r="AG5" s="1240"/>
      <c r="AH5" s="1240"/>
      <c r="AI5" s="124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38"/>
      <c r="B6" s="1239"/>
      <c r="C6" s="1239"/>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39"/>
      <c r="B7" s="1239"/>
      <c r="C7" s="1239"/>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39"/>
      <c r="B8" s="1239"/>
      <c r="C8" s="1239"/>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39"/>
      <c r="B9" s="1239"/>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39"/>
      <c r="B10" s="1239"/>
      <c r="C10" s="1239"/>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39"/>
      <c r="B11" s="1239"/>
      <c r="C11" s="1239"/>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39"/>
      <c r="B12" s="1239"/>
      <c r="C12" s="1239"/>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39"/>
      <c r="B13" s="1239"/>
      <c r="C13" s="1239"/>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39"/>
      <c r="B14" s="1239"/>
      <c r="C14" s="1239"/>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39"/>
      <c r="B15" s="1239"/>
      <c r="C15" s="1239"/>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39"/>
      <c r="B16" s="1239"/>
      <c r="C16" s="1239"/>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39"/>
      <c r="B17" s="1239"/>
      <c r="C17" s="1239"/>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39"/>
      <c r="B18" s="1239"/>
      <c r="C18" s="1239"/>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39"/>
      <c r="B19" s="1239"/>
      <c r="C19" s="1239"/>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39"/>
      <c r="B20" s="1239"/>
      <c r="C20" s="1239"/>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39"/>
      <c r="B21" s="1239"/>
      <c r="C21" s="1239"/>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39"/>
      <c r="B22" s="1239"/>
      <c r="C22" s="1239"/>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39"/>
      <c r="B23" s="1239"/>
      <c r="C23" s="1239"/>
      <c r="D23" s="1239"/>
      <c r="E23" s="1239"/>
      <c r="F23" s="1239"/>
      <c r="G23" s="1239"/>
      <c r="H23" s="1239"/>
      <c r="I23" s="1239"/>
      <c r="J23" s="1239"/>
      <c r="K23" s="1239"/>
      <c r="L23" s="1239"/>
      <c r="M23" s="1239"/>
      <c r="N23" s="1239"/>
      <c r="O23" s="1239"/>
      <c r="P23" s="1239"/>
      <c r="Q23" s="1239"/>
      <c r="R23" s="1239"/>
      <c r="S23" s="1239"/>
      <c r="T23" s="1239"/>
      <c r="U23" s="1239"/>
      <c r="V23" s="1239"/>
      <c r="W23" s="1239"/>
      <c r="X23" s="1239"/>
      <c r="Y23" s="1239"/>
      <c r="Z23" s="1239"/>
      <c r="AA23" s="1239"/>
      <c r="AB23" s="1239"/>
      <c r="AC23" s="1239"/>
      <c r="AD23" s="1239"/>
      <c r="AE23" s="1239"/>
      <c r="AF23" s="1239"/>
      <c r="AG23" s="1239"/>
      <c r="AH23" s="1239"/>
      <c r="AI23" s="123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39"/>
      <c r="B24" s="1239"/>
      <c r="C24" s="123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39"/>
      <c r="B25" s="1239"/>
      <c r="C25" s="1239"/>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39"/>
      <c r="B26" s="1239"/>
      <c r="C26" s="1239"/>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39"/>
      <c r="B27" s="1239"/>
      <c r="C27" s="1239"/>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39"/>
      <c r="B28" s="1239"/>
      <c r="C28" s="1239"/>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39"/>
      <c r="B29" s="1239"/>
      <c r="C29" s="1239"/>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39"/>
      <c r="B30" s="1239"/>
      <c r="C30" s="1239"/>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39"/>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39"/>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39"/>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37"/>
      <c r="B34" s="1237"/>
      <c r="C34" s="1237"/>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37"/>
      <c r="B35" s="1237"/>
      <c r="C35" s="1237"/>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37"/>
      <c r="B36" s="1237"/>
      <c r="C36" s="1237"/>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37"/>
      <c r="B37" s="1237"/>
      <c r="C37" s="1237"/>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37"/>
      <c r="B38" s="1237"/>
      <c r="C38" s="123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37"/>
      <c r="B39" s="1237"/>
      <c r="C39" s="1237"/>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37"/>
      <c r="B40" s="1237"/>
      <c r="C40" s="123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37"/>
      <c r="B41" s="1237"/>
      <c r="C41" s="123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37"/>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37"/>
      <c r="B43" s="1237"/>
      <c r="C43" s="123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37"/>
      <c r="B44" s="1237"/>
      <c r="C44" s="123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37"/>
      <c r="B45" s="1237"/>
      <c r="C45" s="123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37"/>
      <c r="B46" s="1237"/>
      <c r="C46" s="1237"/>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37"/>
      <c r="B47" s="1237"/>
      <c r="C47" s="123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37"/>
      <c r="B48" s="1237"/>
      <c r="C48" s="123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37"/>
      <c r="B49" s="1237"/>
      <c r="C49" s="1237"/>
      <c r="D49" s="1237"/>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37"/>
      <c r="B50" s="1237"/>
      <c r="C50" s="1237"/>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37"/>
      <c r="B51" s="1237"/>
      <c r="C51" s="123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37"/>
      <c r="B52" s="1237"/>
      <c r="C52" s="1237"/>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37"/>
      <c r="B53" s="1237"/>
      <c r="C53" s="1237"/>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37"/>
      <c r="B54" s="1237"/>
      <c r="C54" s="1237"/>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37"/>
      <c r="B55" s="1237"/>
      <c r="C55" s="1237"/>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37"/>
      <c r="B56" s="1237"/>
      <c r="C56" s="1237"/>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37"/>
      <c r="B57" s="1237"/>
      <c r="C57" s="1237"/>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37"/>
      <c r="B58" s="1237"/>
      <c r="C58" s="1237"/>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37"/>
      <c r="B59" s="1237"/>
      <c r="C59" s="1237"/>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37"/>
      <c r="B60" s="1237"/>
      <c r="C60" s="12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37"/>
      <c r="B61" s="1237"/>
      <c r="C61" s="12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37"/>
      <c r="B62" s="1237"/>
      <c r="C62" s="12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1"/>
      <c r="B5" s="1241"/>
      <c r="C5" s="1241"/>
      <c r="D5" s="1241"/>
      <c r="E5" s="1241"/>
      <c r="F5" s="1241"/>
      <c r="G5" s="2"/>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N5" s="664"/>
      <c r="AO5" s="664"/>
      <c r="AP5" s="664"/>
    </row>
    <row r="6" spans="1:71" ht="15" customHeight="1" x14ac:dyDescent="0.2">
      <c r="A6" s="1242"/>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05" t="s">
        <v>696</v>
      </c>
      <c r="AL3" s="1306"/>
      <c r="AM3" s="1306"/>
      <c r="AN3" s="1306"/>
      <c r="AO3" s="1306"/>
      <c r="AP3" s="1306"/>
      <c r="AQ3" s="1306"/>
      <c r="AR3" s="1306"/>
      <c r="AS3" s="1306"/>
      <c r="AT3" s="1306"/>
      <c r="AU3" s="1306"/>
      <c r="AV3" s="1306"/>
      <c r="AW3" s="1306"/>
      <c r="AX3" s="1306"/>
      <c r="AY3" s="1307"/>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05"/>
      <c r="AL4" s="906"/>
      <c r="AM4" s="906"/>
      <c r="AN4" s="906"/>
      <c r="AO4" s="907"/>
      <c r="AP4" s="908"/>
      <c r="AQ4" s="906"/>
      <c r="AR4" s="906"/>
      <c r="AS4" s="906"/>
      <c r="AT4" s="907"/>
      <c r="AU4" s="908"/>
      <c r="AV4" s="906"/>
      <c r="AW4" s="906"/>
      <c r="AX4" s="906"/>
      <c r="AY4" s="909"/>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51"/>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886"/>
      <c r="AL5" s="870"/>
      <c r="AM5" s="870"/>
      <c r="AN5" s="870"/>
      <c r="AO5" s="871"/>
      <c r="AP5" s="869"/>
      <c r="AQ5" s="870"/>
      <c r="AR5" s="870"/>
      <c r="AS5" s="870"/>
      <c r="AT5" s="871"/>
      <c r="AU5" s="869"/>
      <c r="AV5" s="870"/>
      <c r="AW5" s="870"/>
      <c r="AX5" s="870"/>
      <c r="AY5" s="872"/>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86"/>
      <c r="AL6" s="870"/>
      <c r="AM6" s="870"/>
      <c r="AN6" s="870"/>
      <c r="AO6" s="871"/>
      <c r="AP6" s="869"/>
      <c r="AQ6" s="870"/>
      <c r="AR6" s="870"/>
      <c r="AS6" s="870"/>
      <c r="AT6" s="871"/>
      <c r="AU6" s="869"/>
      <c r="AV6" s="870"/>
      <c r="AW6" s="870"/>
      <c r="AX6" s="870"/>
      <c r="AY6" s="872"/>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5"/>
      <c r="AK7" s="886"/>
      <c r="AL7" s="870"/>
      <c r="AM7" s="870"/>
      <c r="AN7" s="870"/>
      <c r="AO7" s="871"/>
      <c r="AP7" s="869"/>
      <c r="AQ7" s="870"/>
      <c r="AR7" s="870"/>
      <c r="AS7" s="870"/>
      <c r="AT7" s="871"/>
      <c r="AU7" s="869"/>
      <c r="AV7" s="870"/>
      <c r="AW7" s="870"/>
      <c r="AX7" s="870"/>
      <c r="AY7" s="872"/>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86"/>
      <c r="AL8" s="870"/>
      <c r="AM8" s="870"/>
      <c r="AN8" s="870"/>
      <c r="AO8" s="871"/>
      <c r="AP8" s="869"/>
      <c r="AQ8" s="870"/>
      <c r="AR8" s="870"/>
      <c r="AS8" s="870"/>
      <c r="AT8" s="871"/>
      <c r="AU8" s="869"/>
      <c r="AV8" s="870"/>
      <c r="AW8" s="870"/>
      <c r="AX8" s="870"/>
      <c r="AY8" s="872"/>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5"/>
      <c r="AK9" s="930"/>
      <c r="AL9" s="923"/>
      <c r="AM9" s="923"/>
      <c r="AN9" s="923"/>
      <c r="AO9" s="931"/>
      <c r="AP9" s="922"/>
      <c r="AQ9" s="923"/>
      <c r="AR9" s="923"/>
      <c r="AS9" s="923"/>
      <c r="AT9" s="931"/>
      <c r="AU9" s="922"/>
      <c r="AV9" s="923"/>
      <c r="AW9" s="923"/>
      <c r="AX9" s="923"/>
      <c r="AY9" s="924"/>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88" t="s">
        <v>158</v>
      </c>
      <c r="B11" s="1289"/>
      <c r="C11" s="1289"/>
      <c r="D11" s="1289"/>
      <c r="E11" s="1289"/>
      <c r="F11" s="1289"/>
      <c r="G11" s="1289"/>
      <c r="H11" s="1289"/>
      <c r="I11" s="1289"/>
      <c r="J11" s="1289"/>
      <c r="K11" s="1289"/>
      <c r="L11" s="1289"/>
      <c r="M11" s="1289"/>
      <c r="N11" s="1289"/>
      <c r="O11" s="1289"/>
      <c r="P11" s="1290"/>
      <c r="Q11" s="6"/>
      <c r="R11" s="6"/>
      <c r="S11" s="6"/>
      <c r="T11" s="1288" t="s">
        <v>157</v>
      </c>
      <c r="U11" s="1289"/>
      <c r="V11" s="1289"/>
      <c r="W11" s="1289"/>
      <c r="X11" s="1289"/>
      <c r="Y11" s="1289"/>
      <c r="Z11" s="1289"/>
      <c r="AA11" s="1289"/>
      <c r="AB11" s="1289"/>
      <c r="AC11" s="1289"/>
      <c r="AD11" s="1289"/>
      <c r="AE11" s="1289"/>
      <c r="AF11" s="1289"/>
      <c r="AG11" s="1289"/>
      <c r="AH11" s="1289"/>
      <c r="AI11" s="1290"/>
      <c r="AJ11" s="5"/>
      <c r="AK11" s="1332" t="s">
        <v>762</v>
      </c>
      <c r="AL11" s="1333"/>
      <c r="AM11" s="1333"/>
      <c r="AN11" s="1333"/>
      <c r="AO11" s="1333"/>
      <c r="AP11" s="1333"/>
      <c r="AQ11" s="1333"/>
      <c r="AR11" s="1333"/>
      <c r="AS11" s="1333"/>
      <c r="AT11" s="1333"/>
      <c r="AU11" s="1333"/>
      <c r="AV11" s="1333"/>
      <c r="AW11" s="1333"/>
      <c r="AX11" s="1333"/>
      <c r="AY11" s="1333"/>
      <c r="AZ11" s="1333"/>
      <c r="BA11" s="1333"/>
      <c r="BB11" s="1333"/>
      <c r="BC11" s="1333"/>
      <c r="BD11" s="1333"/>
      <c r="BE11" s="1333"/>
      <c r="BF11" s="1333"/>
      <c r="BG11" s="1333"/>
      <c r="BH11" s="1333"/>
      <c r="BI11" s="1333"/>
      <c r="BJ11" s="1333"/>
      <c r="BK11" s="1333"/>
      <c r="BL11" s="1333"/>
      <c r="BM11" s="1333"/>
      <c r="BN11" s="1333"/>
      <c r="BO11" s="1334"/>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1" t="s">
        <v>111</v>
      </c>
      <c r="B12" s="1382"/>
      <c r="C12" s="1382"/>
      <c r="D12" s="1382"/>
      <c r="E12" s="1382"/>
      <c r="F12" s="1383"/>
      <c r="G12" s="1377"/>
      <c r="H12" s="1377"/>
      <c r="I12" s="1377"/>
      <c r="J12" s="1377"/>
      <c r="K12" s="1377"/>
      <c r="L12" s="1377"/>
      <c r="M12" s="1377"/>
      <c r="N12" s="1377"/>
      <c r="O12" s="1377"/>
      <c r="P12" s="1387"/>
      <c r="Q12" s="6"/>
      <c r="R12" s="6"/>
      <c r="S12" s="6"/>
      <c r="T12" s="1378" t="s">
        <v>216</v>
      </c>
      <c r="U12" s="1379"/>
      <c r="V12" s="1379"/>
      <c r="W12" s="1379"/>
      <c r="X12" s="1379"/>
      <c r="Y12" s="1380"/>
      <c r="Z12" s="1377"/>
      <c r="AA12" s="1377"/>
      <c r="AB12" s="1377"/>
      <c r="AC12" s="1377"/>
      <c r="AD12" s="1377"/>
      <c r="AE12" s="1344"/>
      <c r="AF12" s="1345"/>
      <c r="AG12" s="1345"/>
      <c r="AH12" s="1345"/>
      <c r="AI12" s="1346"/>
      <c r="AJ12" s="5"/>
      <c r="AK12" s="1267"/>
      <c r="AL12" s="1268"/>
      <c r="AM12" s="1269"/>
      <c r="AN12" s="1261" t="s">
        <v>1007</v>
      </c>
      <c r="AO12" s="1261"/>
      <c r="AP12" s="1261"/>
      <c r="AQ12" s="1261" t="s">
        <v>98</v>
      </c>
      <c r="AR12" s="1261"/>
      <c r="AS12" s="1261"/>
      <c r="AT12" s="1261"/>
      <c r="AU12" s="1261"/>
      <c r="AV12" s="1261"/>
      <c r="AW12" s="1261"/>
      <c r="AX12" s="1261"/>
      <c r="AY12" s="1308"/>
      <c r="AZ12" s="1261" t="s">
        <v>155</v>
      </c>
      <c r="BA12" s="1261"/>
      <c r="BB12" s="1261"/>
      <c r="BC12" s="1261"/>
      <c r="BD12" s="1261"/>
      <c r="BE12" s="1261"/>
      <c r="BF12" s="1261"/>
      <c r="BG12" s="1261"/>
      <c r="BH12" s="1308" t="s">
        <v>154</v>
      </c>
      <c r="BI12" s="1309"/>
      <c r="BJ12" s="1309"/>
      <c r="BK12" s="1309"/>
      <c r="BL12" s="1309"/>
      <c r="BM12" s="1309"/>
      <c r="BN12" s="1309"/>
      <c r="BO12" s="1310"/>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84" t="s">
        <v>54</v>
      </c>
      <c r="B13" s="1385"/>
      <c r="C13" s="1385"/>
      <c r="D13" s="1385"/>
      <c r="E13" s="1385"/>
      <c r="F13" s="1386"/>
      <c r="G13" s="1025"/>
      <c r="H13" s="1025"/>
      <c r="I13" s="1025"/>
      <c r="J13" s="1025"/>
      <c r="K13" s="1025"/>
      <c r="L13" s="1025"/>
      <c r="M13" s="1025"/>
      <c r="N13" s="1025"/>
      <c r="O13" s="1025"/>
      <c r="P13" s="1026"/>
      <c r="Q13" s="6"/>
      <c r="R13" s="6"/>
      <c r="S13" s="6"/>
      <c r="T13" s="1296" t="s">
        <v>153</v>
      </c>
      <c r="U13" s="1297"/>
      <c r="V13" s="1297"/>
      <c r="W13" s="1297"/>
      <c r="X13" s="1297"/>
      <c r="Y13" s="1297"/>
      <c r="Z13" s="1025"/>
      <c r="AA13" s="1025"/>
      <c r="AB13" s="1025"/>
      <c r="AC13" s="1025"/>
      <c r="AD13" s="1025"/>
      <c r="AE13" s="1115"/>
      <c r="AF13" s="1116"/>
      <c r="AG13" s="1116"/>
      <c r="AH13" s="1116"/>
      <c r="AI13" s="1277"/>
      <c r="AJ13" s="5"/>
      <c r="AK13" s="1316" t="s">
        <v>152</v>
      </c>
      <c r="AL13" s="1317"/>
      <c r="AM13" s="1317"/>
      <c r="AN13" s="1072"/>
      <c r="AO13" s="1072"/>
      <c r="AP13" s="1072"/>
      <c r="AQ13" s="1065"/>
      <c r="AR13" s="1065"/>
      <c r="AS13" s="1065"/>
      <c r="AT13" s="1330" t="s">
        <v>151</v>
      </c>
      <c r="AU13" s="1330"/>
      <c r="AV13" s="1330"/>
      <c r="AW13" s="1330"/>
      <c r="AX13" s="1330"/>
      <c r="AY13" s="1331"/>
      <c r="AZ13" s="1314"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84" t="s">
        <v>150</v>
      </c>
      <c r="B14" s="1385"/>
      <c r="C14" s="1385"/>
      <c r="D14" s="1385"/>
      <c r="E14" s="1385"/>
      <c r="F14" s="1386"/>
      <c r="G14" s="1025"/>
      <c r="H14" s="1025"/>
      <c r="I14" s="1025"/>
      <c r="J14" s="1025"/>
      <c r="K14" s="1025"/>
      <c r="L14" s="1025"/>
      <c r="M14" s="1025"/>
      <c r="N14" s="1025"/>
      <c r="O14" s="1025"/>
      <c r="P14" s="1026"/>
      <c r="Q14" s="6"/>
      <c r="R14" s="6"/>
      <c r="S14" s="6"/>
      <c r="T14" s="1296" t="s">
        <v>875</v>
      </c>
      <c r="U14" s="1297"/>
      <c r="V14" s="1297"/>
      <c r="W14" s="1297"/>
      <c r="X14" s="1297"/>
      <c r="Y14" s="1297"/>
      <c r="Z14" s="1025"/>
      <c r="AA14" s="1025"/>
      <c r="AB14" s="1025"/>
      <c r="AC14" s="1025"/>
      <c r="AD14" s="1025"/>
      <c r="AE14" s="1115"/>
      <c r="AF14" s="1116"/>
      <c r="AG14" s="1116"/>
      <c r="AH14" s="1116"/>
      <c r="AI14" s="1277"/>
      <c r="AJ14" s="5"/>
      <c r="AK14" s="1316" t="s">
        <v>51</v>
      </c>
      <c r="AL14" s="1317"/>
      <c r="AM14" s="1317"/>
      <c r="AN14" s="1072"/>
      <c r="AO14" s="1072"/>
      <c r="AP14" s="1072"/>
      <c r="AQ14" s="1065"/>
      <c r="AR14" s="1065"/>
      <c r="AS14" s="1065"/>
      <c r="AT14" s="1065"/>
      <c r="AU14" s="1065"/>
      <c r="AV14" s="1065"/>
      <c r="AW14" s="1065"/>
      <c r="AX14" s="1065"/>
      <c r="AY14" s="1066"/>
      <c r="AZ14" s="1314"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84" t="s">
        <v>149</v>
      </c>
      <c r="B15" s="1385"/>
      <c r="C15" s="1385"/>
      <c r="D15" s="1385"/>
      <c r="E15" s="1385"/>
      <c r="F15" s="1386"/>
      <c r="G15" s="1365" t="s">
        <v>148</v>
      </c>
      <c r="H15" s="1365"/>
      <c r="I15" s="1365"/>
      <c r="J15" s="1365"/>
      <c r="K15" s="1365"/>
      <c r="L15" s="1365"/>
      <c r="M15" s="1365"/>
      <c r="N15" s="1365"/>
      <c r="O15" s="1365"/>
      <c r="P15" s="1366"/>
      <c r="Q15" s="6"/>
      <c r="R15" s="6"/>
      <c r="S15" s="6"/>
      <c r="T15" s="1296" t="s">
        <v>54</v>
      </c>
      <c r="U15" s="1297"/>
      <c r="V15" s="1297"/>
      <c r="W15" s="1297"/>
      <c r="X15" s="1297"/>
      <c r="Y15" s="1297"/>
      <c r="Z15" s="1025"/>
      <c r="AA15" s="1025"/>
      <c r="AB15" s="1025"/>
      <c r="AC15" s="1025"/>
      <c r="AD15" s="1025"/>
      <c r="AE15" s="1115"/>
      <c r="AF15" s="1116"/>
      <c r="AG15" s="1116"/>
      <c r="AH15" s="1116"/>
      <c r="AI15" s="1277"/>
      <c r="AJ15" s="5"/>
      <c r="AK15" s="1316" t="s">
        <v>50</v>
      </c>
      <c r="AL15" s="1317"/>
      <c r="AM15" s="1317"/>
      <c r="AN15" s="1072"/>
      <c r="AO15" s="1072"/>
      <c r="AP15" s="1072"/>
      <c r="AQ15" s="1065"/>
      <c r="AR15" s="1065"/>
      <c r="AS15" s="1065"/>
      <c r="AT15" s="1330" t="s">
        <v>147</v>
      </c>
      <c r="AU15" s="1330"/>
      <c r="AV15" s="1330"/>
      <c r="AW15" s="1330"/>
      <c r="AX15" s="1330"/>
      <c r="AY15" s="1331"/>
      <c r="AZ15" s="1314"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98" t="s">
        <v>146</v>
      </c>
      <c r="B16" s="1399"/>
      <c r="C16" s="1399"/>
      <c r="D16" s="1399"/>
      <c r="E16" s="1399"/>
      <c r="F16" s="1400"/>
      <c r="G16" s="1013"/>
      <c r="H16" s="1013"/>
      <c r="I16" s="1013"/>
      <c r="J16" s="1013"/>
      <c r="K16" s="1013"/>
      <c r="L16" s="1013"/>
      <c r="M16" s="1013"/>
      <c r="N16" s="1013"/>
      <c r="O16" s="1013"/>
      <c r="P16" s="1167"/>
      <c r="Q16" s="6"/>
      <c r="R16" s="6"/>
      <c r="S16" s="6"/>
      <c r="T16" s="1296" t="s">
        <v>145</v>
      </c>
      <c r="U16" s="1297"/>
      <c r="V16" s="1297"/>
      <c r="W16" s="1297"/>
      <c r="X16" s="1297"/>
      <c r="Y16" s="1297"/>
      <c r="Z16" s="1126"/>
      <c r="AA16" s="1127"/>
      <c r="AB16" s="1127"/>
      <c r="AC16" s="1298" t="s">
        <v>72</v>
      </c>
      <c r="AD16" s="1352"/>
      <c r="AE16" s="1126"/>
      <c r="AF16" s="1127"/>
      <c r="AG16" s="1127"/>
      <c r="AH16" s="1298" t="s">
        <v>72</v>
      </c>
      <c r="AI16" s="1395"/>
      <c r="AJ16" s="5"/>
      <c r="AK16" s="1316" t="s">
        <v>144</v>
      </c>
      <c r="AL16" s="1317"/>
      <c r="AM16" s="1317"/>
      <c r="AN16" s="1388" t="str">
        <f>IFERROR(AVERAGE(AN13:AP15),"")</f>
        <v/>
      </c>
      <c r="AO16" s="1388"/>
      <c r="AP16" s="1388"/>
      <c r="AQ16" s="1312" t="str">
        <f>IFERROR(AVERAGE(AQ13:AS15),"")</f>
        <v/>
      </c>
      <c r="AR16" s="1312"/>
      <c r="AS16" s="1312"/>
      <c r="AT16" s="1065"/>
      <c r="AU16" s="1065"/>
      <c r="AV16" s="1065"/>
      <c r="AW16" s="1065"/>
      <c r="AX16" s="1065"/>
      <c r="AY16" s="1066"/>
      <c r="AZ16" s="1335" t="s">
        <v>143</v>
      </c>
      <c r="BA16" s="1336"/>
      <c r="BB16" s="1336"/>
      <c r="BC16" s="1336"/>
      <c r="BD16" s="1336"/>
      <c r="BE16" s="1336"/>
      <c r="BF16" s="1336"/>
      <c r="BG16" s="1336"/>
      <c r="BH16" s="1336"/>
      <c r="BI16" s="1336"/>
      <c r="BJ16" s="1336"/>
      <c r="BK16" s="1336"/>
      <c r="BL16" s="1336"/>
      <c r="BM16" s="1336"/>
      <c r="BN16" s="1336"/>
      <c r="BO16" s="133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94" t="s">
        <v>142</v>
      </c>
      <c r="U17" s="1295"/>
      <c r="V17" s="1295"/>
      <c r="W17" s="1295"/>
      <c r="X17" s="1295"/>
      <c r="Y17" s="1295"/>
      <c r="Z17" s="1013"/>
      <c r="AA17" s="1013"/>
      <c r="AB17" s="1013"/>
      <c r="AC17" s="1013"/>
      <c r="AD17" s="1013"/>
      <c r="AE17" s="1372"/>
      <c r="AF17" s="1373"/>
      <c r="AG17" s="1373"/>
      <c r="AH17" s="1373"/>
      <c r="AI17" s="1374"/>
      <c r="AJ17" s="5"/>
      <c r="AK17" s="1043"/>
      <c r="AL17" s="1044"/>
      <c r="AM17" s="1044"/>
      <c r="AN17" s="1044"/>
      <c r="AO17" s="1044"/>
      <c r="AP17" s="1044"/>
      <c r="AQ17" s="1044"/>
      <c r="AR17" s="1044"/>
      <c r="AS17" s="1045"/>
      <c r="AT17" s="1330" t="s">
        <v>141</v>
      </c>
      <c r="AU17" s="1330"/>
      <c r="AV17" s="1330"/>
      <c r="AW17" s="1330"/>
      <c r="AX17" s="1330"/>
      <c r="AY17" s="1331"/>
      <c r="AZ17" s="1338" t="s">
        <v>140</v>
      </c>
      <c r="BA17" s="1339"/>
      <c r="BB17" s="1339"/>
      <c r="BC17" s="1339"/>
      <c r="BD17" s="1339"/>
      <c r="BE17" s="1339"/>
      <c r="BF17" s="1339"/>
      <c r="BG17" s="1339"/>
      <c r="BH17" s="1339"/>
      <c r="BI17" s="1339"/>
      <c r="BJ17" s="1339"/>
      <c r="BK17" s="1339"/>
      <c r="BL17" s="1339"/>
      <c r="BM17" s="1339"/>
      <c r="BN17" s="1339"/>
      <c r="BO17" s="134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46"/>
      <c r="AL18" s="1047"/>
      <c r="AM18" s="1047"/>
      <c r="AN18" s="1047"/>
      <c r="AO18" s="1047"/>
      <c r="AP18" s="1047"/>
      <c r="AQ18" s="1047"/>
      <c r="AR18" s="1047"/>
      <c r="AS18" s="1048"/>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88" t="s">
        <v>139</v>
      </c>
      <c r="B19" s="1289"/>
      <c r="C19" s="1289"/>
      <c r="D19" s="1289"/>
      <c r="E19" s="1289"/>
      <c r="F19" s="1289"/>
      <c r="G19" s="1289"/>
      <c r="H19" s="1289"/>
      <c r="I19" s="1289"/>
      <c r="J19" s="1289"/>
      <c r="K19" s="1289"/>
      <c r="L19" s="1289"/>
      <c r="M19" s="1289"/>
      <c r="N19" s="1289"/>
      <c r="O19" s="1289"/>
      <c r="P19" s="1289"/>
      <c r="Q19" s="1289"/>
      <c r="R19" s="1289"/>
      <c r="S19" s="1289"/>
      <c r="T19" s="1289"/>
      <c r="U19" s="1289"/>
      <c r="V19" s="1290"/>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69"/>
      <c r="B20" s="1370"/>
      <c r="C20" s="1370"/>
      <c r="D20" s="1329" t="s">
        <v>29</v>
      </c>
      <c r="E20" s="1329"/>
      <c r="F20" s="1329"/>
      <c r="G20" s="1329" t="s">
        <v>30</v>
      </c>
      <c r="H20" s="1329"/>
      <c r="I20" s="1329"/>
      <c r="J20" s="1329" t="s">
        <v>31</v>
      </c>
      <c r="K20" s="1329"/>
      <c r="L20" s="1329"/>
      <c r="M20" s="1329" t="s">
        <v>32</v>
      </c>
      <c r="N20" s="1329"/>
      <c r="O20" s="1329"/>
      <c r="P20" s="1329" t="s">
        <v>33</v>
      </c>
      <c r="Q20" s="1329"/>
      <c r="R20" s="1362"/>
      <c r="S20" s="1329" t="s">
        <v>138</v>
      </c>
      <c r="T20" s="1329"/>
      <c r="U20" s="1329"/>
      <c r="V20" s="1375"/>
      <c r="W20" s="6"/>
      <c r="X20" s="6"/>
      <c r="Y20" s="6"/>
      <c r="Z20" s="6"/>
      <c r="AA20" s="6"/>
      <c r="AB20" s="6"/>
      <c r="AC20" s="6"/>
      <c r="AD20" s="6"/>
      <c r="AE20" s="6"/>
      <c r="AF20" s="6"/>
      <c r="AG20" s="6"/>
      <c r="AH20" s="6"/>
      <c r="AI20" s="6"/>
      <c r="AJ20" s="5"/>
      <c r="AK20" s="1300" t="s">
        <v>137</v>
      </c>
      <c r="AL20" s="1301"/>
      <c r="AM20" s="1301"/>
      <c r="AN20" s="1301"/>
      <c r="AO20" s="1301"/>
      <c r="AP20" s="1301"/>
      <c r="AQ20" s="1301"/>
      <c r="AR20" s="1301"/>
      <c r="AS20" s="1301"/>
      <c r="AT20" s="1301"/>
      <c r="AU20" s="1301"/>
      <c r="AV20" s="1301"/>
      <c r="AW20" s="1302"/>
      <c r="AX20" s="1396"/>
      <c r="AY20" s="1397"/>
      <c r="AZ20" s="1397"/>
      <c r="BA20" s="1397"/>
      <c r="BB20" s="5"/>
      <c r="BC20" s="1305" t="s">
        <v>136</v>
      </c>
      <c r="BD20" s="1306"/>
      <c r="BE20" s="1306"/>
      <c r="BF20" s="1306"/>
      <c r="BG20" s="1306"/>
      <c r="BH20" s="1306"/>
      <c r="BI20" s="1306"/>
      <c r="BJ20" s="1306"/>
      <c r="BK20" s="1306"/>
      <c r="BL20" s="1306"/>
      <c r="BM20" s="1306"/>
      <c r="BN20" s="1306"/>
      <c r="BO20" s="1306"/>
      <c r="BP20" s="1306"/>
      <c r="BQ20" s="1306"/>
      <c r="BR20" s="1306"/>
      <c r="BS20" s="1307"/>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6" t="s">
        <v>102</v>
      </c>
      <c r="B21" s="1297"/>
      <c r="C21" s="1297"/>
      <c r="D21" s="1025"/>
      <c r="E21" s="1025"/>
      <c r="F21" s="1025"/>
      <c r="G21" s="925"/>
      <c r="H21" s="925"/>
      <c r="I21" s="925"/>
      <c r="J21" s="925"/>
      <c r="K21" s="925"/>
      <c r="L21" s="925"/>
      <c r="M21" s="1025"/>
      <c r="N21" s="1025"/>
      <c r="O21" s="1025"/>
      <c r="P21" s="925"/>
      <c r="Q21" s="925"/>
      <c r="R21" s="1100"/>
      <c r="S21" s="1171"/>
      <c r="T21" s="1025"/>
      <c r="U21" s="1025"/>
      <c r="V21" s="1026"/>
      <c r="W21" s="6"/>
      <c r="X21" s="6"/>
      <c r="Y21" s="6"/>
      <c r="Z21" s="6"/>
      <c r="AA21" s="6"/>
      <c r="AB21" s="6"/>
      <c r="AC21" s="6"/>
      <c r="AD21" s="6"/>
      <c r="AE21" s="6"/>
      <c r="AF21" s="6"/>
      <c r="AG21" s="6"/>
      <c r="AH21" s="6"/>
      <c r="AI21" s="6"/>
      <c r="AJ21" s="5"/>
      <c r="AK21" s="1303" t="s">
        <v>135</v>
      </c>
      <c r="AL21" s="1304"/>
      <c r="AM21" s="1304"/>
      <c r="AN21" s="1304"/>
      <c r="AO21" s="1304"/>
      <c r="AP21" s="1304"/>
      <c r="AQ21" s="1304"/>
      <c r="AR21" s="1304"/>
      <c r="AS21" s="1304"/>
      <c r="AT21" s="1191" t="str">
        <f>IFERROR(Z27/Z29,"")</f>
        <v/>
      </c>
      <c r="AU21" s="1191"/>
      <c r="AV21" s="1191"/>
      <c r="AW21" s="1192"/>
      <c r="AX21" s="1396"/>
      <c r="AY21" s="1397"/>
      <c r="AZ21" s="1397"/>
      <c r="BA21" s="1397"/>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94" t="s">
        <v>101</v>
      </c>
      <c r="B22" s="1295"/>
      <c r="C22" s="1295"/>
      <c r="D22" s="1013"/>
      <c r="E22" s="1013"/>
      <c r="F22" s="1013"/>
      <c r="G22" s="1364"/>
      <c r="H22" s="1364"/>
      <c r="I22" s="1364"/>
      <c r="J22" s="1364"/>
      <c r="K22" s="1364"/>
      <c r="L22" s="1364"/>
      <c r="M22" s="1013"/>
      <c r="N22" s="1013"/>
      <c r="O22" s="1013"/>
      <c r="P22" s="1405" t="str">
        <f>IFERROR(IF(AT18="Single Phase",((H33*AN13*AQ13)/(H37*H40))*G30,IF(AT18="Three Phase",(AQ16*AN16*AT14*AT16*1.73/746)*G30,"")),"")</f>
        <v/>
      </c>
      <c r="Q22" s="1405"/>
      <c r="R22" s="1406"/>
      <c r="S22" s="1013"/>
      <c r="T22" s="1013"/>
      <c r="U22" s="1013"/>
      <c r="V22" s="1167"/>
      <c r="W22" s="6"/>
      <c r="X22" s="6"/>
      <c r="Y22" s="6"/>
      <c r="Z22" s="6"/>
      <c r="AA22" s="6"/>
      <c r="AB22" s="6"/>
      <c r="AC22" s="6"/>
      <c r="AD22" s="6"/>
      <c r="AE22" s="6"/>
      <c r="AF22" s="6"/>
      <c r="AG22" s="6"/>
      <c r="AH22" s="6"/>
      <c r="AI22" s="6"/>
      <c r="AJ22" s="5"/>
      <c r="AK22" s="1316" t="s">
        <v>134</v>
      </c>
      <c r="AL22" s="1317"/>
      <c r="AM22" s="1317"/>
      <c r="AN22" s="1317"/>
      <c r="AO22" s="1317"/>
      <c r="AP22" s="1317"/>
      <c r="AQ22" s="1317"/>
      <c r="AR22" s="1317"/>
      <c r="AS22" s="1317"/>
      <c r="AT22" s="1327" t="str">
        <f>IFERROR(IF((Z27*1.57)+(Z29*1.57)+(Z32*2)&lt;&gt;0,(Z27*1.57)+(Z29*1.57)+(Z32*2),""),"")</f>
        <v/>
      </c>
      <c r="AU22" s="1327"/>
      <c r="AV22" s="1328"/>
      <c r="AW22" s="52" t="s">
        <v>133</v>
      </c>
      <c r="AX22" s="1396"/>
      <c r="AY22" s="1397"/>
      <c r="AZ22" s="1397"/>
      <c r="BA22" s="1397"/>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16" t="s">
        <v>132</v>
      </c>
      <c r="AL23" s="1317"/>
      <c r="AM23" s="1317"/>
      <c r="AN23" s="1317"/>
      <c r="AO23" s="1317"/>
      <c r="AP23" s="1317"/>
      <c r="AQ23" s="1317"/>
      <c r="AR23" s="1317"/>
      <c r="AS23" s="1317"/>
      <c r="AT23" s="1312" t="str">
        <f>IFERROR(IF(OR(X40="VFD SETTING",X40="ECM SETTING"),((AF40/60)*(H36))*AT21,AT21*M36),"")</f>
        <v/>
      </c>
      <c r="AU23" s="1312"/>
      <c r="AV23" s="1312"/>
      <c r="AW23" s="1313"/>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88" t="s">
        <v>131</v>
      </c>
      <c r="B24" s="1289"/>
      <c r="C24" s="1289"/>
      <c r="D24" s="1289"/>
      <c r="E24" s="1289"/>
      <c r="F24" s="1289"/>
      <c r="G24" s="1289"/>
      <c r="H24" s="1289"/>
      <c r="I24" s="1289"/>
      <c r="J24" s="1289"/>
      <c r="K24" s="1289"/>
      <c r="L24" s="1289"/>
      <c r="M24" s="1289"/>
      <c r="N24" s="1289"/>
      <c r="O24" s="1289"/>
      <c r="P24" s="1290"/>
      <c r="Q24" s="6"/>
      <c r="R24" s="6"/>
      <c r="S24" s="1288" t="s">
        <v>130</v>
      </c>
      <c r="T24" s="1289"/>
      <c r="U24" s="1289"/>
      <c r="V24" s="1289"/>
      <c r="W24" s="1289"/>
      <c r="X24" s="1289"/>
      <c r="Y24" s="1289"/>
      <c r="Z24" s="1289"/>
      <c r="AA24" s="1289"/>
      <c r="AB24" s="1289"/>
      <c r="AC24" s="51" t="s">
        <v>113</v>
      </c>
      <c r="AD24" s="1289" t="str">
        <f>IF(G30&lt;&gt;0,G30,"")</f>
        <v/>
      </c>
      <c r="AE24" s="1289"/>
      <c r="AF24" s="1289"/>
      <c r="AG24" s="1289"/>
      <c r="AH24" s="1289"/>
      <c r="AI24" s="1290"/>
      <c r="AJ24" s="5"/>
      <c r="AK24" s="1316" t="s">
        <v>129</v>
      </c>
      <c r="AL24" s="1317"/>
      <c r="AM24" s="1317"/>
      <c r="AN24" s="1317"/>
      <c r="AO24" s="1317"/>
      <c r="AP24" s="1317"/>
      <c r="AQ24" s="1317"/>
      <c r="AR24" s="1317"/>
      <c r="AS24" s="1317"/>
      <c r="AT24" s="1422" t="str">
        <f>IFERROR(IF(((AF40/60)*(H36))*((Z27-0.5))/((Z29-0.5))&lt;&gt;0,((AF40/60)*(H36))*((Z27-0.5))/((Z29-0.5)),""),"")</f>
        <v/>
      </c>
      <c r="AU24" s="1423"/>
      <c r="AV24" s="1423"/>
      <c r="AW24" s="142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10"/>
      <c r="B25" s="1411"/>
      <c r="C25" s="1411"/>
      <c r="D25" s="1411"/>
      <c r="E25" s="1411"/>
      <c r="F25" s="1412"/>
      <c r="G25" s="1362" t="s">
        <v>128</v>
      </c>
      <c r="H25" s="1356"/>
      <c r="I25" s="1356"/>
      <c r="J25" s="1356"/>
      <c r="K25" s="1363"/>
      <c r="L25" s="1356" t="s">
        <v>127</v>
      </c>
      <c r="M25" s="1356"/>
      <c r="N25" s="1356"/>
      <c r="O25" s="1356"/>
      <c r="P25" s="1357"/>
      <c r="Q25" s="6"/>
      <c r="R25" s="6"/>
      <c r="S25" s="1369" t="s">
        <v>126</v>
      </c>
      <c r="T25" s="1370"/>
      <c r="U25" s="1370"/>
      <c r="V25" s="1370"/>
      <c r="W25" s="1370"/>
      <c r="X25" s="1370"/>
      <c r="Y25" s="1370"/>
      <c r="Z25" s="1344"/>
      <c r="AA25" s="1345"/>
      <c r="AB25" s="1345"/>
      <c r="AC25" s="1345"/>
      <c r="AD25" s="1345"/>
      <c r="AE25" s="1345"/>
      <c r="AF25" s="1345"/>
      <c r="AG25" s="1345"/>
      <c r="AH25" s="1345"/>
      <c r="AI25" s="1346"/>
      <c r="AJ25" s="5"/>
      <c r="AK25" s="1389" t="s">
        <v>125</v>
      </c>
      <c r="AL25" s="1390"/>
      <c r="AM25" s="1390"/>
      <c r="AN25" s="1390"/>
      <c r="AO25" s="1390"/>
      <c r="AP25" s="1390"/>
      <c r="AQ25" s="1390"/>
      <c r="AR25" s="1390"/>
      <c r="AS25" s="1390"/>
      <c r="AT25" s="1390"/>
      <c r="AU25" s="1390"/>
      <c r="AV25" s="1390"/>
      <c r="AW25" s="1391"/>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13" t="s">
        <v>124</v>
      </c>
      <c r="B26" s="1414"/>
      <c r="C26" s="1414"/>
      <c r="D26" s="1414"/>
      <c r="E26" s="1414"/>
      <c r="F26" s="1415"/>
      <c r="G26" s="1041"/>
      <c r="H26" s="1041"/>
      <c r="I26" s="1041"/>
      <c r="J26" s="1041"/>
      <c r="K26" s="1041"/>
      <c r="L26" s="1041"/>
      <c r="M26" s="1041"/>
      <c r="N26" s="1041"/>
      <c r="O26" s="1041"/>
      <c r="P26" s="1042"/>
      <c r="Q26" s="6"/>
      <c r="R26" s="6"/>
      <c r="S26" s="1353" t="s">
        <v>123</v>
      </c>
      <c r="T26" s="1354"/>
      <c r="U26" s="1354"/>
      <c r="V26" s="1354"/>
      <c r="W26" s="1354"/>
      <c r="X26" s="1354"/>
      <c r="Y26" s="1354"/>
      <c r="Z26" s="1115"/>
      <c r="AA26" s="1116"/>
      <c r="AB26" s="1116"/>
      <c r="AC26" s="1116"/>
      <c r="AD26" s="1116"/>
      <c r="AE26" s="1116"/>
      <c r="AF26" s="1116"/>
      <c r="AG26" s="1116"/>
      <c r="AH26" s="1116"/>
      <c r="AI26" s="1277"/>
      <c r="AJ26" s="5"/>
      <c r="AK26" s="1392"/>
      <c r="AL26" s="1393"/>
      <c r="AM26" s="1393"/>
      <c r="AN26" s="1393"/>
      <c r="AO26" s="1393"/>
      <c r="AP26" s="1393"/>
      <c r="AQ26" s="1393"/>
      <c r="AR26" s="1393"/>
      <c r="AS26" s="1393"/>
      <c r="AT26" s="1393"/>
      <c r="AU26" s="1393"/>
      <c r="AV26" s="1393"/>
      <c r="AW26" s="1394"/>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84" t="s">
        <v>122</v>
      </c>
      <c r="B27" s="1385"/>
      <c r="C27" s="1385"/>
      <c r="D27" s="1385"/>
      <c r="E27" s="1385"/>
      <c r="F27" s="1386"/>
      <c r="G27" s="1025"/>
      <c r="H27" s="1025"/>
      <c r="I27" s="1025"/>
      <c r="J27" s="1025"/>
      <c r="K27" s="1025"/>
      <c r="L27" s="1025"/>
      <c r="M27" s="1025"/>
      <c r="N27" s="1025"/>
      <c r="O27" s="1025"/>
      <c r="P27" s="1026"/>
      <c r="Q27" s="6"/>
      <c r="R27" s="6"/>
      <c r="S27" s="1296" t="s">
        <v>121</v>
      </c>
      <c r="T27" s="1297"/>
      <c r="U27" s="1297"/>
      <c r="V27" s="1297"/>
      <c r="W27" s="1297"/>
      <c r="X27" s="1297"/>
      <c r="Y27" s="1297"/>
      <c r="Z27" s="1347"/>
      <c r="AA27" s="1347"/>
      <c r="AB27" s="1347"/>
      <c r="AC27" s="1367" t="s">
        <v>116</v>
      </c>
      <c r="AD27" s="1401"/>
      <c r="AE27" s="1347"/>
      <c r="AF27" s="1347"/>
      <c r="AG27" s="1347"/>
      <c r="AH27" s="1367" t="s">
        <v>115</v>
      </c>
      <c r="AI27" s="136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98" t="s">
        <v>120</v>
      </c>
      <c r="B28" s="1399"/>
      <c r="C28" s="1399"/>
      <c r="D28" s="1399"/>
      <c r="E28" s="1399"/>
      <c r="F28" s="1400"/>
      <c r="G28" s="1358"/>
      <c r="H28" s="1359"/>
      <c r="I28" s="1359"/>
      <c r="J28" s="1407" t="s">
        <v>119</v>
      </c>
      <c r="K28" s="1409"/>
      <c r="L28" s="1358"/>
      <c r="M28" s="1359"/>
      <c r="N28" s="1359"/>
      <c r="O28" s="1407" t="s">
        <v>119</v>
      </c>
      <c r="P28" s="1408"/>
      <c r="Q28" s="6"/>
      <c r="R28" s="6"/>
      <c r="S28" s="1296" t="s">
        <v>118</v>
      </c>
      <c r="T28" s="1297"/>
      <c r="U28" s="1297"/>
      <c r="V28" s="1297"/>
      <c r="W28" s="1297"/>
      <c r="X28" s="1297"/>
      <c r="Y28" s="1297"/>
      <c r="Z28" s="1115"/>
      <c r="AA28" s="1116"/>
      <c r="AB28" s="1116"/>
      <c r="AC28" s="1116"/>
      <c r="AD28" s="1116"/>
      <c r="AE28" s="1116"/>
      <c r="AF28" s="1116"/>
      <c r="AG28" s="1116"/>
      <c r="AH28" s="1116"/>
      <c r="AI28" s="1277"/>
      <c r="AJ28" s="5"/>
      <c r="AK28" s="5"/>
      <c r="AL28" s="5"/>
      <c r="AM28" s="5"/>
      <c r="AN28" s="5"/>
      <c r="AO28" s="5"/>
      <c r="AP28" s="5"/>
      <c r="AQ28" s="5"/>
      <c r="AR28" s="5"/>
      <c r="AS28" s="5"/>
      <c r="AT28" s="5"/>
      <c r="AU28" s="5"/>
      <c r="AV28" s="1431"/>
      <c r="AW28" s="143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6" t="s">
        <v>117</v>
      </c>
      <c r="T29" s="1297"/>
      <c r="U29" s="1297"/>
      <c r="V29" s="1297"/>
      <c r="W29" s="1297"/>
      <c r="X29" s="1297"/>
      <c r="Y29" s="1297"/>
      <c r="Z29" s="1347"/>
      <c r="AA29" s="1347"/>
      <c r="AB29" s="1347"/>
      <c r="AC29" s="1367" t="s">
        <v>116</v>
      </c>
      <c r="AD29" s="1401"/>
      <c r="AE29" s="1347"/>
      <c r="AF29" s="1347"/>
      <c r="AG29" s="1347"/>
      <c r="AH29" s="1367" t="s">
        <v>115</v>
      </c>
      <c r="AI29" s="1368"/>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88" t="s">
        <v>114</v>
      </c>
      <c r="B30" s="1289"/>
      <c r="C30" s="1289"/>
      <c r="D30" s="1289"/>
      <c r="E30" s="1289"/>
      <c r="F30" s="51" t="s">
        <v>113</v>
      </c>
      <c r="G30" s="1403"/>
      <c r="H30" s="1403"/>
      <c r="I30" s="1403"/>
      <c r="J30" s="1403"/>
      <c r="K30" s="1403"/>
      <c r="L30" s="1403"/>
      <c r="M30" s="1403"/>
      <c r="N30" s="1403"/>
      <c r="O30" s="1403"/>
      <c r="P30" s="1403"/>
      <c r="Q30" s="1404"/>
      <c r="R30" s="6"/>
      <c r="S30" s="1296" t="s">
        <v>112</v>
      </c>
      <c r="T30" s="1297"/>
      <c r="U30" s="1297"/>
      <c r="V30" s="1297"/>
      <c r="W30" s="1297"/>
      <c r="X30" s="1297"/>
      <c r="Y30" s="1297"/>
      <c r="Z30" s="1115"/>
      <c r="AA30" s="1116"/>
      <c r="AB30" s="1116"/>
      <c r="AC30" s="1116"/>
      <c r="AD30" s="1116"/>
      <c r="AE30" s="1116"/>
      <c r="AF30" s="1116"/>
      <c r="AG30" s="1116"/>
      <c r="AH30" s="1116"/>
      <c r="AI30" s="1277"/>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69" t="s">
        <v>111</v>
      </c>
      <c r="B31" s="1370"/>
      <c r="C31" s="1370"/>
      <c r="D31" s="1370"/>
      <c r="E31" s="1370"/>
      <c r="F31" s="1370"/>
      <c r="G31" s="1370"/>
      <c r="H31" s="1377"/>
      <c r="I31" s="1377"/>
      <c r="J31" s="1377"/>
      <c r="K31" s="1377"/>
      <c r="L31" s="1377"/>
      <c r="M31" s="1377"/>
      <c r="N31" s="1377"/>
      <c r="O31" s="1377"/>
      <c r="P31" s="1377"/>
      <c r="Q31" s="1387"/>
      <c r="R31" s="6"/>
      <c r="S31" s="1296" t="s">
        <v>110</v>
      </c>
      <c r="T31" s="1297"/>
      <c r="U31" s="1297"/>
      <c r="V31" s="1297"/>
      <c r="W31" s="1297"/>
      <c r="X31" s="1297"/>
      <c r="Y31" s="1297"/>
      <c r="Z31" s="1140"/>
      <c r="AA31" s="1141"/>
      <c r="AB31" s="1141"/>
      <c r="AC31" s="1141"/>
      <c r="AD31" s="1298" t="s">
        <v>109</v>
      </c>
      <c r="AE31" s="1298"/>
      <c r="AF31" s="1142"/>
      <c r="AG31" s="1142"/>
      <c r="AH31" s="1142"/>
      <c r="AI31" s="1350"/>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6" t="s">
        <v>108</v>
      </c>
      <c r="B32" s="1297"/>
      <c r="C32" s="1297"/>
      <c r="D32" s="1297"/>
      <c r="E32" s="1297"/>
      <c r="F32" s="1297"/>
      <c r="G32" s="1297"/>
      <c r="H32" s="1025"/>
      <c r="I32" s="1025"/>
      <c r="J32" s="1025"/>
      <c r="K32" s="1025"/>
      <c r="L32" s="1025"/>
      <c r="M32" s="1025"/>
      <c r="N32" s="1025"/>
      <c r="O32" s="1025"/>
      <c r="P32" s="1025"/>
      <c r="Q32" s="1026"/>
      <c r="R32" s="6"/>
      <c r="S32" s="1294" t="s">
        <v>107</v>
      </c>
      <c r="T32" s="1295"/>
      <c r="U32" s="1295"/>
      <c r="V32" s="1295"/>
      <c r="W32" s="1295"/>
      <c r="X32" s="1295"/>
      <c r="Y32" s="1295"/>
      <c r="Z32" s="1031"/>
      <c r="AA32" s="1355"/>
      <c r="AB32" s="1355"/>
      <c r="AC32" s="1355"/>
      <c r="AD32" s="1355"/>
      <c r="AE32" s="1348" t="s">
        <v>106</v>
      </c>
      <c r="AF32" s="1348"/>
      <c r="AG32" s="1348"/>
      <c r="AH32" s="1348"/>
      <c r="AI32" s="1349"/>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84" t="s">
        <v>105</v>
      </c>
      <c r="B33" s="1385"/>
      <c r="C33" s="1385"/>
      <c r="D33" s="1385"/>
      <c r="E33" s="1385"/>
      <c r="F33" s="1385"/>
      <c r="G33" s="1386"/>
      <c r="H33" s="925"/>
      <c r="I33" s="925"/>
      <c r="J33" s="925"/>
      <c r="K33" s="925"/>
      <c r="L33" s="925"/>
      <c r="M33" s="925"/>
      <c r="N33" s="925"/>
      <c r="O33" s="925"/>
      <c r="P33" s="925"/>
      <c r="Q33" s="1073"/>
      <c r="R33" s="6"/>
      <c r="S33" s="6"/>
      <c r="T33" s="6"/>
      <c r="U33" s="6"/>
      <c r="V33" s="6"/>
      <c r="W33" s="6"/>
      <c r="X33" s="6"/>
      <c r="Y33" s="6"/>
      <c r="Z33" s="6"/>
      <c r="AA33" s="42"/>
      <c r="AB33" s="42"/>
      <c r="AC33" s="42"/>
      <c r="AD33" s="42"/>
      <c r="AE33" s="42"/>
      <c r="AF33" s="42"/>
      <c r="AG33" s="42"/>
      <c r="AH33" s="42"/>
      <c r="AI33" s="42"/>
      <c r="AJ33" s="5"/>
      <c r="AK33" s="1264" t="s">
        <v>103</v>
      </c>
      <c r="AL33" s="1265"/>
      <c r="AM33" s="1265"/>
      <c r="AN33" s="1265"/>
      <c r="AO33" s="1265"/>
      <c r="AP33" s="1265"/>
      <c r="AQ33" s="1265"/>
      <c r="AR33" s="1265"/>
      <c r="AS33" s="1265"/>
      <c r="AT33" s="1265"/>
      <c r="AU33" s="1265"/>
      <c r="AV33" s="1266"/>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6" t="s">
        <v>104</v>
      </c>
      <c r="B34" s="1297"/>
      <c r="C34" s="1297"/>
      <c r="D34" s="1297"/>
      <c r="E34" s="1297"/>
      <c r="F34" s="1297"/>
      <c r="G34" s="1297"/>
      <c r="H34" s="1069"/>
      <c r="I34" s="1070"/>
      <c r="J34" s="1070"/>
      <c r="K34" s="1070"/>
      <c r="L34" s="1070"/>
      <c r="M34" s="1070"/>
      <c r="N34" s="1070"/>
      <c r="O34" s="1070"/>
      <c r="P34" s="1070"/>
      <c r="Q34" s="1071"/>
      <c r="R34" s="42"/>
      <c r="S34" s="42"/>
      <c r="T34" s="42"/>
      <c r="U34" s="42"/>
      <c r="V34" s="42"/>
      <c r="W34" s="42"/>
      <c r="X34" s="42"/>
      <c r="Y34" s="42"/>
      <c r="Z34" s="1441" t="s">
        <v>1032</v>
      </c>
      <c r="AA34" s="1442"/>
      <c r="AB34" s="1442"/>
      <c r="AC34" s="1442"/>
      <c r="AD34" s="1442"/>
      <c r="AE34" s="1442"/>
      <c r="AF34" s="1442"/>
      <c r="AG34" s="1442"/>
      <c r="AH34" s="1442"/>
      <c r="AI34" s="1443"/>
      <c r="AJ34" s="5"/>
      <c r="AK34" s="1318" t="str">
        <f>IF(AF35&lt;&gt;"",IF(AF35&gt;=#REF!*1.2,"Actual DP setpoint exceeds Design + 20% by "&amp;AF35-#REF!*1.2&amp;" in. w.c. If higher DP is correct create a write-up for Remarks of why.",""),"")</f>
        <v/>
      </c>
      <c r="AL34" s="1319"/>
      <c r="AM34" s="1319"/>
      <c r="AN34" s="1319"/>
      <c r="AO34" s="1319"/>
      <c r="AP34" s="1319"/>
      <c r="AQ34" s="1319"/>
      <c r="AR34" s="1319"/>
      <c r="AS34" s="1319"/>
      <c r="AT34" s="1319"/>
      <c r="AU34" s="1319"/>
      <c r="AV34" s="1320"/>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16"/>
      <c r="B35" s="1417"/>
      <c r="C35" s="1417"/>
      <c r="D35" s="1417"/>
      <c r="E35" s="1417"/>
      <c r="F35" s="1417"/>
      <c r="G35" s="1417"/>
      <c r="H35" s="1360" t="s">
        <v>102</v>
      </c>
      <c r="I35" s="1360"/>
      <c r="J35" s="1360"/>
      <c r="K35" s="1360"/>
      <c r="L35" s="1360"/>
      <c r="M35" s="1360" t="s">
        <v>101</v>
      </c>
      <c r="N35" s="1360"/>
      <c r="O35" s="1360"/>
      <c r="P35" s="1360"/>
      <c r="Q35" s="1361"/>
      <c r="R35" s="42"/>
      <c r="S35" s="42"/>
      <c r="T35" s="42"/>
      <c r="U35" s="42"/>
      <c r="V35" s="42"/>
      <c r="W35" s="42"/>
      <c r="X35" s="42"/>
      <c r="Y35" s="42"/>
      <c r="Z35" s="1451" t="s">
        <v>901</v>
      </c>
      <c r="AA35" s="1452"/>
      <c r="AB35" s="1452"/>
      <c r="AC35" s="1452"/>
      <c r="AD35" s="1452"/>
      <c r="AE35" s="1453"/>
      <c r="AF35" s="1432"/>
      <c r="AG35" s="1433"/>
      <c r="AH35" s="1278" t="s">
        <v>72</v>
      </c>
      <c r="AI35" s="1279"/>
      <c r="AJ35" s="5"/>
      <c r="AK35" s="1321"/>
      <c r="AL35" s="1322"/>
      <c r="AM35" s="1322"/>
      <c r="AN35" s="1322"/>
      <c r="AO35" s="1322"/>
      <c r="AP35" s="1322"/>
      <c r="AQ35" s="1322"/>
      <c r="AR35" s="1322"/>
      <c r="AS35" s="1322"/>
      <c r="AT35" s="1322"/>
      <c r="AU35" s="1322"/>
      <c r="AV35" s="1323"/>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69" t="s">
        <v>32</v>
      </c>
      <c r="B36" s="1370"/>
      <c r="C36" s="1370"/>
      <c r="D36" s="1370"/>
      <c r="E36" s="1370"/>
      <c r="F36" s="1370"/>
      <c r="G36" s="1370"/>
      <c r="H36" s="1377"/>
      <c r="I36" s="1377"/>
      <c r="J36" s="1377"/>
      <c r="K36" s="1377"/>
      <c r="L36" s="1377"/>
      <c r="M36" s="1402"/>
      <c r="N36" s="1377"/>
      <c r="O36" s="1377"/>
      <c r="P36" s="1377"/>
      <c r="Q36" s="1387"/>
      <c r="R36" s="42"/>
      <c r="S36" s="42"/>
      <c r="T36" s="42"/>
      <c r="U36" s="42"/>
      <c r="V36" s="42"/>
      <c r="W36" s="42"/>
      <c r="X36" s="42"/>
      <c r="Y36" s="42"/>
      <c r="Z36" s="1448" t="s">
        <v>876</v>
      </c>
      <c r="AA36" s="1449"/>
      <c r="AB36" s="1449"/>
      <c r="AC36" s="1449"/>
      <c r="AD36" s="1449"/>
      <c r="AE36" s="1450"/>
      <c r="AF36" s="1444"/>
      <c r="AG36" s="1445"/>
      <c r="AH36" s="1446" t="s">
        <v>72</v>
      </c>
      <c r="AI36" s="1447"/>
      <c r="AJ36" s="5"/>
      <c r="AK36" s="1321"/>
      <c r="AL36" s="1322"/>
      <c r="AM36" s="1322"/>
      <c r="AN36" s="1322"/>
      <c r="AO36" s="1322"/>
      <c r="AP36" s="1322"/>
      <c r="AQ36" s="1322"/>
      <c r="AR36" s="1322"/>
      <c r="AS36" s="1322"/>
      <c r="AT36" s="1322"/>
      <c r="AU36" s="1322"/>
      <c r="AV36" s="132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6" t="s">
        <v>100</v>
      </c>
      <c r="B37" s="1297"/>
      <c r="C37" s="1297"/>
      <c r="D37" s="1297"/>
      <c r="E37" s="1297"/>
      <c r="F37" s="1297"/>
      <c r="G37" s="1297"/>
      <c r="H37" s="919"/>
      <c r="I37" s="919"/>
      <c r="J37" s="919"/>
      <c r="K37" s="919"/>
      <c r="L37" s="919"/>
      <c r="M37" s="1291" t="s">
        <v>99</v>
      </c>
      <c r="N37" s="1292"/>
      <c r="O37" s="1292"/>
      <c r="P37" s="1292"/>
      <c r="Q37" s="1293"/>
      <c r="R37" s="6"/>
      <c r="S37" s="6"/>
      <c r="T37" s="6"/>
      <c r="U37" s="6"/>
      <c r="V37" s="6"/>
      <c r="W37" s="6"/>
      <c r="X37" s="6"/>
      <c r="Y37" s="6"/>
      <c r="Z37" s="746"/>
      <c r="AA37" s="746"/>
      <c r="AB37" s="746"/>
      <c r="AC37" s="746"/>
      <c r="AD37" s="746"/>
      <c r="AE37" s="746"/>
      <c r="AF37" s="744"/>
      <c r="AG37" s="744"/>
      <c r="AH37" s="745"/>
      <c r="AI37" s="745"/>
      <c r="AJ37" s="5"/>
      <c r="AK37" s="1324"/>
      <c r="AL37" s="1325"/>
      <c r="AM37" s="1325"/>
      <c r="AN37" s="1325"/>
      <c r="AO37" s="1325"/>
      <c r="AP37" s="1325"/>
      <c r="AQ37" s="1325"/>
      <c r="AR37" s="1325"/>
      <c r="AS37" s="1325"/>
      <c r="AT37" s="1325"/>
      <c r="AU37" s="1325"/>
      <c r="AV37" s="132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6" t="s">
        <v>946</v>
      </c>
      <c r="B38" s="1297"/>
      <c r="C38" s="1297"/>
      <c r="D38" s="1297"/>
      <c r="E38" s="1297"/>
      <c r="F38" s="1297"/>
      <c r="G38" s="1297"/>
      <c r="H38" s="1291" t="s">
        <v>99</v>
      </c>
      <c r="I38" s="1292"/>
      <c r="J38" s="1292"/>
      <c r="K38" s="1292"/>
      <c r="L38" s="1292"/>
      <c r="M38" s="1292" t="str">
        <f>IF(H34&lt;&gt;"---",IF(H37*H34&lt;&gt;0,H37*H34, ""),"---")</f>
        <v/>
      </c>
      <c r="N38" s="1292"/>
      <c r="O38" s="1292"/>
      <c r="P38" s="1292"/>
      <c r="Q38" s="1293"/>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6" t="s">
        <v>947</v>
      </c>
      <c r="B39" s="1297"/>
      <c r="C39" s="1297"/>
      <c r="D39" s="1297"/>
      <c r="E39" s="1297"/>
      <c r="F39" s="1297"/>
      <c r="G39" s="1297"/>
      <c r="H39" s="1291" t="s">
        <v>99</v>
      </c>
      <c r="I39" s="1292"/>
      <c r="J39" s="1292"/>
      <c r="K39" s="1292"/>
      <c r="L39" s="1292"/>
      <c r="M39" s="1292" t="str">
        <f>IF(AT18="Single Phase",AN13,IF(AT18="Three Phase",IF(MOD(AN13,1)=0,AN13&amp;".0",AN13)&amp;", "&amp;IF(MOD(AN14,1)=0,AN14&amp;".0",AN14)&amp;", "&amp;IF(MOD(AN15,1)=0,AN15&amp;".0",AN15),""))</f>
        <v/>
      </c>
      <c r="N39" s="1292"/>
      <c r="O39" s="1292"/>
      <c r="P39" s="1292"/>
      <c r="Q39" s="1293"/>
      <c r="R39" s="6"/>
      <c r="S39" s="6"/>
      <c r="T39" s="6"/>
      <c r="U39" s="6"/>
      <c r="V39" s="6"/>
      <c r="W39" s="6"/>
      <c r="X39" s="1425" t="s">
        <v>830</v>
      </c>
      <c r="Y39" s="1426"/>
      <c r="Z39" s="1426"/>
      <c r="AA39" s="1426"/>
      <c r="AB39" s="1426"/>
      <c r="AC39" s="1426"/>
      <c r="AD39" s="1426"/>
      <c r="AE39" s="1426"/>
      <c r="AF39" s="1426"/>
      <c r="AG39" s="1426"/>
      <c r="AH39" s="1426"/>
      <c r="AI39" s="1427"/>
      <c r="AJ39" s="5"/>
      <c r="AK39" s="1249" t="s">
        <v>789</v>
      </c>
      <c r="AL39" s="1250"/>
      <c r="AM39" s="1250"/>
      <c r="AN39" s="1250"/>
      <c r="AO39" s="1250"/>
      <c r="AP39" s="1250"/>
      <c r="AQ39" s="1250"/>
      <c r="AR39" s="1250"/>
      <c r="AS39" s="1251"/>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294" t="s">
        <v>98</v>
      </c>
      <c r="B40" s="1295"/>
      <c r="C40" s="1295"/>
      <c r="D40" s="1295"/>
      <c r="E40" s="1295"/>
      <c r="F40" s="1295"/>
      <c r="G40" s="1295"/>
      <c r="H40" s="1013"/>
      <c r="I40" s="1013"/>
      <c r="J40" s="1013"/>
      <c r="K40" s="1013"/>
      <c r="L40" s="1013"/>
      <c r="M40" s="1434" t="str">
        <f>IF(AT18="Single Phase",AQ13,IF(AT18="Three Phase",AQ13 &amp;", "&amp; AQ14 &amp; ", " &amp; AQ15,""))</f>
        <v/>
      </c>
      <c r="N40" s="1435"/>
      <c r="O40" s="1435"/>
      <c r="P40" s="1435"/>
      <c r="Q40" s="1436"/>
      <c r="R40" s="6"/>
      <c r="S40" s="6"/>
      <c r="T40" s="6"/>
      <c r="U40" s="6"/>
      <c r="V40" s="6"/>
      <c r="W40" s="6"/>
      <c r="X40" s="1428"/>
      <c r="Y40" s="1429"/>
      <c r="Z40" s="1429"/>
      <c r="AA40" s="1429"/>
      <c r="AB40" s="1429"/>
      <c r="AC40" s="1429"/>
      <c r="AD40" s="1429"/>
      <c r="AE40" s="1430"/>
      <c r="AF40" s="1437"/>
      <c r="AG40" s="1438"/>
      <c r="AH40" s="1111"/>
      <c r="AI40" s="1299"/>
      <c r="AJ40" s="5"/>
      <c r="AK40" s="1252"/>
      <c r="AL40" s="1253"/>
      <c r="AM40" s="1253"/>
      <c r="AN40" s="1253"/>
      <c r="AO40" s="1253"/>
      <c r="AP40" s="1253"/>
      <c r="AQ40" s="1253"/>
      <c r="AR40" s="1253"/>
      <c r="AS40" s="1254"/>
      <c r="AT40" s="5"/>
      <c r="AU40" s="905"/>
      <c r="AV40" s="907"/>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58" t="s">
        <v>843</v>
      </c>
      <c r="AL41" s="1259"/>
      <c r="AM41" s="1255"/>
      <c r="AN41" s="1256"/>
      <c r="AO41" s="1256"/>
      <c r="AP41" s="1256"/>
      <c r="AQ41" s="1256"/>
      <c r="AR41" s="1256"/>
      <c r="AS41" s="1257"/>
      <c r="AT41" s="5"/>
      <c r="AU41" s="1245"/>
      <c r="AV41" s="1246"/>
      <c r="AW41" s="532">
        <v>2</v>
      </c>
      <c r="AX41" s="535"/>
      <c r="AY41" s="1190" t="s">
        <v>215</v>
      </c>
      <c r="AZ41" s="1190"/>
      <c r="BA41" s="1190"/>
      <c r="BB41" s="1190"/>
      <c r="BC41" s="1190"/>
      <c r="BD41" s="1190"/>
      <c r="BE41" s="1190"/>
      <c r="BF41" s="1190"/>
      <c r="BG41" s="1190"/>
      <c r="BH41" s="1190"/>
      <c r="BI41" s="1190"/>
      <c r="BJ41" s="1190"/>
      <c r="BK41" s="1190"/>
      <c r="BL41" s="1190"/>
      <c r="BM41" s="1190"/>
      <c r="BN41" s="1190"/>
      <c r="BO41" s="1190"/>
      <c r="BP41" s="1190"/>
      <c r="BQ41" s="1190"/>
      <c r="BR41" s="1190"/>
      <c r="BS41" s="1190"/>
      <c r="BT41" s="1190"/>
      <c r="BU41" s="1190"/>
      <c r="BV41" s="1190"/>
      <c r="BW41" s="1190"/>
      <c r="BX41" s="1190"/>
      <c r="BY41" s="1190"/>
      <c r="BZ41" s="1190"/>
      <c r="CA41" s="1311"/>
      <c r="CB41" s="5"/>
    </row>
    <row r="42" spans="1:85" ht="12" customHeight="1" thickBot="1" x14ac:dyDescent="0.25">
      <c r="A42" s="1288" t="s">
        <v>97</v>
      </c>
      <c r="B42" s="1289"/>
      <c r="C42" s="1289"/>
      <c r="D42" s="1289"/>
      <c r="E42" s="1289"/>
      <c r="F42" s="1289"/>
      <c r="G42" s="1289"/>
      <c r="H42" s="1289"/>
      <c r="I42" s="1289"/>
      <c r="J42" s="1289"/>
      <c r="K42" s="1289"/>
      <c r="L42" s="1289"/>
      <c r="M42" s="1289"/>
      <c r="N42" s="1289"/>
      <c r="O42" s="1289"/>
      <c r="P42" s="1289"/>
      <c r="Q42" s="1289"/>
      <c r="R42" s="1289"/>
      <c r="S42" s="1289"/>
      <c r="T42" s="1289"/>
      <c r="U42" s="1289"/>
      <c r="V42" s="1289"/>
      <c r="W42" s="1289"/>
      <c r="X42" s="1289"/>
      <c r="Y42" s="1289"/>
      <c r="Z42" s="1289"/>
      <c r="AA42" s="1289"/>
      <c r="AB42" s="1289"/>
      <c r="AC42" s="1289"/>
      <c r="AD42" s="1289"/>
      <c r="AE42" s="1289"/>
      <c r="AF42" s="1289"/>
      <c r="AG42" s="1289"/>
      <c r="AH42" s="1289"/>
      <c r="AI42" s="1290"/>
      <c r="AJ42" s="5"/>
      <c r="AK42" s="1260" t="s">
        <v>844</v>
      </c>
      <c r="AL42" s="1261"/>
      <c r="AM42" s="1262"/>
      <c r="AN42" s="1262"/>
      <c r="AO42" s="1262"/>
      <c r="AP42" s="1262"/>
      <c r="AQ42" s="1262"/>
      <c r="AR42" s="1262"/>
      <c r="AS42" s="1263"/>
      <c r="AT42" s="5"/>
      <c r="AU42" s="1245"/>
      <c r="AV42" s="1246"/>
      <c r="AW42" s="532">
        <v>3</v>
      </c>
      <c r="AX42" s="532"/>
      <c r="AY42" s="1062" t="s">
        <v>214</v>
      </c>
      <c r="AZ42" s="1062"/>
      <c r="BA42" s="1062"/>
      <c r="BB42" s="1062"/>
      <c r="BC42" s="1062"/>
      <c r="BD42" s="1062"/>
      <c r="BE42" s="1062"/>
      <c r="BF42" s="1062"/>
      <c r="BG42" s="1062"/>
      <c r="BH42" s="1062"/>
      <c r="BI42" s="1062"/>
      <c r="BJ42" s="1062"/>
      <c r="BK42" s="1062"/>
      <c r="BL42" s="1062"/>
      <c r="BM42" s="1062"/>
      <c r="BN42" s="1062"/>
      <c r="BO42" s="1062"/>
      <c r="BP42" s="1062"/>
      <c r="BQ42" s="1062"/>
      <c r="BR42" s="1062"/>
      <c r="BS42" s="1062"/>
      <c r="BT42" s="1062"/>
      <c r="BU42" s="1062"/>
      <c r="BV42" s="1062"/>
      <c r="BW42" s="1062"/>
      <c r="BX42" s="1062"/>
      <c r="BY42" s="1062"/>
      <c r="BZ42" s="1062"/>
      <c r="CA42" s="1247"/>
      <c r="CB42" s="5"/>
    </row>
    <row r="43" spans="1:85" ht="12" customHeight="1" thickTop="1" x14ac:dyDescent="0.2">
      <c r="A43" s="1418" t="s">
        <v>96</v>
      </c>
      <c r="B43" s="1419"/>
      <c r="C43" s="1420"/>
      <c r="D43" s="1454" t="str">
        <f>IF(AM41&lt;&gt;"","A","")</f>
        <v/>
      </c>
      <c r="E43" s="1455"/>
      <c r="F43" s="1421" t="str">
        <f>IF(AM41&lt;&gt;"",AM41,"")</f>
        <v/>
      </c>
      <c r="G43" s="1286" t="str">
        <f>IF(AM41&lt;&gt;"","B","")</f>
        <v/>
      </c>
      <c r="H43" s="1287"/>
      <c r="I43" s="1280" t="str">
        <f>IF(AM42&lt;&gt;"",AM42,"")</f>
        <v/>
      </c>
      <c r="J43" s="1286" t="str">
        <f>IF(AM42&lt;&gt;"","C","")</f>
        <v/>
      </c>
      <c r="K43" s="1287"/>
      <c r="L43" s="1280" t="str">
        <f>IF(AM43&lt;&gt;"",AM43,"")</f>
        <v/>
      </c>
      <c r="M43" s="1286" t="str">
        <f>IF(AM43&lt;&gt;"","D","")</f>
        <v/>
      </c>
      <c r="N43" s="1287"/>
      <c r="O43" s="1280" t="str">
        <f>IF(AM44&lt;&gt;"",AM44,"")</f>
        <v/>
      </c>
      <c r="P43" s="1286" t="str">
        <f>IF(AM44&lt;&gt;"","E","")</f>
        <v/>
      </c>
      <c r="Q43" s="1287"/>
      <c r="R43" s="1280" t="str">
        <f>IF(AM45&lt;&gt;"",AM45,"")</f>
        <v/>
      </c>
      <c r="S43" s="1286" t="str">
        <f>IF(AM45&lt;&gt;"","F","")</f>
        <v/>
      </c>
      <c r="T43" s="1287"/>
      <c r="U43" s="1280" t="str">
        <f>IF(AM46&lt;&gt;"",AM46,"")</f>
        <v/>
      </c>
      <c r="V43" s="1286" t="str">
        <f>IF(AM46&lt;&gt;"","G","")</f>
        <v/>
      </c>
      <c r="W43" s="1287"/>
      <c r="X43" s="1280" t="str">
        <f>IF(AM47&lt;&gt;"",AM47,"")</f>
        <v/>
      </c>
      <c r="Y43" s="1286" t="str">
        <f>IF(AM47&lt;&gt;"","H","")</f>
        <v/>
      </c>
      <c r="Z43" s="1287"/>
      <c r="AA43" s="1280" t="str">
        <f>IF(AM48&lt;&gt;"",AM48,"")</f>
        <v/>
      </c>
      <c r="AB43" s="1286" t="str">
        <f>IF(AM48&lt;&gt;"","I","")</f>
        <v/>
      </c>
      <c r="AC43" s="1287"/>
      <c r="AD43" s="1280" t="str">
        <f>IF(AM49&lt;&gt;"",AM49,"")</f>
        <v/>
      </c>
      <c r="AE43" s="1286" t="str">
        <f>IF(AM49&lt;&gt;"","J","")</f>
        <v/>
      </c>
      <c r="AF43" s="1287"/>
      <c r="AG43" s="1421" t="str">
        <f>IF(AM50&lt;&gt;"",AM50,"")</f>
        <v/>
      </c>
      <c r="AH43" s="1286" t="str">
        <f>IF(AM50&lt;&gt;"","K","")</f>
        <v/>
      </c>
      <c r="AI43" s="1456"/>
      <c r="AJ43" s="5"/>
      <c r="AK43" s="1260" t="s">
        <v>845</v>
      </c>
      <c r="AL43" s="1261"/>
      <c r="AM43" s="1262"/>
      <c r="AN43" s="1262"/>
      <c r="AO43" s="1262"/>
      <c r="AP43" s="1262"/>
      <c r="AQ43" s="1262"/>
      <c r="AR43" s="1262"/>
      <c r="AS43" s="1263"/>
      <c r="AT43" s="5"/>
      <c r="AU43" s="1245"/>
      <c r="AV43" s="1246"/>
      <c r="AW43" s="532">
        <v>4</v>
      </c>
      <c r="AX43" s="532"/>
      <c r="AY43" s="1062" t="s">
        <v>213</v>
      </c>
      <c r="AZ43" s="1062"/>
      <c r="BA43" s="1062"/>
      <c r="BB43" s="1062"/>
      <c r="BC43" s="1062"/>
      <c r="BD43" s="1062"/>
      <c r="BE43" s="1062"/>
      <c r="BF43" s="1062"/>
      <c r="BG43" s="1062"/>
      <c r="BH43" s="1062"/>
      <c r="BI43" s="1062"/>
      <c r="BJ43" s="1062"/>
      <c r="BK43" s="1062"/>
      <c r="BL43" s="1062"/>
      <c r="BM43" s="1062"/>
      <c r="BN43" s="1062"/>
      <c r="BO43" s="1062"/>
      <c r="BP43" s="1062"/>
      <c r="BQ43" s="1062"/>
      <c r="BR43" s="1062"/>
      <c r="BS43" s="1062"/>
      <c r="BT43" s="1062"/>
      <c r="BU43" s="1062"/>
      <c r="BV43" s="1062"/>
      <c r="BW43" s="1062"/>
      <c r="BX43" s="1062"/>
      <c r="BY43" s="1062"/>
      <c r="BZ43" s="1062"/>
      <c r="CA43" s="1247"/>
      <c r="CB43" s="5"/>
    </row>
    <row r="44" spans="1:85" ht="12" customHeight="1" x14ac:dyDescent="0.2">
      <c r="A44" s="41"/>
      <c r="B44" s="39"/>
      <c r="C44" s="39"/>
      <c r="D44" s="1282"/>
      <c r="E44" s="1283"/>
      <c r="F44" s="1280"/>
      <c r="G44" s="1282"/>
      <c r="H44" s="1283"/>
      <c r="I44" s="1280"/>
      <c r="J44" s="1282"/>
      <c r="K44" s="1283"/>
      <c r="L44" s="1280"/>
      <c r="M44" s="1282"/>
      <c r="N44" s="1283"/>
      <c r="O44" s="1280"/>
      <c r="P44" s="1282"/>
      <c r="Q44" s="1283"/>
      <c r="R44" s="1280"/>
      <c r="S44" s="1282"/>
      <c r="T44" s="1283"/>
      <c r="U44" s="1280"/>
      <c r="V44" s="1282"/>
      <c r="W44" s="1283"/>
      <c r="X44" s="1280"/>
      <c r="Y44" s="1282"/>
      <c r="Z44" s="1283"/>
      <c r="AA44" s="1280"/>
      <c r="AB44" s="1282"/>
      <c r="AC44" s="1283"/>
      <c r="AD44" s="1280"/>
      <c r="AE44" s="1282"/>
      <c r="AF44" s="1283"/>
      <c r="AG44" s="1280"/>
      <c r="AH44" s="1282"/>
      <c r="AI44" s="1439"/>
      <c r="AJ44" s="5"/>
      <c r="AK44" s="1260" t="s">
        <v>846</v>
      </c>
      <c r="AL44" s="1261"/>
      <c r="AM44" s="1262"/>
      <c r="AN44" s="1262"/>
      <c r="AO44" s="1262"/>
      <c r="AP44" s="1262"/>
      <c r="AQ44" s="1262"/>
      <c r="AR44" s="1262"/>
      <c r="AS44" s="1263"/>
      <c r="AT44" s="5"/>
      <c r="AU44" s="1245"/>
      <c r="AV44" s="1246"/>
      <c r="AW44" s="532">
        <v>5</v>
      </c>
      <c r="AX44" s="532"/>
      <c r="AY44" s="1062" t="s">
        <v>212</v>
      </c>
      <c r="AZ44" s="1062"/>
      <c r="BA44" s="1062"/>
      <c r="BB44" s="1062"/>
      <c r="BC44" s="1062"/>
      <c r="BD44" s="1062"/>
      <c r="BE44" s="1062"/>
      <c r="BF44" s="1062"/>
      <c r="BG44" s="1062"/>
      <c r="BH44" s="1062"/>
      <c r="BI44" s="1062"/>
      <c r="BJ44" s="1062"/>
      <c r="BK44" s="1062"/>
      <c r="BL44" s="1062"/>
      <c r="BM44" s="1062"/>
      <c r="BN44" s="1062"/>
      <c r="BO44" s="1062"/>
      <c r="BP44" s="1062"/>
      <c r="BQ44" s="1062"/>
      <c r="BR44" s="1062"/>
      <c r="BS44" s="1062"/>
      <c r="BT44" s="1062"/>
      <c r="BU44" s="1062"/>
      <c r="BV44" s="1062"/>
      <c r="BW44" s="1062"/>
      <c r="BX44" s="1062"/>
      <c r="BY44" s="1062"/>
      <c r="BZ44" s="1062"/>
      <c r="CA44" s="1247"/>
      <c r="CB44" s="5"/>
    </row>
    <row r="45" spans="1:85" ht="12" customHeight="1" x14ac:dyDescent="0.2">
      <c r="A45" s="41"/>
      <c r="B45" s="39"/>
      <c r="C45" s="39"/>
      <c r="D45" s="1282"/>
      <c r="E45" s="1283"/>
      <c r="F45" s="1280"/>
      <c r="G45" s="1282"/>
      <c r="H45" s="1283"/>
      <c r="I45" s="1280"/>
      <c r="J45" s="1282"/>
      <c r="K45" s="1283"/>
      <c r="L45" s="1280"/>
      <c r="M45" s="1282"/>
      <c r="N45" s="1283"/>
      <c r="O45" s="1280"/>
      <c r="P45" s="1282"/>
      <c r="Q45" s="1283"/>
      <c r="R45" s="1280"/>
      <c r="S45" s="1282"/>
      <c r="T45" s="1283"/>
      <c r="U45" s="1280"/>
      <c r="V45" s="1282"/>
      <c r="W45" s="1283"/>
      <c r="X45" s="1280"/>
      <c r="Y45" s="1282"/>
      <c r="Z45" s="1283"/>
      <c r="AA45" s="1280"/>
      <c r="AB45" s="1282"/>
      <c r="AC45" s="1283"/>
      <c r="AD45" s="1280"/>
      <c r="AE45" s="1282"/>
      <c r="AF45" s="1283"/>
      <c r="AG45" s="1280"/>
      <c r="AH45" s="1282"/>
      <c r="AI45" s="1439"/>
      <c r="AJ45" s="5"/>
      <c r="AK45" s="1260" t="s">
        <v>847</v>
      </c>
      <c r="AL45" s="1261"/>
      <c r="AM45" s="1262"/>
      <c r="AN45" s="1262"/>
      <c r="AO45" s="1262"/>
      <c r="AP45" s="1262"/>
      <c r="AQ45" s="1262"/>
      <c r="AR45" s="1262"/>
      <c r="AS45" s="1263"/>
      <c r="AT45" s="5"/>
      <c r="AU45" s="1245"/>
      <c r="AV45" s="1246"/>
      <c r="AW45" s="532">
        <v>6</v>
      </c>
      <c r="AX45" s="532"/>
      <c r="AY45" s="1062" t="s">
        <v>211</v>
      </c>
      <c r="AZ45" s="1062"/>
      <c r="BA45" s="1062"/>
      <c r="BB45" s="1062"/>
      <c r="BC45" s="1062"/>
      <c r="BD45" s="1062"/>
      <c r="BE45" s="1062"/>
      <c r="BF45" s="1062"/>
      <c r="BG45" s="1062"/>
      <c r="BH45" s="1062"/>
      <c r="BI45" s="1062"/>
      <c r="BJ45" s="1062"/>
      <c r="BK45" s="1062"/>
      <c r="BL45" s="1062"/>
      <c r="BM45" s="1062"/>
      <c r="BN45" s="1062"/>
      <c r="BO45" s="1062"/>
      <c r="BP45" s="1062"/>
      <c r="BQ45" s="1062"/>
      <c r="BR45" s="1062"/>
      <c r="BS45" s="1062"/>
      <c r="BT45" s="1062"/>
      <c r="BU45" s="1062"/>
      <c r="BV45" s="1062"/>
      <c r="BW45" s="1062"/>
      <c r="BX45" s="1062"/>
      <c r="BY45" s="1062"/>
      <c r="BZ45" s="1062"/>
      <c r="CA45" s="1247"/>
      <c r="CB45" s="5"/>
    </row>
    <row r="46" spans="1:85" ht="12" customHeight="1" x14ac:dyDescent="0.2">
      <c r="A46" s="41"/>
      <c r="B46" s="39"/>
      <c r="C46" s="39"/>
      <c r="D46" s="1282"/>
      <c r="E46" s="1283"/>
      <c r="F46" s="1280"/>
      <c r="G46" s="1282"/>
      <c r="H46" s="1283"/>
      <c r="I46" s="1280"/>
      <c r="J46" s="1282"/>
      <c r="K46" s="1283"/>
      <c r="L46" s="1280"/>
      <c r="M46" s="1282"/>
      <c r="N46" s="1283"/>
      <c r="O46" s="1280"/>
      <c r="P46" s="1282"/>
      <c r="Q46" s="1283"/>
      <c r="R46" s="1280"/>
      <c r="S46" s="1282"/>
      <c r="T46" s="1283"/>
      <c r="U46" s="1280"/>
      <c r="V46" s="1282"/>
      <c r="W46" s="1283"/>
      <c r="X46" s="1280"/>
      <c r="Y46" s="1282"/>
      <c r="Z46" s="1283"/>
      <c r="AA46" s="1280"/>
      <c r="AB46" s="1282"/>
      <c r="AC46" s="1283"/>
      <c r="AD46" s="1280"/>
      <c r="AE46" s="1282"/>
      <c r="AF46" s="1283"/>
      <c r="AG46" s="1280"/>
      <c r="AH46" s="1282"/>
      <c r="AI46" s="1439"/>
      <c r="AJ46" s="5"/>
      <c r="AK46" s="1260" t="s">
        <v>848</v>
      </c>
      <c r="AL46" s="1261"/>
      <c r="AM46" s="1262"/>
      <c r="AN46" s="1262"/>
      <c r="AO46" s="1262"/>
      <c r="AP46" s="1262"/>
      <c r="AQ46" s="1262"/>
      <c r="AR46" s="1262"/>
      <c r="AS46" s="1263"/>
      <c r="AT46" s="5"/>
      <c r="AU46" s="1245"/>
      <c r="AV46" s="1246"/>
      <c r="AW46" s="532">
        <v>7</v>
      </c>
      <c r="AX46" s="532"/>
      <c r="AY46" s="1062" t="s">
        <v>210</v>
      </c>
      <c r="AZ46" s="1062"/>
      <c r="BA46" s="1062"/>
      <c r="BB46" s="1062"/>
      <c r="BC46" s="1062"/>
      <c r="BD46" s="1062"/>
      <c r="BE46" s="1062"/>
      <c r="BF46" s="1062"/>
      <c r="BG46" s="1062"/>
      <c r="BH46" s="1062"/>
      <c r="BI46" s="1062"/>
      <c r="BJ46" s="1062"/>
      <c r="BK46" s="1062"/>
      <c r="BL46" s="1062"/>
      <c r="BM46" s="1062"/>
      <c r="BN46" s="1062"/>
      <c r="BO46" s="1062"/>
      <c r="BP46" s="1062"/>
      <c r="BQ46" s="1062"/>
      <c r="BR46" s="1062"/>
      <c r="BS46" s="1062"/>
      <c r="BT46" s="1062"/>
      <c r="BU46" s="1062"/>
      <c r="BV46" s="1062"/>
      <c r="BW46" s="1062"/>
      <c r="BX46" s="1062"/>
      <c r="BY46" s="1062"/>
      <c r="BZ46" s="1062"/>
      <c r="CA46" s="1247"/>
      <c r="CB46" s="5"/>
    </row>
    <row r="47" spans="1:85" ht="12" customHeight="1" thickBot="1" x14ac:dyDescent="0.25">
      <c r="A47" s="1457" t="s">
        <v>95</v>
      </c>
      <c r="B47" s="1458"/>
      <c r="C47" s="1459"/>
      <c r="D47" s="1284"/>
      <c r="E47" s="1285"/>
      <c r="F47" s="1281"/>
      <c r="G47" s="1284"/>
      <c r="H47" s="1285"/>
      <c r="I47" s="1281"/>
      <c r="J47" s="1284"/>
      <c r="K47" s="1285"/>
      <c r="L47" s="1281"/>
      <c r="M47" s="1284"/>
      <c r="N47" s="1285"/>
      <c r="O47" s="1281"/>
      <c r="P47" s="1284"/>
      <c r="Q47" s="1285"/>
      <c r="R47" s="1281"/>
      <c r="S47" s="1284"/>
      <c r="T47" s="1285"/>
      <c r="U47" s="1281"/>
      <c r="V47" s="1284"/>
      <c r="W47" s="1285"/>
      <c r="X47" s="1281"/>
      <c r="Y47" s="1284"/>
      <c r="Z47" s="1285"/>
      <c r="AA47" s="1281"/>
      <c r="AB47" s="1284"/>
      <c r="AC47" s="1285"/>
      <c r="AD47" s="1281"/>
      <c r="AE47" s="1284"/>
      <c r="AF47" s="1285"/>
      <c r="AG47" s="1281"/>
      <c r="AH47" s="1284"/>
      <c r="AI47" s="1440"/>
      <c r="AJ47" s="5"/>
      <c r="AK47" s="1260" t="s">
        <v>849</v>
      </c>
      <c r="AL47" s="1261"/>
      <c r="AM47" s="1262"/>
      <c r="AN47" s="1262"/>
      <c r="AO47" s="1262"/>
      <c r="AP47" s="1262"/>
      <c r="AQ47" s="1262"/>
      <c r="AR47" s="1262"/>
      <c r="AS47" s="1263"/>
      <c r="AT47" s="5"/>
      <c r="AU47" s="1245"/>
      <c r="AV47" s="1246"/>
      <c r="AW47" s="532">
        <v>8</v>
      </c>
      <c r="AX47" s="532"/>
      <c r="AY47" s="1062" t="s">
        <v>209</v>
      </c>
      <c r="AZ47" s="1062"/>
      <c r="BA47" s="1062"/>
      <c r="BB47" s="1062"/>
      <c r="BC47" s="1062"/>
      <c r="BD47" s="1062"/>
      <c r="BE47" s="1062"/>
      <c r="BF47" s="1062"/>
      <c r="BG47" s="1062"/>
      <c r="BH47" s="1062"/>
      <c r="BI47" s="1062"/>
      <c r="BJ47" s="1062"/>
      <c r="BK47" s="1062"/>
      <c r="BL47" s="1062"/>
      <c r="BM47" s="1062"/>
      <c r="BN47" s="1062"/>
      <c r="BO47" s="1062"/>
      <c r="BP47" s="1062"/>
      <c r="BQ47" s="1062"/>
      <c r="BR47" s="1062"/>
      <c r="BS47" s="1062"/>
      <c r="BT47" s="1062"/>
      <c r="BU47" s="1062"/>
      <c r="BV47" s="1062"/>
      <c r="BW47" s="1062"/>
      <c r="BX47" s="1062"/>
      <c r="BY47" s="1062"/>
      <c r="BZ47" s="1062"/>
      <c r="CA47" s="124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60" t="s">
        <v>850</v>
      </c>
      <c r="AL48" s="1261"/>
      <c r="AM48" s="1262"/>
      <c r="AN48" s="1262"/>
      <c r="AO48" s="1262"/>
      <c r="AP48" s="1262"/>
      <c r="AQ48" s="1262"/>
      <c r="AR48" s="1262"/>
      <c r="AS48" s="1263"/>
      <c r="AT48" s="5"/>
      <c r="AU48" s="1245"/>
      <c r="AV48" s="1246"/>
      <c r="AW48" s="532">
        <v>9</v>
      </c>
      <c r="AX48" s="532"/>
      <c r="AY48" s="1062" t="s">
        <v>208</v>
      </c>
      <c r="AZ48" s="1062"/>
      <c r="BA48" s="1062"/>
      <c r="BB48" s="1062"/>
      <c r="BC48" s="1062"/>
      <c r="BD48" s="1062"/>
      <c r="BE48" s="1062"/>
      <c r="BF48" s="1062"/>
      <c r="BG48" s="1062"/>
      <c r="BH48" s="1062"/>
      <c r="BI48" s="1062"/>
      <c r="BJ48" s="1062"/>
      <c r="BK48" s="1062"/>
      <c r="BL48" s="1062"/>
      <c r="BM48" s="1062"/>
      <c r="BN48" s="1062"/>
      <c r="BO48" s="1062"/>
      <c r="BP48" s="1062"/>
      <c r="BQ48" s="1062"/>
      <c r="BR48" s="1062"/>
      <c r="BS48" s="1062"/>
      <c r="BT48" s="1062"/>
      <c r="BU48" s="1062"/>
      <c r="BV48" s="1062"/>
      <c r="BW48" s="1062"/>
      <c r="BX48" s="1062"/>
      <c r="BY48" s="1062"/>
      <c r="BZ48" s="1062"/>
      <c r="CA48" s="124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60" t="s">
        <v>851</v>
      </c>
      <c r="AL49" s="1261"/>
      <c r="AM49" s="1262"/>
      <c r="AN49" s="1262"/>
      <c r="AO49" s="1262"/>
      <c r="AP49" s="1262"/>
      <c r="AQ49" s="1262"/>
      <c r="AR49" s="1262"/>
      <c r="AS49" s="1263"/>
      <c r="AT49" s="5"/>
      <c r="AU49" s="1245"/>
      <c r="AV49" s="1246"/>
      <c r="AW49" s="532">
        <v>10</v>
      </c>
      <c r="AX49" s="532"/>
      <c r="AY49" s="1062" t="s">
        <v>207</v>
      </c>
      <c r="AZ49" s="1062"/>
      <c r="BA49" s="1062"/>
      <c r="BB49" s="1062"/>
      <c r="BC49" s="1062"/>
      <c r="BD49" s="1062"/>
      <c r="BE49" s="1062"/>
      <c r="BF49" s="1062"/>
      <c r="BG49" s="1062"/>
      <c r="BH49" s="1062"/>
      <c r="BI49" s="1062"/>
      <c r="BJ49" s="1062"/>
      <c r="BK49" s="1062"/>
      <c r="BL49" s="1062"/>
      <c r="BM49" s="1062"/>
      <c r="BN49" s="1062"/>
      <c r="BO49" s="1062"/>
      <c r="BP49" s="1062"/>
      <c r="BQ49" s="1062"/>
      <c r="BR49" s="1062"/>
      <c r="BS49" s="1062"/>
      <c r="BT49" s="1062"/>
      <c r="BU49" s="1062"/>
      <c r="BV49" s="1062"/>
      <c r="BW49" s="1062"/>
      <c r="BX49" s="1062"/>
      <c r="BY49" s="1062"/>
      <c r="BZ49" s="1062"/>
      <c r="CA49" s="124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73" t="s">
        <v>852</v>
      </c>
      <c r="AL50" s="1274"/>
      <c r="AM50" s="1275"/>
      <c r="AN50" s="1275"/>
      <c r="AO50" s="1275"/>
      <c r="AP50" s="1275"/>
      <c r="AQ50" s="1275"/>
      <c r="AR50" s="1275"/>
      <c r="AS50" s="1276"/>
      <c r="AT50" s="5"/>
      <c r="AU50" s="1245"/>
      <c r="AV50" s="1246"/>
      <c r="AW50" s="532">
        <v>11</v>
      </c>
      <c r="AX50" s="532"/>
      <c r="AY50" s="1062" t="s">
        <v>206</v>
      </c>
      <c r="AZ50" s="1062"/>
      <c r="BA50" s="1062"/>
      <c r="BB50" s="1062"/>
      <c r="BC50" s="1062"/>
      <c r="BD50" s="1062"/>
      <c r="BE50" s="1062"/>
      <c r="BF50" s="1062"/>
      <c r="BG50" s="1062"/>
      <c r="BH50" s="1062"/>
      <c r="BI50" s="1062"/>
      <c r="BJ50" s="1062"/>
      <c r="BK50" s="1062"/>
      <c r="BL50" s="1062"/>
      <c r="BM50" s="1062"/>
      <c r="BN50" s="1062"/>
      <c r="BO50" s="1062"/>
      <c r="BP50" s="1062"/>
      <c r="BQ50" s="1062"/>
      <c r="BR50" s="1062"/>
      <c r="BS50" s="1062"/>
      <c r="BT50" s="1062"/>
      <c r="BU50" s="1062"/>
      <c r="BV50" s="1062"/>
      <c r="BW50" s="1062"/>
      <c r="BX50" s="1062"/>
      <c r="BY50" s="1062"/>
      <c r="BZ50" s="1062"/>
      <c r="CA50" s="1247"/>
      <c r="CB50" s="5"/>
    </row>
    <row r="51" spans="1:80" ht="12" customHeight="1" x14ac:dyDescent="0.2">
      <c r="A51" s="35"/>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96"/>
      <c r="AL51" s="96"/>
      <c r="AM51" s="96"/>
      <c r="AN51" s="96"/>
      <c r="AO51" s="96"/>
      <c r="AP51" s="96"/>
      <c r="AQ51" s="96"/>
      <c r="AR51" s="96"/>
      <c r="AS51" s="96"/>
      <c r="AT51" s="5"/>
      <c r="AU51" s="1245"/>
      <c r="AV51" s="1246"/>
      <c r="AW51" s="532">
        <v>12</v>
      </c>
      <c r="AX51" s="532"/>
      <c r="AY51" s="1062" t="s">
        <v>205</v>
      </c>
      <c r="AZ51" s="1062"/>
      <c r="BA51" s="1062"/>
      <c r="BB51" s="1062"/>
      <c r="BC51" s="1062"/>
      <c r="BD51" s="1062"/>
      <c r="BE51" s="1062"/>
      <c r="BF51" s="1062"/>
      <c r="BG51" s="1062"/>
      <c r="BH51" s="1062"/>
      <c r="BI51" s="1062"/>
      <c r="BJ51" s="1062"/>
      <c r="BK51" s="1062"/>
      <c r="BL51" s="1062"/>
      <c r="BM51" s="1062"/>
      <c r="BN51" s="1062"/>
      <c r="BO51" s="1062"/>
      <c r="BP51" s="1062"/>
      <c r="BQ51" s="1062"/>
      <c r="BR51" s="1062"/>
      <c r="BS51" s="1062"/>
      <c r="BT51" s="1062"/>
      <c r="BU51" s="1062"/>
      <c r="BV51" s="1062"/>
      <c r="BW51" s="1062"/>
      <c r="BX51" s="1062"/>
      <c r="BY51" s="1062"/>
      <c r="BZ51" s="1062"/>
      <c r="CA51" s="1247"/>
      <c r="CB51" s="5"/>
    </row>
    <row r="52" spans="1:80" ht="12" customHeight="1" x14ac:dyDescent="0.2">
      <c r="A52" s="35"/>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96"/>
      <c r="AL52" s="96"/>
      <c r="AM52" s="96"/>
      <c r="AN52" s="96"/>
      <c r="AO52" s="96"/>
      <c r="AP52" s="96"/>
      <c r="AQ52" s="96"/>
      <c r="AR52" s="96"/>
      <c r="AS52" s="96"/>
      <c r="AT52" s="5"/>
      <c r="AU52" s="1245"/>
      <c r="AV52" s="1246"/>
      <c r="AW52" s="532">
        <v>13</v>
      </c>
      <c r="AX52" s="532"/>
      <c r="AY52" s="1062" t="s">
        <v>204</v>
      </c>
      <c r="AZ52" s="1062"/>
      <c r="BA52" s="1062"/>
      <c r="BB52" s="1062"/>
      <c r="BC52" s="1062"/>
      <c r="BD52" s="1062"/>
      <c r="BE52" s="1062"/>
      <c r="BF52" s="1062"/>
      <c r="BG52" s="1062"/>
      <c r="BH52" s="1062"/>
      <c r="BI52" s="1062"/>
      <c r="BJ52" s="1062"/>
      <c r="BK52" s="1062"/>
      <c r="BL52" s="1062"/>
      <c r="BM52" s="1062"/>
      <c r="BN52" s="1062"/>
      <c r="BO52" s="1062"/>
      <c r="BP52" s="1062"/>
      <c r="BQ52" s="1062"/>
      <c r="BR52" s="1062"/>
      <c r="BS52" s="1062"/>
      <c r="BT52" s="1062"/>
      <c r="BU52" s="1062"/>
      <c r="BV52" s="1062"/>
      <c r="BW52" s="1062"/>
      <c r="BX52" s="1062"/>
      <c r="BY52" s="1062"/>
      <c r="BZ52" s="1062"/>
      <c r="CA52" s="1247"/>
      <c r="CB52" s="5"/>
    </row>
    <row r="53" spans="1:80" ht="12" customHeight="1" x14ac:dyDescent="0.2">
      <c r="A53" s="35"/>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96"/>
      <c r="AL53" s="96"/>
      <c r="AM53" s="96"/>
      <c r="AN53" s="96"/>
      <c r="AO53" s="96"/>
      <c r="AP53" s="96"/>
      <c r="AQ53" s="96"/>
      <c r="AR53" s="96"/>
      <c r="AS53" s="96"/>
      <c r="AT53" s="5"/>
      <c r="AU53" s="1245"/>
      <c r="AV53" s="1246"/>
      <c r="AW53" s="532">
        <v>14</v>
      </c>
      <c r="AX53" s="532"/>
      <c r="AY53" s="1062" t="s">
        <v>203</v>
      </c>
      <c r="AZ53" s="1062"/>
      <c r="BA53" s="1062"/>
      <c r="BB53" s="1062"/>
      <c r="BC53" s="1062"/>
      <c r="BD53" s="1062"/>
      <c r="BE53" s="1062"/>
      <c r="BF53" s="1062"/>
      <c r="BG53" s="1062"/>
      <c r="BH53" s="1062"/>
      <c r="BI53" s="1062"/>
      <c r="BJ53" s="1062"/>
      <c r="BK53" s="1062"/>
      <c r="BL53" s="1062"/>
      <c r="BM53" s="1062"/>
      <c r="BN53" s="1062"/>
      <c r="BO53" s="1062"/>
      <c r="BP53" s="1062"/>
      <c r="BQ53" s="1062"/>
      <c r="BR53" s="1062"/>
      <c r="BS53" s="1062"/>
      <c r="BT53" s="1062"/>
      <c r="BU53" s="1062"/>
      <c r="BV53" s="1062"/>
      <c r="BW53" s="1062"/>
      <c r="BX53" s="1062"/>
      <c r="BY53" s="1062"/>
      <c r="BZ53" s="1062"/>
      <c r="CA53" s="1247"/>
      <c r="CB53" s="5"/>
    </row>
    <row r="54" spans="1:80" ht="12" customHeight="1" x14ac:dyDescent="0.2">
      <c r="A54" s="35"/>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96"/>
      <c r="AL54" s="96"/>
      <c r="AM54" s="96"/>
      <c r="AN54" s="96"/>
      <c r="AO54" s="96"/>
      <c r="AP54" s="96"/>
      <c r="AQ54" s="96"/>
      <c r="AR54" s="96"/>
      <c r="AS54" s="96"/>
      <c r="AT54" s="5"/>
      <c r="AU54" s="1245"/>
      <c r="AV54" s="1246"/>
      <c r="AW54" s="532">
        <v>15</v>
      </c>
      <c r="AX54" s="532"/>
      <c r="AY54" s="1062" t="s">
        <v>202</v>
      </c>
      <c r="AZ54" s="1062"/>
      <c r="BA54" s="1062"/>
      <c r="BB54" s="1062"/>
      <c r="BC54" s="1062"/>
      <c r="BD54" s="1062"/>
      <c r="BE54" s="1062"/>
      <c r="BF54" s="1062"/>
      <c r="BG54" s="1062"/>
      <c r="BH54" s="1062"/>
      <c r="BI54" s="1062"/>
      <c r="BJ54" s="1062"/>
      <c r="BK54" s="1062"/>
      <c r="BL54" s="1062"/>
      <c r="BM54" s="1062"/>
      <c r="BN54" s="1062"/>
      <c r="BO54" s="1062"/>
      <c r="BP54" s="1062"/>
      <c r="BQ54" s="1062"/>
      <c r="BR54" s="1062"/>
      <c r="BS54" s="1062"/>
      <c r="BT54" s="1062"/>
      <c r="BU54" s="1062"/>
      <c r="BV54" s="1062"/>
      <c r="BW54" s="1062"/>
      <c r="BX54" s="1062"/>
      <c r="BY54" s="1062"/>
      <c r="BZ54" s="1062"/>
      <c r="CA54" s="1247"/>
      <c r="CB54" s="5"/>
    </row>
    <row r="55" spans="1:80" ht="12" customHeight="1" x14ac:dyDescent="0.2">
      <c r="A55" s="35"/>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96"/>
      <c r="AL55" s="96"/>
      <c r="AM55" s="96"/>
      <c r="AN55" s="96"/>
      <c r="AO55" s="96"/>
      <c r="AP55" s="96"/>
      <c r="AQ55" s="96"/>
      <c r="AR55" s="96"/>
      <c r="AS55" s="96"/>
      <c r="AT55" s="5"/>
      <c r="AU55" s="1245"/>
      <c r="AV55" s="1246"/>
      <c r="AW55" s="532">
        <v>16</v>
      </c>
      <c r="AX55" s="532"/>
      <c r="AY55" s="1062" t="s">
        <v>201</v>
      </c>
      <c r="AZ55" s="1062"/>
      <c r="BA55" s="1062"/>
      <c r="BB55" s="1062"/>
      <c r="BC55" s="1062"/>
      <c r="BD55" s="1062"/>
      <c r="BE55" s="1062"/>
      <c r="BF55" s="1062"/>
      <c r="BG55" s="1062"/>
      <c r="BH55" s="1062"/>
      <c r="BI55" s="1062"/>
      <c r="BJ55" s="1062"/>
      <c r="BK55" s="1062"/>
      <c r="BL55" s="1062"/>
      <c r="BM55" s="1062"/>
      <c r="BN55" s="1062"/>
      <c r="BO55" s="1062"/>
      <c r="BP55" s="1062"/>
      <c r="BQ55" s="1062"/>
      <c r="BR55" s="1062"/>
      <c r="BS55" s="1062"/>
      <c r="BT55" s="1062"/>
      <c r="BU55" s="1062"/>
      <c r="BV55" s="1062"/>
      <c r="BW55" s="1062"/>
      <c r="BX55" s="1062"/>
      <c r="BY55" s="1062"/>
      <c r="BZ55" s="1062"/>
      <c r="CA55" s="1247"/>
      <c r="CB55" s="5"/>
    </row>
    <row r="56" spans="1:80" ht="12" customHeight="1" x14ac:dyDescent="0.2">
      <c r="A56" s="35"/>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96"/>
      <c r="AL56" s="96"/>
      <c r="AM56" s="96"/>
      <c r="AN56" s="96"/>
      <c r="AO56" s="96"/>
      <c r="AP56" s="96"/>
      <c r="AQ56" s="96"/>
      <c r="AR56" s="96"/>
      <c r="AS56" s="96"/>
      <c r="AT56" s="5"/>
      <c r="AU56" s="1245"/>
      <c r="AV56" s="1246"/>
      <c r="AW56" s="532">
        <v>17</v>
      </c>
      <c r="AX56" s="532"/>
      <c r="AY56" s="1062" t="s">
        <v>200</v>
      </c>
      <c r="AZ56" s="1062"/>
      <c r="BA56" s="1062"/>
      <c r="BB56" s="1062"/>
      <c r="BC56" s="1062"/>
      <c r="BD56" s="1062"/>
      <c r="BE56" s="1062"/>
      <c r="BF56" s="1062"/>
      <c r="BG56" s="1062"/>
      <c r="BH56" s="1062"/>
      <c r="BI56" s="1062"/>
      <c r="BJ56" s="1062"/>
      <c r="BK56" s="1062"/>
      <c r="BL56" s="1062"/>
      <c r="BM56" s="1062"/>
      <c r="BN56" s="1062"/>
      <c r="BO56" s="1062"/>
      <c r="BP56" s="1062"/>
      <c r="BQ56" s="1062"/>
      <c r="BR56" s="1062"/>
      <c r="BS56" s="1062"/>
      <c r="BT56" s="1062"/>
      <c r="BU56" s="1062"/>
      <c r="BV56" s="1062"/>
      <c r="BW56" s="1062"/>
      <c r="BX56" s="1062"/>
      <c r="BY56" s="1062"/>
      <c r="BZ56" s="1062"/>
      <c r="CA56" s="1247"/>
      <c r="CB56" s="5"/>
    </row>
    <row r="57" spans="1:80" ht="12" customHeight="1" x14ac:dyDescent="0.2">
      <c r="A57" s="35"/>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96"/>
      <c r="AL57" s="96"/>
      <c r="AM57" s="96"/>
      <c r="AN57" s="96"/>
      <c r="AO57" s="96"/>
      <c r="AP57" s="96"/>
      <c r="AQ57" s="96"/>
      <c r="AR57" s="96"/>
      <c r="AS57" s="96"/>
      <c r="AT57" s="5"/>
      <c r="AU57" s="1245"/>
      <c r="AV57" s="1246"/>
      <c r="AW57" s="532">
        <v>18</v>
      </c>
      <c r="AX57" s="532"/>
      <c r="AY57" s="1062" t="s">
        <v>199</v>
      </c>
      <c r="AZ57" s="1062"/>
      <c r="BA57" s="1062"/>
      <c r="BB57" s="1062"/>
      <c r="BC57" s="1062"/>
      <c r="BD57" s="1062"/>
      <c r="BE57" s="1062"/>
      <c r="BF57" s="1062"/>
      <c r="BG57" s="1062"/>
      <c r="BH57" s="1062"/>
      <c r="BI57" s="1062"/>
      <c r="BJ57" s="1062"/>
      <c r="BK57" s="1062"/>
      <c r="BL57" s="1062"/>
      <c r="BM57" s="1062"/>
      <c r="BN57" s="1062"/>
      <c r="BO57" s="1062"/>
      <c r="BP57" s="1062"/>
      <c r="BQ57" s="1062"/>
      <c r="BR57" s="1062"/>
      <c r="BS57" s="1062"/>
      <c r="BT57" s="1062"/>
      <c r="BU57" s="1062"/>
      <c r="BV57" s="1062"/>
      <c r="BW57" s="1062"/>
      <c r="BX57" s="1062"/>
      <c r="BY57" s="1062"/>
      <c r="BZ57" s="1062"/>
      <c r="CA57" s="1247"/>
      <c r="CB57" s="5"/>
    </row>
    <row r="58" spans="1:80" ht="12" customHeight="1" x14ac:dyDescent="0.2">
      <c r="A58" s="35"/>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96"/>
      <c r="AL58" s="96"/>
      <c r="AM58" s="96"/>
      <c r="AN58" s="96"/>
      <c r="AO58" s="96"/>
      <c r="AP58" s="96"/>
      <c r="AQ58" s="96"/>
      <c r="AR58" s="96"/>
      <c r="AS58" s="96"/>
      <c r="AT58" s="5"/>
      <c r="AU58" s="1245"/>
      <c r="AV58" s="1246"/>
      <c r="AW58" s="532">
        <v>19</v>
      </c>
      <c r="AX58" s="532"/>
      <c r="AY58" s="1062" t="s">
        <v>198</v>
      </c>
      <c r="AZ58" s="1062"/>
      <c r="BA58" s="1062"/>
      <c r="BB58" s="1062"/>
      <c r="BC58" s="1062"/>
      <c r="BD58" s="1062"/>
      <c r="BE58" s="1062"/>
      <c r="BF58" s="1062"/>
      <c r="BG58" s="1062"/>
      <c r="BH58" s="1062"/>
      <c r="BI58" s="1062"/>
      <c r="BJ58" s="1062"/>
      <c r="BK58" s="1062"/>
      <c r="BL58" s="1062"/>
      <c r="BM58" s="1062"/>
      <c r="BN58" s="1062"/>
      <c r="BO58" s="1062"/>
      <c r="BP58" s="1062"/>
      <c r="BQ58" s="1062"/>
      <c r="BR58" s="1062"/>
      <c r="BS58" s="1062"/>
      <c r="BT58" s="1062"/>
      <c r="BU58" s="1062"/>
      <c r="BV58" s="1062"/>
      <c r="BW58" s="1062"/>
      <c r="BX58" s="1062"/>
      <c r="BY58" s="1062"/>
      <c r="BZ58" s="1062"/>
      <c r="CA58" s="1247"/>
      <c r="CB58" s="5"/>
    </row>
    <row r="59" spans="1:80" ht="12" customHeight="1" x14ac:dyDescent="0.2">
      <c r="A59" s="35"/>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96"/>
      <c r="AL59" s="96"/>
      <c r="AM59" s="96"/>
      <c r="AN59" s="96"/>
      <c r="AO59" s="96"/>
      <c r="AP59" s="96"/>
      <c r="AQ59" s="96"/>
      <c r="AR59" s="96"/>
      <c r="AS59" s="96"/>
      <c r="AT59" s="5"/>
      <c r="AU59" s="1245"/>
      <c r="AV59" s="1246"/>
      <c r="AW59" s="532">
        <v>20</v>
      </c>
      <c r="AX59" s="532"/>
      <c r="AY59" s="1062" t="s">
        <v>197</v>
      </c>
      <c r="AZ59" s="1062"/>
      <c r="BA59" s="1062"/>
      <c r="BB59" s="1062"/>
      <c r="BC59" s="1062"/>
      <c r="BD59" s="1062"/>
      <c r="BE59" s="1062"/>
      <c r="BF59" s="1062"/>
      <c r="BG59" s="1062"/>
      <c r="BH59" s="1062"/>
      <c r="BI59" s="1062"/>
      <c r="BJ59" s="1062"/>
      <c r="BK59" s="1062"/>
      <c r="BL59" s="1062"/>
      <c r="BM59" s="1062"/>
      <c r="BN59" s="1062"/>
      <c r="BO59" s="1062"/>
      <c r="BP59" s="1062"/>
      <c r="BQ59" s="1062"/>
      <c r="BR59" s="1062"/>
      <c r="BS59" s="1062"/>
      <c r="BT59" s="1062"/>
      <c r="BU59" s="1062"/>
      <c r="BV59" s="1062"/>
      <c r="BW59" s="1062"/>
      <c r="BX59" s="1062"/>
      <c r="BY59" s="1062"/>
      <c r="BZ59" s="1062"/>
      <c r="CA59" s="1247"/>
      <c r="CB59" s="5"/>
    </row>
    <row r="60" spans="1:80" ht="12" customHeight="1" thickBot="1" x14ac:dyDescent="0.25">
      <c r="A60" s="35"/>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96"/>
      <c r="AL60" s="96"/>
      <c r="AM60" s="96"/>
      <c r="AN60" s="96"/>
      <c r="AO60" s="96"/>
      <c r="AP60" s="96"/>
      <c r="AQ60" s="96"/>
      <c r="AR60" s="96"/>
      <c r="AS60" s="96"/>
      <c r="AT60" s="5"/>
      <c r="AU60" s="533" t="s">
        <v>195</v>
      </c>
      <c r="AV60" s="534"/>
      <c r="AW60" s="534"/>
      <c r="AX60" s="536"/>
      <c r="AY60" s="1270" t="s">
        <v>196</v>
      </c>
      <c r="AZ60" s="1271"/>
      <c r="BA60" s="1271"/>
      <c r="BB60" s="1271"/>
      <c r="BC60" s="1271"/>
      <c r="BD60" s="1271"/>
      <c r="BE60" s="1271"/>
      <c r="BF60" s="1271"/>
      <c r="BG60" s="1271"/>
      <c r="BH60" s="1271"/>
      <c r="BI60" s="1271"/>
      <c r="BJ60" s="1271"/>
      <c r="BK60" s="1271"/>
      <c r="BL60" s="1271"/>
      <c r="BM60" s="1271"/>
      <c r="BN60" s="1271"/>
      <c r="BO60" s="1271"/>
      <c r="BP60" s="1271"/>
      <c r="BQ60" s="1271"/>
      <c r="BR60" s="1271"/>
      <c r="BS60" s="1271"/>
      <c r="BT60" s="1271"/>
      <c r="BU60" s="1271"/>
      <c r="BV60" s="1271"/>
      <c r="BW60" s="1271"/>
      <c r="BX60" s="1271"/>
      <c r="BY60" s="1271"/>
      <c r="BZ60" s="1271"/>
      <c r="CA60" s="1272"/>
      <c r="CB60" s="5"/>
    </row>
    <row r="61" spans="1:80" ht="12" customHeight="1" x14ac:dyDescent="0.2">
      <c r="A61" s="22"/>
      <c r="B61" s="957"/>
      <c r="C61" s="957"/>
      <c r="D61" s="957"/>
      <c r="E61" s="957"/>
      <c r="F61" s="957"/>
      <c r="G61" s="957"/>
      <c r="H61" s="957"/>
      <c r="I61" s="957"/>
      <c r="J61" s="957"/>
      <c r="K61" s="957"/>
      <c r="L61" s="957"/>
      <c r="M61" s="957"/>
      <c r="N61" s="957"/>
      <c r="O61" s="957"/>
      <c r="P61" s="957"/>
      <c r="Q61" s="957"/>
      <c r="R61" s="957"/>
      <c r="S61" s="957"/>
      <c r="T61" s="957"/>
      <c r="U61" s="957"/>
      <c r="V61" s="957"/>
      <c r="W61" s="957"/>
      <c r="X61" s="957"/>
      <c r="Y61" s="957"/>
      <c r="Z61" s="957"/>
      <c r="AA61" s="957"/>
      <c r="AB61" s="957"/>
      <c r="AC61" s="957"/>
      <c r="AD61" s="957"/>
      <c r="AE61" s="957"/>
      <c r="AF61" s="957"/>
      <c r="AG61" s="957"/>
      <c r="AH61" s="957"/>
      <c r="AI61" s="957"/>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74" t="s">
        <v>893</v>
      </c>
      <c r="AL3" s="1075"/>
      <c r="AM3" s="1075"/>
      <c r="AN3" s="1075"/>
      <c r="AO3" s="1075"/>
      <c r="AP3" s="1075"/>
      <c r="AQ3" s="1075"/>
      <c r="AR3" s="1075"/>
      <c r="AS3" s="1075"/>
      <c r="AT3" s="1075"/>
      <c r="AU3" s="1075"/>
      <c r="AV3" s="1075"/>
      <c r="AW3" s="1075"/>
      <c r="AX3" s="1075"/>
      <c r="AY3" s="1075"/>
      <c r="AZ3" s="1075"/>
      <c r="BA3" s="1075"/>
      <c r="BB3" s="1075"/>
      <c r="BC3" s="1075"/>
      <c r="BD3" s="1075"/>
      <c r="BE3" s="1075"/>
      <c r="BF3" s="1075"/>
      <c r="BG3" s="1075"/>
      <c r="BH3" s="1075"/>
      <c r="BI3" s="1075"/>
      <c r="BJ3" s="1075"/>
      <c r="BK3" s="1075"/>
      <c r="BL3" s="1075"/>
      <c r="BM3" s="1075"/>
      <c r="BN3" s="1075"/>
      <c r="BO3" s="1076"/>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84"/>
      <c r="AL4" s="1085"/>
      <c r="AM4" s="1086"/>
      <c r="AN4" s="1080" t="s">
        <v>1007</v>
      </c>
      <c r="AO4" s="1080"/>
      <c r="AP4" s="1080"/>
      <c r="AQ4" s="1080" t="s">
        <v>98</v>
      </c>
      <c r="AR4" s="1080"/>
      <c r="AS4" s="1080"/>
      <c r="AT4" s="1080"/>
      <c r="AU4" s="1080"/>
      <c r="AV4" s="1080"/>
      <c r="AW4" s="1080"/>
      <c r="AX4" s="1080"/>
      <c r="AY4" s="1077"/>
      <c r="AZ4" s="1080" t="s">
        <v>155</v>
      </c>
      <c r="BA4" s="1080"/>
      <c r="BB4" s="1080"/>
      <c r="BC4" s="1080"/>
      <c r="BD4" s="1080"/>
      <c r="BE4" s="1080"/>
      <c r="BF4" s="1080"/>
      <c r="BG4" s="1080"/>
      <c r="BH4" s="1077" t="s">
        <v>154</v>
      </c>
      <c r="BI4" s="1078"/>
      <c r="BJ4" s="1078"/>
      <c r="BK4" s="1078"/>
      <c r="BL4" s="1078"/>
      <c r="BM4" s="1078"/>
      <c r="BN4" s="1078"/>
      <c r="BO4" s="1079"/>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1"/>
      <c r="N5" s="911"/>
      <c r="O5" s="911"/>
      <c r="P5" s="911"/>
      <c r="Q5" s="911"/>
      <c r="R5" s="911"/>
      <c r="S5" s="911"/>
      <c r="T5" s="911"/>
      <c r="U5" s="911"/>
      <c r="V5" s="911"/>
      <c r="W5" s="911"/>
      <c r="X5" s="911"/>
      <c r="Y5" s="911"/>
      <c r="Z5" s="911"/>
      <c r="AA5" s="911"/>
      <c r="AB5" s="911"/>
      <c r="AC5" s="911"/>
      <c r="AD5" s="911"/>
      <c r="AE5" s="911"/>
      <c r="AF5" s="911"/>
      <c r="AG5" s="911"/>
      <c r="AH5" s="911"/>
      <c r="AI5" s="911"/>
      <c r="AJ5" s="5"/>
      <c r="AK5" s="1061" t="s">
        <v>152</v>
      </c>
      <c r="AL5" s="1062"/>
      <c r="AM5" s="1062"/>
      <c r="AN5" s="1072"/>
      <c r="AO5" s="1072"/>
      <c r="AP5" s="1072"/>
      <c r="AQ5" s="1065"/>
      <c r="AR5" s="1065"/>
      <c r="AS5" s="1065"/>
      <c r="AT5" s="1049" t="s">
        <v>151</v>
      </c>
      <c r="AU5" s="1049"/>
      <c r="AV5" s="1049"/>
      <c r="AW5" s="1049"/>
      <c r="AX5" s="1049"/>
      <c r="AY5" s="1050"/>
      <c r="AZ5" s="1067" t="str">
        <f>IF(AN5="","",IF(100*(ABS(AN5-$AN$8)/$AN$8)&gt;10,"T1 Exceeds 10% by "&amp;ROUND(100*(ABS(AN5-$AN$8)/$AN$8)-10,1)&amp;"%",""))</f>
        <v/>
      </c>
      <c r="BA5" s="1067"/>
      <c r="BB5" s="1067"/>
      <c r="BC5" s="1067"/>
      <c r="BD5" s="1067"/>
      <c r="BE5" s="1067"/>
      <c r="BF5" s="1067"/>
      <c r="BG5" s="1067"/>
      <c r="BH5" s="1067" t="str">
        <f>IF(AQ5="","",IF(100*(ABS(AQ5-$AQ$8)/$AQ$8)&gt;2,"T1 Exceeds 2% by "&amp;ROUND(100*(ABS(AQ5-$AQ$8)/$AQ$8)-2,1)&amp;"%",""))</f>
        <v/>
      </c>
      <c r="BI5" s="1067"/>
      <c r="BJ5" s="1067"/>
      <c r="BK5" s="1067"/>
      <c r="BL5" s="1067"/>
      <c r="BM5" s="1067"/>
      <c r="BN5" s="1067"/>
      <c r="BO5" s="1068"/>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61" t="s">
        <v>51</v>
      </c>
      <c r="AL6" s="1062"/>
      <c r="AM6" s="1062"/>
      <c r="AN6" s="1072"/>
      <c r="AO6" s="1072"/>
      <c r="AP6" s="1072"/>
      <c r="AQ6" s="1065"/>
      <c r="AR6" s="1065"/>
      <c r="AS6" s="1065"/>
      <c r="AT6" s="1461"/>
      <c r="AU6" s="1461"/>
      <c r="AV6" s="1461"/>
      <c r="AW6" s="1461"/>
      <c r="AX6" s="1461"/>
      <c r="AY6" s="1462"/>
      <c r="AZ6" s="1067" t="str">
        <f>IF(AN6="","",IF(100*(ABS(AN6-$AN$8)/$AN$8)&gt;10,"T2 Exceeds 10% by "&amp;ROUND(100*(ABS(AN6-$AN$8)/$AN$8)-10,1)&amp;"%",""))</f>
        <v/>
      </c>
      <c r="BA6" s="1067"/>
      <c r="BB6" s="1067"/>
      <c r="BC6" s="1067"/>
      <c r="BD6" s="1067"/>
      <c r="BE6" s="1067"/>
      <c r="BF6" s="1067"/>
      <c r="BG6" s="1067"/>
      <c r="BH6" s="1067" t="str">
        <f>IF(AQ6="","",IF(100*(ABS(AQ6-$AQ$8)/$AQ$8)&gt;2,"T2 Exceeds 2% by "&amp;ROUND(100*(ABS(AQ6-$AQ$8)/$AQ$8)-2,1)&amp;"%",""))</f>
        <v/>
      </c>
      <c r="BI6" s="1067"/>
      <c r="BJ6" s="1067"/>
      <c r="BK6" s="1067"/>
      <c r="BL6" s="1067"/>
      <c r="BM6" s="1067"/>
      <c r="BN6" s="1067"/>
      <c r="BO6" s="1068"/>
      <c r="BP6" s="5"/>
      <c r="BQ6" s="5"/>
      <c r="BR6" s="5"/>
      <c r="BS6" s="5"/>
      <c r="BT6" s="5"/>
      <c r="BU6" s="5"/>
      <c r="BV6" s="5"/>
      <c r="BW6" s="5"/>
      <c r="BX6" s="5"/>
      <c r="BY6" s="5"/>
      <c r="BZ6" s="5"/>
      <c r="CA6" s="5"/>
      <c r="CB6" s="5"/>
    </row>
    <row r="7" spans="1:109"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5"/>
      <c r="AK7" s="1061" t="s">
        <v>50</v>
      </c>
      <c r="AL7" s="1062"/>
      <c r="AM7" s="1062"/>
      <c r="AN7" s="1072"/>
      <c r="AO7" s="1072"/>
      <c r="AP7" s="1072"/>
      <c r="AQ7" s="1065"/>
      <c r="AR7" s="1065"/>
      <c r="AS7" s="1065"/>
      <c r="AT7" s="1049" t="s">
        <v>147</v>
      </c>
      <c r="AU7" s="1049"/>
      <c r="AV7" s="1049"/>
      <c r="AW7" s="1049"/>
      <c r="AX7" s="1049"/>
      <c r="AY7" s="1050"/>
      <c r="AZ7" s="1067" t="str">
        <f>IF(AN7="","",IF(100*(ABS(AN7-$AN$8)/$AN$8)&gt;10,"T3 Exceeds 10% by "&amp;ROUND(100*(ABS(AN7-$AN$8)/$AN$8)-10,1)&amp;"%",""))</f>
        <v/>
      </c>
      <c r="BA7" s="1067"/>
      <c r="BB7" s="1067"/>
      <c r="BC7" s="1067"/>
      <c r="BD7" s="1067"/>
      <c r="BE7" s="1067"/>
      <c r="BF7" s="1067"/>
      <c r="BG7" s="1067"/>
      <c r="BH7" s="1067" t="str">
        <f>IF(AQ7="","",IF(100*(ABS(AQ7-$AQ$8)/$AQ$8)&gt;2,"T3 Exceeds 2% by "&amp;ROUND(100*(ABS(AQ7-$AQ$8)/$AQ$8)-2,1)&amp;"%",""))</f>
        <v/>
      </c>
      <c r="BI7" s="1067"/>
      <c r="BJ7" s="1067"/>
      <c r="BK7" s="1067"/>
      <c r="BL7" s="1067"/>
      <c r="BM7" s="1067"/>
      <c r="BN7" s="1067"/>
      <c r="BO7" s="1068"/>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61" t="s">
        <v>144</v>
      </c>
      <c r="AL8" s="1062"/>
      <c r="AM8" s="1062"/>
      <c r="AN8" s="1063" t="str">
        <f>IFERROR(AVERAGE(AN5:AP7),"")</f>
        <v/>
      </c>
      <c r="AO8" s="1063"/>
      <c r="AP8" s="1063"/>
      <c r="AQ8" s="1064" t="str">
        <f>IFERROR(AVERAGE(AQ5:AS7),"")</f>
        <v/>
      </c>
      <c r="AR8" s="1064"/>
      <c r="AS8" s="1064"/>
      <c r="AT8" s="1461"/>
      <c r="AU8" s="1461"/>
      <c r="AV8" s="1461"/>
      <c r="AW8" s="1461"/>
      <c r="AX8" s="1461"/>
      <c r="AY8" s="1462"/>
      <c r="AZ8" s="1038" t="s">
        <v>143</v>
      </c>
      <c r="BA8" s="1039"/>
      <c r="BB8" s="1039"/>
      <c r="BC8" s="1039"/>
      <c r="BD8" s="1039"/>
      <c r="BE8" s="1039"/>
      <c r="BF8" s="1039"/>
      <c r="BG8" s="1039"/>
      <c r="BH8" s="1039"/>
      <c r="BI8" s="1039"/>
      <c r="BJ8" s="1039"/>
      <c r="BK8" s="1039"/>
      <c r="BL8" s="1039"/>
      <c r="BM8" s="1039"/>
      <c r="BN8" s="1039"/>
      <c r="BO8" s="1040"/>
      <c r="BP8" s="5"/>
      <c r="BQ8" s="5"/>
      <c r="BR8" s="5"/>
      <c r="BS8" s="5"/>
      <c r="BT8" s="5"/>
      <c r="BU8" s="5"/>
      <c r="BV8" s="5"/>
      <c r="BW8" s="5"/>
      <c r="BX8" s="5"/>
      <c r="BY8" s="5"/>
      <c r="BZ8" s="5"/>
      <c r="CA8" s="5"/>
      <c r="CB8" s="5"/>
    </row>
    <row r="9" spans="1:109" ht="12" customHeight="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5"/>
      <c r="AK9" s="1043"/>
      <c r="AL9" s="1044"/>
      <c r="AM9" s="1044"/>
      <c r="AN9" s="1044"/>
      <c r="AO9" s="1044"/>
      <c r="AP9" s="1044"/>
      <c r="AQ9" s="1044"/>
      <c r="AR9" s="1044"/>
      <c r="AS9" s="1045"/>
      <c r="AT9" s="1049" t="s">
        <v>141</v>
      </c>
      <c r="AU9" s="1049"/>
      <c r="AV9" s="1049"/>
      <c r="AW9" s="1049"/>
      <c r="AX9" s="1049"/>
      <c r="AY9" s="1050"/>
      <c r="AZ9" s="1051" t="s">
        <v>140</v>
      </c>
      <c r="BA9" s="1052"/>
      <c r="BB9" s="1052"/>
      <c r="BC9" s="1052"/>
      <c r="BD9" s="1052"/>
      <c r="BE9" s="1052"/>
      <c r="BF9" s="1052"/>
      <c r="BG9" s="1052"/>
      <c r="BH9" s="1052"/>
      <c r="BI9" s="1052"/>
      <c r="BJ9" s="1052"/>
      <c r="BK9" s="1052"/>
      <c r="BL9" s="1052"/>
      <c r="BM9" s="1052"/>
      <c r="BN9" s="1052"/>
      <c r="BO9" s="1053"/>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46"/>
      <c r="AL10" s="1047"/>
      <c r="AM10" s="1047"/>
      <c r="AN10" s="1047"/>
      <c r="AO10" s="1047"/>
      <c r="AP10" s="1047"/>
      <c r="AQ10" s="1047"/>
      <c r="AR10" s="1047"/>
      <c r="AS10" s="1048"/>
      <c r="AT10" s="1035"/>
      <c r="AU10" s="1036"/>
      <c r="AV10" s="1036"/>
      <c r="AW10" s="1036"/>
      <c r="AX10" s="1036"/>
      <c r="AY10" s="1037"/>
      <c r="AZ10" s="1054"/>
      <c r="BA10" s="1055"/>
      <c r="BB10" s="1055"/>
      <c r="BC10" s="1055"/>
      <c r="BD10" s="1055"/>
      <c r="BE10" s="1055"/>
      <c r="BF10" s="1055"/>
      <c r="BG10" s="1055"/>
      <c r="BH10" s="1055"/>
      <c r="BI10" s="1055"/>
      <c r="BJ10" s="1055"/>
      <c r="BK10" s="1055"/>
      <c r="BL10" s="1055"/>
      <c r="BM10" s="1055"/>
      <c r="BN10" s="1055"/>
      <c r="BO10" s="1056"/>
      <c r="BP10" s="5"/>
      <c r="BQ10" s="5"/>
      <c r="BR10" s="5"/>
      <c r="BS10" s="5"/>
      <c r="BT10" s="5"/>
      <c r="BU10" s="5"/>
      <c r="BV10" s="5"/>
      <c r="BW10" s="5"/>
      <c r="BX10" s="5"/>
      <c r="BY10" s="5"/>
      <c r="BZ10" s="5"/>
      <c r="CA10" s="5"/>
      <c r="CB10" s="5"/>
    </row>
    <row r="11" spans="1:109" ht="12.75" thickBot="1" x14ac:dyDescent="0.25">
      <c r="A11" s="879" t="s">
        <v>158</v>
      </c>
      <c r="B11" s="880"/>
      <c r="C11" s="880"/>
      <c r="D11" s="880"/>
      <c r="E11" s="880"/>
      <c r="F11" s="880"/>
      <c r="G11" s="880"/>
      <c r="H11" s="880"/>
      <c r="I11" s="880"/>
      <c r="J11" s="880"/>
      <c r="K11" s="880"/>
      <c r="L11" s="880"/>
      <c r="M11" s="880"/>
      <c r="N11" s="880"/>
      <c r="O11" s="880"/>
      <c r="P11" s="881"/>
      <c r="Q11" s="42"/>
      <c r="R11" s="42"/>
      <c r="S11" s="42"/>
      <c r="T11" s="879" t="s">
        <v>157</v>
      </c>
      <c r="U11" s="880"/>
      <c r="V11" s="880"/>
      <c r="W11" s="880"/>
      <c r="X11" s="880"/>
      <c r="Y11" s="880"/>
      <c r="Z11" s="880"/>
      <c r="AA11" s="880"/>
      <c r="AB11" s="880"/>
      <c r="AC11" s="880"/>
      <c r="AD11" s="880"/>
      <c r="AE11" s="880"/>
      <c r="AF11" s="880"/>
      <c r="AG11" s="880"/>
      <c r="AH11" s="880"/>
      <c r="AI11" s="881"/>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63" t="s">
        <v>111</v>
      </c>
      <c r="B12" s="1464"/>
      <c r="C12" s="1464"/>
      <c r="D12" s="1464"/>
      <c r="E12" s="1464"/>
      <c r="F12" s="1465"/>
      <c r="G12" s="1377"/>
      <c r="H12" s="1377"/>
      <c r="I12" s="1377"/>
      <c r="J12" s="1377"/>
      <c r="K12" s="1377"/>
      <c r="L12" s="1377"/>
      <c r="M12" s="1377"/>
      <c r="N12" s="1377"/>
      <c r="O12" s="1377"/>
      <c r="P12" s="1387"/>
      <c r="Q12" s="42"/>
      <c r="R12" s="42"/>
      <c r="S12" s="42"/>
      <c r="T12" s="1081" t="s">
        <v>216</v>
      </c>
      <c r="U12" s="1082"/>
      <c r="V12" s="1082"/>
      <c r="W12" s="1082"/>
      <c r="X12" s="1082"/>
      <c r="Y12" s="1083"/>
      <c r="Z12" s="1344"/>
      <c r="AA12" s="1345"/>
      <c r="AB12" s="1345"/>
      <c r="AC12" s="1345"/>
      <c r="AD12" s="1466"/>
      <c r="AE12" s="1344"/>
      <c r="AF12" s="1345"/>
      <c r="AG12" s="1345"/>
      <c r="AH12" s="1345"/>
      <c r="AI12" s="1346"/>
      <c r="AJ12" s="5"/>
      <c r="AK12" s="1074" t="s">
        <v>894</v>
      </c>
      <c r="AL12" s="1075"/>
      <c r="AM12" s="1075"/>
      <c r="AN12" s="1075"/>
      <c r="AO12" s="1075"/>
      <c r="AP12" s="1075"/>
      <c r="AQ12" s="1075"/>
      <c r="AR12" s="1075"/>
      <c r="AS12" s="1075"/>
      <c r="AT12" s="1075"/>
      <c r="AU12" s="1075"/>
      <c r="AV12" s="1075"/>
      <c r="AW12" s="1075"/>
      <c r="AX12" s="1075"/>
      <c r="AY12" s="1075"/>
      <c r="AZ12" s="1075"/>
      <c r="BA12" s="1075"/>
      <c r="BB12" s="1075"/>
      <c r="BC12" s="1075"/>
      <c r="BD12" s="1075"/>
      <c r="BE12" s="1075"/>
      <c r="BF12" s="1075"/>
      <c r="BG12" s="1075"/>
      <c r="BH12" s="1075"/>
      <c r="BI12" s="1075"/>
      <c r="BJ12" s="1075"/>
      <c r="BK12" s="1075"/>
      <c r="BL12" s="1075"/>
      <c r="BM12" s="1075"/>
      <c r="BN12" s="1075"/>
      <c r="BO12" s="1076"/>
      <c r="BP12" s="5"/>
      <c r="BQ12" s="5"/>
      <c r="BR12" s="5"/>
      <c r="BS12" s="5"/>
      <c r="BT12" s="5"/>
      <c r="BU12" s="5"/>
      <c r="BV12" s="5"/>
      <c r="BW12" s="5"/>
      <c r="BX12" s="5"/>
      <c r="BY12" s="5"/>
      <c r="BZ12" s="5"/>
      <c r="CA12" s="5"/>
      <c r="CB12" s="5"/>
    </row>
    <row r="13" spans="1:109" ht="12" customHeight="1" x14ac:dyDescent="0.2">
      <c r="A13" s="1010" t="s">
        <v>54</v>
      </c>
      <c r="B13" s="1011"/>
      <c r="C13" s="1011"/>
      <c r="D13" s="1011"/>
      <c r="E13" s="1011"/>
      <c r="F13" s="1012"/>
      <c r="G13" s="1025"/>
      <c r="H13" s="1025"/>
      <c r="I13" s="1025"/>
      <c r="J13" s="1025"/>
      <c r="K13" s="1025"/>
      <c r="L13" s="1025"/>
      <c r="M13" s="1025"/>
      <c r="N13" s="1025"/>
      <c r="O13" s="1025"/>
      <c r="P13" s="1026"/>
      <c r="Q13" s="42"/>
      <c r="R13" s="42"/>
      <c r="S13" s="42"/>
      <c r="T13" s="989" t="s">
        <v>153</v>
      </c>
      <c r="U13" s="990"/>
      <c r="V13" s="990"/>
      <c r="W13" s="990"/>
      <c r="X13" s="990"/>
      <c r="Y13" s="990"/>
      <c r="Z13" s="951"/>
      <c r="AA13" s="952"/>
      <c r="AB13" s="952"/>
      <c r="AC13" s="952"/>
      <c r="AD13" s="953"/>
      <c r="AE13" s="951"/>
      <c r="AF13" s="952"/>
      <c r="AG13" s="952"/>
      <c r="AH13" s="952"/>
      <c r="AI13" s="1471"/>
      <c r="AJ13" s="5"/>
      <c r="AK13" s="1084"/>
      <c r="AL13" s="1085"/>
      <c r="AM13" s="1086"/>
      <c r="AN13" s="1080" t="s">
        <v>1007</v>
      </c>
      <c r="AO13" s="1080"/>
      <c r="AP13" s="1080"/>
      <c r="AQ13" s="1080" t="s">
        <v>98</v>
      </c>
      <c r="AR13" s="1080"/>
      <c r="AS13" s="1080"/>
      <c r="AT13" s="1080"/>
      <c r="AU13" s="1080"/>
      <c r="AV13" s="1080"/>
      <c r="AW13" s="1080"/>
      <c r="AX13" s="1080"/>
      <c r="AY13" s="1077"/>
      <c r="AZ13" s="1080" t="s">
        <v>155</v>
      </c>
      <c r="BA13" s="1080"/>
      <c r="BB13" s="1080"/>
      <c r="BC13" s="1080"/>
      <c r="BD13" s="1080"/>
      <c r="BE13" s="1080"/>
      <c r="BF13" s="1080"/>
      <c r="BG13" s="1080"/>
      <c r="BH13" s="1077" t="s">
        <v>154</v>
      </c>
      <c r="BI13" s="1078"/>
      <c r="BJ13" s="1078"/>
      <c r="BK13" s="1078"/>
      <c r="BL13" s="1078"/>
      <c r="BM13" s="1078"/>
      <c r="BN13" s="1078"/>
      <c r="BO13" s="1079"/>
      <c r="BP13" s="5"/>
      <c r="BQ13" s="5"/>
      <c r="BR13" s="5"/>
      <c r="BS13" s="5"/>
      <c r="BT13" s="5"/>
      <c r="BU13" s="5"/>
      <c r="BV13" s="5"/>
      <c r="BW13" s="5"/>
      <c r="BX13" s="5"/>
      <c r="BY13" s="5"/>
      <c r="BZ13" s="5"/>
      <c r="CA13" s="5"/>
      <c r="CB13" s="5"/>
    </row>
    <row r="14" spans="1:109" ht="12" customHeight="1" x14ac:dyDescent="0.2">
      <c r="A14" s="1010" t="s">
        <v>150</v>
      </c>
      <c r="B14" s="1011"/>
      <c r="C14" s="1011"/>
      <c r="D14" s="1011"/>
      <c r="E14" s="1011"/>
      <c r="F14" s="1012"/>
      <c r="G14" s="1025"/>
      <c r="H14" s="1025"/>
      <c r="I14" s="1025"/>
      <c r="J14" s="1025"/>
      <c r="K14" s="1025"/>
      <c r="L14" s="1025"/>
      <c r="M14" s="1025"/>
      <c r="N14" s="1025"/>
      <c r="O14" s="1025"/>
      <c r="P14" s="1026"/>
      <c r="Q14" s="42"/>
      <c r="R14" s="42"/>
      <c r="S14" s="42"/>
      <c r="T14" s="989" t="s">
        <v>875</v>
      </c>
      <c r="U14" s="990"/>
      <c r="V14" s="990"/>
      <c r="W14" s="990"/>
      <c r="X14" s="990"/>
      <c r="Y14" s="990"/>
      <c r="Z14" s="1467"/>
      <c r="AA14" s="1468"/>
      <c r="AB14" s="1468"/>
      <c r="AC14" s="1468"/>
      <c r="AD14" s="1469"/>
      <c r="AE14" s="1467"/>
      <c r="AF14" s="1468"/>
      <c r="AG14" s="1468"/>
      <c r="AH14" s="1468"/>
      <c r="AI14" s="1470"/>
      <c r="AJ14" s="5"/>
      <c r="AK14" s="1061" t="s">
        <v>152</v>
      </c>
      <c r="AL14" s="1062"/>
      <c r="AM14" s="1062"/>
      <c r="AN14" s="1072"/>
      <c r="AO14" s="1072"/>
      <c r="AP14" s="1072"/>
      <c r="AQ14" s="1065"/>
      <c r="AR14" s="1065"/>
      <c r="AS14" s="1065"/>
      <c r="AT14" s="1049" t="s">
        <v>151</v>
      </c>
      <c r="AU14" s="1049"/>
      <c r="AV14" s="1049"/>
      <c r="AW14" s="1049"/>
      <c r="AX14" s="1049"/>
      <c r="AY14" s="1050"/>
      <c r="AZ14" s="1067" t="str">
        <f>IF(AN14="","",IF(100*(ABS(AN14-$AN$8)/$AN$8)&gt;10,"T1 Exceeds 10% by "&amp;ROUND(100*(ABS(AN14-$AN$8)/$AN$8)-10,1)&amp;"%",""))</f>
        <v/>
      </c>
      <c r="BA14" s="1067"/>
      <c r="BB14" s="1067"/>
      <c r="BC14" s="1067"/>
      <c r="BD14" s="1067"/>
      <c r="BE14" s="1067"/>
      <c r="BF14" s="1067"/>
      <c r="BG14" s="1067"/>
      <c r="BH14" s="1067"/>
      <c r="BI14" s="1067"/>
      <c r="BJ14" s="1067"/>
      <c r="BK14" s="1067"/>
      <c r="BL14" s="1067"/>
      <c r="BM14" s="1067"/>
      <c r="BN14" s="1067"/>
      <c r="BO14" s="1068"/>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1010" t="s">
        <v>149</v>
      </c>
      <c r="B15" s="1011"/>
      <c r="C15" s="1011"/>
      <c r="D15" s="1011"/>
      <c r="E15" s="1011"/>
      <c r="F15" s="1012"/>
      <c r="G15" s="1019"/>
      <c r="H15" s="1019"/>
      <c r="I15" s="1019"/>
      <c r="J15" s="1019"/>
      <c r="K15" s="1019"/>
      <c r="L15" s="1019"/>
      <c r="M15" s="1019"/>
      <c r="N15" s="1019"/>
      <c r="O15" s="1019"/>
      <c r="P15" s="1021"/>
      <c r="Q15" s="42"/>
      <c r="R15" s="42"/>
      <c r="S15" s="42"/>
      <c r="T15" s="989" t="s">
        <v>54</v>
      </c>
      <c r="U15" s="990"/>
      <c r="V15" s="990"/>
      <c r="W15" s="990"/>
      <c r="X15" s="990"/>
      <c r="Y15" s="990"/>
      <c r="Z15" s="1025"/>
      <c r="AA15" s="1025"/>
      <c r="AB15" s="1025"/>
      <c r="AC15" s="1025"/>
      <c r="AD15" s="1025"/>
      <c r="AE15" s="1115"/>
      <c r="AF15" s="1116"/>
      <c r="AG15" s="1116"/>
      <c r="AH15" s="1116"/>
      <c r="AI15" s="1277"/>
      <c r="AJ15" s="5"/>
      <c r="AK15" s="1061" t="s">
        <v>51</v>
      </c>
      <c r="AL15" s="1062"/>
      <c r="AM15" s="1062"/>
      <c r="AN15" s="1072"/>
      <c r="AO15" s="1072"/>
      <c r="AP15" s="1072"/>
      <c r="AQ15" s="1065"/>
      <c r="AR15" s="1065"/>
      <c r="AS15" s="1065"/>
      <c r="AT15" s="1461"/>
      <c r="AU15" s="1461"/>
      <c r="AV15" s="1461"/>
      <c r="AW15" s="1461"/>
      <c r="AX15" s="1461"/>
      <c r="AY15" s="1462"/>
      <c r="AZ15" s="1067" t="str">
        <f>IF(AN15="","",IF(100*(ABS(AN15-$AN$8)/$AN$8)&gt;10,"T2 Exceeds 10% by "&amp;ROUND(100*(ABS(AN15-$AN$8)/$AN$8)-10,1)&amp;"%",""))</f>
        <v/>
      </c>
      <c r="BA15" s="1067"/>
      <c r="BB15" s="1067"/>
      <c r="BC15" s="1067"/>
      <c r="BD15" s="1067"/>
      <c r="BE15" s="1067"/>
      <c r="BF15" s="1067"/>
      <c r="BG15" s="1067"/>
      <c r="BH15" s="1067" t="str">
        <f>IF(AQ15="","",IF(100*(ABS(AQ15-$AQ$8)/$AQ$8)&gt;2,"T2 Exceeds 2% by "&amp;ROUND(100*(ABS(AQ15-$AQ$8)/$AQ$8)-2,1)&amp;"%",""))</f>
        <v/>
      </c>
      <c r="BI15" s="1067"/>
      <c r="BJ15" s="1067"/>
      <c r="BK15" s="1067"/>
      <c r="BL15" s="1067"/>
      <c r="BM15" s="1067"/>
      <c r="BN15" s="1067"/>
      <c r="BO15" s="1068"/>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68" t="s">
        <v>146</v>
      </c>
      <c r="B16" s="1169"/>
      <c r="C16" s="1169"/>
      <c r="D16" s="1169"/>
      <c r="E16" s="1169"/>
      <c r="F16" s="1170"/>
      <c r="G16" s="1013"/>
      <c r="H16" s="1013"/>
      <c r="I16" s="1013"/>
      <c r="J16" s="1013"/>
      <c r="K16" s="1013"/>
      <c r="L16" s="1013"/>
      <c r="M16" s="1013"/>
      <c r="N16" s="1013"/>
      <c r="O16" s="1013"/>
      <c r="P16" s="1167"/>
      <c r="Q16" s="42"/>
      <c r="R16" s="42"/>
      <c r="S16" s="42"/>
      <c r="T16" s="989" t="s">
        <v>145</v>
      </c>
      <c r="U16" s="990"/>
      <c r="V16" s="990"/>
      <c r="W16" s="990"/>
      <c r="X16" s="990"/>
      <c r="Y16" s="990"/>
      <c r="Z16" s="1126"/>
      <c r="AA16" s="1127"/>
      <c r="AB16" s="1127"/>
      <c r="AC16" s="1094" t="s">
        <v>72</v>
      </c>
      <c r="AD16" s="1095"/>
      <c r="AE16" s="1126"/>
      <c r="AF16" s="1127"/>
      <c r="AG16" s="1127"/>
      <c r="AH16" s="1094" t="s">
        <v>72</v>
      </c>
      <c r="AI16" s="1473"/>
      <c r="AJ16" s="5"/>
      <c r="AK16" s="1061" t="s">
        <v>50</v>
      </c>
      <c r="AL16" s="1062"/>
      <c r="AM16" s="1062"/>
      <c r="AN16" s="1072"/>
      <c r="AO16" s="1072"/>
      <c r="AP16" s="1072"/>
      <c r="AQ16" s="1065"/>
      <c r="AR16" s="1065"/>
      <c r="AS16" s="1065"/>
      <c r="AT16" s="1049" t="s">
        <v>147</v>
      </c>
      <c r="AU16" s="1049"/>
      <c r="AV16" s="1049"/>
      <c r="AW16" s="1049"/>
      <c r="AX16" s="1049"/>
      <c r="AY16" s="1050"/>
      <c r="AZ16" s="1067" t="str">
        <f>IF(AN16="","",IF(100*(ABS(AN16-$AN$8)/$AN$8)&gt;10,"T3 Exceeds 10% by "&amp;ROUND(100*(ABS(AN16-$AN$8)/$AN$8)-10,1)&amp;"%",""))</f>
        <v/>
      </c>
      <c r="BA16" s="1067"/>
      <c r="BB16" s="1067"/>
      <c r="BC16" s="1067"/>
      <c r="BD16" s="1067"/>
      <c r="BE16" s="1067"/>
      <c r="BF16" s="1067"/>
      <c r="BG16" s="1067"/>
      <c r="BH16" s="1067" t="str">
        <f>IF(AQ16="","",IF(100*(ABS(AQ16-$AQ$8)/$AQ$8)&gt;2,"T3 Exceeds 2% by "&amp;ROUND(100*(ABS(AQ16-$AQ$8)/$AQ$8)-2,1)&amp;"%",""))</f>
        <v/>
      </c>
      <c r="BI16" s="1067"/>
      <c r="BJ16" s="1067"/>
      <c r="BK16" s="1067"/>
      <c r="BL16" s="1067"/>
      <c r="BM16" s="1067"/>
      <c r="BN16" s="1067"/>
      <c r="BO16" s="1068"/>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78" t="s">
        <v>142</v>
      </c>
      <c r="U17" s="979"/>
      <c r="V17" s="979"/>
      <c r="W17" s="979"/>
      <c r="X17" s="979"/>
      <c r="Y17" s="979"/>
      <c r="Z17" s="1372"/>
      <c r="AA17" s="1373"/>
      <c r="AB17" s="1373"/>
      <c r="AC17" s="1373"/>
      <c r="AD17" s="1472"/>
      <c r="AE17" s="1372"/>
      <c r="AF17" s="1373"/>
      <c r="AG17" s="1373"/>
      <c r="AH17" s="1373"/>
      <c r="AI17" s="1374"/>
      <c r="AJ17" s="5"/>
      <c r="AK17" s="1061" t="s">
        <v>144</v>
      </c>
      <c r="AL17" s="1062"/>
      <c r="AM17" s="1062"/>
      <c r="AN17" s="1063" t="str">
        <f>IFERROR(AVERAGE(AN14:AP16),"")</f>
        <v/>
      </c>
      <c r="AO17" s="1063"/>
      <c r="AP17" s="1063"/>
      <c r="AQ17" s="1064" t="str">
        <f>IFERROR(AVERAGE(AQ14:AS16),"")</f>
        <v/>
      </c>
      <c r="AR17" s="1064"/>
      <c r="AS17" s="1064"/>
      <c r="AT17" s="1461"/>
      <c r="AU17" s="1461"/>
      <c r="AV17" s="1461"/>
      <c r="AW17" s="1461"/>
      <c r="AX17" s="1461"/>
      <c r="AY17" s="1462"/>
      <c r="AZ17" s="1038" t="s">
        <v>143</v>
      </c>
      <c r="BA17" s="1039"/>
      <c r="BB17" s="1039"/>
      <c r="BC17" s="1039"/>
      <c r="BD17" s="1039"/>
      <c r="BE17" s="1039"/>
      <c r="BF17" s="1039"/>
      <c r="BG17" s="1039"/>
      <c r="BH17" s="1039"/>
      <c r="BI17" s="1039"/>
      <c r="BJ17" s="1039"/>
      <c r="BK17" s="1039"/>
      <c r="BL17" s="1039"/>
      <c r="BM17" s="1039"/>
      <c r="BN17" s="1039"/>
      <c r="BO17" s="1040"/>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43"/>
      <c r="AL18" s="1044"/>
      <c r="AM18" s="1044"/>
      <c r="AN18" s="1044"/>
      <c r="AO18" s="1044"/>
      <c r="AP18" s="1044"/>
      <c r="AQ18" s="1044"/>
      <c r="AR18" s="1044"/>
      <c r="AS18" s="1045"/>
      <c r="AT18" s="1049" t="s">
        <v>141</v>
      </c>
      <c r="AU18" s="1049"/>
      <c r="AV18" s="1049"/>
      <c r="AW18" s="1049"/>
      <c r="AX18" s="1049"/>
      <c r="AY18" s="1050"/>
      <c r="AZ18" s="1051" t="s">
        <v>140</v>
      </c>
      <c r="BA18" s="1052"/>
      <c r="BB18" s="1052"/>
      <c r="BC18" s="1052"/>
      <c r="BD18" s="1052"/>
      <c r="BE18" s="1052"/>
      <c r="BF18" s="1052"/>
      <c r="BG18" s="1052"/>
      <c r="BH18" s="1052"/>
      <c r="BI18" s="1052"/>
      <c r="BJ18" s="1052"/>
      <c r="BK18" s="1052"/>
      <c r="BL18" s="1052"/>
      <c r="BM18" s="1052"/>
      <c r="BN18" s="1052"/>
      <c r="BO18" s="1053"/>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879" t="s">
        <v>139</v>
      </c>
      <c r="B19" s="880"/>
      <c r="C19" s="880"/>
      <c r="D19" s="880"/>
      <c r="E19" s="880"/>
      <c r="F19" s="880"/>
      <c r="G19" s="880"/>
      <c r="H19" s="880"/>
      <c r="I19" s="881"/>
      <c r="J19" s="42"/>
      <c r="K19" s="640"/>
      <c r="L19" s="640"/>
      <c r="M19" s="2"/>
      <c r="N19" s="879" t="s">
        <v>131</v>
      </c>
      <c r="O19" s="880"/>
      <c r="P19" s="880"/>
      <c r="Q19" s="880"/>
      <c r="R19" s="880"/>
      <c r="S19" s="880"/>
      <c r="T19" s="880"/>
      <c r="U19" s="880"/>
      <c r="V19" s="881"/>
      <c r="W19" s="646"/>
      <c r="X19" s="646"/>
      <c r="Y19" s="646"/>
      <c r="Z19" s="42"/>
      <c r="AA19" s="879" t="s">
        <v>895</v>
      </c>
      <c r="AB19" s="880"/>
      <c r="AC19" s="880"/>
      <c r="AD19" s="880"/>
      <c r="AE19" s="880"/>
      <c r="AF19" s="880"/>
      <c r="AG19" s="880"/>
      <c r="AH19" s="880"/>
      <c r="AI19" s="881"/>
      <c r="AJ19" s="5"/>
      <c r="AK19" s="1046"/>
      <c r="AL19" s="1047"/>
      <c r="AM19" s="1047"/>
      <c r="AN19" s="1047"/>
      <c r="AO19" s="1047"/>
      <c r="AP19" s="1047"/>
      <c r="AQ19" s="1047"/>
      <c r="AR19" s="1047"/>
      <c r="AS19" s="1048"/>
      <c r="AT19" s="1035"/>
      <c r="AU19" s="1036"/>
      <c r="AV19" s="1036"/>
      <c r="AW19" s="1036"/>
      <c r="AX19" s="1036"/>
      <c r="AY19" s="1037"/>
      <c r="AZ19" s="1054"/>
      <c r="BA19" s="1055"/>
      <c r="BB19" s="1055"/>
      <c r="BC19" s="1055"/>
      <c r="BD19" s="1055"/>
      <c r="BE19" s="1055"/>
      <c r="BF19" s="1055"/>
      <c r="BG19" s="1055"/>
      <c r="BH19" s="1055"/>
      <c r="BI19" s="1055"/>
      <c r="BJ19" s="1055"/>
      <c r="BK19" s="1055"/>
      <c r="BL19" s="1055"/>
      <c r="BM19" s="1055"/>
      <c r="BN19" s="1055"/>
      <c r="BO19" s="1056"/>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74"/>
      <c r="B20" s="1475"/>
      <c r="C20" s="1475"/>
      <c r="D20" s="1476" t="s">
        <v>102</v>
      </c>
      <c r="E20" s="1476"/>
      <c r="F20" s="1476"/>
      <c r="G20" s="1477" t="s">
        <v>101</v>
      </c>
      <c r="H20" s="1477"/>
      <c r="I20" s="1478"/>
      <c r="J20" s="42"/>
      <c r="K20" s="640"/>
      <c r="L20" s="640"/>
      <c r="M20" s="2"/>
      <c r="N20" s="1474"/>
      <c r="O20" s="1475"/>
      <c r="P20" s="1475"/>
      <c r="Q20" s="1476" t="s">
        <v>102</v>
      </c>
      <c r="R20" s="1476"/>
      <c r="S20" s="1476"/>
      <c r="T20" s="1477" t="s">
        <v>101</v>
      </c>
      <c r="U20" s="1477"/>
      <c r="V20" s="1478"/>
      <c r="W20" s="646"/>
      <c r="X20" s="646"/>
      <c r="Y20" s="646"/>
      <c r="Z20" s="42"/>
      <c r="AA20" s="1474"/>
      <c r="AB20" s="1475"/>
      <c r="AC20" s="1475"/>
      <c r="AD20" s="1476" t="s">
        <v>102</v>
      </c>
      <c r="AE20" s="1476"/>
      <c r="AF20" s="1476"/>
      <c r="AG20" s="1477" t="s">
        <v>101</v>
      </c>
      <c r="AH20" s="1477"/>
      <c r="AI20" s="147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89" t="s">
        <v>29</v>
      </c>
      <c r="B21" s="990"/>
      <c r="C21" s="990"/>
      <c r="D21" s="1025"/>
      <c r="E21" s="1025"/>
      <c r="F21" s="1025"/>
      <c r="G21" s="1025"/>
      <c r="H21" s="1025"/>
      <c r="I21" s="1026"/>
      <c r="J21" s="42"/>
      <c r="K21" s="640"/>
      <c r="L21" s="640"/>
      <c r="M21" s="2"/>
      <c r="N21" s="989" t="s">
        <v>896</v>
      </c>
      <c r="O21" s="990"/>
      <c r="P21" s="990"/>
      <c r="Q21" s="1025"/>
      <c r="R21" s="1025"/>
      <c r="S21" s="1025"/>
      <c r="T21" s="1019">
        <f>G21</f>
        <v>0</v>
      </c>
      <c r="U21" s="1019"/>
      <c r="V21" s="1021"/>
      <c r="W21" s="646"/>
      <c r="X21" s="646"/>
      <c r="Y21" s="646"/>
      <c r="Z21" s="42"/>
      <c r="AA21" s="989" t="s">
        <v>29</v>
      </c>
      <c r="AB21" s="990"/>
      <c r="AC21" s="990"/>
      <c r="AD21" s="1025"/>
      <c r="AE21" s="1025"/>
      <c r="AF21" s="1025"/>
      <c r="AG21" s="918"/>
      <c r="AH21" s="918"/>
      <c r="AI21" s="1479"/>
      <c r="AJ21" s="5"/>
      <c r="AK21" s="1480" t="s">
        <v>897</v>
      </c>
      <c r="AL21" s="1481"/>
      <c r="AM21" s="1481"/>
      <c r="AN21" s="1481"/>
      <c r="AO21" s="1481"/>
      <c r="AP21" s="1481"/>
      <c r="AQ21" s="1481"/>
      <c r="AR21" s="1481"/>
      <c r="AS21" s="1481"/>
      <c r="AT21" s="1481"/>
      <c r="AU21" s="1481"/>
      <c r="AV21" s="1481"/>
      <c r="AW21" s="1482"/>
      <c r="AX21" s="647"/>
      <c r="AY21" s="1480" t="s">
        <v>898</v>
      </c>
      <c r="AZ21" s="1481"/>
      <c r="BA21" s="1481"/>
      <c r="BB21" s="1481"/>
      <c r="BC21" s="1481"/>
      <c r="BD21" s="1481"/>
      <c r="BE21" s="1481"/>
      <c r="BF21" s="1481"/>
      <c r="BG21" s="1481"/>
      <c r="BH21" s="1481"/>
      <c r="BI21" s="1481"/>
      <c r="BJ21" s="1481"/>
      <c r="BK21" s="1482"/>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89" t="s">
        <v>30</v>
      </c>
      <c r="B22" s="990"/>
      <c r="C22" s="990"/>
      <c r="D22" s="925"/>
      <c r="E22" s="925"/>
      <c r="F22" s="925"/>
      <c r="G22" s="925"/>
      <c r="H22" s="925"/>
      <c r="I22" s="1073"/>
      <c r="J22" s="42"/>
      <c r="K22" s="640"/>
      <c r="L22" s="640"/>
      <c r="M22" s="2"/>
      <c r="N22" s="989" t="s">
        <v>128</v>
      </c>
      <c r="O22" s="990"/>
      <c r="P22" s="990"/>
      <c r="Q22" s="1025"/>
      <c r="R22" s="1025"/>
      <c r="S22" s="1025"/>
      <c r="T22" s="1019">
        <f>AG21</f>
        <v>0</v>
      </c>
      <c r="U22" s="1019"/>
      <c r="V22" s="1021"/>
      <c r="W22" s="646"/>
      <c r="X22" s="646"/>
      <c r="Y22" s="646"/>
      <c r="Z22" s="42"/>
      <c r="AA22" s="989" t="s">
        <v>30</v>
      </c>
      <c r="AB22" s="990"/>
      <c r="AC22" s="990"/>
      <c r="AD22" s="925"/>
      <c r="AE22" s="925"/>
      <c r="AF22" s="925"/>
      <c r="AG22" s="925"/>
      <c r="AH22" s="925"/>
      <c r="AI22" s="1073"/>
      <c r="AJ22" s="5"/>
      <c r="AK22" s="1485" t="s">
        <v>135</v>
      </c>
      <c r="AL22" s="1190"/>
      <c r="AM22" s="1190"/>
      <c r="AN22" s="1190"/>
      <c r="AO22" s="1190"/>
      <c r="AP22" s="1190"/>
      <c r="AQ22" s="1190"/>
      <c r="AR22" s="1190"/>
      <c r="AS22" s="1190"/>
      <c r="AT22" s="1483" t="str">
        <f>IFERROR(H46/H48,"")</f>
        <v/>
      </c>
      <c r="AU22" s="1483"/>
      <c r="AV22" s="1483"/>
      <c r="AW22" s="1484"/>
      <c r="AX22" s="647"/>
      <c r="AY22" s="1485" t="s">
        <v>135</v>
      </c>
      <c r="AZ22" s="1190"/>
      <c r="BA22" s="1190"/>
      <c r="BB22" s="1190"/>
      <c r="BC22" s="1190"/>
      <c r="BD22" s="1190"/>
      <c r="BE22" s="1190"/>
      <c r="BF22" s="1190"/>
      <c r="BG22" s="1190"/>
      <c r="BH22" s="1483" t="str">
        <f>IFERROR(Z46/Z48,"")</f>
        <v/>
      </c>
      <c r="BI22" s="1483"/>
      <c r="BJ22" s="1483"/>
      <c r="BK22" s="1484"/>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89" t="s">
        <v>31</v>
      </c>
      <c r="B23" s="990"/>
      <c r="C23" s="990"/>
      <c r="D23" s="925"/>
      <c r="E23" s="925"/>
      <c r="F23" s="925"/>
      <c r="G23" s="925"/>
      <c r="H23" s="925"/>
      <c r="I23" s="1073"/>
      <c r="J23" s="42"/>
      <c r="K23" s="640"/>
      <c r="L23" s="640"/>
      <c r="M23" s="2"/>
      <c r="N23" s="989" t="s">
        <v>127</v>
      </c>
      <c r="O23" s="990"/>
      <c r="P23" s="990"/>
      <c r="Q23" s="1025"/>
      <c r="R23" s="1025"/>
      <c r="S23" s="1025"/>
      <c r="T23" s="1019">
        <f>T21-T22</f>
        <v>0</v>
      </c>
      <c r="U23" s="1019"/>
      <c r="V23" s="1021"/>
      <c r="W23" s="646"/>
      <c r="X23" s="646"/>
      <c r="Y23" s="646"/>
      <c r="Z23" s="42"/>
      <c r="AA23" s="989" t="s">
        <v>31</v>
      </c>
      <c r="AB23" s="990"/>
      <c r="AC23" s="990"/>
      <c r="AD23" s="925"/>
      <c r="AE23" s="925"/>
      <c r="AF23" s="925"/>
      <c r="AG23" s="925"/>
      <c r="AH23" s="925"/>
      <c r="AI23" s="1073"/>
      <c r="AJ23" s="5"/>
      <c r="AK23" s="1061" t="s">
        <v>134</v>
      </c>
      <c r="AL23" s="1062"/>
      <c r="AM23" s="1062"/>
      <c r="AN23" s="1062"/>
      <c r="AO23" s="1062"/>
      <c r="AP23" s="1062"/>
      <c r="AQ23" s="1062"/>
      <c r="AR23" s="1062"/>
      <c r="AS23" s="1062"/>
      <c r="AT23" s="1193" t="str">
        <f>IFERROR(IF((H46*1.57)+(H48*1.57)+(H51*2)&lt;&gt;0,(H46*1.57)+(H48*1.57)+(H51*2),""),"")</f>
        <v/>
      </c>
      <c r="AU23" s="1193"/>
      <c r="AV23" s="1194"/>
      <c r="AW23" s="648" t="s">
        <v>133</v>
      </c>
      <c r="AX23" s="647"/>
      <c r="AY23" s="1061" t="s">
        <v>134</v>
      </c>
      <c r="AZ23" s="1062"/>
      <c r="BA23" s="1062"/>
      <c r="BB23" s="1062"/>
      <c r="BC23" s="1062"/>
      <c r="BD23" s="1062"/>
      <c r="BE23" s="1062"/>
      <c r="BF23" s="1062"/>
      <c r="BG23" s="1062"/>
      <c r="BH23" s="1193" t="str">
        <f>IFERROR(IF((Z46*1.57)+(Z48*1.57)+(Z51*2)&lt;&gt;0,(Z46*1.57)+(Z48*1.57)+(Z51*2),""),"")</f>
        <v/>
      </c>
      <c r="BI23" s="1193"/>
      <c r="BJ23" s="1194"/>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86" t="s">
        <v>32</v>
      </c>
      <c r="B24" s="1487"/>
      <c r="C24" s="1487"/>
      <c r="D24" s="1025"/>
      <c r="E24" s="1025"/>
      <c r="F24" s="1025"/>
      <c r="G24" s="1025"/>
      <c r="H24" s="1025"/>
      <c r="I24" s="1026"/>
      <c r="J24" s="42"/>
      <c r="K24" s="640"/>
      <c r="L24" s="640"/>
      <c r="M24" s="2"/>
      <c r="N24" s="1488" t="s">
        <v>899</v>
      </c>
      <c r="O24" s="1489"/>
      <c r="P24" s="1489"/>
      <c r="Q24" s="1013"/>
      <c r="R24" s="1013"/>
      <c r="S24" s="1013"/>
      <c r="T24" s="1013"/>
      <c r="U24" s="1013"/>
      <c r="V24" s="1167"/>
      <c r="W24" s="646"/>
      <c r="X24" s="646"/>
      <c r="Y24" s="646"/>
      <c r="Z24" s="42"/>
      <c r="AA24" s="1486" t="s">
        <v>32</v>
      </c>
      <c r="AB24" s="1487"/>
      <c r="AC24" s="1487"/>
      <c r="AD24" s="918"/>
      <c r="AE24" s="918"/>
      <c r="AF24" s="918"/>
      <c r="AG24" s="918"/>
      <c r="AH24" s="918"/>
      <c r="AI24" s="1479"/>
      <c r="AJ24" s="5"/>
      <c r="AK24" s="1061" t="s">
        <v>132</v>
      </c>
      <c r="AL24" s="1062"/>
      <c r="AM24" s="1062"/>
      <c r="AN24" s="1062"/>
      <c r="AO24" s="1062"/>
      <c r="AP24" s="1062"/>
      <c r="AQ24" s="1062"/>
      <c r="AR24" s="1062"/>
      <c r="AS24" s="1062"/>
      <c r="AT24" s="1064" t="str">
        <f>IFERROR(M37*AT22,"")</f>
        <v/>
      </c>
      <c r="AU24" s="1064"/>
      <c r="AV24" s="1064"/>
      <c r="AW24" s="1182"/>
      <c r="AX24" s="5"/>
      <c r="AY24" s="1061" t="s">
        <v>132</v>
      </c>
      <c r="AZ24" s="1062"/>
      <c r="BA24" s="1062"/>
      <c r="BB24" s="1062"/>
      <c r="BC24" s="1062"/>
      <c r="BD24" s="1062"/>
      <c r="BE24" s="1062"/>
      <c r="BF24" s="1062"/>
      <c r="BG24" s="1062"/>
      <c r="BH24" s="1064" t="str">
        <f>IFERROR(AE37*BH22,"")</f>
        <v/>
      </c>
      <c r="BI24" s="1064"/>
      <c r="BJ24" s="1064"/>
      <c r="BK24" s="1182"/>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86" t="s">
        <v>33</v>
      </c>
      <c r="B25" s="1487"/>
      <c r="C25" s="1487"/>
      <c r="D25" s="925"/>
      <c r="E25" s="925"/>
      <c r="F25" s="925"/>
      <c r="G25" s="1020" t="str">
        <f>IFERROR(IF(AT10="Single Phase",((H34*AN5*AQ5)/(H38*H41))*G31,IF(AT10="Three Phase",(AN8*AQ8*AT6*AT8*1.73/746)*G31,"")),"")</f>
        <v/>
      </c>
      <c r="H25" s="1020"/>
      <c r="I25" s="1506"/>
      <c r="J25" s="42"/>
      <c r="K25" s="640"/>
      <c r="L25" s="640"/>
      <c r="M25" s="640"/>
      <c r="N25" s="646"/>
      <c r="O25" s="646"/>
      <c r="P25" s="646"/>
      <c r="Q25" s="646"/>
      <c r="R25" s="646"/>
      <c r="S25" s="646"/>
      <c r="T25" s="646"/>
      <c r="U25" s="646"/>
      <c r="V25" s="646"/>
      <c r="W25" s="646"/>
      <c r="X25" s="646"/>
      <c r="Y25" s="646"/>
      <c r="Z25" s="42"/>
      <c r="AA25" s="1486" t="s">
        <v>33</v>
      </c>
      <c r="AB25" s="1487"/>
      <c r="AC25" s="1487"/>
      <c r="AD25" s="925"/>
      <c r="AE25" s="925"/>
      <c r="AF25" s="925"/>
      <c r="AG25" s="1020" t="str">
        <f>IFERROR(IF(AT19="Single Phase",((Z34*AN14*AQ14)/(Z38*Z41))*Y31,IF(AT19="Three Phase",(AN17*AQ17*AT15*AT17*1.73/746)*Y31,"")),"")</f>
        <v/>
      </c>
      <c r="AH25" s="1020"/>
      <c r="AI25" s="1506"/>
      <c r="AJ25" s="5"/>
      <c r="AK25" s="1061" t="s">
        <v>129</v>
      </c>
      <c r="AL25" s="1062"/>
      <c r="AM25" s="1062"/>
      <c r="AN25" s="1062"/>
      <c r="AO25" s="1062"/>
      <c r="AP25" s="1062"/>
      <c r="AQ25" s="1062"/>
      <c r="AR25" s="1062"/>
      <c r="AS25" s="1062"/>
      <c r="AT25" s="1064" t="str">
        <f>IFERROR(IF(((H29/60)*(H37))*((H46-0.5))/((H48-0.5))&lt;&gt;0,((H29/60)*(H37))*((H46-0.5))/((H48-0.5)),""),"")</f>
        <v/>
      </c>
      <c r="AU25" s="1064"/>
      <c r="AV25" s="1064"/>
      <c r="AW25" s="1182"/>
      <c r="AX25" s="5"/>
      <c r="AY25" s="1061" t="s">
        <v>129</v>
      </c>
      <c r="AZ25" s="1062"/>
      <c r="BA25" s="1062"/>
      <c r="BB25" s="1062"/>
      <c r="BC25" s="1062"/>
      <c r="BD25" s="1062"/>
      <c r="BE25" s="1062"/>
      <c r="BF25" s="1062"/>
      <c r="BG25" s="1062"/>
      <c r="BH25" s="1064" t="str">
        <f>IFERROR(IF(((AF29/60)*(Z37))*((Z46-0.5))/((Z48-0.5))&lt;&gt;0,((AF29/60)*(Z37))*((Z46-0.5))/((Z48-0.5)),""),"")</f>
        <v/>
      </c>
      <c r="BI25" s="1064"/>
      <c r="BJ25" s="1064"/>
      <c r="BK25" s="1182"/>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88" t="s">
        <v>138</v>
      </c>
      <c r="B26" s="1489"/>
      <c r="C26" s="1489"/>
      <c r="D26" s="1497"/>
      <c r="E26" s="1498"/>
      <c r="F26" s="1498"/>
      <c r="G26" s="1497"/>
      <c r="H26" s="1498"/>
      <c r="I26" s="1499"/>
      <c r="J26" s="42"/>
      <c r="K26" s="640"/>
      <c r="L26" s="640"/>
      <c r="M26" s="640"/>
      <c r="N26" s="879" t="s">
        <v>900</v>
      </c>
      <c r="O26" s="880"/>
      <c r="P26" s="880"/>
      <c r="Q26" s="880"/>
      <c r="R26" s="880"/>
      <c r="S26" s="880"/>
      <c r="T26" s="880"/>
      <c r="U26" s="880"/>
      <c r="V26" s="881"/>
      <c r="W26" s="646"/>
      <c r="X26" s="646"/>
      <c r="Y26" s="646"/>
      <c r="Z26" s="42"/>
      <c r="AA26" s="1488" t="s">
        <v>138</v>
      </c>
      <c r="AB26" s="1489"/>
      <c r="AC26" s="1489"/>
      <c r="AD26" s="1497"/>
      <c r="AE26" s="1498"/>
      <c r="AF26" s="1498"/>
      <c r="AG26" s="1497"/>
      <c r="AH26" s="1498"/>
      <c r="AI26" s="1499"/>
      <c r="AJ26" s="5"/>
      <c r="AK26" s="1500" t="s">
        <v>125</v>
      </c>
      <c r="AL26" s="1501"/>
      <c r="AM26" s="1501"/>
      <c r="AN26" s="1501"/>
      <c r="AO26" s="1501"/>
      <c r="AP26" s="1501"/>
      <c r="AQ26" s="1501"/>
      <c r="AR26" s="1501"/>
      <c r="AS26" s="1501"/>
      <c r="AT26" s="1501"/>
      <c r="AU26" s="1501"/>
      <c r="AV26" s="1501"/>
      <c r="AW26" s="1502"/>
      <c r="AX26" s="5"/>
      <c r="AY26" s="1500" t="s">
        <v>125</v>
      </c>
      <c r="AZ26" s="1501"/>
      <c r="BA26" s="1501"/>
      <c r="BB26" s="1501"/>
      <c r="BC26" s="1501"/>
      <c r="BD26" s="1501"/>
      <c r="BE26" s="1501"/>
      <c r="BF26" s="1501"/>
      <c r="BG26" s="1501"/>
      <c r="BH26" s="1501"/>
      <c r="BI26" s="1501"/>
      <c r="BJ26" s="1501"/>
      <c r="BK26" s="1502"/>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0"/>
      <c r="B27" s="1490"/>
      <c r="C27" s="1490"/>
      <c r="D27" s="1491"/>
      <c r="E27" s="1491"/>
      <c r="F27" s="1491"/>
      <c r="G27" s="1492"/>
      <c r="H27" s="1492"/>
      <c r="I27" s="1492"/>
      <c r="J27" s="42"/>
      <c r="K27" s="640"/>
      <c r="L27" s="640"/>
      <c r="M27" s="640"/>
      <c r="N27" s="1474" t="s">
        <v>901</v>
      </c>
      <c r="O27" s="1475"/>
      <c r="P27" s="1475"/>
      <c r="Q27" s="1475"/>
      <c r="R27" s="1475"/>
      <c r="S27" s="1493"/>
      <c r="T27" s="1494"/>
      <c r="U27" s="1495" t="s">
        <v>72</v>
      </c>
      <c r="V27" s="1496"/>
      <c r="W27" s="646"/>
      <c r="X27" s="646"/>
      <c r="Y27" s="646"/>
      <c r="Z27" s="42"/>
      <c r="AA27" s="640"/>
      <c r="AB27" s="640"/>
      <c r="AC27" s="640"/>
      <c r="AD27" s="646"/>
      <c r="AE27" s="646"/>
      <c r="AF27" s="646"/>
      <c r="AG27" s="649"/>
      <c r="AH27" s="649"/>
      <c r="AI27" s="649"/>
      <c r="AJ27" s="5"/>
      <c r="AK27" s="1503"/>
      <c r="AL27" s="1504"/>
      <c r="AM27" s="1504"/>
      <c r="AN27" s="1504"/>
      <c r="AO27" s="1504"/>
      <c r="AP27" s="1504"/>
      <c r="AQ27" s="1504"/>
      <c r="AR27" s="1504"/>
      <c r="AS27" s="1504"/>
      <c r="AT27" s="1504"/>
      <c r="AU27" s="1504"/>
      <c r="AV27" s="1504"/>
      <c r="AW27" s="1505"/>
      <c r="AX27" s="5"/>
      <c r="AY27" s="1503"/>
      <c r="AZ27" s="1504"/>
      <c r="BA27" s="1504"/>
      <c r="BB27" s="1504"/>
      <c r="BC27" s="1504"/>
      <c r="BD27" s="1504"/>
      <c r="BE27" s="1504"/>
      <c r="BF27" s="1504"/>
      <c r="BG27" s="1504"/>
      <c r="BH27" s="1504"/>
      <c r="BI27" s="1504"/>
      <c r="BJ27" s="1504"/>
      <c r="BK27" s="1505"/>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994" t="s">
        <v>830</v>
      </c>
      <c r="B28" s="995"/>
      <c r="C28" s="995"/>
      <c r="D28" s="995"/>
      <c r="E28" s="995"/>
      <c r="F28" s="995"/>
      <c r="G28" s="995"/>
      <c r="H28" s="995"/>
      <c r="I28" s="995"/>
      <c r="J28" s="995"/>
      <c r="K28" s="995"/>
      <c r="L28" s="996"/>
      <c r="M28" s="640"/>
      <c r="N28" s="989" t="s">
        <v>902</v>
      </c>
      <c r="O28" s="990"/>
      <c r="P28" s="990"/>
      <c r="Q28" s="990"/>
      <c r="R28" s="990"/>
      <c r="S28" s="1100"/>
      <c r="T28" s="1101"/>
      <c r="U28" s="1094" t="s">
        <v>72</v>
      </c>
      <c r="V28" s="1473"/>
      <c r="W28" s="646"/>
      <c r="X28" s="994" t="s">
        <v>903</v>
      </c>
      <c r="Y28" s="995"/>
      <c r="Z28" s="995"/>
      <c r="AA28" s="995"/>
      <c r="AB28" s="995"/>
      <c r="AC28" s="995"/>
      <c r="AD28" s="995"/>
      <c r="AE28" s="995"/>
      <c r="AF28" s="995"/>
      <c r="AG28" s="995"/>
      <c r="AH28" s="995"/>
      <c r="AI28" s="996"/>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428" t="s">
        <v>904</v>
      </c>
      <c r="B29" s="1429"/>
      <c r="C29" s="1429"/>
      <c r="D29" s="1429"/>
      <c r="E29" s="1429"/>
      <c r="F29" s="1429"/>
      <c r="G29" s="1429"/>
      <c r="H29" s="1430"/>
      <c r="I29" s="1437"/>
      <c r="J29" s="1438"/>
      <c r="K29" s="1111"/>
      <c r="L29" s="1299"/>
      <c r="M29" s="640"/>
      <c r="N29" s="978" t="s">
        <v>101</v>
      </c>
      <c r="O29" s="979"/>
      <c r="P29" s="979"/>
      <c r="Q29" s="979"/>
      <c r="R29" s="979"/>
      <c r="S29" s="1521"/>
      <c r="T29" s="1522"/>
      <c r="U29" s="1507" t="s">
        <v>72</v>
      </c>
      <c r="V29" s="1508"/>
      <c r="W29" s="646"/>
      <c r="X29" s="1428" t="s">
        <v>443</v>
      </c>
      <c r="Y29" s="1429"/>
      <c r="Z29" s="1429"/>
      <c r="AA29" s="1429"/>
      <c r="AB29" s="1429"/>
      <c r="AC29" s="1429"/>
      <c r="AD29" s="1429"/>
      <c r="AE29" s="1430"/>
      <c r="AF29" s="1437"/>
      <c r="AG29" s="1438"/>
      <c r="AH29" s="1111"/>
      <c r="AI29" s="1299"/>
      <c r="AJ29" s="5"/>
      <c r="AK29" s="1509" t="s">
        <v>103</v>
      </c>
      <c r="AL29" s="1510"/>
      <c r="AM29" s="1510"/>
      <c r="AN29" s="1510"/>
      <c r="AO29" s="1510"/>
      <c r="AP29" s="1510"/>
      <c r="AQ29" s="1510"/>
      <c r="AR29" s="1510"/>
      <c r="AS29" s="1510"/>
      <c r="AT29" s="1510"/>
      <c r="AU29" s="1510"/>
      <c r="AV29" s="151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12" t="str">
        <f>IF(S53&lt;&gt;"",IF(S53&gt;=S52*1.2,"Actual DP setpoint exceeds Design + 20% by "&amp;S53-S52*1.2&amp;" in. w.c. If higher DP is correct create a write-up for Remarks of why.",""),"")</f>
        <v/>
      </c>
      <c r="AL30" s="1513"/>
      <c r="AM30" s="1513"/>
      <c r="AN30" s="1513"/>
      <c r="AO30" s="1513"/>
      <c r="AP30" s="1513"/>
      <c r="AQ30" s="1513"/>
      <c r="AR30" s="1513"/>
      <c r="AS30" s="1513"/>
      <c r="AT30" s="1513"/>
      <c r="AU30" s="1513"/>
      <c r="AV30" s="1514"/>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879" t="s">
        <v>114</v>
      </c>
      <c r="B31" s="880"/>
      <c r="C31" s="880"/>
      <c r="D31" s="880"/>
      <c r="E31" s="880"/>
      <c r="F31" s="651" t="s">
        <v>113</v>
      </c>
      <c r="G31" s="1403"/>
      <c r="H31" s="1403"/>
      <c r="I31" s="1403"/>
      <c r="J31" s="1403"/>
      <c r="K31" s="1403"/>
      <c r="L31" s="1403"/>
      <c r="M31" s="1403"/>
      <c r="N31" s="1403"/>
      <c r="O31" s="1403"/>
      <c r="P31" s="1403"/>
      <c r="Q31" s="1404"/>
      <c r="R31" s="42"/>
      <c r="S31" s="879" t="s">
        <v>114</v>
      </c>
      <c r="T31" s="880"/>
      <c r="U31" s="880"/>
      <c r="V31" s="880"/>
      <c r="W31" s="880"/>
      <c r="X31" s="651" t="s">
        <v>113</v>
      </c>
      <c r="Y31" s="1403"/>
      <c r="Z31" s="1403"/>
      <c r="AA31" s="1403"/>
      <c r="AB31" s="1403"/>
      <c r="AC31" s="1403"/>
      <c r="AD31" s="1403"/>
      <c r="AE31" s="1403"/>
      <c r="AF31" s="1403"/>
      <c r="AG31" s="1403"/>
      <c r="AH31" s="1403"/>
      <c r="AI31" s="1404"/>
      <c r="AJ31" s="5"/>
      <c r="AK31" s="1515"/>
      <c r="AL31" s="1516"/>
      <c r="AM31" s="1516"/>
      <c r="AN31" s="1516"/>
      <c r="AO31" s="1516"/>
      <c r="AP31" s="1516"/>
      <c r="AQ31" s="1516"/>
      <c r="AR31" s="1516"/>
      <c r="AS31" s="1516"/>
      <c r="AT31" s="1516"/>
      <c r="AU31" s="1516"/>
      <c r="AV31" s="1517"/>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74" t="s">
        <v>111</v>
      </c>
      <c r="B32" s="1475"/>
      <c r="C32" s="1475"/>
      <c r="D32" s="1475"/>
      <c r="E32" s="1475"/>
      <c r="F32" s="1475"/>
      <c r="G32" s="1475"/>
      <c r="H32" s="1377"/>
      <c r="I32" s="1377"/>
      <c r="J32" s="1377"/>
      <c r="K32" s="1377"/>
      <c r="L32" s="1377"/>
      <c r="M32" s="1377"/>
      <c r="N32" s="1377"/>
      <c r="O32" s="1377"/>
      <c r="P32" s="1377"/>
      <c r="Q32" s="1387"/>
      <c r="R32" s="42"/>
      <c r="S32" s="1474" t="s">
        <v>111</v>
      </c>
      <c r="T32" s="1475"/>
      <c r="U32" s="1475"/>
      <c r="V32" s="1475"/>
      <c r="W32" s="1475"/>
      <c r="X32" s="1475"/>
      <c r="Y32" s="1475"/>
      <c r="Z32" s="1377"/>
      <c r="AA32" s="1377"/>
      <c r="AB32" s="1377"/>
      <c r="AC32" s="1377"/>
      <c r="AD32" s="1377"/>
      <c r="AE32" s="1377"/>
      <c r="AF32" s="1377"/>
      <c r="AG32" s="1377"/>
      <c r="AH32" s="1377"/>
      <c r="AI32" s="1387"/>
      <c r="AJ32" s="5"/>
      <c r="AK32" s="1515"/>
      <c r="AL32" s="1516"/>
      <c r="AM32" s="1516"/>
      <c r="AN32" s="1516"/>
      <c r="AO32" s="1516"/>
      <c r="AP32" s="1516"/>
      <c r="AQ32" s="1516"/>
      <c r="AR32" s="1516"/>
      <c r="AS32" s="1516"/>
      <c r="AT32" s="1516"/>
      <c r="AU32" s="1516"/>
      <c r="AV32" s="1517"/>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89" t="s">
        <v>108</v>
      </c>
      <c r="B33" s="990"/>
      <c r="C33" s="990"/>
      <c r="D33" s="990"/>
      <c r="E33" s="990"/>
      <c r="F33" s="990"/>
      <c r="G33" s="990"/>
      <c r="H33" s="1025"/>
      <c r="I33" s="1025"/>
      <c r="J33" s="1025"/>
      <c r="K33" s="1025"/>
      <c r="L33" s="1025"/>
      <c r="M33" s="1025"/>
      <c r="N33" s="1025"/>
      <c r="O33" s="1025"/>
      <c r="P33" s="1025"/>
      <c r="Q33" s="1026"/>
      <c r="R33" s="42"/>
      <c r="S33" s="989" t="s">
        <v>108</v>
      </c>
      <c r="T33" s="990"/>
      <c r="U33" s="990"/>
      <c r="V33" s="990"/>
      <c r="W33" s="990"/>
      <c r="X33" s="990"/>
      <c r="Y33" s="990"/>
      <c r="Z33" s="1025"/>
      <c r="AA33" s="1025"/>
      <c r="AB33" s="1025"/>
      <c r="AC33" s="1025"/>
      <c r="AD33" s="1025"/>
      <c r="AE33" s="1025"/>
      <c r="AF33" s="1025"/>
      <c r="AG33" s="1025"/>
      <c r="AH33" s="1025"/>
      <c r="AI33" s="1026"/>
      <c r="AJ33" s="5"/>
      <c r="AK33" s="1518"/>
      <c r="AL33" s="1519"/>
      <c r="AM33" s="1519"/>
      <c r="AN33" s="1519"/>
      <c r="AO33" s="1519"/>
      <c r="AP33" s="1519"/>
      <c r="AQ33" s="1519"/>
      <c r="AR33" s="1519"/>
      <c r="AS33" s="1519"/>
      <c r="AT33" s="1519"/>
      <c r="AU33" s="1519"/>
      <c r="AV33" s="1520"/>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1010" t="s">
        <v>105</v>
      </c>
      <c r="B34" s="1011"/>
      <c r="C34" s="1011"/>
      <c r="D34" s="1011"/>
      <c r="E34" s="1011"/>
      <c r="F34" s="1011"/>
      <c r="G34" s="1012"/>
      <c r="H34" s="925"/>
      <c r="I34" s="925"/>
      <c r="J34" s="925"/>
      <c r="K34" s="925"/>
      <c r="L34" s="925"/>
      <c r="M34" s="925"/>
      <c r="N34" s="925"/>
      <c r="O34" s="925"/>
      <c r="P34" s="925"/>
      <c r="Q34" s="1073"/>
      <c r="R34" s="42"/>
      <c r="S34" s="1010" t="s">
        <v>105</v>
      </c>
      <c r="T34" s="1011"/>
      <c r="U34" s="1011"/>
      <c r="V34" s="1011"/>
      <c r="W34" s="1011"/>
      <c r="X34" s="1011"/>
      <c r="Y34" s="1012"/>
      <c r="Z34" s="925"/>
      <c r="AA34" s="925"/>
      <c r="AB34" s="925"/>
      <c r="AC34" s="925"/>
      <c r="AD34" s="925"/>
      <c r="AE34" s="925"/>
      <c r="AF34" s="925"/>
      <c r="AG34" s="925"/>
      <c r="AH34" s="925"/>
      <c r="AI34" s="1073"/>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89" t="s">
        <v>104</v>
      </c>
      <c r="B35" s="990"/>
      <c r="C35" s="990"/>
      <c r="D35" s="990"/>
      <c r="E35" s="990"/>
      <c r="F35" s="990"/>
      <c r="G35" s="990"/>
      <c r="H35" s="1069"/>
      <c r="I35" s="1070"/>
      <c r="J35" s="1070"/>
      <c r="K35" s="1070"/>
      <c r="L35" s="1070"/>
      <c r="M35" s="1070"/>
      <c r="N35" s="1070"/>
      <c r="O35" s="1070"/>
      <c r="P35" s="1070"/>
      <c r="Q35" s="1071"/>
      <c r="R35" s="42"/>
      <c r="S35" s="989" t="s">
        <v>104</v>
      </c>
      <c r="T35" s="990"/>
      <c r="U35" s="990"/>
      <c r="V35" s="990"/>
      <c r="W35" s="990"/>
      <c r="X35" s="990"/>
      <c r="Y35" s="990"/>
      <c r="Z35" s="1069"/>
      <c r="AA35" s="1070"/>
      <c r="AB35" s="1070"/>
      <c r="AC35" s="1070"/>
      <c r="AD35" s="1070"/>
      <c r="AE35" s="1070"/>
      <c r="AF35" s="1070"/>
      <c r="AG35" s="1070"/>
      <c r="AH35" s="1070"/>
      <c r="AI35" s="1071"/>
      <c r="AJ35" s="5"/>
      <c r="AK35" s="890" t="s">
        <v>442</v>
      </c>
      <c r="AL35" s="891"/>
      <c r="AM35" s="891"/>
      <c r="AN35" s="891"/>
      <c r="AO35" s="891"/>
      <c r="AP35" s="891"/>
      <c r="AQ35" s="891"/>
      <c r="AR35" s="891"/>
      <c r="AS35" s="891"/>
      <c r="AT35" s="891"/>
      <c r="AU35" s="891"/>
      <c r="AV35" s="891"/>
      <c r="AW35" s="891"/>
      <c r="AX35" s="891"/>
      <c r="AY35" s="891"/>
      <c r="AZ35" s="891"/>
      <c r="BA35" s="891"/>
      <c r="BB35" s="891"/>
      <c r="BC35" s="891"/>
      <c r="BD35" s="891"/>
      <c r="BE35" s="891"/>
      <c r="BF35" s="891"/>
      <c r="BG35" s="891"/>
      <c r="BH35" s="891"/>
      <c r="BI35" s="891"/>
      <c r="BJ35" s="891"/>
      <c r="BK35" s="891"/>
      <c r="BL35" s="891"/>
      <c r="BM35" s="891"/>
      <c r="BN35" s="891"/>
      <c r="BO35" s="891"/>
      <c r="BP35" s="891"/>
      <c r="BQ35" s="892"/>
      <c r="BR35" s="641"/>
      <c r="BS35" s="641"/>
      <c r="BT35" s="5"/>
      <c r="BU35" s="5"/>
      <c r="BV35" s="5"/>
      <c r="BW35" s="5"/>
      <c r="BX35" s="5"/>
      <c r="BY35" s="5"/>
      <c r="BZ35" s="5"/>
      <c r="CA35" s="5"/>
      <c r="CB35" s="5"/>
      <c r="CC35" s="644"/>
      <c r="CD35" s="644"/>
      <c r="CE35" s="644"/>
      <c r="CF35" s="644"/>
      <c r="CG35" s="644"/>
    </row>
    <row r="36" spans="1:85" ht="12" customHeight="1" thickTop="1" thickBot="1" x14ac:dyDescent="0.25">
      <c r="A36" s="1057"/>
      <c r="B36" s="1058"/>
      <c r="C36" s="1058"/>
      <c r="D36" s="1058"/>
      <c r="E36" s="1058"/>
      <c r="F36" s="1058"/>
      <c r="G36" s="1058"/>
      <c r="H36" s="1059" t="s">
        <v>102</v>
      </c>
      <c r="I36" s="1059"/>
      <c r="J36" s="1059"/>
      <c r="K36" s="1059"/>
      <c r="L36" s="1059"/>
      <c r="M36" s="1059" t="s">
        <v>101</v>
      </c>
      <c r="N36" s="1059"/>
      <c r="O36" s="1059"/>
      <c r="P36" s="1059"/>
      <c r="Q36" s="1060"/>
      <c r="R36" s="42"/>
      <c r="S36" s="1057"/>
      <c r="T36" s="1058"/>
      <c r="U36" s="1058"/>
      <c r="V36" s="1058"/>
      <c r="W36" s="1058"/>
      <c r="X36" s="1058"/>
      <c r="Y36" s="1058"/>
      <c r="Z36" s="1059" t="s">
        <v>102</v>
      </c>
      <c r="AA36" s="1059"/>
      <c r="AB36" s="1059"/>
      <c r="AC36" s="1059"/>
      <c r="AD36" s="1059"/>
      <c r="AE36" s="1059" t="s">
        <v>101</v>
      </c>
      <c r="AF36" s="1059"/>
      <c r="AG36" s="1059"/>
      <c r="AH36" s="1059"/>
      <c r="AI36" s="1060"/>
      <c r="AJ36" s="5"/>
      <c r="AK36" s="905"/>
      <c r="AL36" s="907"/>
      <c r="AM36" s="1523">
        <v>1</v>
      </c>
      <c r="AN36" s="1523"/>
      <c r="AO36" s="1190" t="s">
        <v>215</v>
      </c>
      <c r="AP36" s="1190"/>
      <c r="AQ36" s="1190"/>
      <c r="AR36" s="1190"/>
      <c r="AS36" s="1190"/>
      <c r="AT36" s="1190"/>
      <c r="AU36" s="1190"/>
      <c r="AV36" s="1190"/>
      <c r="AW36" s="1190"/>
      <c r="AX36" s="1190"/>
      <c r="AY36" s="1190"/>
      <c r="AZ36" s="1190"/>
      <c r="BA36" s="1190"/>
      <c r="BB36" s="1190"/>
      <c r="BC36" s="1190"/>
      <c r="BD36" s="1190"/>
      <c r="BE36" s="1190"/>
      <c r="BF36" s="1190"/>
      <c r="BG36" s="1190"/>
      <c r="BH36" s="1190"/>
      <c r="BI36" s="1190"/>
      <c r="BJ36" s="1190"/>
      <c r="BK36" s="1190"/>
      <c r="BL36" s="1190"/>
      <c r="BM36" s="1190"/>
      <c r="BN36" s="1190"/>
      <c r="BO36" s="1190"/>
      <c r="BP36" s="1190"/>
      <c r="BQ36" s="1311"/>
      <c r="BR36" s="5"/>
      <c r="BS36" s="5"/>
      <c r="BT36" s="5"/>
      <c r="BU36" s="5"/>
      <c r="BV36" s="5"/>
      <c r="BW36" s="5"/>
      <c r="BX36" s="5"/>
      <c r="BY36" s="5"/>
      <c r="BZ36" s="5"/>
      <c r="CA36" s="5"/>
      <c r="CB36" s="5"/>
    </row>
    <row r="37" spans="1:85" ht="12.75" customHeight="1" thickTop="1" x14ac:dyDescent="0.2">
      <c r="A37" s="1474" t="s">
        <v>32</v>
      </c>
      <c r="B37" s="1475"/>
      <c r="C37" s="1475"/>
      <c r="D37" s="1475"/>
      <c r="E37" s="1475"/>
      <c r="F37" s="1475"/>
      <c r="G37" s="1475"/>
      <c r="H37" s="1402"/>
      <c r="I37" s="1377"/>
      <c r="J37" s="1377"/>
      <c r="K37" s="1377"/>
      <c r="L37" s="1387"/>
      <c r="M37" s="1402"/>
      <c r="N37" s="1377"/>
      <c r="O37" s="1377"/>
      <c r="P37" s="1377"/>
      <c r="Q37" s="1387"/>
      <c r="R37" s="42"/>
      <c r="S37" s="1474" t="s">
        <v>32</v>
      </c>
      <c r="T37" s="1475"/>
      <c r="U37" s="1475"/>
      <c r="V37" s="1475"/>
      <c r="W37" s="1475"/>
      <c r="X37" s="1475"/>
      <c r="Y37" s="1475"/>
      <c r="Z37" s="1377"/>
      <c r="AA37" s="1377"/>
      <c r="AB37" s="1377"/>
      <c r="AC37" s="1377"/>
      <c r="AD37" s="1377"/>
      <c r="AE37" s="1402"/>
      <c r="AF37" s="1377"/>
      <c r="AG37" s="1377"/>
      <c r="AH37" s="1377"/>
      <c r="AI37" s="1387"/>
      <c r="AJ37" s="5"/>
      <c r="AK37" s="1245"/>
      <c r="AL37" s="1246"/>
      <c r="AM37" s="1080">
        <v>2</v>
      </c>
      <c r="AN37" s="1080"/>
      <c r="AO37" s="1062" t="s">
        <v>214</v>
      </c>
      <c r="AP37" s="1062"/>
      <c r="AQ37" s="1062"/>
      <c r="AR37" s="1062"/>
      <c r="AS37" s="1062"/>
      <c r="AT37" s="1062"/>
      <c r="AU37" s="1062"/>
      <c r="AV37" s="1062"/>
      <c r="AW37" s="1062"/>
      <c r="AX37" s="1062"/>
      <c r="AY37" s="1062"/>
      <c r="AZ37" s="1062"/>
      <c r="BA37" s="1062"/>
      <c r="BB37" s="1062"/>
      <c r="BC37" s="1062"/>
      <c r="BD37" s="1062"/>
      <c r="BE37" s="1062"/>
      <c r="BF37" s="1062"/>
      <c r="BG37" s="1062"/>
      <c r="BH37" s="1062"/>
      <c r="BI37" s="1062"/>
      <c r="BJ37" s="1062"/>
      <c r="BK37" s="1062"/>
      <c r="BL37" s="1062"/>
      <c r="BM37" s="1062"/>
      <c r="BN37" s="1062"/>
      <c r="BO37" s="1062"/>
      <c r="BP37" s="1062"/>
      <c r="BQ37" s="1247"/>
      <c r="BR37" s="5"/>
      <c r="BS37" s="5"/>
      <c r="BT37" s="5"/>
      <c r="BU37" s="5"/>
      <c r="BV37" s="5"/>
      <c r="BW37" s="5"/>
      <c r="BX37" s="5"/>
      <c r="BY37" s="5"/>
      <c r="BZ37" s="5"/>
      <c r="CA37" s="5"/>
      <c r="CB37" s="5"/>
    </row>
    <row r="38" spans="1:85" ht="12.75" customHeight="1" x14ac:dyDescent="0.2">
      <c r="A38" s="989" t="s">
        <v>100</v>
      </c>
      <c r="B38" s="990"/>
      <c r="C38" s="990"/>
      <c r="D38" s="990"/>
      <c r="E38" s="990"/>
      <c r="F38" s="990"/>
      <c r="G38" s="990"/>
      <c r="H38" s="919"/>
      <c r="I38" s="919"/>
      <c r="J38" s="919"/>
      <c r="K38" s="919"/>
      <c r="L38" s="919"/>
      <c r="M38" s="920" t="s">
        <v>99</v>
      </c>
      <c r="N38" s="921"/>
      <c r="O38" s="921"/>
      <c r="P38" s="921"/>
      <c r="Q38" s="1022"/>
      <c r="R38" s="42"/>
      <c r="S38" s="989" t="s">
        <v>100</v>
      </c>
      <c r="T38" s="990"/>
      <c r="U38" s="990"/>
      <c r="V38" s="990"/>
      <c r="W38" s="990"/>
      <c r="X38" s="990"/>
      <c r="Y38" s="990"/>
      <c r="Z38" s="919"/>
      <c r="AA38" s="919"/>
      <c r="AB38" s="919"/>
      <c r="AC38" s="919"/>
      <c r="AD38" s="919"/>
      <c r="AE38" s="920" t="s">
        <v>99</v>
      </c>
      <c r="AF38" s="921"/>
      <c r="AG38" s="921"/>
      <c r="AH38" s="921"/>
      <c r="AI38" s="1022"/>
      <c r="AJ38" s="5"/>
      <c r="AK38" s="1245"/>
      <c r="AL38" s="1246"/>
      <c r="AM38" s="1080">
        <v>3</v>
      </c>
      <c r="AN38" s="1080"/>
      <c r="AO38" s="1062" t="s">
        <v>213</v>
      </c>
      <c r="AP38" s="1062"/>
      <c r="AQ38" s="1062"/>
      <c r="AR38" s="1062"/>
      <c r="AS38" s="1062"/>
      <c r="AT38" s="1062"/>
      <c r="AU38" s="1062"/>
      <c r="AV38" s="1062"/>
      <c r="AW38" s="1062"/>
      <c r="AX38" s="1062"/>
      <c r="AY38" s="1062"/>
      <c r="AZ38" s="1062"/>
      <c r="BA38" s="1062"/>
      <c r="BB38" s="1062"/>
      <c r="BC38" s="1062"/>
      <c r="BD38" s="1062"/>
      <c r="BE38" s="1062"/>
      <c r="BF38" s="1062"/>
      <c r="BG38" s="1062"/>
      <c r="BH38" s="1062"/>
      <c r="BI38" s="1062"/>
      <c r="BJ38" s="1062"/>
      <c r="BK38" s="1062"/>
      <c r="BL38" s="1062"/>
      <c r="BM38" s="1062"/>
      <c r="BN38" s="1062"/>
      <c r="BO38" s="1062"/>
      <c r="BP38" s="1062"/>
      <c r="BQ38" s="1247"/>
      <c r="BR38" s="5"/>
      <c r="BS38" s="5"/>
      <c r="BT38" s="5"/>
      <c r="BU38" s="5"/>
      <c r="BV38" s="5"/>
      <c r="BW38" s="5"/>
      <c r="BX38" s="5"/>
      <c r="BY38" s="5"/>
      <c r="BZ38" s="5"/>
      <c r="CA38" s="5"/>
      <c r="CB38" s="5"/>
    </row>
    <row r="39" spans="1:85" ht="12" customHeight="1" x14ac:dyDescent="0.2">
      <c r="A39" s="989" t="s">
        <v>946</v>
      </c>
      <c r="B39" s="990"/>
      <c r="C39" s="990"/>
      <c r="D39" s="990"/>
      <c r="E39" s="990"/>
      <c r="F39" s="990"/>
      <c r="G39" s="990"/>
      <c r="H39" s="920" t="s">
        <v>99</v>
      </c>
      <c r="I39" s="921"/>
      <c r="J39" s="921"/>
      <c r="K39" s="921"/>
      <c r="L39" s="921"/>
      <c r="M39" s="921" t="str">
        <f>IF(H35&lt;&gt;"---",IF(H38*H35&lt;&gt;0,H38*H35, ""),"---")</f>
        <v/>
      </c>
      <c r="N39" s="921"/>
      <c r="O39" s="921"/>
      <c r="P39" s="921"/>
      <c r="Q39" s="1022"/>
      <c r="R39" s="42"/>
      <c r="S39" s="989" t="s">
        <v>946</v>
      </c>
      <c r="T39" s="990"/>
      <c r="U39" s="990"/>
      <c r="V39" s="990"/>
      <c r="W39" s="990"/>
      <c r="X39" s="990"/>
      <c r="Y39" s="990"/>
      <c r="Z39" s="920" t="s">
        <v>99</v>
      </c>
      <c r="AA39" s="921"/>
      <c r="AB39" s="921"/>
      <c r="AC39" s="921"/>
      <c r="AD39" s="921"/>
      <c r="AE39" s="921" t="str">
        <f>IF(Z35&lt;&gt;"---",IF(Z38*Z35&lt;&gt;0,Z38*Z35, ""),"---")</f>
        <v/>
      </c>
      <c r="AF39" s="921"/>
      <c r="AG39" s="921"/>
      <c r="AH39" s="921"/>
      <c r="AI39" s="1022"/>
      <c r="AJ39" s="5"/>
      <c r="AK39" s="1245"/>
      <c r="AL39" s="1246"/>
      <c r="AM39" s="1080">
        <v>4</v>
      </c>
      <c r="AN39" s="1080"/>
      <c r="AO39" s="1062" t="s">
        <v>212</v>
      </c>
      <c r="AP39" s="1062"/>
      <c r="AQ39" s="1062"/>
      <c r="AR39" s="1062"/>
      <c r="AS39" s="1062"/>
      <c r="AT39" s="1062"/>
      <c r="AU39" s="1062"/>
      <c r="AV39" s="1062"/>
      <c r="AW39" s="1062"/>
      <c r="AX39" s="1062"/>
      <c r="AY39" s="1062"/>
      <c r="AZ39" s="1062"/>
      <c r="BA39" s="1062"/>
      <c r="BB39" s="1062"/>
      <c r="BC39" s="1062"/>
      <c r="BD39" s="1062"/>
      <c r="BE39" s="1062"/>
      <c r="BF39" s="1062"/>
      <c r="BG39" s="1062"/>
      <c r="BH39" s="1062"/>
      <c r="BI39" s="1062"/>
      <c r="BJ39" s="1062"/>
      <c r="BK39" s="1062"/>
      <c r="BL39" s="1062"/>
      <c r="BM39" s="1062"/>
      <c r="BN39" s="1062"/>
      <c r="BO39" s="1062"/>
      <c r="BP39" s="1062"/>
      <c r="BQ39" s="1247"/>
      <c r="BR39" s="5"/>
      <c r="BS39" s="5"/>
      <c r="BT39" s="5"/>
      <c r="BU39" s="5"/>
      <c r="BV39" s="5"/>
      <c r="BW39" s="5"/>
      <c r="BX39" s="5"/>
      <c r="BY39" s="5"/>
      <c r="BZ39" s="5"/>
      <c r="CA39" s="5"/>
      <c r="CB39" s="5"/>
    </row>
    <row r="40" spans="1:85" ht="12" x14ac:dyDescent="0.2">
      <c r="A40" s="989" t="s">
        <v>947</v>
      </c>
      <c r="B40" s="990"/>
      <c r="C40" s="990"/>
      <c r="D40" s="990"/>
      <c r="E40" s="990"/>
      <c r="F40" s="990"/>
      <c r="G40" s="990"/>
      <c r="H40" s="920" t="s">
        <v>99</v>
      </c>
      <c r="I40" s="921"/>
      <c r="J40" s="921"/>
      <c r="K40" s="921"/>
      <c r="L40" s="921"/>
      <c r="M40" s="921" t="str">
        <f>IF(AT10="Single Phase",AN5,IF(AT10="Three Phase",IF(MOD(AN5,1)=0,AN5&amp;".0",AN5)&amp;", "&amp;IF(MOD(AN6,1)=0,AN6&amp;".0",AN6)&amp;", "&amp;IF(MOD(AN7,1)=0,AN7&amp;".0",AN7),""))</f>
        <v/>
      </c>
      <c r="N40" s="921"/>
      <c r="O40" s="921"/>
      <c r="P40" s="921"/>
      <c r="Q40" s="1022"/>
      <c r="R40" s="42"/>
      <c r="S40" s="989" t="s">
        <v>947</v>
      </c>
      <c r="T40" s="990"/>
      <c r="U40" s="990"/>
      <c r="V40" s="990"/>
      <c r="W40" s="990"/>
      <c r="X40" s="990"/>
      <c r="Y40" s="990"/>
      <c r="Z40" s="920" t="s">
        <v>99</v>
      </c>
      <c r="AA40" s="921"/>
      <c r="AB40" s="921"/>
      <c r="AC40" s="921"/>
      <c r="AD40" s="921"/>
      <c r="AE40" s="921" t="str">
        <f>IF(AT19="Single Phase",AN14,IF(AT19="Three Phase",IF(MOD(AN14,1)=0,AN14&amp;".0",AN14)&amp;", "&amp;IF(MOD(AN15,1)=0,AN15&amp;".0",AN15)&amp;", "&amp;IF(MOD(AN16,1)=0,AN16&amp;".0",AN16),""))</f>
        <v/>
      </c>
      <c r="AF40" s="921"/>
      <c r="AG40" s="921"/>
      <c r="AH40" s="921"/>
      <c r="AI40" s="1022"/>
      <c r="AJ40" s="5"/>
      <c r="AK40" s="1245"/>
      <c r="AL40" s="1246"/>
      <c r="AM40" s="1080">
        <v>5</v>
      </c>
      <c r="AN40" s="1080"/>
      <c r="AO40" s="1062" t="s">
        <v>211</v>
      </c>
      <c r="AP40" s="1062"/>
      <c r="AQ40" s="1062"/>
      <c r="AR40" s="1062"/>
      <c r="AS40" s="1062"/>
      <c r="AT40" s="1062"/>
      <c r="AU40" s="1062"/>
      <c r="AV40" s="1062"/>
      <c r="AW40" s="1062"/>
      <c r="AX40" s="1062"/>
      <c r="AY40" s="1062"/>
      <c r="AZ40" s="1062"/>
      <c r="BA40" s="1062"/>
      <c r="BB40" s="1062"/>
      <c r="BC40" s="1062"/>
      <c r="BD40" s="1062"/>
      <c r="BE40" s="1062"/>
      <c r="BF40" s="1062"/>
      <c r="BG40" s="1062"/>
      <c r="BH40" s="1062"/>
      <c r="BI40" s="1062"/>
      <c r="BJ40" s="1062"/>
      <c r="BK40" s="1062"/>
      <c r="BL40" s="1062"/>
      <c r="BM40" s="1062"/>
      <c r="BN40" s="1062"/>
      <c r="BO40" s="1062"/>
      <c r="BP40" s="1062"/>
      <c r="BQ40" s="1247"/>
      <c r="BR40" s="652"/>
      <c r="BS40" s="652"/>
      <c r="BT40" s="652"/>
      <c r="BU40" s="652"/>
      <c r="BV40" s="652"/>
      <c r="BW40" s="652"/>
      <c r="BX40" s="652"/>
      <c r="BY40" s="652"/>
      <c r="BZ40" s="652"/>
      <c r="CA40" s="652"/>
      <c r="CB40" s="5"/>
    </row>
    <row r="41" spans="1:85" ht="12.75" thickBot="1" x14ac:dyDescent="0.25">
      <c r="A41" s="978" t="s">
        <v>98</v>
      </c>
      <c r="B41" s="979"/>
      <c r="C41" s="979"/>
      <c r="D41" s="979"/>
      <c r="E41" s="979"/>
      <c r="F41" s="979"/>
      <c r="G41" s="979"/>
      <c r="H41" s="1524"/>
      <c r="I41" s="1524"/>
      <c r="J41" s="1524"/>
      <c r="K41" s="1524"/>
      <c r="L41" s="1524"/>
      <c r="M41" s="1149" t="str">
        <f>IF(AT10="Single Phase",AQ5,IF(AT10="Three Phase",AQ5 &amp;", " &amp;AQ6 &amp; ", " &amp;AQ7,""))</f>
        <v/>
      </c>
      <c r="N41" s="1525"/>
      <c r="O41" s="1525"/>
      <c r="P41" s="1525"/>
      <c r="Q41" s="1526"/>
      <c r="R41" s="42"/>
      <c r="S41" s="978" t="s">
        <v>98</v>
      </c>
      <c r="T41" s="979"/>
      <c r="U41" s="979"/>
      <c r="V41" s="979"/>
      <c r="W41" s="979"/>
      <c r="X41" s="979"/>
      <c r="Y41" s="979"/>
      <c r="Z41" s="1013"/>
      <c r="AA41" s="1013"/>
      <c r="AB41" s="1013"/>
      <c r="AC41" s="1013"/>
      <c r="AD41" s="1013"/>
      <c r="AE41" s="1149" t="str">
        <f>IF(AT19="Single Phase",AQ14,IF(AT19="Three Phase",AQ14 &amp;", " &amp;AQ15 &amp; ", " &amp;AQ16,""))</f>
        <v/>
      </c>
      <c r="AF41" s="1525"/>
      <c r="AG41" s="1525"/>
      <c r="AH41" s="1525"/>
      <c r="AI41" s="1526"/>
      <c r="AJ41" s="5"/>
      <c r="AK41" s="1245"/>
      <c r="AL41" s="1246"/>
      <c r="AM41" s="1080">
        <v>6</v>
      </c>
      <c r="AN41" s="1080"/>
      <c r="AO41" s="1062" t="s">
        <v>210</v>
      </c>
      <c r="AP41" s="1062"/>
      <c r="AQ41" s="1062"/>
      <c r="AR41" s="1062"/>
      <c r="AS41" s="1062"/>
      <c r="AT41" s="1062"/>
      <c r="AU41" s="1062"/>
      <c r="AV41" s="1062"/>
      <c r="AW41" s="1062"/>
      <c r="AX41" s="1062"/>
      <c r="AY41" s="1062"/>
      <c r="AZ41" s="1062"/>
      <c r="BA41" s="1062"/>
      <c r="BB41" s="1062"/>
      <c r="BC41" s="1062"/>
      <c r="BD41" s="1062"/>
      <c r="BE41" s="1062"/>
      <c r="BF41" s="1062"/>
      <c r="BG41" s="1062"/>
      <c r="BH41" s="1062"/>
      <c r="BI41" s="1062"/>
      <c r="BJ41" s="1062"/>
      <c r="BK41" s="1062"/>
      <c r="BL41" s="1062"/>
      <c r="BM41" s="1062"/>
      <c r="BN41" s="1062"/>
      <c r="BO41" s="1062"/>
      <c r="BP41" s="1062"/>
      <c r="BQ41" s="1247"/>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45"/>
      <c r="AL42" s="1246"/>
      <c r="AM42" s="1080">
        <v>7</v>
      </c>
      <c r="AN42" s="1080"/>
      <c r="AO42" s="1062" t="s">
        <v>209</v>
      </c>
      <c r="AP42" s="1062"/>
      <c r="AQ42" s="1062"/>
      <c r="AR42" s="1062"/>
      <c r="AS42" s="1062"/>
      <c r="AT42" s="1062"/>
      <c r="AU42" s="1062"/>
      <c r="AV42" s="1062"/>
      <c r="AW42" s="1062"/>
      <c r="AX42" s="1062"/>
      <c r="AY42" s="1062"/>
      <c r="AZ42" s="1062"/>
      <c r="BA42" s="1062"/>
      <c r="BB42" s="1062"/>
      <c r="BC42" s="1062"/>
      <c r="BD42" s="1062"/>
      <c r="BE42" s="1062"/>
      <c r="BF42" s="1062"/>
      <c r="BG42" s="1062"/>
      <c r="BH42" s="1062"/>
      <c r="BI42" s="1062"/>
      <c r="BJ42" s="1062"/>
      <c r="BK42" s="1062"/>
      <c r="BL42" s="1062"/>
      <c r="BM42" s="1062"/>
      <c r="BN42" s="1062"/>
      <c r="BO42" s="1062"/>
      <c r="BP42" s="1062"/>
      <c r="BQ42" s="1247"/>
      <c r="BR42" s="641"/>
      <c r="BS42" s="641"/>
      <c r="BT42" s="641"/>
      <c r="BU42" s="641"/>
      <c r="BV42" s="641"/>
      <c r="BW42" s="641"/>
      <c r="BX42" s="641"/>
      <c r="BY42" s="641"/>
      <c r="BZ42" s="641"/>
      <c r="CA42" s="641"/>
      <c r="CB42" s="5"/>
    </row>
    <row r="43" spans="1:85" ht="12" customHeight="1" thickBot="1" x14ac:dyDescent="0.25">
      <c r="A43" s="879" t="s">
        <v>130</v>
      </c>
      <c r="B43" s="880"/>
      <c r="C43" s="880"/>
      <c r="D43" s="880"/>
      <c r="E43" s="880"/>
      <c r="F43" s="880"/>
      <c r="G43" s="880"/>
      <c r="H43" s="880"/>
      <c r="I43" s="880"/>
      <c r="J43" s="880"/>
      <c r="K43" s="651" t="s">
        <v>113</v>
      </c>
      <c r="L43" s="880" t="str">
        <f>IF(G31&lt;&gt;0,G31,"")</f>
        <v/>
      </c>
      <c r="M43" s="880"/>
      <c r="N43" s="880"/>
      <c r="O43" s="880"/>
      <c r="P43" s="880"/>
      <c r="Q43" s="881"/>
      <c r="R43" s="42"/>
      <c r="S43" s="879" t="s">
        <v>130</v>
      </c>
      <c r="T43" s="880"/>
      <c r="U43" s="880"/>
      <c r="V43" s="880"/>
      <c r="W43" s="880"/>
      <c r="X43" s="880"/>
      <c r="Y43" s="880"/>
      <c r="Z43" s="880"/>
      <c r="AA43" s="880"/>
      <c r="AB43" s="880"/>
      <c r="AC43" s="651" t="s">
        <v>113</v>
      </c>
      <c r="AD43" s="880" t="str">
        <f>IF(Y31&lt;&gt;0,Y31,"")</f>
        <v/>
      </c>
      <c r="AE43" s="880"/>
      <c r="AF43" s="880"/>
      <c r="AG43" s="880"/>
      <c r="AH43" s="880"/>
      <c r="AI43" s="881"/>
      <c r="AJ43" s="5"/>
      <c r="AK43" s="1245"/>
      <c r="AL43" s="1246"/>
      <c r="AM43" s="1080">
        <v>8</v>
      </c>
      <c r="AN43" s="1080"/>
      <c r="AO43" s="1062" t="s">
        <v>208</v>
      </c>
      <c r="AP43" s="1062"/>
      <c r="AQ43" s="1062"/>
      <c r="AR43" s="1062"/>
      <c r="AS43" s="1062"/>
      <c r="AT43" s="1062"/>
      <c r="AU43" s="1062"/>
      <c r="AV43" s="1062"/>
      <c r="AW43" s="1062"/>
      <c r="AX43" s="1062"/>
      <c r="AY43" s="1062"/>
      <c r="AZ43" s="1062"/>
      <c r="BA43" s="1062"/>
      <c r="BB43" s="1062"/>
      <c r="BC43" s="1062"/>
      <c r="BD43" s="1062"/>
      <c r="BE43" s="1062"/>
      <c r="BF43" s="1062"/>
      <c r="BG43" s="1062"/>
      <c r="BH43" s="1062"/>
      <c r="BI43" s="1062"/>
      <c r="BJ43" s="1062"/>
      <c r="BK43" s="1062"/>
      <c r="BL43" s="1062"/>
      <c r="BM43" s="1062"/>
      <c r="BN43" s="1062"/>
      <c r="BO43" s="1062"/>
      <c r="BP43" s="1062"/>
      <c r="BQ43" s="1247"/>
      <c r="BR43" s="641"/>
      <c r="BS43" s="641"/>
      <c r="BT43" s="641"/>
      <c r="BU43" s="641"/>
      <c r="BV43" s="641"/>
      <c r="BW43" s="641"/>
      <c r="BX43" s="641"/>
      <c r="BY43" s="641"/>
      <c r="BZ43" s="641"/>
      <c r="CA43" s="641"/>
      <c r="CB43" s="5"/>
    </row>
    <row r="44" spans="1:85" ht="12" customHeight="1" thickTop="1" x14ac:dyDescent="0.2">
      <c r="A44" s="1474" t="s">
        <v>126</v>
      </c>
      <c r="B44" s="1475"/>
      <c r="C44" s="1475"/>
      <c r="D44" s="1475"/>
      <c r="E44" s="1475"/>
      <c r="F44" s="1475"/>
      <c r="G44" s="1475"/>
      <c r="H44" s="1344"/>
      <c r="I44" s="1345"/>
      <c r="J44" s="1345"/>
      <c r="K44" s="1345"/>
      <c r="L44" s="1345"/>
      <c r="M44" s="1345"/>
      <c r="N44" s="1345"/>
      <c r="O44" s="1345"/>
      <c r="P44" s="1345"/>
      <c r="Q44" s="1346"/>
      <c r="R44" s="42"/>
      <c r="S44" s="1474" t="s">
        <v>126</v>
      </c>
      <c r="T44" s="1475"/>
      <c r="U44" s="1475"/>
      <c r="V44" s="1475"/>
      <c r="W44" s="1475"/>
      <c r="X44" s="1475"/>
      <c r="Y44" s="1475"/>
      <c r="Z44" s="1344"/>
      <c r="AA44" s="1345"/>
      <c r="AB44" s="1345"/>
      <c r="AC44" s="1345"/>
      <c r="AD44" s="1345"/>
      <c r="AE44" s="1345"/>
      <c r="AF44" s="1345"/>
      <c r="AG44" s="1345"/>
      <c r="AH44" s="1345"/>
      <c r="AI44" s="1346"/>
      <c r="AJ44" s="5"/>
      <c r="AK44" s="1245"/>
      <c r="AL44" s="1246"/>
      <c r="AM44" s="1080">
        <v>9</v>
      </c>
      <c r="AN44" s="1080"/>
      <c r="AO44" s="1062" t="s">
        <v>207</v>
      </c>
      <c r="AP44" s="1062"/>
      <c r="AQ44" s="1062"/>
      <c r="AR44" s="1062"/>
      <c r="AS44" s="1062"/>
      <c r="AT44" s="1062"/>
      <c r="AU44" s="1062"/>
      <c r="AV44" s="1062"/>
      <c r="AW44" s="1062"/>
      <c r="AX44" s="1062"/>
      <c r="AY44" s="1062"/>
      <c r="AZ44" s="1062"/>
      <c r="BA44" s="1062"/>
      <c r="BB44" s="1062"/>
      <c r="BC44" s="1062"/>
      <c r="BD44" s="1062"/>
      <c r="BE44" s="1062"/>
      <c r="BF44" s="1062"/>
      <c r="BG44" s="1062"/>
      <c r="BH44" s="1062"/>
      <c r="BI44" s="1062"/>
      <c r="BJ44" s="1062"/>
      <c r="BK44" s="1062"/>
      <c r="BL44" s="1062"/>
      <c r="BM44" s="1062"/>
      <c r="BN44" s="1062"/>
      <c r="BO44" s="1062"/>
      <c r="BP44" s="1062"/>
      <c r="BQ44" s="1247"/>
      <c r="BR44" s="641"/>
      <c r="BS44" s="641"/>
      <c r="BT44" s="641"/>
      <c r="BU44" s="641"/>
      <c r="BV44" s="641"/>
      <c r="BW44" s="641"/>
      <c r="BX44" s="641"/>
      <c r="BY44" s="641"/>
      <c r="BZ44" s="641"/>
      <c r="CA44" s="641"/>
      <c r="CB44" s="5"/>
    </row>
    <row r="45" spans="1:85" ht="12" customHeight="1" x14ac:dyDescent="0.2">
      <c r="A45" s="997" t="s">
        <v>123</v>
      </c>
      <c r="B45" s="998"/>
      <c r="C45" s="998"/>
      <c r="D45" s="998"/>
      <c r="E45" s="998"/>
      <c r="F45" s="998"/>
      <c r="G45" s="998"/>
      <c r="H45" s="1115"/>
      <c r="I45" s="1116"/>
      <c r="J45" s="1116"/>
      <c r="K45" s="1116"/>
      <c r="L45" s="1116"/>
      <c r="M45" s="1116"/>
      <c r="N45" s="1116"/>
      <c r="O45" s="1116"/>
      <c r="P45" s="1116"/>
      <c r="Q45" s="1277"/>
      <c r="R45" s="42"/>
      <c r="S45" s="997" t="s">
        <v>123</v>
      </c>
      <c r="T45" s="998"/>
      <c r="U45" s="998"/>
      <c r="V45" s="998"/>
      <c r="W45" s="998"/>
      <c r="X45" s="998"/>
      <c r="Y45" s="998"/>
      <c r="Z45" s="1115"/>
      <c r="AA45" s="1116"/>
      <c r="AB45" s="1116"/>
      <c r="AC45" s="1116"/>
      <c r="AD45" s="1116"/>
      <c r="AE45" s="1116"/>
      <c r="AF45" s="1116"/>
      <c r="AG45" s="1116"/>
      <c r="AH45" s="1116"/>
      <c r="AI45" s="1277"/>
      <c r="AJ45" s="5"/>
      <c r="AK45" s="1245"/>
      <c r="AL45" s="1246"/>
      <c r="AM45" s="1080">
        <v>10</v>
      </c>
      <c r="AN45" s="1080"/>
      <c r="AO45" s="1062" t="s">
        <v>206</v>
      </c>
      <c r="AP45" s="1062"/>
      <c r="AQ45" s="1062"/>
      <c r="AR45" s="1062"/>
      <c r="AS45" s="1062"/>
      <c r="AT45" s="1062"/>
      <c r="AU45" s="1062"/>
      <c r="AV45" s="1062"/>
      <c r="AW45" s="1062"/>
      <c r="AX45" s="1062"/>
      <c r="AY45" s="1062"/>
      <c r="AZ45" s="1062"/>
      <c r="BA45" s="1062"/>
      <c r="BB45" s="1062"/>
      <c r="BC45" s="1062"/>
      <c r="BD45" s="1062"/>
      <c r="BE45" s="1062"/>
      <c r="BF45" s="1062"/>
      <c r="BG45" s="1062"/>
      <c r="BH45" s="1062"/>
      <c r="BI45" s="1062"/>
      <c r="BJ45" s="1062"/>
      <c r="BK45" s="1062"/>
      <c r="BL45" s="1062"/>
      <c r="BM45" s="1062"/>
      <c r="BN45" s="1062"/>
      <c r="BO45" s="1062"/>
      <c r="BP45" s="1062"/>
      <c r="BQ45" s="1247"/>
      <c r="BR45" s="641"/>
      <c r="BS45" s="641"/>
      <c r="BT45" s="641"/>
      <c r="BU45" s="641"/>
      <c r="BV45" s="641"/>
      <c r="BW45" s="641"/>
      <c r="BX45" s="641"/>
      <c r="BY45" s="641"/>
      <c r="BZ45" s="641"/>
      <c r="CA45" s="641"/>
      <c r="CB45" s="5"/>
    </row>
    <row r="46" spans="1:85" ht="12" customHeight="1" x14ac:dyDescent="0.2">
      <c r="A46" s="989" t="s">
        <v>121</v>
      </c>
      <c r="B46" s="990"/>
      <c r="C46" s="990"/>
      <c r="D46" s="990"/>
      <c r="E46" s="990"/>
      <c r="F46" s="990"/>
      <c r="G46" s="990"/>
      <c r="H46" s="1347"/>
      <c r="I46" s="1347"/>
      <c r="J46" s="1347"/>
      <c r="K46" s="1527" t="s">
        <v>116</v>
      </c>
      <c r="L46" s="1528"/>
      <c r="M46" s="1347"/>
      <c r="N46" s="1347"/>
      <c r="O46" s="1347"/>
      <c r="P46" s="1527" t="s">
        <v>115</v>
      </c>
      <c r="Q46" s="1529"/>
      <c r="R46" s="42"/>
      <c r="S46" s="989" t="s">
        <v>121</v>
      </c>
      <c r="T46" s="990"/>
      <c r="U46" s="990"/>
      <c r="V46" s="990"/>
      <c r="W46" s="990"/>
      <c r="X46" s="990"/>
      <c r="Y46" s="990"/>
      <c r="Z46" s="1347"/>
      <c r="AA46" s="1347"/>
      <c r="AB46" s="1347"/>
      <c r="AC46" s="1527" t="s">
        <v>116</v>
      </c>
      <c r="AD46" s="1528"/>
      <c r="AE46" s="1347"/>
      <c r="AF46" s="1347"/>
      <c r="AG46" s="1347"/>
      <c r="AH46" s="1527" t="s">
        <v>115</v>
      </c>
      <c r="AI46" s="1529"/>
      <c r="AJ46" s="5"/>
      <c r="AK46" s="1245"/>
      <c r="AL46" s="1246"/>
      <c r="AM46" s="1080">
        <v>11</v>
      </c>
      <c r="AN46" s="1080"/>
      <c r="AO46" s="1062" t="s">
        <v>205</v>
      </c>
      <c r="AP46" s="1062"/>
      <c r="AQ46" s="1062"/>
      <c r="AR46" s="1062"/>
      <c r="AS46" s="1062"/>
      <c r="AT46" s="1062"/>
      <c r="AU46" s="1062"/>
      <c r="AV46" s="1062"/>
      <c r="AW46" s="1062"/>
      <c r="AX46" s="1062"/>
      <c r="AY46" s="1062"/>
      <c r="AZ46" s="1062"/>
      <c r="BA46" s="1062"/>
      <c r="BB46" s="1062"/>
      <c r="BC46" s="1062"/>
      <c r="BD46" s="1062"/>
      <c r="BE46" s="1062"/>
      <c r="BF46" s="1062"/>
      <c r="BG46" s="1062"/>
      <c r="BH46" s="1062"/>
      <c r="BI46" s="1062"/>
      <c r="BJ46" s="1062"/>
      <c r="BK46" s="1062"/>
      <c r="BL46" s="1062"/>
      <c r="BM46" s="1062"/>
      <c r="BN46" s="1062"/>
      <c r="BO46" s="1062"/>
      <c r="BP46" s="1062"/>
      <c r="BQ46" s="1247"/>
      <c r="BR46" s="641"/>
      <c r="BS46" s="641"/>
      <c r="BT46" s="641"/>
      <c r="BU46" s="641"/>
      <c r="BV46" s="641"/>
      <c r="BW46" s="641"/>
      <c r="BX46" s="641"/>
      <c r="BY46" s="641"/>
      <c r="BZ46" s="641"/>
      <c r="CA46" s="641"/>
      <c r="CB46" s="5"/>
    </row>
    <row r="47" spans="1:85" ht="12" customHeight="1" x14ac:dyDescent="0.2">
      <c r="A47" s="989" t="s">
        <v>118</v>
      </c>
      <c r="B47" s="990"/>
      <c r="C47" s="990"/>
      <c r="D47" s="990"/>
      <c r="E47" s="990"/>
      <c r="F47" s="990"/>
      <c r="G47" s="990"/>
      <c r="H47" s="1115"/>
      <c r="I47" s="1116"/>
      <c r="J47" s="1116"/>
      <c r="K47" s="1116"/>
      <c r="L47" s="1116"/>
      <c r="M47" s="1116"/>
      <c r="N47" s="1116"/>
      <c r="O47" s="1116"/>
      <c r="P47" s="1116"/>
      <c r="Q47" s="1277"/>
      <c r="R47" s="42"/>
      <c r="S47" s="989" t="s">
        <v>118</v>
      </c>
      <c r="T47" s="990"/>
      <c r="U47" s="990"/>
      <c r="V47" s="990"/>
      <c r="W47" s="990"/>
      <c r="X47" s="990"/>
      <c r="Y47" s="990"/>
      <c r="Z47" s="1115"/>
      <c r="AA47" s="1116"/>
      <c r="AB47" s="1116"/>
      <c r="AC47" s="1116"/>
      <c r="AD47" s="1116"/>
      <c r="AE47" s="1116"/>
      <c r="AF47" s="1116"/>
      <c r="AG47" s="1116"/>
      <c r="AH47" s="1116"/>
      <c r="AI47" s="1277"/>
      <c r="AJ47" s="5"/>
      <c r="AK47" s="1245"/>
      <c r="AL47" s="1246"/>
      <c r="AM47" s="1080">
        <v>12</v>
      </c>
      <c r="AN47" s="1080"/>
      <c r="AO47" s="1062" t="s">
        <v>204</v>
      </c>
      <c r="AP47" s="1062"/>
      <c r="AQ47" s="1062"/>
      <c r="AR47" s="1062"/>
      <c r="AS47" s="1062"/>
      <c r="AT47" s="1062"/>
      <c r="AU47" s="1062"/>
      <c r="AV47" s="1062"/>
      <c r="AW47" s="1062"/>
      <c r="AX47" s="1062"/>
      <c r="AY47" s="1062"/>
      <c r="AZ47" s="1062"/>
      <c r="BA47" s="1062"/>
      <c r="BB47" s="1062"/>
      <c r="BC47" s="1062"/>
      <c r="BD47" s="1062"/>
      <c r="BE47" s="1062"/>
      <c r="BF47" s="1062"/>
      <c r="BG47" s="1062"/>
      <c r="BH47" s="1062"/>
      <c r="BI47" s="1062"/>
      <c r="BJ47" s="1062"/>
      <c r="BK47" s="1062"/>
      <c r="BL47" s="1062"/>
      <c r="BM47" s="1062"/>
      <c r="BN47" s="1062"/>
      <c r="BO47" s="1062"/>
      <c r="BP47" s="1062"/>
      <c r="BQ47" s="1247"/>
      <c r="BR47" s="641"/>
      <c r="BS47" s="641"/>
      <c r="BT47" s="641"/>
      <c r="BU47" s="641"/>
      <c r="BV47" s="641"/>
      <c r="BW47" s="641"/>
      <c r="BX47" s="641"/>
      <c r="BY47" s="641"/>
      <c r="BZ47" s="641"/>
      <c r="CA47" s="641"/>
      <c r="CB47" s="5"/>
    </row>
    <row r="48" spans="1:85" ht="12" customHeight="1" x14ac:dyDescent="0.2">
      <c r="A48" s="989" t="s">
        <v>117</v>
      </c>
      <c r="B48" s="990"/>
      <c r="C48" s="990"/>
      <c r="D48" s="990"/>
      <c r="E48" s="990"/>
      <c r="F48" s="990"/>
      <c r="G48" s="990"/>
      <c r="H48" s="1347"/>
      <c r="I48" s="1347"/>
      <c r="J48" s="1347"/>
      <c r="K48" s="1527" t="s">
        <v>116</v>
      </c>
      <c r="L48" s="1528"/>
      <c r="M48" s="1347"/>
      <c r="N48" s="1347"/>
      <c r="O48" s="1347"/>
      <c r="P48" s="1527" t="s">
        <v>115</v>
      </c>
      <c r="Q48" s="1529"/>
      <c r="R48" s="42"/>
      <c r="S48" s="989" t="s">
        <v>117</v>
      </c>
      <c r="T48" s="990"/>
      <c r="U48" s="990"/>
      <c r="V48" s="990"/>
      <c r="W48" s="990"/>
      <c r="X48" s="990"/>
      <c r="Y48" s="990"/>
      <c r="Z48" s="1347"/>
      <c r="AA48" s="1347"/>
      <c r="AB48" s="1347"/>
      <c r="AC48" s="1527" t="s">
        <v>116</v>
      </c>
      <c r="AD48" s="1528"/>
      <c r="AE48" s="1347"/>
      <c r="AF48" s="1347"/>
      <c r="AG48" s="1347"/>
      <c r="AH48" s="1527" t="s">
        <v>115</v>
      </c>
      <c r="AI48" s="1529"/>
      <c r="AJ48" s="5"/>
      <c r="AK48" s="1245"/>
      <c r="AL48" s="1246"/>
      <c r="AM48" s="1080">
        <v>13</v>
      </c>
      <c r="AN48" s="1080"/>
      <c r="AO48" s="1062" t="s">
        <v>203</v>
      </c>
      <c r="AP48" s="1062"/>
      <c r="AQ48" s="1062"/>
      <c r="AR48" s="1062"/>
      <c r="AS48" s="1062"/>
      <c r="AT48" s="1062"/>
      <c r="AU48" s="1062"/>
      <c r="AV48" s="1062"/>
      <c r="AW48" s="1062"/>
      <c r="AX48" s="1062"/>
      <c r="AY48" s="1062"/>
      <c r="AZ48" s="1062"/>
      <c r="BA48" s="1062"/>
      <c r="BB48" s="1062"/>
      <c r="BC48" s="1062"/>
      <c r="BD48" s="1062"/>
      <c r="BE48" s="1062"/>
      <c r="BF48" s="1062"/>
      <c r="BG48" s="1062"/>
      <c r="BH48" s="1062"/>
      <c r="BI48" s="1062"/>
      <c r="BJ48" s="1062"/>
      <c r="BK48" s="1062"/>
      <c r="BL48" s="1062"/>
      <c r="BM48" s="1062"/>
      <c r="BN48" s="1062"/>
      <c r="BO48" s="1062"/>
      <c r="BP48" s="1062"/>
      <c r="BQ48" s="1247"/>
      <c r="BR48" s="641"/>
      <c r="BS48" s="641"/>
      <c r="BT48" s="641"/>
      <c r="BU48" s="641"/>
      <c r="BV48" s="641"/>
      <c r="BW48" s="641"/>
      <c r="BX48" s="641"/>
      <c r="BY48" s="641"/>
      <c r="BZ48" s="641"/>
      <c r="CA48" s="641"/>
      <c r="CB48" s="5"/>
    </row>
    <row r="49" spans="1:80" ht="12" customHeight="1" x14ac:dyDescent="0.2">
      <c r="A49" s="989" t="s">
        <v>112</v>
      </c>
      <c r="B49" s="990"/>
      <c r="C49" s="990"/>
      <c r="D49" s="990"/>
      <c r="E49" s="990"/>
      <c r="F49" s="990"/>
      <c r="G49" s="990"/>
      <c r="H49" s="1115"/>
      <c r="I49" s="1116"/>
      <c r="J49" s="1116"/>
      <c r="K49" s="1116"/>
      <c r="L49" s="1116"/>
      <c r="M49" s="1116"/>
      <c r="N49" s="1116"/>
      <c r="O49" s="1116"/>
      <c r="P49" s="1116"/>
      <c r="Q49" s="1277"/>
      <c r="R49" s="42"/>
      <c r="S49" s="989" t="s">
        <v>112</v>
      </c>
      <c r="T49" s="990"/>
      <c r="U49" s="990"/>
      <c r="V49" s="990"/>
      <c r="W49" s="990"/>
      <c r="X49" s="990"/>
      <c r="Y49" s="990"/>
      <c r="Z49" s="1115"/>
      <c r="AA49" s="1116"/>
      <c r="AB49" s="1116"/>
      <c r="AC49" s="1116"/>
      <c r="AD49" s="1116"/>
      <c r="AE49" s="1116"/>
      <c r="AF49" s="1116"/>
      <c r="AG49" s="1116"/>
      <c r="AH49" s="1116"/>
      <c r="AI49" s="1277"/>
      <c r="AJ49" s="5"/>
      <c r="AK49" s="1245"/>
      <c r="AL49" s="1246"/>
      <c r="AM49" s="1080">
        <v>14</v>
      </c>
      <c r="AN49" s="1080"/>
      <c r="AO49" s="1062" t="s">
        <v>202</v>
      </c>
      <c r="AP49" s="1062"/>
      <c r="AQ49" s="1062"/>
      <c r="AR49" s="1062"/>
      <c r="AS49" s="1062"/>
      <c r="AT49" s="1062"/>
      <c r="AU49" s="1062"/>
      <c r="AV49" s="1062"/>
      <c r="AW49" s="1062"/>
      <c r="AX49" s="1062"/>
      <c r="AY49" s="1062"/>
      <c r="AZ49" s="1062"/>
      <c r="BA49" s="1062"/>
      <c r="BB49" s="1062"/>
      <c r="BC49" s="1062"/>
      <c r="BD49" s="1062"/>
      <c r="BE49" s="1062"/>
      <c r="BF49" s="1062"/>
      <c r="BG49" s="1062"/>
      <c r="BH49" s="1062"/>
      <c r="BI49" s="1062"/>
      <c r="BJ49" s="1062"/>
      <c r="BK49" s="1062"/>
      <c r="BL49" s="1062"/>
      <c r="BM49" s="1062"/>
      <c r="BN49" s="1062"/>
      <c r="BO49" s="1062"/>
      <c r="BP49" s="1062"/>
      <c r="BQ49" s="1247"/>
      <c r="BR49" s="641"/>
      <c r="BS49" s="641"/>
      <c r="BT49" s="641"/>
      <c r="BU49" s="641"/>
      <c r="BV49" s="641"/>
      <c r="BW49" s="641"/>
      <c r="BX49" s="641"/>
      <c r="BY49" s="641"/>
      <c r="BZ49" s="641"/>
      <c r="CA49" s="641"/>
      <c r="CB49" s="5"/>
    </row>
    <row r="50" spans="1:80" ht="12" customHeight="1" x14ac:dyDescent="0.2">
      <c r="A50" s="989" t="s">
        <v>110</v>
      </c>
      <c r="B50" s="990"/>
      <c r="C50" s="990"/>
      <c r="D50" s="990"/>
      <c r="E50" s="990"/>
      <c r="F50" s="990"/>
      <c r="G50" s="990"/>
      <c r="H50" s="1140"/>
      <c r="I50" s="1141"/>
      <c r="J50" s="1141"/>
      <c r="K50" s="1141"/>
      <c r="L50" s="1094" t="s">
        <v>109</v>
      </c>
      <c r="M50" s="1094"/>
      <c r="N50" s="1530"/>
      <c r="O50" s="1530"/>
      <c r="P50" s="1530"/>
      <c r="Q50" s="1531"/>
      <c r="R50" s="42"/>
      <c r="S50" s="989" t="s">
        <v>110</v>
      </c>
      <c r="T50" s="990"/>
      <c r="U50" s="990"/>
      <c r="V50" s="990"/>
      <c r="W50" s="990"/>
      <c r="X50" s="990"/>
      <c r="Y50" s="990"/>
      <c r="Z50" s="1140"/>
      <c r="AA50" s="1141"/>
      <c r="AB50" s="1141"/>
      <c r="AC50" s="1141"/>
      <c r="AD50" s="1094" t="s">
        <v>109</v>
      </c>
      <c r="AE50" s="1094"/>
      <c r="AF50" s="1142"/>
      <c r="AG50" s="1142"/>
      <c r="AH50" s="1142"/>
      <c r="AI50" s="1350"/>
      <c r="AJ50" s="5"/>
      <c r="AK50" s="1245"/>
      <c r="AL50" s="1246"/>
      <c r="AM50" s="1080">
        <v>15</v>
      </c>
      <c r="AN50" s="1080"/>
      <c r="AO50" s="1062" t="s">
        <v>201</v>
      </c>
      <c r="AP50" s="1062"/>
      <c r="AQ50" s="1062"/>
      <c r="AR50" s="1062"/>
      <c r="AS50" s="1062"/>
      <c r="AT50" s="1062"/>
      <c r="AU50" s="1062"/>
      <c r="AV50" s="1062"/>
      <c r="AW50" s="1062"/>
      <c r="AX50" s="1062"/>
      <c r="AY50" s="1062"/>
      <c r="AZ50" s="1062"/>
      <c r="BA50" s="1062"/>
      <c r="BB50" s="1062"/>
      <c r="BC50" s="1062"/>
      <c r="BD50" s="1062"/>
      <c r="BE50" s="1062"/>
      <c r="BF50" s="1062"/>
      <c r="BG50" s="1062"/>
      <c r="BH50" s="1062"/>
      <c r="BI50" s="1062"/>
      <c r="BJ50" s="1062"/>
      <c r="BK50" s="1062"/>
      <c r="BL50" s="1062"/>
      <c r="BM50" s="1062"/>
      <c r="BN50" s="1062"/>
      <c r="BO50" s="1062"/>
      <c r="BP50" s="1062"/>
      <c r="BQ50" s="1247"/>
      <c r="BR50" s="641"/>
      <c r="BS50" s="641"/>
      <c r="BT50" s="641"/>
      <c r="BU50" s="641"/>
      <c r="BV50" s="641"/>
      <c r="BW50" s="641"/>
      <c r="BX50" s="641"/>
      <c r="BY50" s="641"/>
      <c r="BZ50" s="641"/>
      <c r="CA50" s="641"/>
      <c r="CB50" s="5"/>
    </row>
    <row r="51" spans="1:80" ht="12" customHeight="1" thickBot="1" x14ac:dyDescent="0.25">
      <c r="A51" s="978" t="s">
        <v>107</v>
      </c>
      <c r="B51" s="979"/>
      <c r="C51" s="979"/>
      <c r="D51" s="979"/>
      <c r="E51" s="979"/>
      <c r="F51" s="979"/>
      <c r="G51" s="979"/>
      <c r="H51" s="1031"/>
      <c r="I51" s="1355"/>
      <c r="J51" s="1355"/>
      <c r="K51" s="1355"/>
      <c r="L51" s="1355"/>
      <c r="M51" s="982" t="s">
        <v>106</v>
      </c>
      <c r="N51" s="982"/>
      <c r="O51" s="982"/>
      <c r="P51" s="982"/>
      <c r="Q51" s="983"/>
      <c r="R51" s="42"/>
      <c r="S51" s="978" t="s">
        <v>107</v>
      </c>
      <c r="T51" s="979"/>
      <c r="U51" s="979"/>
      <c r="V51" s="979"/>
      <c r="W51" s="979"/>
      <c r="X51" s="979"/>
      <c r="Y51" s="979"/>
      <c r="Z51" s="1031"/>
      <c r="AA51" s="1355"/>
      <c r="AB51" s="1355"/>
      <c r="AC51" s="1355"/>
      <c r="AD51" s="1355"/>
      <c r="AE51" s="982" t="s">
        <v>106</v>
      </c>
      <c r="AF51" s="982"/>
      <c r="AG51" s="982"/>
      <c r="AH51" s="982"/>
      <c r="AI51" s="983"/>
      <c r="AJ51" s="5"/>
      <c r="AK51" s="1245"/>
      <c r="AL51" s="1246"/>
      <c r="AM51" s="1080">
        <v>16</v>
      </c>
      <c r="AN51" s="1080"/>
      <c r="AO51" s="1062" t="s">
        <v>200</v>
      </c>
      <c r="AP51" s="1062"/>
      <c r="AQ51" s="1062"/>
      <c r="AR51" s="1062"/>
      <c r="AS51" s="1062"/>
      <c r="AT51" s="1062"/>
      <c r="AU51" s="1062"/>
      <c r="AV51" s="1062"/>
      <c r="AW51" s="1062"/>
      <c r="AX51" s="1062"/>
      <c r="AY51" s="1062"/>
      <c r="AZ51" s="1062"/>
      <c r="BA51" s="1062"/>
      <c r="BB51" s="1062"/>
      <c r="BC51" s="1062"/>
      <c r="BD51" s="1062"/>
      <c r="BE51" s="1062"/>
      <c r="BF51" s="1062"/>
      <c r="BG51" s="1062"/>
      <c r="BH51" s="1062"/>
      <c r="BI51" s="1062"/>
      <c r="BJ51" s="1062"/>
      <c r="BK51" s="1062"/>
      <c r="BL51" s="1062"/>
      <c r="BM51" s="1062"/>
      <c r="BN51" s="1062"/>
      <c r="BO51" s="1062"/>
      <c r="BP51" s="1062"/>
      <c r="BQ51" s="1247"/>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45"/>
      <c r="AL52" s="1246"/>
      <c r="AM52" s="1080">
        <v>17</v>
      </c>
      <c r="AN52" s="1080"/>
      <c r="AO52" s="1062" t="s">
        <v>199</v>
      </c>
      <c r="AP52" s="1062"/>
      <c r="AQ52" s="1062"/>
      <c r="AR52" s="1062"/>
      <c r="AS52" s="1062"/>
      <c r="AT52" s="1062"/>
      <c r="AU52" s="1062"/>
      <c r="AV52" s="1062"/>
      <c r="AW52" s="1062"/>
      <c r="AX52" s="1062"/>
      <c r="AY52" s="1062"/>
      <c r="AZ52" s="1062"/>
      <c r="BA52" s="1062"/>
      <c r="BB52" s="1062"/>
      <c r="BC52" s="1062"/>
      <c r="BD52" s="1062"/>
      <c r="BE52" s="1062"/>
      <c r="BF52" s="1062"/>
      <c r="BG52" s="1062"/>
      <c r="BH52" s="1062"/>
      <c r="BI52" s="1062"/>
      <c r="BJ52" s="1062"/>
      <c r="BK52" s="1062"/>
      <c r="BL52" s="1062"/>
      <c r="BM52" s="1062"/>
      <c r="BN52" s="1062"/>
      <c r="BO52" s="1062"/>
      <c r="BP52" s="1062"/>
      <c r="BQ52" s="1247"/>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45"/>
      <c r="AL53" s="1246"/>
      <c r="AM53" s="1080">
        <v>18</v>
      </c>
      <c r="AN53" s="1080"/>
      <c r="AO53" s="1062" t="s">
        <v>198</v>
      </c>
      <c r="AP53" s="1062"/>
      <c r="AQ53" s="1062"/>
      <c r="AR53" s="1062"/>
      <c r="AS53" s="1062"/>
      <c r="AT53" s="1062"/>
      <c r="AU53" s="1062"/>
      <c r="AV53" s="1062"/>
      <c r="AW53" s="1062"/>
      <c r="AX53" s="1062"/>
      <c r="AY53" s="1062"/>
      <c r="AZ53" s="1062"/>
      <c r="BA53" s="1062"/>
      <c r="BB53" s="1062"/>
      <c r="BC53" s="1062"/>
      <c r="BD53" s="1062"/>
      <c r="BE53" s="1062"/>
      <c r="BF53" s="1062"/>
      <c r="BG53" s="1062"/>
      <c r="BH53" s="1062"/>
      <c r="BI53" s="1062"/>
      <c r="BJ53" s="1062"/>
      <c r="BK53" s="1062"/>
      <c r="BL53" s="1062"/>
      <c r="BM53" s="1062"/>
      <c r="BN53" s="1062"/>
      <c r="BO53" s="1062"/>
      <c r="BP53" s="1062"/>
      <c r="BQ53" s="1247"/>
      <c r="BR53" s="641"/>
      <c r="BS53" s="641"/>
      <c r="BT53" s="641"/>
      <c r="BU53" s="641"/>
      <c r="BV53" s="641"/>
      <c r="BW53" s="641"/>
      <c r="BX53" s="641"/>
      <c r="BY53" s="641"/>
      <c r="BZ53" s="641"/>
      <c r="CA53" s="641"/>
      <c r="CB53" s="5"/>
    </row>
    <row r="54" spans="1:80" ht="12" customHeight="1" x14ac:dyDescent="0.2">
      <c r="A54" s="35"/>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1245"/>
      <c r="AL54" s="1246"/>
      <c r="AM54" s="1080">
        <v>19</v>
      </c>
      <c r="AN54" s="1080"/>
      <c r="AO54" s="1062" t="s">
        <v>197</v>
      </c>
      <c r="AP54" s="1062"/>
      <c r="AQ54" s="1062"/>
      <c r="AR54" s="1062"/>
      <c r="AS54" s="1062"/>
      <c r="AT54" s="1062"/>
      <c r="AU54" s="1062"/>
      <c r="AV54" s="1062"/>
      <c r="AW54" s="1062"/>
      <c r="AX54" s="1062"/>
      <c r="AY54" s="1062"/>
      <c r="AZ54" s="1062"/>
      <c r="BA54" s="1062"/>
      <c r="BB54" s="1062"/>
      <c r="BC54" s="1062"/>
      <c r="BD54" s="1062"/>
      <c r="BE54" s="1062"/>
      <c r="BF54" s="1062"/>
      <c r="BG54" s="1062"/>
      <c r="BH54" s="1062"/>
      <c r="BI54" s="1062"/>
      <c r="BJ54" s="1062"/>
      <c r="BK54" s="1062"/>
      <c r="BL54" s="1062"/>
      <c r="BM54" s="1062"/>
      <c r="BN54" s="1062"/>
      <c r="BO54" s="1062"/>
      <c r="BP54" s="1062"/>
      <c r="BQ54" s="1247"/>
      <c r="BR54" s="641"/>
      <c r="BS54" s="641"/>
      <c r="BT54" s="641"/>
      <c r="BU54" s="641"/>
      <c r="BV54" s="641"/>
      <c r="BW54" s="641"/>
      <c r="BX54" s="641"/>
      <c r="BY54" s="641"/>
      <c r="BZ54" s="641"/>
      <c r="CA54" s="641"/>
      <c r="CB54" s="5"/>
    </row>
    <row r="55" spans="1:80" ht="12" customHeight="1" x14ac:dyDescent="0.2">
      <c r="A55" s="35"/>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1245"/>
      <c r="AL55" s="1246"/>
      <c r="AM55" s="1080">
        <v>20</v>
      </c>
      <c r="AN55" s="1080"/>
      <c r="AO55" s="1062" t="s">
        <v>196</v>
      </c>
      <c r="AP55" s="1062"/>
      <c r="AQ55" s="1062"/>
      <c r="AR55" s="1062"/>
      <c r="AS55" s="1062"/>
      <c r="AT55" s="1062"/>
      <c r="AU55" s="1062"/>
      <c r="AV55" s="1062"/>
      <c r="AW55" s="1062"/>
      <c r="AX55" s="1062"/>
      <c r="AY55" s="1062"/>
      <c r="AZ55" s="1062"/>
      <c r="BA55" s="1062"/>
      <c r="BB55" s="1062"/>
      <c r="BC55" s="1062"/>
      <c r="BD55" s="1062"/>
      <c r="BE55" s="1062"/>
      <c r="BF55" s="1062"/>
      <c r="BG55" s="1062"/>
      <c r="BH55" s="1062"/>
      <c r="BI55" s="1062"/>
      <c r="BJ55" s="1062"/>
      <c r="BK55" s="1062"/>
      <c r="BL55" s="1062"/>
      <c r="BM55" s="1062"/>
      <c r="BN55" s="1062"/>
      <c r="BO55" s="1062"/>
      <c r="BP55" s="1062"/>
      <c r="BQ55" s="1247"/>
      <c r="BR55" s="641"/>
      <c r="BS55" s="641"/>
      <c r="BT55" s="641"/>
      <c r="BU55" s="641"/>
      <c r="BV55" s="641"/>
      <c r="BW55" s="641"/>
      <c r="BX55" s="641"/>
      <c r="BY55" s="641"/>
      <c r="BZ55" s="641"/>
      <c r="CA55" s="641"/>
      <c r="CB55" s="5"/>
    </row>
    <row r="56" spans="1:80" ht="12" customHeight="1" thickBot="1" x14ac:dyDescent="0.25">
      <c r="A56" s="35"/>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1533" t="s">
        <v>195</v>
      </c>
      <c r="AL56" s="1271"/>
      <c r="AM56" s="1271"/>
      <c r="AN56" s="1271"/>
      <c r="AO56" s="1271"/>
      <c r="AP56" s="1271"/>
      <c r="AQ56" s="1271"/>
      <c r="AR56" s="1271"/>
      <c r="AS56" s="1271"/>
      <c r="AT56" s="1271"/>
      <c r="AU56" s="1271"/>
      <c r="AV56" s="1271"/>
      <c r="AW56" s="1271"/>
      <c r="AX56" s="1271"/>
      <c r="AY56" s="1271"/>
      <c r="AZ56" s="1271"/>
      <c r="BA56" s="1271"/>
      <c r="BB56" s="1271"/>
      <c r="BC56" s="1271"/>
      <c r="BD56" s="1271"/>
      <c r="BE56" s="1271"/>
      <c r="BF56" s="1271"/>
      <c r="BG56" s="1271"/>
      <c r="BH56" s="1271"/>
      <c r="BI56" s="1271"/>
      <c r="BJ56" s="1271"/>
      <c r="BK56" s="1271"/>
      <c r="BL56" s="1271"/>
      <c r="BM56" s="1271"/>
      <c r="BN56" s="1271"/>
      <c r="BO56" s="1271"/>
      <c r="BP56" s="1271"/>
      <c r="BQ56" s="1272"/>
      <c r="BR56" s="641"/>
      <c r="BS56" s="641"/>
      <c r="BT56" s="641"/>
      <c r="BU56" s="641"/>
      <c r="BV56" s="641"/>
      <c r="BW56" s="641"/>
      <c r="BX56" s="641"/>
      <c r="BY56" s="641"/>
      <c r="BZ56" s="641"/>
      <c r="CA56" s="641"/>
      <c r="CB56" s="5"/>
    </row>
    <row r="57" spans="1:80" ht="12" customHeight="1" x14ac:dyDescent="0.2">
      <c r="A57" s="35"/>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532"/>
      <c r="C61" s="1532"/>
      <c r="D61" s="1532"/>
      <c r="E61" s="1532"/>
      <c r="F61" s="1532"/>
      <c r="G61" s="1532"/>
      <c r="H61" s="1532"/>
      <c r="I61" s="1532"/>
      <c r="J61" s="1532"/>
      <c r="K61" s="1532"/>
      <c r="L61" s="1532"/>
      <c r="M61" s="1532"/>
      <c r="N61" s="1532"/>
      <c r="O61" s="1532"/>
      <c r="P61" s="1532"/>
      <c r="Q61" s="1532"/>
      <c r="R61" s="1532"/>
      <c r="S61" s="1532"/>
      <c r="T61" s="1532"/>
      <c r="U61" s="1532"/>
      <c r="V61" s="1532"/>
      <c r="W61" s="1532"/>
      <c r="X61" s="1532"/>
      <c r="Y61" s="1532"/>
      <c r="Z61" s="1532"/>
      <c r="AA61" s="1532"/>
      <c r="AB61" s="1532"/>
      <c r="AC61" s="1532"/>
      <c r="AD61" s="1532"/>
      <c r="AE61" s="1532"/>
      <c r="AF61" s="1532"/>
      <c r="AG61" s="1532"/>
      <c r="AH61" s="1532"/>
      <c r="AI61" s="1532"/>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0" t="s">
        <v>49</v>
      </c>
      <c r="AK2" s="910"/>
      <c r="AL2" s="910"/>
      <c r="AM2" s="910"/>
      <c r="AN2" s="910"/>
      <c r="AO2" s="910"/>
      <c r="AP2" s="910"/>
      <c r="AQ2" s="910"/>
      <c r="AR2" s="910"/>
      <c r="AS2" s="910"/>
      <c r="AT2" s="910"/>
      <c r="AU2" s="910"/>
      <c r="AV2" s="910"/>
      <c r="AW2" s="910"/>
      <c r="AX2" s="910"/>
      <c r="AY2" s="910"/>
      <c r="AZ2" s="910"/>
      <c r="BA2" s="910"/>
      <c r="BB2" s="910"/>
      <c r="BC2" s="910"/>
      <c r="BD2" s="910"/>
      <c r="BE2" s="910"/>
      <c r="BF2" s="910"/>
      <c r="BG2" s="910"/>
      <c r="BH2" s="910"/>
      <c r="BI2" s="910"/>
      <c r="BJ2" s="910"/>
      <c r="BK2" s="910"/>
      <c r="BL2" s="910"/>
      <c r="BM2" s="910"/>
      <c r="BN2" s="910"/>
      <c r="BO2" s="910"/>
      <c r="BP2" s="910"/>
      <c r="BQ2" s="910"/>
      <c r="BR2" s="910"/>
      <c r="BS2" s="910"/>
      <c r="BT2" s="910"/>
      <c r="BU2" s="910"/>
      <c r="BV2" s="910"/>
      <c r="BW2" s="910"/>
      <c r="BX2" s="910"/>
      <c r="BY2" s="910"/>
      <c r="BZ2" s="910"/>
      <c r="CA2" s="910"/>
      <c r="CB2" s="91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1"/>
      <c r="N5" s="911"/>
      <c r="O5" s="911"/>
      <c r="P5" s="911"/>
      <c r="Q5" s="911"/>
      <c r="R5" s="911"/>
      <c r="S5" s="911"/>
      <c r="T5" s="911"/>
      <c r="U5" s="911"/>
      <c r="V5" s="911"/>
      <c r="W5" s="911"/>
      <c r="X5" s="911"/>
      <c r="Y5" s="911"/>
      <c r="Z5" s="911"/>
      <c r="AA5" s="911"/>
      <c r="AB5" s="911"/>
      <c r="AC5" s="911"/>
      <c r="AD5" s="911"/>
      <c r="AE5" s="911"/>
      <c r="AF5" s="911"/>
      <c r="AG5" s="911"/>
      <c r="AH5" s="911"/>
      <c r="AI5" s="911"/>
      <c r="AJ5" s="5"/>
      <c r="AK5" s="1534" t="s">
        <v>789</v>
      </c>
      <c r="AL5" s="1535"/>
      <c r="AM5" s="1535"/>
      <c r="AN5" s="1535"/>
      <c r="AO5" s="1535"/>
      <c r="AP5" s="1535"/>
      <c r="AQ5" s="1535"/>
      <c r="AR5" s="1535"/>
      <c r="AS5" s="1536"/>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37"/>
      <c r="AL6" s="1538"/>
      <c r="AM6" s="1538"/>
      <c r="AN6" s="1538"/>
      <c r="AO6" s="1538"/>
      <c r="AP6" s="1538"/>
      <c r="AQ6" s="1538"/>
      <c r="AR6" s="1538"/>
      <c r="AS6" s="153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0" t="s">
        <v>843</v>
      </c>
      <c r="AL7" s="1523"/>
      <c r="AM7" s="1255"/>
      <c r="AN7" s="1256"/>
      <c r="AO7" s="1256"/>
      <c r="AP7" s="1256"/>
      <c r="AQ7" s="1256"/>
      <c r="AR7" s="1256"/>
      <c r="AS7" s="125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79" t="s">
        <v>97</v>
      </c>
      <c r="B8" s="880"/>
      <c r="C8" s="880"/>
      <c r="D8" s="880"/>
      <c r="E8" s="880"/>
      <c r="F8" s="880"/>
      <c r="G8" s="880"/>
      <c r="H8" s="880"/>
      <c r="I8" s="880"/>
      <c r="J8" s="880"/>
      <c r="K8" s="880"/>
      <c r="L8" s="880"/>
      <c r="M8" s="880"/>
      <c r="N8" s="880"/>
      <c r="O8" s="880"/>
      <c r="P8" s="880"/>
      <c r="Q8" s="880"/>
      <c r="R8" s="880"/>
      <c r="S8" s="880"/>
      <c r="T8" s="880"/>
      <c r="U8" s="880"/>
      <c r="V8" s="880"/>
      <c r="W8" s="880"/>
      <c r="X8" s="880"/>
      <c r="Y8" s="880"/>
      <c r="Z8" s="880"/>
      <c r="AA8" s="880"/>
      <c r="AB8" s="880"/>
      <c r="AC8" s="880"/>
      <c r="AD8" s="880"/>
      <c r="AE8" s="880"/>
      <c r="AF8" s="880"/>
      <c r="AG8" s="880"/>
      <c r="AH8" s="880"/>
      <c r="AI8" s="881"/>
      <c r="AJ8" s="5"/>
      <c r="AK8" s="1541" t="s">
        <v>844</v>
      </c>
      <c r="AL8" s="1080"/>
      <c r="AM8" s="1262"/>
      <c r="AN8" s="1262"/>
      <c r="AO8" s="1262"/>
      <c r="AP8" s="1262"/>
      <c r="AQ8" s="1262"/>
      <c r="AR8" s="1262"/>
      <c r="AS8" s="126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2" t="s">
        <v>96</v>
      </c>
      <c r="B9" s="1543"/>
      <c r="C9" s="1544"/>
      <c r="D9" s="1545" t="str">
        <f>IF(AM7&lt;&gt;"","A","")</f>
        <v/>
      </c>
      <c r="E9" s="1546"/>
      <c r="F9" s="1547"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47" t="str">
        <f>IF(AM16&lt;&gt;"",AM16,"")</f>
        <v/>
      </c>
      <c r="AH9" s="1550" t="str">
        <f>IF(AM16&lt;&gt;"","K","")</f>
        <v/>
      </c>
      <c r="AI9" s="1557"/>
      <c r="AJ9" s="5"/>
      <c r="AK9" s="1541" t="s">
        <v>845</v>
      </c>
      <c r="AL9" s="1080"/>
      <c r="AM9" s="1262"/>
      <c r="AN9" s="1262"/>
      <c r="AO9" s="1262"/>
      <c r="AP9" s="1262"/>
      <c r="AQ9" s="1262"/>
      <c r="AR9" s="1262"/>
      <c r="AS9" s="126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2"/>
      <c r="E10" s="1283"/>
      <c r="F10" s="1548"/>
      <c r="G10" s="1282"/>
      <c r="H10" s="1283"/>
      <c r="I10" s="1548"/>
      <c r="J10" s="1282"/>
      <c r="K10" s="1283"/>
      <c r="L10" s="1548"/>
      <c r="M10" s="1282"/>
      <c r="N10" s="1283"/>
      <c r="O10" s="1548"/>
      <c r="P10" s="1282"/>
      <c r="Q10" s="1283"/>
      <c r="R10" s="1548"/>
      <c r="S10" s="1282"/>
      <c r="T10" s="1283"/>
      <c r="U10" s="1548"/>
      <c r="V10" s="1282"/>
      <c r="W10" s="1283"/>
      <c r="X10" s="1548"/>
      <c r="Y10" s="1282"/>
      <c r="Z10" s="1283"/>
      <c r="AA10" s="1548"/>
      <c r="AB10" s="1282"/>
      <c r="AC10" s="1283"/>
      <c r="AD10" s="1548"/>
      <c r="AE10" s="1282"/>
      <c r="AF10" s="1283"/>
      <c r="AG10" s="1548"/>
      <c r="AH10" s="1282"/>
      <c r="AI10" s="1439"/>
      <c r="AJ10" s="5"/>
      <c r="AK10" s="1541" t="s">
        <v>846</v>
      </c>
      <c r="AL10" s="1080"/>
      <c r="AM10" s="1262"/>
      <c r="AN10" s="1262"/>
      <c r="AO10" s="1262"/>
      <c r="AP10" s="1262"/>
      <c r="AQ10" s="1262"/>
      <c r="AR10" s="1262"/>
      <c r="AS10" s="126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2"/>
      <c r="E11" s="1283"/>
      <c r="F11" s="1548"/>
      <c r="G11" s="1282"/>
      <c r="H11" s="1283"/>
      <c r="I11" s="1548"/>
      <c r="J11" s="1282"/>
      <c r="K11" s="1283"/>
      <c r="L11" s="1548"/>
      <c r="M11" s="1282"/>
      <c r="N11" s="1283"/>
      <c r="O11" s="1548"/>
      <c r="P11" s="1282"/>
      <c r="Q11" s="1283"/>
      <c r="R11" s="1548"/>
      <c r="S11" s="1282"/>
      <c r="T11" s="1283"/>
      <c r="U11" s="1548"/>
      <c r="V11" s="1282"/>
      <c r="W11" s="1283"/>
      <c r="X11" s="1548"/>
      <c r="Y11" s="1282"/>
      <c r="Z11" s="1283"/>
      <c r="AA11" s="1548"/>
      <c r="AB11" s="1282"/>
      <c r="AC11" s="1283"/>
      <c r="AD11" s="1548"/>
      <c r="AE11" s="1282"/>
      <c r="AF11" s="1283"/>
      <c r="AG11" s="1548"/>
      <c r="AH11" s="1282"/>
      <c r="AI11" s="1439"/>
      <c r="AJ11" s="5"/>
      <c r="AK11" s="1541" t="s">
        <v>847</v>
      </c>
      <c r="AL11" s="1080"/>
      <c r="AM11" s="1262"/>
      <c r="AN11" s="1262"/>
      <c r="AO11" s="1262"/>
      <c r="AP11" s="1262"/>
      <c r="AQ11" s="1262"/>
      <c r="AR11" s="1262"/>
      <c r="AS11" s="126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2"/>
      <c r="E12" s="1283"/>
      <c r="F12" s="1548"/>
      <c r="G12" s="1282"/>
      <c r="H12" s="1283"/>
      <c r="I12" s="1548"/>
      <c r="J12" s="1282"/>
      <c r="K12" s="1283"/>
      <c r="L12" s="1548"/>
      <c r="M12" s="1282"/>
      <c r="N12" s="1283"/>
      <c r="O12" s="1548"/>
      <c r="P12" s="1282"/>
      <c r="Q12" s="1283"/>
      <c r="R12" s="1548"/>
      <c r="S12" s="1282"/>
      <c r="T12" s="1283"/>
      <c r="U12" s="1548"/>
      <c r="V12" s="1282"/>
      <c r="W12" s="1283"/>
      <c r="X12" s="1548"/>
      <c r="Y12" s="1282"/>
      <c r="Z12" s="1283"/>
      <c r="AA12" s="1548"/>
      <c r="AB12" s="1282"/>
      <c r="AC12" s="1283"/>
      <c r="AD12" s="1548"/>
      <c r="AE12" s="1282"/>
      <c r="AF12" s="1283"/>
      <c r="AG12" s="1548"/>
      <c r="AH12" s="1282"/>
      <c r="AI12" s="1439"/>
      <c r="AJ12" s="5"/>
      <c r="AK12" s="1541" t="s">
        <v>848</v>
      </c>
      <c r="AL12" s="1080"/>
      <c r="AM12" s="1262"/>
      <c r="AN12" s="1262"/>
      <c r="AO12" s="1262"/>
      <c r="AP12" s="1262"/>
      <c r="AQ12" s="1262"/>
      <c r="AR12" s="1262"/>
      <c r="AS12" s="126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54" t="s">
        <v>95</v>
      </c>
      <c r="B13" s="1555"/>
      <c r="C13" s="1556"/>
      <c r="D13" s="1284"/>
      <c r="E13" s="1285"/>
      <c r="F13" s="1549"/>
      <c r="G13" s="1284"/>
      <c r="H13" s="1285"/>
      <c r="I13" s="1549"/>
      <c r="J13" s="1284"/>
      <c r="K13" s="1285"/>
      <c r="L13" s="1549"/>
      <c r="M13" s="1284"/>
      <c r="N13" s="1285"/>
      <c r="O13" s="1549"/>
      <c r="P13" s="1284"/>
      <c r="Q13" s="1285"/>
      <c r="R13" s="1549"/>
      <c r="S13" s="1284"/>
      <c r="T13" s="1285"/>
      <c r="U13" s="1549"/>
      <c r="V13" s="1284"/>
      <c r="W13" s="1285"/>
      <c r="X13" s="1549"/>
      <c r="Y13" s="1284"/>
      <c r="Z13" s="1285"/>
      <c r="AA13" s="1549"/>
      <c r="AB13" s="1284"/>
      <c r="AC13" s="1285"/>
      <c r="AD13" s="1549"/>
      <c r="AE13" s="1284"/>
      <c r="AF13" s="1285"/>
      <c r="AG13" s="1549"/>
      <c r="AH13" s="1284"/>
      <c r="AI13" s="1440"/>
      <c r="AJ13" s="5"/>
      <c r="AK13" s="1541" t="s">
        <v>849</v>
      </c>
      <c r="AL13" s="1080"/>
      <c r="AM13" s="1262"/>
      <c r="AN13" s="1262"/>
      <c r="AO13" s="1262"/>
      <c r="AP13" s="1262"/>
      <c r="AQ13" s="1262"/>
      <c r="AR13" s="1262"/>
      <c r="AS13" s="1263"/>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1" t="s">
        <v>850</v>
      </c>
      <c r="AL14" s="1080"/>
      <c r="AM14" s="1262"/>
      <c r="AN14" s="1262"/>
      <c r="AO14" s="1262"/>
      <c r="AP14" s="1262"/>
      <c r="AQ14" s="1262"/>
      <c r="AR14" s="1262"/>
      <c r="AS14" s="1263"/>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1" t="s">
        <v>851</v>
      </c>
      <c r="AL15" s="1080"/>
      <c r="AM15" s="1262"/>
      <c r="AN15" s="1262"/>
      <c r="AO15" s="1262"/>
      <c r="AP15" s="1262"/>
      <c r="AQ15" s="1262"/>
      <c r="AR15" s="1262"/>
      <c r="AS15" s="1263"/>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957"/>
      <c r="C16" s="957"/>
      <c r="D16" s="957"/>
      <c r="E16" s="957"/>
      <c r="F16" s="957"/>
      <c r="G16" s="957"/>
      <c r="H16" s="957"/>
      <c r="I16" s="957"/>
      <c r="J16" s="957"/>
      <c r="K16" s="957"/>
      <c r="L16" s="957"/>
      <c r="M16" s="957"/>
      <c r="N16" s="957"/>
      <c r="O16" s="957"/>
      <c r="P16" s="957"/>
      <c r="Q16" s="957"/>
      <c r="R16" s="957"/>
      <c r="S16" s="957"/>
      <c r="T16" s="957"/>
      <c r="U16" s="957"/>
      <c r="V16" s="957"/>
      <c r="W16" s="957"/>
      <c r="X16" s="957"/>
      <c r="Y16" s="957"/>
      <c r="Z16" s="957"/>
      <c r="AA16" s="957"/>
      <c r="AB16" s="957"/>
      <c r="AC16" s="957"/>
      <c r="AD16" s="957"/>
      <c r="AE16" s="957"/>
      <c r="AF16" s="957"/>
      <c r="AG16" s="957"/>
      <c r="AH16" s="957"/>
      <c r="AI16" s="957"/>
      <c r="AJ16" s="5"/>
      <c r="AK16" s="1552" t="s">
        <v>852</v>
      </c>
      <c r="AL16" s="1553"/>
      <c r="AM16" s="1275"/>
      <c r="AN16" s="1275"/>
      <c r="AO16" s="1275"/>
      <c r="AP16" s="1275"/>
      <c r="AQ16" s="1275"/>
      <c r="AR16" s="1275"/>
      <c r="AS16" s="1276"/>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957"/>
      <c r="C17" s="957"/>
      <c r="D17" s="957"/>
      <c r="E17" s="957"/>
      <c r="F17" s="957"/>
      <c r="G17" s="957"/>
      <c r="H17" s="957"/>
      <c r="I17" s="957"/>
      <c r="J17" s="957"/>
      <c r="K17" s="957"/>
      <c r="L17" s="957"/>
      <c r="M17" s="957"/>
      <c r="N17" s="957"/>
      <c r="O17" s="957"/>
      <c r="P17" s="957"/>
      <c r="Q17" s="957"/>
      <c r="R17" s="957"/>
      <c r="S17" s="957"/>
      <c r="T17" s="957"/>
      <c r="U17" s="957"/>
      <c r="V17" s="957"/>
      <c r="W17" s="957"/>
      <c r="X17" s="957"/>
      <c r="Y17" s="957"/>
      <c r="Z17" s="957"/>
      <c r="AA17" s="957"/>
      <c r="AB17" s="957"/>
      <c r="AC17" s="957"/>
      <c r="AD17" s="957"/>
      <c r="AE17" s="957"/>
      <c r="AF17" s="957"/>
      <c r="AG17" s="957"/>
      <c r="AH17" s="957"/>
      <c r="AI17" s="957"/>
      <c r="AJ17" s="5"/>
      <c r="AK17" s="1558"/>
      <c r="AL17" s="1558"/>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957"/>
      <c r="C18" s="957"/>
      <c r="D18" s="957"/>
      <c r="E18" s="957"/>
      <c r="F18" s="957"/>
      <c r="G18" s="957"/>
      <c r="H18" s="957"/>
      <c r="I18" s="957"/>
      <c r="J18" s="957"/>
      <c r="K18" s="957"/>
      <c r="L18" s="957"/>
      <c r="M18" s="957"/>
      <c r="N18" s="957"/>
      <c r="O18" s="957"/>
      <c r="P18" s="957"/>
      <c r="Q18" s="957"/>
      <c r="R18" s="957"/>
      <c r="S18" s="957"/>
      <c r="T18" s="957"/>
      <c r="U18" s="957"/>
      <c r="V18" s="957"/>
      <c r="W18" s="957"/>
      <c r="X18" s="957"/>
      <c r="Y18" s="957"/>
      <c r="Z18" s="957"/>
      <c r="AA18" s="957"/>
      <c r="AB18" s="957"/>
      <c r="AC18" s="957"/>
      <c r="AD18" s="957"/>
      <c r="AE18" s="957"/>
      <c r="AF18" s="957"/>
      <c r="AG18" s="957"/>
      <c r="AH18" s="957"/>
      <c r="AI18" s="957"/>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957"/>
      <c r="C19" s="957"/>
      <c r="D19" s="957"/>
      <c r="E19" s="957"/>
      <c r="F19" s="957"/>
      <c r="G19" s="957"/>
      <c r="H19" s="957"/>
      <c r="I19" s="957"/>
      <c r="J19" s="957"/>
      <c r="K19" s="957"/>
      <c r="L19" s="957"/>
      <c r="M19" s="957"/>
      <c r="N19" s="957"/>
      <c r="O19" s="957"/>
      <c r="P19" s="957"/>
      <c r="Q19" s="957"/>
      <c r="R19" s="957"/>
      <c r="S19" s="957"/>
      <c r="T19" s="957"/>
      <c r="U19" s="957"/>
      <c r="V19" s="957"/>
      <c r="W19" s="957"/>
      <c r="X19" s="957"/>
      <c r="Y19" s="957"/>
      <c r="Z19" s="957"/>
      <c r="AA19" s="957"/>
      <c r="AB19" s="957"/>
      <c r="AC19" s="957"/>
      <c r="AD19" s="957"/>
      <c r="AE19" s="957"/>
      <c r="AF19" s="957"/>
      <c r="AG19" s="957"/>
      <c r="AH19" s="957"/>
      <c r="AI19" s="957"/>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957"/>
      <c r="C20" s="957"/>
      <c r="D20" s="957"/>
      <c r="E20" s="957"/>
      <c r="F20" s="957"/>
      <c r="G20" s="957"/>
      <c r="H20" s="957"/>
      <c r="I20" s="957"/>
      <c r="J20" s="957"/>
      <c r="K20" s="957"/>
      <c r="L20" s="957"/>
      <c r="M20" s="957"/>
      <c r="N20" s="957"/>
      <c r="O20" s="957"/>
      <c r="P20" s="957"/>
      <c r="Q20" s="957"/>
      <c r="R20" s="957"/>
      <c r="S20" s="957"/>
      <c r="T20" s="957"/>
      <c r="U20" s="957"/>
      <c r="V20" s="957"/>
      <c r="W20" s="957"/>
      <c r="X20" s="957"/>
      <c r="Y20" s="957"/>
      <c r="Z20" s="957"/>
      <c r="AA20" s="957"/>
      <c r="AB20" s="957"/>
      <c r="AC20" s="957"/>
      <c r="AD20" s="957"/>
      <c r="AE20" s="957"/>
      <c r="AF20" s="957"/>
      <c r="AG20" s="957"/>
      <c r="AH20" s="957"/>
      <c r="AI20" s="957"/>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957"/>
      <c r="C21" s="957"/>
      <c r="D21" s="957"/>
      <c r="E21" s="957"/>
      <c r="F21" s="957"/>
      <c r="G21" s="957"/>
      <c r="H21" s="957"/>
      <c r="I21" s="957"/>
      <c r="J21" s="957"/>
      <c r="K21" s="957"/>
      <c r="L21" s="957"/>
      <c r="M21" s="957"/>
      <c r="N21" s="957"/>
      <c r="O21" s="957"/>
      <c r="P21" s="957"/>
      <c r="Q21" s="957"/>
      <c r="R21" s="957"/>
      <c r="S21" s="957"/>
      <c r="T21" s="957"/>
      <c r="U21" s="957"/>
      <c r="V21" s="957"/>
      <c r="W21" s="957"/>
      <c r="X21" s="957"/>
      <c r="Y21" s="957"/>
      <c r="Z21" s="957"/>
      <c r="AA21" s="957"/>
      <c r="AB21" s="957"/>
      <c r="AC21" s="957"/>
      <c r="AD21" s="957"/>
      <c r="AE21" s="957"/>
      <c r="AF21" s="957"/>
      <c r="AG21" s="957"/>
      <c r="AH21" s="957"/>
      <c r="AI21" s="95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957"/>
      <c r="C22" s="957"/>
      <c r="D22" s="957"/>
      <c r="E22" s="957"/>
      <c r="F22" s="957"/>
      <c r="G22" s="957"/>
      <c r="H22" s="957"/>
      <c r="I22" s="957"/>
      <c r="J22" s="957"/>
      <c r="K22" s="957"/>
      <c r="L22" s="957"/>
      <c r="M22" s="957"/>
      <c r="N22" s="957"/>
      <c r="O22" s="957"/>
      <c r="P22" s="957"/>
      <c r="Q22" s="957"/>
      <c r="R22" s="957"/>
      <c r="S22" s="957"/>
      <c r="T22" s="957"/>
      <c r="U22" s="957"/>
      <c r="V22" s="957"/>
      <c r="W22" s="957"/>
      <c r="X22" s="957"/>
      <c r="Y22" s="957"/>
      <c r="Z22" s="957"/>
      <c r="AA22" s="957"/>
      <c r="AB22" s="957"/>
      <c r="AC22" s="957"/>
      <c r="AD22" s="957"/>
      <c r="AE22" s="957"/>
      <c r="AF22" s="957"/>
      <c r="AG22" s="957"/>
      <c r="AH22" s="957"/>
      <c r="AI22" s="957"/>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57"/>
      <c r="C23" s="957"/>
      <c r="D23" s="957"/>
      <c r="E23" s="957"/>
      <c r="F23" s="957"/>
      <c r="G23" s="957"/>
      <c r="H23" s="957"/>
      <c r="I23" s="957"/>
      <c r="J23" s="957"/>
      <c r="K23" s="957"/>
      <c r="L23" s="957"/>
      <c r="M23" s="957"/>
      <c r="N23" s="957"/>
      <c r="O23" s="957"/>
      <c r="P23" s="957"/>
      <c r="Q23" s="957"/>
      <c r="R23" s="957"/>
      <c r="S23" s="957"/>
      <c r="T23" s="957"/>
      <c r="U23" s="957"/>
      <c r="V23" s="957"/>
      <c r="W23" s="957"/>
      <c r="X23" s="957"/>
      <c r="Y23" s="957"/>
      <c r="Z23" s="957"/>
      <c r="AA23" s="957"/>
      <c r="AB23" s="957"/>
      <c r="AC23" s="957"/>
      <c r="AD23" s="957"/>
      <c r="AE23" s="957"/>
      <c r="AF23" s="957"/>
      <c r="AG23" s="957"/>
      <c r="AH23" s="957"/>
      <c r="AI23" s="957"/>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57"/>
      <c r="C24" s="957"/>
      <c r="D24" s="957"/>
      <c r="E24" s="957"/>
      <c r="F24" s="957"/>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57"/>
      <c r="C25" s="957"/>
      <c r="D25" s="957"/>
      <c r="E25" s="957"/>
      <c r="F25" s="957"/>
      <c r="G25" s="957"/>
      <c r="H25" s="957"/>
      <c r="I25" s="957"/>
      <c r="J25" s="957"/>
      <c r="K25" s="957"/>
      <c r="L25" s="957"/>
      <c r="M25" s="957"/>
      <c r="N25" s="957"/>
      <c r="O25" s="957"/>
      <c r="P25" s="957"/>
      <c r="Q25" s="957"/>
      <c r="R25" s="957"/>
      <c r="S25" s="957"/>
      <c r="T25" s="957"/>
      <c r="U25" s="957"/>
      <c r="V25" s="957"/>
      <c r="W25" s="957"/>
      <c r="X25" s="957"/>
      <c r="Y25" s="957"/>
      <c r="Z25" s="957"/>
      <c r="AA25" s="957"/>
      <c r="AB25" s="957"/>
      <c r="AC25" s="957"/>
      <c r="AD25" s="957"/>
      <c r="AE25" s="957"/>
      <c r="AF25" s="957"/>
      <c r="AG25" s="957"/>
      <c r="AH25" s="957"/>
      <c r="AI25" s="957"/>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57"/>
      <c r="C26" s="957"/>
      <c r="D26" s="957"/>
      <c r="E26" s="957"/>
      <c r="F26" s="957"/>
      <c r="G26" s="957"/>
      <c r="H26" s="957"/>
      <c r="I26" s="957"/>
      <c r="J26" s="957"/>
      <c r="K26" s="957"/>
      <c r="L26" s="957"/>
      <c r="M26" s="957"/>
      <c r="N26" s="957"/>
      <c r="O26" s="957"/>
      <c r="P26" s="957"/>
      <c r="Q26" s="957"/>
      <c r="R26" s="957"/>
      <c r="S26" s="957"/>
      <c r="T26" s="957"/>
      <c r="U26" s="957"/>
      <c r="V26" s="957"/>
      <c r="W26" s="957"/>
      <c r="X26" s="957"/>
      <c r="Y26" s="957"/>
      <c r="Z26" s="957"/>
      <c r="AA26" s="957"/>
      <c r="AB26" s="957"/>
      <c r="AC26" s="957"/>
      <c r="AD26" s="957"/>
      <c r="AE26" s="957"/>
      <c r="AF26" s="957"/>
      <c r="AG26" s="957"/>
      <c r="AH26" s="957"/>
      <c r="AI26" s="957"/>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57"/>
      <c r="C27" s="957"/>
      <c r="D27" s="957"/>
      <c r="E27" s="957"/>
      <c r="F27" s="957"/>
      <c r="G27" s="957"/>
      <c r="H27" s="957"/>
      <c r="I27" s="957"/>
      <c r="J27" s="957"/>
      <c r="K27" s="957"/>
      <c r="L27" s="957"/>
      <c r="M27" s="957"/>
      <c r="N27" s="957"/>
      <c r="O27" s="957"/>
      <c r="P27" s="957"/>
      <c r="Q27" s="957"/>
      <c r="R27" s="957"/>
      <c r="S27" s="957"/>
      <c r="T27" s="957"/>
      <c r="U27" s="957"/>
      <c r="V27" s="957"/>
      <c r="W27" s="957"/>
      <c r="X27" s="957"/>
      <c r="Y27" s="957"/>
      <c r="Z27" s="957"/>
      <c r="AA27" s="957"/>
      <c r="AB27" s="957"/>
      <c r="AC27" s="957"/>
      <c r="AD27" s="957"/>
      <c r="AE27" s="957"/>
      <c r="AF27" s="957"/>
      <c r="AG27" s="957"/>
      <c r="AH27" s="957"/>
      <c r="AI27" s="957"/>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957"/>
      <c r="C28" s="957"/>
      <c r="D28" s="957"/>
      <c r="E28" s="957"/>
      <c r="F28" s="957"/>
      <c r="G28" s="957"/>
      <c r="H28" s="957"/>
      <c r="I28" s="957"/>
      <c r="J28" s="957"/>
      <c r="K28" s="957"/>
      <c r="L28" s="957"/>
      <c r="M28" s="957"/>
      <c r="N28" s="957"/>
      <c r="O28" s="957"/>
      <c r="P28" s="957"/>
      <c r="Q28" s="957"/>
      <c r="R28" s="957"/>
      <c r="S28" s="957"/>
      <c r="T28" s="957"/>
      <c r="U28" s="957"/>
      <c r="V28" s="957"/>
      <c r="W28" s="957"/>
      <c r="X28" s="957"/>
      <c r="Y28" s="957"/>
      <c r="Z28" s="957"/>
      <c r="AA28" s="957"/>
      <c r="AB28" s="957"/>
      <c r="AC28" s="957"/>
      <c r="AD28" s="957"/>
      <c r="AE28" s="957"/>
      <c r="AF28" s="957"/>
      <c r="AG28" s="957"/>
      <c r="AH28" s="957"/>
      <c r="AI28" s="957"/>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57"/>
      <c r="C29" s="957"/>
      <c r="D29" s="957"/>
      <c r="E29" s="957"/>
      <c r="F29" s="957"/>
      <c r="G29" s="957"/>
      <c r="H29" s="957"/>
      <c r="I29" s="957"/>
      <c r="J29" s="957"/>
      <c r="K29" s="957"/>
      <c r="L29" s="957"/>
      <c r="M29" s="957"/>
      <c r="N29" s="957"/>
      <c r="O29" s="957"/>
      <c r="P29" s="957"/>
      <c r="Q29" s="957"/>
      <c r="R29" s="957"/>
      <c r="S29" s="957"/>
      <c r="T29" s="957"/>
      <c r="U29" s="957"/>
      <c r="V29" s="957"/>
      <c r="W29" s="957"/>
      <c r="X29" s="957"/>
      <c r="Y29" s="957"/>
      <c r="Z29" s="957"/>
      <c r="AA29" s="957"/>
      <c r="AB29" s="957"/>
      <c r="AC29" s="957"/>
      <c r="AD29" s="957"/>
      <c r="AE29" s="957"/>
      <c r="AF29" s="957"/>
      <c r="AG29" s="957"/>
      <c r="AH29" s="957"/>
      <c r="AI29" s="957"/>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957"/>
      <c r="C30" s="957"/>
      <c r="D30" s="957"/>
      <c r="E30" s="957"/>
      <c r="F30" s="957"/>
      <c r="G30" s="957"/>
      <c r="H30" s="957"/>
      <c r="I30" s="957"/>
      <c r="J30" s="957"/>
      <c r="K30" s="957"/>
      <c r="L30" s="957"/>
      <c r="M30" s="957"/>
      <c r="N30" s="957"/>
      <c r="O30" s="957"/>
      <c r="P30" s="957"/>
      <c r="Q30" s="957"/>
      <c r="R30" s="957"/>
      <c r="S30" s="957"/>
      <c r="T30" s="957"/>
      <c r="U30" s="957"/>
      <c r="V30" s="957"/>
      <c r="W30" s="957"/>
      <c r="X30" s="957"/>
      <c r="Y30" s="957"/>
      <c r="Z30" s="957"/>
      <c r="AA30" s="957"/>
      <c r="AB30" s="957"/>
      <c r="AC30" s="957"/>
      <c r="AD30" s="957"/>
      <c r="AE30" s="957"/>
      <c r="AF30" s="957"/>
      <c r="AG30" s="957"/>
      <c r="AH30" s="957"/>
      <c r="AI30" s="957"/>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57"/>
      <c r="C31" s="957"/>
      <c r="D31" s="957"/>
      <c r="E31" s="957"/>
      <c r="F31" s="957"/>
      <c r="G31" s="957"/>
      <c r="H31" s="957"/>
      <c r="I31" s="957"/>
      <c r="J31" s="957"/>
      <c r="K31" s="957"/>
      <c r="L31" s="957"/>
      <c r="M31" s="957"/>
      <c r="N31" s="957"/>
      <c r="O31" s="957"/>
      <c r="P31" s="957"/>
      <c r="Q31" s="957"/>
      <c r="R31" s="957"/>
      <c r="S31" s="957"/>
      <c r="T31" s="957"/>
      <c r="U31" s="957"/>
      <c r="V31" s="957"/>
      <c r="W31" s="957"/>
      <c r="X31" s="957"/>
      <c r="Y31" s="957"/>
      <c r="Z31" s="957"/>
      <c r="AA31" s="957"/>
      <c r="AB31" s="957"/>
      <c r="AC31" s="957"/>
      <c r="AD31" s="957"/>
      <c r="AE31" s="957"/>
      <c r="AF31" s="957"/>
      <c r="AG31" s="957"/>
      <c r="AH31" s="957"/>
      <c r="AI31" s="957"/>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957"/>
      <c r="C32" s="957"/>
      <c r="D32" s="957"/>
      <c r="E32" s="957"/>
      <c r="F32" s="957"/>
      <c r="G32" s="957"/>
      <c r="H32" s="957"/>
      <c r="I32" s="957"/>
      <c r="J32" s="957"/>
      <c r="K32" s="957"/>
      <c r="L32" s="957"/>
      <c r="M32" s="957"/>
      <c r="N32" s="957"/>
      <c r="O32" s="957"/>
      <c r="P32" s="957"/>
      <c r="Q32" s="957"/>
      <c r="R32" s="957"/>
      <c r="S32" s="957"/>
      <c r="T32" s="957"/>
      <c r="U32" s="957"/>
      <c r="V32" s="957"/>
      <c r="W32" s="957"/>
      <c r="X32" s="957"/>
      <c r="Y32" s="957"/>
      <c r="Z32" s="957"/>
      <c r="AA32" s="957"/>
      <c r="AB32" s="957"/>
      <c r="AC32" s="957"/>
      <c r="AD32" s="957"/>
      <c r="AE32" s="957"/>
      <c r="AF32" s="957"/>
      <c r="AG32" s="957"/>
      <c r="AH32" s="957"/>
      <c r="AI32" s="957"/>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957"/>
      <c r="AF33" s="957"/>
      <c r="AG33" s="957"/>
      <c r="AH33" s="957"/>
      <c r="AI33" s="957"/>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957"/>
      <c r="AF34" s="957"/>
      <c r="AG34" s="957"/>
      <c r="AH34" s="957"/>
      <c r="AI34" s="957"/>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957"/>
      <c r="AF41" s="957"/>
      <c r="AG41" s="957"/>
      <c r="AH41" s="957"/>
      <c r="AI41" s="957"/>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57"/>
      <c r="C42" s="957"/>
      <c r="D42" s="957"/>
      <c r="E42" s="957"/>
      <c r="F42" s="957"/>
      <c r="G42" s="957"/>
      <c r="H42" s="957"/>
      <c r="I42" s="957"/>
      <c r="J42" s="957"/>
      <c r="K42" s="957"/>
      <c r="L42" s="957"/>
      <c r="M42" s="957"/>
      <c r="N42" s="957"/>
      <c r="O42" s="957"/>
      <c r="P42" s="957"/>
      <c r="Q42" s="957"/>
      <c r="R42" s="957"/>
      <c r="S42" s="957"/>
      <c r="T42" s="957"/>
      <c r="U42" s="957"/>
      <c r="V42" s="957"/>
      <c r="W42" s="957"/>
      <c r="X42" s="957"/>
      <c r="Y42" s="957"/>
      <c r="Z42" s="957"/>
      <c r="AA42" s="957"/>
      <c r="AB42" s="957"/>
      <c r="AC42" s="957"/>
      <c r="AD42" s="957"/>
      <c r="AE42" s="957"/>
      <c r="AF42" s="957"/>
      <c r="AG42" s="957"/>
      <c r="AH42" s="957"/>
      <c r="AI42" s="957"/>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57"/>
      <c r="C43" s="957"/>
      <c r="D43" s="957"/>
      <c r="E43" s="957"/>
      <c r="F43" s="957"/>
      <c r="G43" s="957"/>
      <c r="H43" s="957"/>
      <c r="I43" s="957"/>
      <c r="J43" s="957"/>
      <c r="K43" s="957"/>
      <c r="L43" s="957"/>
      <c r="M43" s="957"/>
      <c r="N43" s="957"/>
      <c r="O43" s="957"/>
      <c r="P43" s="957"/>
      <c r="Q43" s="957"/>
      <c r="R43" s="957"/>
      <c r="S43" s="957"/>
      <c r="T43" s="957"/>
      <c r="U43" s="957"/>
      <c r="V43" s="957"/>
      <c r="W43" s="957"/>
      <c r="X43" s="957"/>
      <c r="Y43" s="957"/>
      <c r="Z43" s="957"/>
      <c r="AA43" s="957"/>
      <c r="AB43" s="957"/>
      <c r="AC43" s="957"/>
      <c r="AD43" s="957"/>
      <c r="AE43" s="957"/>
      <c r="AF43" s="957"/>
      <c r="AG43" s="957"/>
      <c r="AH43" s="957"/>
      <c r="AI43" s="957"/>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57"/>
      <c r="C44" s="957"/>
      <c r="D44" s="957"/>
      <c r="E44" s="957"/>
      <c r="F44" s="957"/>
      <c r="G44" s="957"/>
      <c r="H44" s="957"/>
      <c r="I44" s="957"/>
      <c r="J44" s="957"/>
      <c r="K44" s="957"/>
      <c r="L44" s="957"/>
      <c r="M44" s="957"/>
      <c r="N44" s="957"/>
      <c r="O44" s="957"/>
      <c r="P44" s="957"/>
      <c r="Q44" s="957"/>
      <c r="R44" s="957"/>
      <c r="S44" s="957"/>
      <c r="T44" s="957"/>
      <c r="U44" s="957"/>
      <c r="V44" s="957"/>
      <c r="W44" s="957"/>
      <c r="X44" s="957"/>
      <c r="Y44" s="957"/>
      <c r="Z44" s="957"/>
      <c r="AA44" s="957"/>
      <c r="AB44" s="957"/>
      <c r="AC44" s="957"/>
      <c r="AD44" s="957"/>
      <c r="AE44" s="957"/>
      <c r="AF44" s="957"/>
      <c r="AG44" s="957"/>
      <c r="AH44" s="957"/>
      <c r="AI44" s="957"/>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57"/>
      <c r="C45" s="957"/>
      <c r="D45" s="957"/>
      <c r="E45" s="957"/>
      <c r="F45" s="957"/>
      <c r="G45" s="957"/>
      <c r="H45" s="957"/>
      <c r="I45" s="957"/>
      <c r="J45" s="957"/>
      <c r="K45" s="957"/>
      <c r="L45" s="957"/>
      <c r="M45" s="957"/>
      <c r="N45" s="957"/>
      <c r="O45" s="957"/>
      <c r="P45" s="957"/>
      <c r="Q45" s="957"/>
      <c r="R45" s="957"/>
      <c r="S45" s="957"/>
      <c r="T45" s="957"/>
      <c r="U45" s="957"/>
      <c r="V45" s="957"/>
      <c r="W45" s="957"/>
      <c r="X45" s="957"/>
      <c r="Y45" s="957"/>
      <c r="Z45" s="957"/>
      <c r="AA45" s="957"/>
      <c r="AB45" s="957"/>
      <c r="AC45" s="957"/>
      <c r="AD45" s="957"/>
      <c r="AE45" s="957"/>
      <c r="AF45" s="957"/>
      <c r="AG45" s="957"/>
      <c r="AH45" s="957"/>
      <c r="AI45" s="957"/>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57"/>
      <c r="C46" s="957"/>
      <c r="D46" s="957"/>
      <c r="E46" s="957"/>
      <c r="F46" s="957"/>
      <c r="G46" s="957"/>
      <c r="H46" s="957"/>
      <c r="I46" s="957"/>
      <c r="J46" s="957"/>
      <c r="K46" s="957"/>
      <c r="L46" s="957"/>
      <c r="M46" s="957"/>
      <c r="N46" s="957"/>
      <c r="O46" s="957"/>
      <c r="P46" s="957"/>
      <c r="Q46" s="957"/>
      <c r="R46" s="957"/>
      <c r="S46" s="957"/>
      <c r="T46" s="957"/>
      <c r="U46" s="957"/>
      <c r="V46" s="957"/>
      <c r="W46" s="957"/>
      <c r="X46" s="957"/>
      <c r="Y46" s="957"/>
      <c r="Z46" s="957"/>
      <c r="AA46" s="957"/>
      <c r="AB46" s="957"/>
      <c r="AC46" s="957"/>
      <c r="AD46" s="957"/>
      <c r="AE46" s="957"/>
      <c r="AF46" s="957"/>
      <c r="AG46" s="957"/>
      <c r="AH46" s="957"/>
      <c r="AI46" s="957"/>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57"/>
      <c r="C47" s="957"/>
      <c r="D47" s="957"/>
      <c r="E47" s="957"/>
      <c r="F47" s="957"/>
      <c r="G47" s="957"/>
      <c r="H47" s="957"/>
      <c r="I47" s="957"/>
      <c r="J47" s="957"/>
      <c r="K47" s="957"/>
      <c r="L47" s="957"/>
      <c r="M47" s="957"/>
      <c r="N47" s="957"/>
      <c r="O47" s="957"/>
      <c r="P47" s="957"/>
      <c r="Q47" s="957"/>
      <c r="R47" s="957"/>
      <c r="S47" s="957"/>
      <c r="T47" s="957"/>
      <c r="U47" s="957"/>
      <c r="V47" s="957"/>
      <c r="W47" s="957"/>
      <c r="X47" s="957"/>
      <c r="Y47" s="957"/>
      <c r="Z47" s="957"/>
      <c r="AA47" s="957"/>
      <c r="AB47" s="957"/>
      <c r="AC47" s="957"/>
      <c r="AD47" s="957"/>
      <c r="AE47" s="957"/>
      <c r="AF47" s="957"/>
      <c r="AG47" s="957"/>
      <c r="AH47" s="957"/>
      <c r="AI47" s="957"/>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57"/>
      <c r="C48" s="957"/>
      <c r="D48" s="957"/>
      <c r="E48" s="957"/>
      <c r="F48" s="957"/>
      <c r="G48" s="957"/>
      <c r="H48" s="957"/>
      <c r="I48" s="957"/>
      <c r="J48" s="957"/>
      <c r="K48" s="957"/>
      <c r="L48" s="957"/>
      <c r="M48" s="957"/>
      <c r="N48" s="957"/>
      <c r="O48" s="957"/>
      <c r="P48" s="957"/>
      <c r="Q48" s="957"/>
      <c r="R48" s="957"/>
      <c r="S48" s="957"/>
      <c r="T48" s="957"/>
      <c r="U48" s="957"/>
      <c r="V48" s="957"/>
      <c r="W48" s="957"/>
      <c r="X48" s="957"/>
      <c r="Y48" s="957"/>
      <c r="Z48" s="957"/>
      <c r="AA48" s="957"/>
      <c r="AB48" s="957"/>
      <c r="AC48" s="957"/>
      <c r="AD48" s="957"/>
      <c r="AE48" s="957"/>
      <c r="AF48" s="957"/>
      <c r="AG48" s="957"/>
      <c r="AH48" s="957"/>
      <c r="AI48" s="957"/>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0" t="s">
        <v>49</v>
      </c>
      <c r="AK2" s="910"/>
      <c r="AL2" s="910"/>
      <c r="AM2" s="910"/>
      <c r="AN2" s="910"/>
      <c r="AO2" s="910"/>
      <c r="AP2" s="910"/>
      <c r="AQ2" s="910"/>
      <c r="AR2" s="910"/>
      <c r="AS2" s="910"/>
      <c r="AT2" s="910"/>
      <c r="AU2" s="910"/>
      <c r="AV2" s="910"/>
      <c r="AW2" s="910"/>
      <c r="AX2" s="910"/>
      <c r="AY2" s="910"/>
      <c r="AZ2" s="910"/>
      <c r="BA2" s="910"/>
      <c r="BB2" s="910"/>
      <c r="BC2" s="910"/>
      <c r="BD2" s="910"/>
      <c r="BE2" s="910"/>
      <c r="BF2" s="910"/>
      <c r="BG2" s="910"/>
      <c r="BH2" s="910"/>
      <c r="BI2" s="910"/>
      <c r="BJ2" s="910"/>
      <c r="BK2" s="910"/>
      <c r="BL2" s="910"/>
      <c r="BM2" s="910"/>
      <c r="BN2" s="910"/>
      <c r="BO2" s="910"/>
      <c r="BP2" s="910"/>
      <c r="BQ2" s="910"/>
      <c r="BR2" s="910"/>
      <c r="BS2" s="910"/>
      <c r="BT2" s="910"/>
      <c r="BU2" s="910"/>
      <c r="BV2" s="910"/>
      <c r="BW2" s="910"/>
      <c r="BX2" s="910"/>
      <c r="BY2" s="910"/>
      <c r="BZ2" s="910"/>
      <c r="CA2" s="910"/>
      <c r="CB2" s="91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1"/>
      <c r="N5" s="911"/>
      <c r="O5" s="911"/>
      <c r="P5" s="911"/>
      <c r="Q5" s="911"/>
      <c r="R5" s="911"/>
      <c r="S5" s="911"/>
      <c r="T5" s="911"/>
      <c r="U5" s="911"/>
      <c r="V5" s="911"/>
      <c r="W5" s="911"/>
      <c r="X5" s="911"/>
      <c r="Y5" s="911"/>
      <c r="Z5" s="911"/>
      <c r="AA5" s="911"/>
      <c r="AB5" s="911"/>
      <c r="AC5" s="911"/>
      <c r="AD5" s="911"/>
      <c r="AE5" s="911"/>
      <c r="AF5" s="911"/>
      <c r="AG5" s="911"/>
      <c r="AH5" s="911"/>
      <c r="AI5" s="911"/>
      <c r="AJ5" s="5"/>
      <c r="AK5" s="1559" t="s">
        <v>931</v>
      </c>
      <c r="AL5" s="1560"/>
      <c r="AM5" s="1560"/>
      <c r="AN5" s="1560"/>
      <c r="AO5" s="1560"/>
      <c r="AP5" s="1560"/>
      <c r="AQ5" s="1560"/>
      <c r="AR5" s="1560"/>
      <c r="AS5" s="1561"/>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2"/>
      <c r="AL6" s="1563"/>
      <c r="AM6" s="1563"/>
      <c r="AN6" s="1563"/>
      <c r="AO6" s="1563"/>
      <c r="AP6" s="1563"/>
      <c r="AQ6" s="1563"/>
      <c r="AR6" s="1563"/>
      <c r="AS6" s="156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0" t="s">
        <v>843</v>
      </c>
      <c r="AL7" s="1523"/>
      <c r="AM7" s="1255"/>
      <c r="AN7" s="1256"/>
      <c r="AO7" s="1256"/>
      <c r="AP7" s="1256"/>
      <c r="AQ7" s="1256"/>
      <c r="AR7" s="1256"/>
      <c r="AS7" s="125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79" t="s">
        <v>905</v>
      </c>
      <c r="B8" s="880"/>
      <c r="C8" s="880"/>
      <c r="D8" s="880"/>
      <c r="E8" s="880"/>
      <c r="F8" s="880"/>
      <c r="G8" s="880"/>
      <c r="H8" s="880"/>
      <c r="I8" s="880"/>
      <c r="J8" s="880"/>
      <c r="K8" s="880"/>
      <c r="L8" s="880"/>
      <c r="M8" s="880"/>
      <c r="N8" s="880"/>
      <c r="O8" s="880"/>
      <c r="P8" s="880"/>
      <c r="Q8" s="880"/>
      <c r="R8" s="880"/>
      <c r="S8" s="880"/>
      <c r="T8" s="880"/>
      <c r="U8" s="880"/>
      <c r="V8" s="880"/>
      <c r="W8" s="880"/>
      <c r="X8" s="880"/>
      <c r="Y8" s="880"/>
      <c r="Z8" s="880"/>
      <c r="AA8" s="880"/>
      <c r="AB8" s="880"/>
      <c r="AC8" s="880"/>
      <c r="AD8" s="880"/>
      <c r="AE8" s="880"/>
      <c r="AF8" s="880"/>
      <c r="AG8" s="880"/>
      <c r="AH8" s="880"/>
      <c r="AI8" s="881"/>
      <c r="AJ8" s="5"/>
      <c r="AK8" s="1541" t="s">
        <v>844</v>
      </c>
      <c r="AL8" s="1080"/>
      <c r="AM8" s="1262"/>
      <c r="AN8" s="1262"/>
      <c r="AO8" s="1262"/>
      <c r="AP8" s="1262"/>
      <c r="AQ8" s="1262"/>
      <c r="AR8" s="1262"/>
      <c r="AS8" s="126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2" t="s">
        <v>96</v>
      </c>
      <c r="B9" s="1543"/>
      <c r="C9" s="1544"/>
      <c r="D9" s="1545" t="str">
        <f>IF(AM7&lt;&gt;"","A","")</f>
        <v/>
      </c>
      <c r="E9" s="1546"/>
      <c r="F9" s="1547"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47" t="str">
        <f>IF(AM16&lt;&gt;"",AM16,"")</f>
        <v/>
      </c>
      <c r="AH9" s="1550" t="str">
        <f>IF(AM16&lt;&gt;"","K","")</f>
        <v/>
      </c>
      <c r="AI9" s="1557"/>
      <c r="AJ9" s="5"/>
      <c r="AK9" s="1541" t="s">
        <v>845</v>
      </c>
      <c r="AL9" s="1080"/>
      <c r="AM9" s="1262"/>
      <c r="AN9" s="1262"/>
      <c r="AO9" s="1262"/>
      <c r="AP9" s="1262"/>
      <c r="AQ9" s="1262"/>
      <c r="AR9" s="1262"/>
      <c r="AS9" s="126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2"/>
      <c r="E10" s="1283"/>
      <c r="F10" s="1548"/>
      <c r="G10" s="1282"/>
      <c r="H10" s="1283"/>
      <c r="I10" s="1548"/>
      <c r="J10" s="1282"/>
      <c r="K10" s="1283"/>
      <c r="L10" s="1548"/>
      <c r="M10" s="1282"/>
      <c r="N10" s="1283"/>
      <c r="O10" s="1548"/>
      <c r="P10" s="1282"/>
      <c r="Q10" s="1283"/>
      <c r="R10" s="1548"/>
      <c r="S10" s="1282"/>
      <c r="T10" s="1283"/>
      <c r="U10" s="1548"/>
      <c r="V10" s="1282"/>
      <c r="W10" s="1283"/>
      <c r="X10" s="1548"/>
      <c r="Y10" s="1282"/>
      <c r="Z10" s="1283"/>
      <c r="AA10" s="1548"/>
      <c r="AB10" s="1282"/>
      <c r="AC10" s="1283"/>
      <c r="AD10" s="1548"/>
      <c r="AE10" s="1282"/>
      <c r="AF10" s="1283"/>
      <c r="AG10" s="1548"/>
      <c r="AH10" s="1282"/>
      <c r="AI10" s="1439"/>
      <c r="AJ10" s="5"/>
      <c r="AK10" s="1541" t="s">
        <v>846</v>
      </c>
      <c r="AL10" s="1080"/>
      <c r="AM10" s="1262"/>
      <c r="AN10" s="1262"/>
      <c r="AO10" s="1262"/>
      <c r="AP10" s="1262"/>
      <c r="AQ10" s="1262"/>
      <c r="AR10" s="1262"/>
      <c r="AS10" s="126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2"/>
      <c r="E11" s="1283"/>
      <c r="F11" s="1548"/>
      <c r="G11" s="1282"/>
      <c r="H11" s="1283"/>
      <c r="I11" s="1548"/>
      <c r="J11" s="1282"/>
      <c r="K11" s="1283"/>
      <c r="L11" s="1548"/>
      <c r="M11" s="1282"/>
      <c r="N11" s="1283"/>
      <c r="O11" s="1548"/>
      <c r="P11" s="1282"/>
      <c r="Q11" s="1283"/>
      <c r="R11" s="1548"/>
      <c r="S11" s="1282"/>
      <c r="T11" s="1283"/>
      <c r="U11" s="1548"/>
      <c r="V11" s="1282"/>
      <c r="W11" s="1283"/>
      <c r="X11" s="1548"/>
      <c r="Y11" s="1282"/>
      <c r="Z11" s="1283"/>
      <c r="AA11" s="1548"/>
      <c r="AB11" s="1282"/>
      <c r="AC11" s="1283"/>
      <c r="AD11" s="1548"/>
      <c r="AE11" s="1282"/>
      <c r="AF11" s="1283"/>
      <c r="AG11" s="1548"/>
      <c r="AH11" s="1282"/>
      <c r="AI11" s="1439"/>
      <c r="AJ11" s="5"/>
      <c r="AK11" s="1541" t="s">
        <v>847</v>
      </c>
      <c r="AL11" s="1080"/>
      <c r="AM11" s="1262"/>
      <c r="AN11" s="1262"/>
      <c r="AO11" s="1262"/>
      <c r="AP11" s="1262"/>
      <c r="AQ11" s="1262"/>
      <c r="AR11" s="1262"/>
      <c r="AS11" s="126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2"/>
      <c r="E12" s="1283"/>
      <c r="F12" s="1548"/>
      <c r="G12" s="1282"/>
      <c r="H12" s="1283"/>
      <c r="I12" s="1548"/>
      <c r="J12" s="1282"/>
      <c r="K12" s="1283"/>
      <c r="L12" s="1548"/>
      <c r="M12" s="1282"/>
      <c r="N12" s="1283"/>
      <c r="O12" s="1548"/>
      <c r="P12" s="1282"/>
      <c r="Q12" s="1283"/>
      <c r="R12" s="1548"/>
      <c r="S12" s="1282"/>
      <c r="T12" s="1283"/>
      <c r="U12" s="1548"/>
      <c r="V12" s="1282"/>
      <c r="W12" s="1283"/>
      <c r="X12" s="1548"/>
      <c r="Y12" s="1282"/>
      <c r="Z12" s="1283"/>
      <c r="AA12" s="1548"/>
      <c r="AB12" s="1282"/>
      <c r="AC12" s="1283"/>
      <c r="AD12" s="1548"/>
      <c r="AE12" s="1282"/>
      <c r="AF12" s="1283"/>
      <c r="AG12" s="1548"/>
      <c r="AH12" s="1282"/>
      <c r="AI12" s="1439"/>
      <c r="AJ12" s="5"/>
      <c r="AK12" s="1541" t="s">
        <v>848</v>
      </c>
      <c r="AL12" s="1080"/>
      <c r="AM12" s="1262"/>
      <c r="AN12" s="1262"/>
      <c r="AO12" s="1262"/>
      <c r="AP12" s="1262"/>
      <c r="AQ12" s="1262"/>
      <c r="AR12" s="1262"/>
      <c r="AS12" s="126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54" t="s">
        <v>95</v>
      </c>
      <c r="B13" s="1555"/>
      <c r="C13" s="1556"/>
      <c r="D13" s="1284"/>
      <c r="E13" s="1285"/>
      <c r="F13" s="1549"/>
      <c r="G13" s="1284"/>
      <c r="H13" s="1285"/>
      <c r="I13" s="1549"/>
      <c r="J13" s="1284"/>
      <c r="K13" s="1285"/>
      <c r="L13" s="1549"/>
      <c r="M13" s="1284"/>
      <c r="N13" s="1285"/>
      <c r="O13" s="1549"/>
      <c r="P13" s="1284"/>
      <c r="Q13" s="1285"/>
      <c r="R13" s="1549"/>
      <c r="S13" s="1284"/>
      <c r="T13" s="1285"/>
      <c r="U13" s="1549"/>
      <c r="V13" s="1284"/>
      <c r="W13" s="1285"/>
      <c r="X13" s="1549"/>
      <c r="Y13" s="1284"/>
      <c r="Z13" s="1285"/>
      <c r="AA13" s="1549"/>
      <c r="AB13" s="1284"/>
      <c r="AC13" s="1285"/>
      <c r="AD13" s="1549"/>
      <c r="AE13" s="1284"/>
      <c r="AF13" s="1285"/>
      <c r="AG13" s="1549"/>
      <c r="AH13" s="1284"/>
      <c r="AI13" s="1440"/>
      <c r="AJ13" s="5"/>
      <c r="AK13" s="1541" t="s">
        <v>849</v>
      </c>
      <c r="AL13" s="1080"/>
      <c r="AM13" s="1262"/>
      <c r="AN13" s="1262"/>
      <c r="AO13" s="1262"/>
      <c r="AP13" s="1262"/>
      <c r="AQ13" s="1262"/>
      <c r="AR13" s="1262"/>
      <c r="AS13" s="1263"/>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1" t="s">
        <v>850</v>
      </c>
      <c r="AL14" s="1080"/>
      <c r="AM14" s="1262"/>
      <c r="AN14" s="1262"/>
      <c r="AO14" s="1262"/>
      <c r="AP14" s="1262"/>
      <c r="AQ14" s="1262"/>
      <c r="AR14" s="1262"/>
      <c r="AS14" s="1263"/>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879" t="s">
        <v>906</v>
      </c>
      <c r="B15" s="880"/>
      <c r="C15" s="880"/>
      <c r="D15" s="880"/>
      <c r="E15" s="880"/>
      <c r="F15" s="880"/>
      <c r="G15" s="880"/>
      <c r="H15" s="880"/>
      <c r="I15" s="880"/>
      <c r="J15" s="880"/>
      <c r="K15" s="880"/>
      <c r="L15" s="880"/>
      <c r="M15" s="880"/>
      <c r="N15" s="880"/>
      <c r="O15" s="880"/>
      <c r="P15" s="880"/>
      <c r="Q15" s="880"/>
      <c r="R15" s="880"/>
      <c r="S15" s="880"/>
      <c r="T15" s="880"/>
      <c r="U15" s="880"/>
      <c r="V15" s="880"/>
      <c r="W15" s="880"/>
      <c r="X15" s="880"/>
      <c r="Y15" s="880"/>
      <c r="Z15" s="880"/>
      <c r="AA15" s="880"/>
      <c r="AB15" s="880"/>
      <c r="AC15" s="880"/>
      <c r="AD15" s="880"/>
      <c r="AE15" s="880"/>
      <c r="AF15" s="880"/>
      <c r="AG15" s="880"/>
      <c r="AH15" s="880"/>
      <c r="AI15" s="881"/>
      <c r="AJ15" s="5"/>
      <c r="AK15" s="1541" t="s">
        <v>851</v>
      </c>
      <c r="AL15" s="1080"/>
      <c r="AM15" s="1262"/>
      <c r="AN15" s="1262"/>
      <c r="AO15" s="1262"/>
      <c r="AP15" s="1262"/>
      <c r="AQ15" s="1262"/>
      <c r="AR15" s="1262"/>
      <c r="AS15" s="1263"/>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42" t="s">
        <v>96</v>
      </c>
      <c r="B16" s="1543"/>
      <c r="C16" s="1544"/>
      <c r="D16" s="1545" t="str">
        <f>IF(AM19&lt;&gt;"","A","")</f>
        <v/>
      </c>
      <c r="E16" s="1546"/>
      <c r="F16" s="1547" t="str">
        <f>IF(AM19&lt;&gt;"",AM19,"")</f>
        <v/>
      </c>
      <c r="G16" s="1550" t="str">
        <f>IF(AM19&lt;&gt;"","B","")</f>
        <v/>
      </c>
      <c r="H16" s="1551"/>
      <c r="I16" s="1548" t="str">
        <f>IF(AM20&lt;&gt;"",AM20,"")</f>
        <v/>
      </c>
      <c r="J16" s="1550" t="str">
        <f>IF(AM20&lt;&gt;"","C","")</f>
        <v/>
      </c>
      <c r="K16" s="1551"/>
      <c r="L16" s="1548" t="str">
        <f>IF(AM21&lt;&gt;"",AM21,"")</f>
        <v/>
      </c>
      <c r="M16" s="1550" t="str">
        <f>IF(AM21&lt;&gt;"","D","")</f>
        <v/>
      </c>
      <c r="N16" s="1551"/>
      <c r="O16" s="1548" t="str">
        <f>IF(AM22&lt;&gt;"",AM22,"")</f>
        <v/>
      </c>
      <c r="P16" s="1550" t="str">
        <f>IF(AM22&lt;&gt;"","E","")</f>
        <v/>
      </c>
      <c r="Q16" s="1551"/>
      <c r="R16" s="1548" t="str">
        <f>IF(AM23&lt;&gt;"",AM23,"")</f>
        <v/>
      </c>
      <c r="S16" s="1550" t="str">
        <f>IF(AM23&lt;&gt;"","F","")</f>
        <v/>
      </c>
      <c r="T16" s="1551"/>
      <c r="U16" s="1548" t="str">
        <f>IF(AM24&lt;&gt;"",AM24,"")</f>
        <v/>
      </c>
      <c r="V16" s="1550" t="str">
        <f>IF(AM24&lt;&gt;"","G","")</f>
        <v/>
      </c>
      <c r="W16" s="1551"/>
      <c r="X16" s="1548" t="str">
        <f>IF(AM25&lt;&gt;"",AM25,"")</f>
        <v/>
      </c>
      <c r="Y16" s="1550" t="str">
        <f>IF(AM25&lt;&gt;"","H","")</f>
        <v/>
      </c>
      <c r="Z16" s="1551"/>
      <c r="AA16" s="1548" t="str">
        <f>IF(AM26&lt;&gt;"",AM26,"")</f>
        <v/>
      </c>
      <c r="AB16" s="1550" t="str">
        <f>IF(AM26&lt;&gt;"","I","")</f>
        <v/>
      </c>
      <c r="AC16" s="1551"/>
      <c r="AD16" s="1548" t="str">
        <f>IF(AM27&lt;&gt;"",AM27,"")</f>
        <v/>
      </c>
      <c r="AE16" s="1550" t="str">
        <f>IF(AM27&lt;&gt;"","J","")</f>
        <v/>
      </c>
      <c r="AF16" s="1551"/>
      <c r="AG16" s="1547" t="str">
        <f>IF(AM28&lt;&gt;"",AM28,"")</f>
        <v/>
      </c>
      <c r="AH16" s="1550" t="str">
        <f>IF(AM28&lt;&gt;"","K","")</f>
        <v/>
      </c>
      <c r="AI16" s="1557"/>
      <c r="AJ16" s="5"/>
      <c r="AK16" s="1552" t="s">
        <v>852</v>
      </c>
      <c r="AL16" s="1553"/>
      <c r="AM16" s="1275"/>
      <c r="AN16" s="1275"/>
      <c r="AO16" s="1275"/>
      <c r="AP16" s="1275"/>
      <c r="AQ16" s="1275"/>
      <c r="AR16" s="1275"/>
      <c r="AS16" s="1276"/>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82"/>
      <c r="E17" s="1283"/>
      <c r="F17" s="1548"/>
      <c r="G17" s="1282"/>
      <c r="H17" s="1283"/>
      <c r="I17" s="1548"/>
      <c r="J17" s="1282"/>
      <c r="K17" s="1283"/>
      <c r="L17" s="1548"/>
      <c r="M17" s="1282"/>
      <c r="N17" s="1283"/>
      <c r="O17" s="1548"/>
      <c r="P17" s="1282"/>
      <c r="Q17" s="1283"/>
      <c r="R17" s="1548"/>
      <c r="S17" s="1282"/>
      <c r="T17" s="1283"/>
      <c r="U17" s="1548"/>
      <c r="V17" s="1282"/>
      <c r="W17" s="1283"/>
      <c r="X17" s="1548"/>
      <c r="Y17" s="1282"/>
      <c r="Z17" s="1283"/>
      <c r="AA17" s="1548"/>
      <c r="AB17" s="1282"/>
      <c r="AC17" s="1283"/>
      <c r="AD17" s="1548"/>
      <c r="AE17" s="1282"/>
      <c r="AF17" s="1283"/>
      <c r="AG17" s="1548"/>
      <c r="AH17" s="1282"/>
      <c r="AI17" s="1439"/>
      <c r="AJ17" s="5"/>
      <c r="AK17" s="1559" t="s">
        <v>932</v>
      </c>
      <c r="AL17" s="1560"/>
      <c r="AM17" s="1560"/>
      <c r="AN17" s="1560"/>
      <c r="AO17" s="1560"/>
      <c r="AP17" s="1560"/>
      <c r="AQ17" s="1560"/>
      <c r="AR17" s="1560"/>
      <c r="AS17" s="1561"/>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82"/>
      <c r="E18" s="1283"/>
      <c r="F18" s="1548"/>
      <c r="G18" s="1282"/>
      <c r="H18" s="1283"/>
      <c r="I18" s="1548"/>
      <c r="J18" s="1282"/>
      <c r="K18" s="1283"/>
      <c r="L18" s="1548"/>
      <c r="M18" s="1282"/>
      <c r="N18" s="1283"/>
      <c r="O18" s="1548"/>
      <c r="P18" s="1282"/>
      <c r="Q18" s="1283"/>
      <c r="R18" s="1548"/>
      <c r="S18" s="1282"/>
      <c r="T18" s="1283"/>
      <c r="U18" s="1548"/>
      <c r="V18" s="1282"/>
      <c r="W18" s="1283"/>
      <c r="X18" s="1548"/>
      <c r="Y18" s="1282"/>
      <c r="Z18" s="1283"/>
      <c r="AA18" s="1548"/>
      <c r="AB18" s="1282"/>
      <c r="AC18" s="1283"/>
      <c r="AD18" s="1548"/>
      <c r="AE18" s="1282"/>
      <c r="AF18" s="1283"/>
      <c r="AG18" s="1548"/>
      <c r="AH18" s="1282"/>
      <c r="AI18" s="1439"/>
      <c r="AJ18" s="5"/>
      <c r="AK18" s="1562"/>
      <c r="AL18" s="1563"/>
      <c r="AM18" s="1563"/>
      <c r="AN18" s="1563"/>
      <c r="AO18" s="1563"/>
      <c r="AP18" s="1563"/>
      <c r="AQ18" s="1563"/>
      <c r="AR18" s="1563"/>
      <c r="AS18" s="1564"/>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82"/>
      <c r="E19" s="1283"/>
      <c r="F19" s="1548"/>
      <c r="G19" s="1282"/>
      <c r="H19" s="1283"/>
      <c r="I19" s="1548"/>
      <c r="J19" s="1282"/>
      <c r="K19" s="1283"/>
      <c r="L19" s="1548"/>
      <c r="M19" s="1282"/>
      <c r="N19" s="1283"/>
      <c r="O19" s="1548"/>
      <c r="P19" s="1282"/>
      <c r="Q19" s="1283"/>
      <c r="R19" s="1548"/>
      <c r="S19" s="1282"/>
      <c r="T19" s="1283"/>
      <c r="U19" s="1548"/>
      <c r="V19" s="1282"/>
      <c r="W19" s="1283"/>
      <c r="X19" s="1548"/>
      <c r="Y19" s="1282"/>
      <c r="Z19" s="1283"/>
      <c r="AA19" s="1548"/>
      <c r="AB19" s="1282"/>
      <c r="AC19" s="1283"/>
      <c r="AD19" s="1548"/>
      <c r="AE19" s="1282"/>
      <c r="AF19" s="1283"/>
      <c r="AG19" s="1548"/>
      <c r="AH19" s="1282"/>
      <c r="AI19" s="1439"/>
      <c r="AJ19" s="5"/>
      <c r="AK19" s="1540" t="s">
        <v>843</v>
      </c>
      <c r="AL19" s="1523"/>
      <c r="AM19" s="1255"/>
      <c r="AN19" s="1256"/>
      <c r="AO19" s="1256"/>
      <c r="AP19" s="1256"/>
      <c r="AQ19" s="1256"/>
      <c r="AR19" s="1256"/>
      <c r="AS19" s="1257"/>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54" t="s">
        <v>95</v>
      </c>
      <c r="B20" s="1555"/>
      <c r="C20" s="1556"/>
      <c r="D20" s="1284"/>
      <c r="E20" s="1285"/>
      <c r="F20" s="1549"/>
      <c r="G20" s="1284"/>
      <c r="H20" s="1285"/>
      <c r="I20" s="1549"/>
      <c r="J20" s="1284"/>
      <c r="K20" s="1285"/>
      <c r="L20" s="1549"/>
      <c r="M20" s="1284"/>
      <c r="N20" s="1285"/>
      <c r="O20" s="1549"/>
      <c r="P20" s="1284"/>
      <c r="Q20" s="1285"/>
      <c r="R20" s="1549"/>
      <c r="S20" s="1284"/>
      <c r="T20" s="1285"/>
      <c r="U20" s="1549"/>
      <c r="V20" s="1284"/>
      <c r="W20" s="1285"/>
      <c r="X20" s="1549"/>
      <c r="Y20" s="1284"/>
      <c r="Z20" s="1285"/>
      <c r="AA20" s="1549"/>
      <c r="AB20" s="1284"/>
      <c r="AC20" s="1285"/>
      <c r="AD20" s="1549"/>
      <c r="AE20" s="1284"/>
      <c r="AF20" s="1285"/>
      <c r="AG20" s="1549"/>
      <c r="AH20" s="1284"/>
      <c r="AI20" s="1440"/>
      <c r="AJ20" s="5"/>
      <c r="AK20" s="1541" t="s">
        <v>844</v>
      </c>
      <c r="AL20" s="1080"/>
      <c r="AM20" s="1262"/>
      <c r="AN20" s="1262"/>
      <c r="AO20" s="1262"/>
      <c r="AP20" s="1262"/>
      <c r="AQ20" s="1262"/>
      <c r="AR20" s="1262"/>
      <c r="AS20" s="1263"/>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957"/>
      <c r="C21" s="957"/>
      <c r="D21" s="957"/>
      <c r="E21" s="957"/>
      <c r="F21" s="957"/>
      <c r="G21" s="957"/>
      <c r="H21" s="957"/>
      <c r="I21" s="957"/>
      <c r="J21" s="957"/>
      <c r="K21" s="957"/>
      <c r="L21" s="957"/>
      <c r="M21" s="957"/>
      <c r="N21" s="957"/>
      <c r="O21" s="957"/>
      <c r="P21" s="957"/>
      <c r="Q21" s="957"/>
      <c r="R21" s="957"/>
      <c r="S21" s="957"/>
      <c r="T21" s="957"/>
      <c r="U21" s="957"/>
      <c r="V21" s="957"/>
      <c r="W21" s="957"/>
      <c r="X21" s="957"/>
      <c r="Y21" s="957"/>
      <c r="Z21" s="957"/>
      <c r="AA21" s="957"/>
      <c r="AB21" s="957"/>
      <c r="AC21" s="957"/>
      <c r="AD21" s="957"/>
      <c r="AE21" s="957"/>
      <c r="AF21" s="957"/>
      <c r="AG21" s="957"/>
      <c r="AH21" s="957"/>
      <c r="AI21" s="957"/>
      <c r="AJ21" s="5"/>
      <c r="AK21" s="1541" t="s">
        <v>845</v>
      </c>
      <c r="AL21" s="1080"/>
      <c r="AM21" s="1262"/>
      <c r="AN21" s="1262"/>
      <c r="AO21" s="1262"/>
      <c r="AP21" s="1262"/>
      <c r="AQ21" s="1262"/>
      <c r="AR21" s="1262"/>
      <c r="AS21" s="1263"/>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1" t="s">
        <v>846</v>
      </c>
      <c r="AL22" s="1080"/>
      <c r="AM22" s="1262"/>
      <c r="AN22" s="1262"/>
      <c r="AO22" s="1262"/>
      <c r="AP22" s="1262"/>
      <c r="AQ22" s="1262"/>
      <c r="AR22" s="1262"/>
      <c r="AS22" s="1263"/>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57"/>
      <c r="C23" s="957"/>
      <c r="D23" s="957"/>
      <c r="E23" s="957"/>
      <c r="F23" s="957"/>
      <c r="G23" s="957"/>
      <c r="H23" s="957"/>
      <c r="I23" s="957"/>
      <c r="J23" s="957"/>
      <c r="K23" s="957"/>
      <c r="L23" s="957"/>
      <c r="M23" s="957"/>
      <c r="N23" s="957"/>
      <c r="O23" s="957"/>
      <c r="P23" s="957"/>
      <c r="Q23" s="957"/>
      <c r="R23" s="957"/>
      <c r="S23" s="957"/>
      <c r="T23" s="957"/>
      <c r="U23" s="957"/>
      <c r="V23" s="957"/>
      <c r="W23" s="957"/>
      <c r="X23" s="957"/>
      <c r="Y23" s="957"/>
      <c r="Z23" s="957"/>
      <c r="AA23" s="957"/>
      <c r="AB23" s="957"/>
      <c r="AC23" s="957"/>
      <c r="AD23" s="957"/>
      <c r="AE23" s="957"/>
      <c r="AF23" s="957"/>
      <c r="AG23" s="957"/>
      <c r="AH23" s="957"/>
      <c r="AI23" s="957"/>
      <c r="AJ23" s="5"/>
      <c r="AK23" s="1541" t="s">
        <v>847</v>
      </c>
      <c r="AL23" s="1080"/>
      <c r="AM23" s="1262"/>
      <c r="AN23" s="1262"/>
      <c r="AO23" s="1262"/>
      <c r="AP23" s="1262"/>
      <c r="AQ23" s="1262"/>
      <c r="AR23" s="1262"/>
      <c r="AS23" s="1263"/>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57"/>
      <c r="C24" s="957"/>
      <c r="D24" s="957"/>
      <c r="E24" s="957"/>
      <c r="F24" s="957"/>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5"/>
      <c r="AK24" s="1541" t="s">
        <v>848</v>
      </c>
      <c r="AL24" s="1080"/>
      <c r="AM24" s="1262"/>
      <c r="AN24" s="1262"/>
      <c r="AO24" s="1262"/>
      <c r="AP24" s="1262"/>
      <c r="AQ24" s="1262"/>
      <c r="AR24" s="1262"/>
      <c r="AS24" s="1263"/>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57"/>
      <c r="C25" s="957"/>
      <c r="D25" s="957"/>
      <c r="E25" s="957"/>
      <c r="F25" s="957"/>
      <c r="G25" s="957"/>
      <c r="H25" s="957"/>
      <c r="I25" s="957"/>
      <c r="J25" s="957"/>
      <c r="K25" s="957"/>
      <c r="L25" s="957"/>
      <c r="M25" s="957"/>
      <c r="N25" s="957"/>
      <c r="O25" s="957"/>
      <c r="P25" s="957"/>
      <c r="Q25" s="957"/>
      <c r="R25" s="957"/>
      <c r="S25" s="957"/>
      <c r="T25" s="957"/>
      <c r="U25" s="957"/>
      <c r="V25" s="957"/>
      <c r="W25" s="957"/>
      <c r="X25" s="957"/>
      <c r="Y25" s="957"/>
      <c r="Z25" s="957"/>
      <c r="AA25" s="957"/>
      <c r="AB25" s="957"/>
      <c r="AC25" s="957"/>
      <c r="AD25" s="957"/>
      <c r="AE25" s="957"/>
      <c r="AF25" s="957"/>
      <c r="AG25" s="957"/>
      <c r="AH25" s="957"/>
      <c r="AI25" s="957"/>
      <c r="AJ25" s="5"/>
      <c r="AK25" s="1541" t="s">
        <v>849</v>
      </c>
      <c r="AL25" s="1080"/>
      <c r="AM25" s="1262"/>
      <c r="AN25" s="1262"/>
      <c r="AO25" s="1262"/>
      <c r="AP25" s="1262"/>
      <c r="AQ25" s="1262"/>
      <c r="AR25" s="1262"/>
      <c r="AS25" s="1263"/>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57"/>
      <c r="C26" s="957"/>
      <c r="D26" s="957"/>
      <c r="E26" s="957"/>
      <c r="F26" s="957"/>
      <c r="G26" s="957"/>
      <c r="H26" s="957"/>
      <c r="I26" s="957"/>
      <c r="J26" s="957"/>
      <c r="K26" s="957"/>
      <c r="L26" s="957"/>
      <c r="M26" s="957"/>
      <c r="N26" s="957"/>
      <c r="O26" s="957"/>
      <c r="P26" s="957"/>
      <c r="Q26" s="957"/>
      <c r="R26" s="957"/>
      <c r="S26" s="957"/>
      <c r="T26" s="957"/>
      <c r="U26" s="957"/>
      <c r="V26" s="957"/>
      <c r="W26" s="957"/>
      <c r="X26" s="957"/>
      <c r="Y26" s="957"/>
      <c r="Z26" s="957"/>
      <c r="AA26" s="957"/>
      <c r="AB26" s="957"/>
      <c r="AC26" s="957"/>
      <c r="AD26" s="957"/>
      <c r="AE26" s="957"/>
      <c r="AF26" s="957"/>
      <c r="AG26" s="957"/>
      <c r="AH26" s="957"/>
      <c r="AI26" s="957"/>
      <c r="AJ26" s="5"/>
      <c r="AK26" s="1541" t="s">
        <v>850</v>
      </c>
      <c r="AL26" s="1080"/>
      <c r="AM26" s="1262"/>
      <c r="AN26" s="1262"/>
      <c r="AO26" s="1262"/>
      <c r="AP26" s="1262"/>
      <c r="AQ26" s="1262"/>
      <c r="AR26" s="1262"/>
      <c r="AS26" s="1263"/>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57"/>
      <c r="C27" s="957"/>
      <c r="D27" s="957"/>
      <c r="E27" s="957"/>
      <c r="F27" s="957"/>
      <c r="G27" s="957"/>
      <c r="H27" s="957"/>
      <c r="I27" s="957"/>
      <c r="J27" s="957"/>
      <c r="K27" s="957"/>
      <c r="L27" s="957"/>
      <c r="M27" s="957"/>
      <c r="N27" s="957"/>
      <c r="O27" s="957"/>
      <c r="P27" s="957"/>
      <c r="Q27" s="957"/>
      <c r="R27" s="957"/>
      <c r="S27" s="957"/>
      <c r="T27" s="957"/>
      <c r="U27" s="957"/>
      <c r="V27" s="957"/>
      <c r="W27" s="957"/>
      <c r="X27" s="957"/>
      <c r="Y27" s="957"/>
      <c r="Z27" s="957"/>
      <c r="AA27" s="957"/>
      <c r="AB27" s="957"/>
      <c r="AC27" s="957"/>
      <c r="AD27" s="957"/>
      <c r="AE27" s="957"/>
      <c r="AF27" s="957"/>
      <c r="AG27" s="957"/>
      <c r="AH27" s="957"/>
      <c r="AI27" s="957"/>
      <c r="AJ27" s="5"/>
      <c r="AK27" s="1541" t="s">
        <v>851</v>
      </c>
      <c r="AL27" s="1080"/>
      <c r="AM27" s="1262"/>
      <c r="AN27" s="1262"/>
      <c r="AO27" s="1262"/>
      <c r="AP27" s="1262"/>
      <c r="AQ27" s="1262"/>
      <c r="AR27" s="1262"/>
      <c r="AS27" s="1263"/>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957"/>
      <c r="C28" s="957"/>
      <c r="D28" s="957"/>
      <c r="E28" s="957"/>
      <c r="F28" s="957"/>
      <c r="G28" s="957"/>
      <c r="H28" s="957"/>
      <c r="I28" s="957"/>
      <c r="J28" s="957"/>
      <c r="K28" s="957"/>
      <c r="L28" s="957"/>
      <c r="M28" s="957"/>
      <c r="N28" s="957"/>
      <c r="O28" s="957"/>
      <c r="P28" s="957"/>
      <c r="Q28" s="957"/>
      <c r="R28" s="957"/>
      <c r="S28" s="957"/>
      <c r="T28" s="957"/>
      <c r="U28" s="957"/>
      <c r="V28" s="957"/>
      <c r="W28" s="957"/>
      <c r="X28" s="957"/>
      <c r="Y28" s="957"/>
      <c r="Z28" s="957"/>
      <c r="AA28" s="957"/>
      <c r="AB28" s="957"/>
      <c r="AC28" s="957"/>
      <c r="AD28" s="957"/>
      <c r="AE28" s="957"/>
      <c r="AF28" s="957"/>
      <c r="AG28" s="957"/>
      <c r="AH28" s="957"/>
      <c r="AI28" s="957"/>
      <c r="AJ28" s="5"/>
      <c r="AK28" s="1552" t="s">
        <v>852</v>
      </c>
      <c r="AL28" s="1553"/>
      <c r="AM28" s="1275"/>
      <c r="AN28" s="1275"/>
      <c r="AO28" s="1275"/>
      <c r="AP28" s="1275"/>
      <c r="AQ28" s="1275"/>
      <c r="AR28" s="1275"/>
      <c r="AS28" s="1276"/>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57"/>
      <c r="C29" s="957"/>
      <c r="D29" s="957"/>
      <c r="E29" s="957"/>
      <c r="F29" s="957"/>
      <c r="G29" s="957"/>
      <c r="H29" s="957"/>
      <c r="I29" s="957"/>
      <c r="J29" s="957"/>
      <c r="K29" s="957"/>
      <c r="L29" s="957"/>
      <c r="M29" s="957"/>
      <c r="N29" s="957"/>
      <c r="O29" s="957"/>
      <c r="P29" s="957"/>
      <c r="Q29" s="957"/>
      <c r="R29" s="957"/>
      <c r="S29" s="957"/>
      <c r="T29" s="957"/>
      <c r="U29" s="957"/>
      <c r="V29" s="957"/>
      <c r="W29" s="957"/>
      <c r="X29" s="957"/>
      <c r="Y29" s="957"/>
      <c r="Z29" s="957"/>
      <c r="AA29" s="957"/>
      <c r="AB29" s="957"/>
      <c r="AC29" s="957"/>
      <c r="AD29" s="957"/>
      <c r="AE29" s="957"/>
      <c r="AF29" s="957"/>
      <c r="AG29" s="957"/>
      <c r="AH29" s="957"/>
      <c r="AI29" s="957"/>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57"/>
      <c r="C31" s="957"/>
      <c r="D31" s="957"/>
      <c r="E31" s="957"/>
      <c r="F31" s="957"/>
      <c r="G31" s="957"/>
      <c r="H31" s="957"/>
      <c r="I31" s="957"/>
      <c r="J31" s="957"/>
      <c r="K31" s="957"/>
      <c r="L31" s="957"/>
      <c r="M31" s="957"/>
      <c r="N31" s="957"/>
      <c r="O31" s="957"/>
      <c r="P31" s="957"/>
      <c r="Q31" s="957"/>
      <c r="R31" s="957"/>
      <c r="S31" s="957"/>
      <c r="T31" s="957"/>
      <c r="U31" s="957"/>
      <c r="V31" s="957"/>
      <c r="W31" s="957"/>
      <c r="X31" s="957"/>
      <c r="Y31" s="957"/>
      <c r="Z31" s="957"/>
      <c r="AA31" s="957"/>
      <c r="AB31" s="957"/>
      <c r="AC31" s="957"/>
      <c r="AD31" s="957"/>
      <c r="AE31" s="957"/>
      <c r="AF31" s="957"/>
      <c r="AG31" s="957"/>
      <c r="AH31" s="957"/>
      <c r="AI31" s="957"/>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957"/>
      <c r="C32" s="957"/>
      <c r="D32" s="957"/>
      <c r="E32" s="957"/>
      <c r="F32" s="957"/>
      <c r="G32" s="957"/>
      <c r="H32" s="957"/>
      <c r="I32" s="957"/>
      <c r="J32" s="957"/>
      <c r="K32" s="957"/>
      <c r="L32" s="957"/>
      <c r="M32" s="957"/>
      <c r="N32" s="957"/>
      <c r="O32" s="957"/>
      <c r="P32" s="957"/>
      <c r="Q32" s="957"/>
      <c r="R32" s="957"/>
      <c r="S32" s="957"/>
      <c r="T32" s="957"/>
      <c r="U32" s="957"/>
      <c r="V32" s="957"/>
      <c r="W32" s="957"/>
      <c r="X32" s="957"/>
      <c r="Y32" s="957"/>
      <c r="Z32" s="957"/>
      <c r="AA32" s="957"/>
      <c r="AB32" s="957"/>
      <c r="AC32" s="957"/>
      <c r="AD32" s="957"/>
      <c r="AE32" s="957"/>
      <c r="AF32" s="957"/>
      <c r="AG32" s="957"/>
      <c r="AH32" s="957"/>
      <c r="AI32" s="957"/>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957"/>
      <c r="AF33" s="957"/>
      <c r="AG33" s="957"/>
      <c r="AH33" s="957"/>
      <c r="AI33" s="957"/>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957"/>
      <c r="AF34" s="957"/>
      <c r="AG34" s="957"/>
      <c r="AH34" s="957"/>
      <c r="AI34" s="957"/>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957"/>
      <c r="AF41" s="957"/>
      <c r="AG41" s="957"/>
      <c r="AH41" s="957"/>
      <c r="AI41" s="957"/>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57"/>
      <c r="C42" s="957"/>
      <c r="D42" s="957"/>
      <c r="E42" s="957"/>
      <c r="F42" s="957"/>
      <c r="G42" s="957"/>
      <c r="H42" s="957"/>
      <c r="I42" s="957"/>
      <c r="J42" s="957"/>
      <c r="K42" s="957"/>
      <c r="L42" s="957"/>
      <c r="M42" s="957"/>
      <c r="N42" s="957"/>
      <c r="O42" s="957"/>
      <c r="P42" s="957"/>
      <c r="Q42" s="957"/>
      <c r="R42" s="957"/>
      <c r="S42" s="957"/>
      <c r="T42" s="957"/>
      <c r="U42" s="957"/>
      <c r="V42" s="957"/>
      <c r="W42" s="957"/>
      <c r="X42" s="957"/>
      <c r="Y42" s="957"/>
      <c r="Z42" s="957"/>
      <c r="AA42" s="957"/>
      <c r="AB42" s="957"/>
      <c r="AC42" s="957"/>
      <c r="AD42" s="957"/>
      <c r="AE42" s="957"/>
      <c r="AF42" s="957"/>
      <c r="AG42" s="957"/>
      <c r="AH42" s="957"/>
      <c r="AI42" s="957"/>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57"/>
      <c r="C43" s="957"/>
      <c r="D43" s="957"/>
      <c r="E43" s="957"/>
      <c r="F43" s="957"/>
      <c r="G43" s="957"/>
      <c r="H43" s="957"/>
      <c r="I43" s="957"/>
      <c r="J43" s="957"/>
      <c r="K43" s="957"/>
      <c r="L43" s="957"/>
      <c r="M43" s="957"/>
      <c r="N43" s="957"/>
      <c r="O43" s="957"/>
      <c r="P43" s="957"/>
      <c r="Q43" s="957"/>
      <c r="R43" s="957"/>
      <c r="S43" s="957"/>
      <c r="T43" s="957"/>
      <c r="U43" s="957"/>
      <c r="V43" s="957"/>
      <c r="W43" s="957"/>
      <c r="X43" s="957"/>
      <c r="Y43" s="957"/>
      <c r="Z43" s="957"/>
      <c r="AA43" s="957"/>
      <c r="AB43" s="957"/>
      <c r="AC43" s="957"/>
      <c r="AD43" s="957"/>
      <c r="AE43" s="957"/>
      <c r="AF43" s="957"/>
      <c r="AG43" s="957"/>
      <c r="AH43" s="957"/>
      <c r="AI43" s="957"/>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57"/>
      <c r="C44" s="957"/>
      <c r="D44" s="957"/>
      <c r="E44" s="957"/>
      <c r="F44" s="957"/>
      <c r="G44" s="957"/>
      <c r="H44" s="957"/>
      <c r="I44" s="957"/>
      <c r="J44" s="957"/>
      <c r="K44" s="957"/>
      <c r="L44" s="957"/>
      <c r="M44" s="957"/>
      <c r="N44" s="957"/>
      <c r="O44" s="957"/>
      <c r="P44" s="957"/>
      <c r="Q44" s="957"/>
      <c r="R44" s="957"/>
      <c r="S44" s="957"/>
      <c r="T44" s="957"/>
      <c r="U44" s="957"/>
      <c r="V44" s="957"/>
      <c r="W44" s="957"/>
      <c r="X44" s="957"/>
      <c r="Y44" s="957"/>
      <c r="Z44" s="957"/>
      <c r="AA44" s="957"/>
      <c r="AB44" s="957"/>
      <c r="AC44" s="957"/>
      <c r="AD44" s="957"/>
      <c r="AE44" s="957"/>
      <c r="AF44" s="957"/>
      <c r="AG44" s="957"/>
      <c r="AH44" s="957"/>
      <c r="AI44" s="957"/>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57"/>
      <c r="C45" s="957"/>
      <c r="D45" s="957"/>
      <c r="E45" s="957"/>
      <c r="F45" s="957"/>
      <c r="G45" s="957"/>
      <c r="H45" s="957"/>
      <c r="I45" s="957"/>
      <c r="J45" s="957"/>
      <c r="K45" s="957"/>
      <c r="L45" s="957"/>
      <c r="M45" s="957"/>
      <c r="N45" s="957"/>
      <c r="O45" s="957"/>
      <c r="P45" s="957"/>
      <c r="Q45" s="957"/>
      <c r="R45" s="957"/>
      <c r="S45" s="957"/>
      <c r="T45" s="957"/>
      <c r="U45" s="957"/>
      <c r="V45" s="957"/>
      <c r="W45" s="957"/>
      <c r="X45" s="957"/>
      <c r="Y45" s="957"/>
      <c r="Z45" s="957"/>
      <c r="AA45" s="957"/>
      <c r="AB45" s="957"/>
      <c r="AC45" s="957"/>
      <c r="AD45" s="957"/>
      <c r="AE45" s="957"/>
      <c r="AF45" s="957"/>
      <c r="AG45" s="957"/>
      <c r="AH45" s="957"/>
      <c r="AI45" s="957"/>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57"/>
      <c r="C46" s="957"/>
      <c r="D46" s="957"/>
      <c r="E46" s="957"/>
      <c r="F46" s="957"/>
      <c r="G46" s="957"/>
      <c r="H46" s="957"/>
      <c r="I46" s="957"/>
      <c r="J46" s="957"/>
      <c r="K46" s="957"/>
      <c r="L46" s="957"/>
      <c r="M46" s="957"/>
      <c r="N46" s="957"/>
      <c r="O46" s="957"/>
      <c r="P46" s="957"/>
      <c r="Q46" s="957"/>
      <c r="R46" s="957"/>
      <c r="S46" s="957"/>
      <c r="T46" s="957"/>
      <c r="U46" s="957"/>
      <c r="V46" s="957"/>
      <c r="W46" s="957"/>
      <c r="X46" s="957"/>
      <c r="Y46" s="957"/>
      <c r="Z46" s="957"/>
      <c r="AA46" s="957"/>
      <c r="AB46" s="957"/>
      <c r="AC46" s="957"/>
      <c r="AD46" s="957"/>
      <c r="AE46" s="957"/>
      <c r="AF46" s="957"/>
      <c r="AG46" s="957"/>
      <c r="AH46" s="957"/>
      <c r="AI46" s="957"/>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57"/>
      <c r="C47" s="957"/>
      <c r="D47" s="957"/>
      <c r="E47" s="957"/>
      <c r="F47" s="957"/>
      <c r="G47" s="957"/>
      <c r="H47" s="957"/>
      <c r="I47" s="957"/>
      <c r="J47" s="957"/>
      <c r="K47" s="957"/>
      <c r="L47" s="957"/>
      <c r="M47" s="957"/>
      <c r="N47" s="957"/>
      <c r="O47" s="957"/>
      <c r="P47" s="957"/>
      <c r="Q47" s="957"/>
      <c r="R47" s="957"/>
      <c r="S47" s="957"/>
      <c r="T47" s="957"/>
      <c r="U47" s="957"/>
      <c r="V47" s="957"/>
      <c r="W47" s="957"/>
      <c r="X47" s="957"/>
      <c r="Y47" s="957"/>
      <c r="Z47" s="957"/>
      <c r="AA47" s="957"/>
      <c r="AB47" s="957"/>
      <c r="AC47" s="957"/>
      <c r="AD47" s="957"/>
      <c r="AE47" s="957"/>
      <c r="AF47" s="957"/>
      <c r="AG47" s="957"/>
      <c r="AH47" s="957"/>
      <c r="AI47" s="957"/>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57"/>
      <c r="C48" s="957"/>
      <c r="D48" s="957"/>
      <c r="E48" s="957"/>
      <c r="F48" s="957"/>
      <c r="G48" s="957"/>
      <c r="H48" s="957"/>
      <c r="I48" s="957"/>
      <c r="J48" s="957"/>
      <c r="K48" s="957"/>
      <c r="L48" s="957"/>
      <c r="M48" s="957"/>
      <c r="N48" s="957"/>
      <c r="O48" s="957"/>
      <c r="P48" s="957"/>
      <c r="Q48" s="957"/>
      <c r="R48" s="957"/>
      <c r="S48" s="957"/>
      <c r="T48" s="957"/>
      <c r="U48" s="957"/>
      <c r="V48" s="957"/>
      <c r="W48" s="957"/>
      <c r="X48" s="957"/>
      <c r="Y48" s="957"/>
      <c r="Z48" s="957"/>
      <c r="AA48" s="957"/>
      <c r="AB48" s="957"/>
      <c r="AC48" s="957"/>
      <c r="AD48" s="957"/>
      <c r="AE48" s="957"/>
      <c r="AF48" s="957"/>
      <c r="AG48" s="957"/>
      <c r="AH48" s="957"/>
      <c r="AI48" s="957"/>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65"/>
      <c r="B6" s="1566"/>
      <c r="C6" s="1566"/>
      <c r="D6" s="1566"/>
      <c r="E6" s="1566"/>
      <c r="F6" s="1566"/>
      <c r="G6" s="1566"/>
      <c r="H6" s="1566"/>
      <c r="I6" s="1566"/>
      <c r="J6" s="1566"/>
      <c r="K6" s="1566"/>
      <c r="L6" s="1566"/>
      <c r="M6" s="1566"/>
      <c r="N6" s="1566"/>
      <c r="O6" s="1566"/>
      <c r="P6" s="1566"/>
      <c r="Q6" s="1566"/>
      <c r="R6" s="1566"/>
      <c r="S6" s="1566"/>
      <c r="T6" s="1566"/>
      <c r="U6" s="1566"/>
      <c r="V6" s="1566"/>
      <c r="W6" s="1566"/>
      <c r="X6" s="1566"/>
      <c r="Y6" s="1566"/>
      <c r="Z6" s="1566"/>
      <c r="AA6" s="1566"/>
      <c r="AB6" s="1566"/>
      <c r="AC6" s="1566"/>
      <c r="AD6" s="1566"/>
      <c r="AE6" s="1566"/>
      <c r="AF6" s="1566"/>
      <c r="AG6" s="1566"/>
      <c r="AH6" s="1566"/>
      <c r="AI6" s="156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66"/>
      <c r="B7" s="1566"/>
      <c r="C7" s="1566"/>
      <c r="D7" s="1566"/>
      <c r="E7" s="1566"/>
      <c r="F7" s="1566"/>
      <c r="G7" s="1566"/>
      <c r="H7" s="1566"/>
      <c r="I7" s="1566"/>
      <c r="J7" s="1566"/>
      <c r="K7" s="1566"/>
      <c r="L7" s="1566"/>
      <c r="M7" s="1566"/>
      <c r="N7" s="1566"/>
      <c r="O7" s="1566"/>
      <c r="P7" s="1566"/>
      <c r="Q7" s="1566"/>
      <c r="R7" s="1566"/>
      <c r="S7" s="1566"/>
      <c r="T7" s="1566"/>
      <c r="U7" s="1566"/>
      <c r="V7" s="1566"/>
      <c r="W7" s="1566"/>
      <c r="X7" s="1566"/>
      <c r="Y7" s="1566"/>
      <c r="Z7" s="1566"/>
      <c r="AA7" s="1566"/>
      <c r="AB7" s="1566"/>
      <c r="AC7" s="1566"/>
      <c r="AD7" s="1566"/>
      <c r="AE7" s="1566"/>
      <c r="AF7" s="1566"/>
      <c r="AG7" s="1566"/>
      <c r="AH7" s="1566"/>
      <c r="AI7" s="156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66"/>
      <c r="B8" s="1566"/>
      <c r="C8" s="1566"/>
      <c r="D8" s="1566"/>
      <c r="E8" s="1566"/>
      <c r="F8" s="1566"/>
      <c r="G8" s="1566"/>
      <c r="H8" s="1566"/>
      <c r="I8" s="1566"/>
      <c r="J8" s="1566"/>
      <c r="K8" s="1566"/>
      <c r="L8" s="1566"/>
      <c r="M8" s="1566"/>
      <c r="N8" s="1566"/>
      <c r="O8" s="1566"/>
      <c r="P8" s="1566"/>
      <c r="Q8" s="1566"/>
      <c r="R8" s="1566"/>
      <c r="S8" s="1566"/>
      <c r="T8" s="1566"/>
      <c r="U8" s="1566"/>
      <c r="V8" s="1566"/>
      <c r="W8" s="1566"/>
      <c r="X8" s="1566"/>
      <c r="Y8" s="1566"/>
      <c r="Z8" s="1566"/>
      <c r="AA8" s="1566"/>
      <c r="AB8" s="1566"/>
      <c r="AC8" s="1566"/>
      <c r="AD8" s="1566"/>
      <c r="AE8" s="1566"/>
      <c r="AF8" s="1566"/>
      <c r="AG8" s="1566"/>
      <c r="AH8" s="1566"/>
      <c r="AI8" s="156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66"/>
      <c r="B9" s="1566"/>
      <c r="C9" s="1566"/>
      <c r="D9" s="1566"/>
      <c r="E9" s="1566"/>
      <c r="F9" s="1566"/>
      <c r="G9" s="1566"/>
      <c r="H9" s="1566"/>
      <c r="I9" s="1566"/>
      <c r="J9" s="1566"/>
      <c r="K9" s="1566"/>
      <c r="L9" s="1566"/>
      <c r="M9" s="1566"/>
      <c r="N9" s="1566"/>
      <c r="O9" s="1566"/>
      <c r="P9" s="1566"/>
      <c r="Q9" s="1566"/>
      <c r="R9" s="1566"/>
      <c r="S9" s="1566"/>
      <c r="T9" s="1566"/>
      <c r="U9" s="1566"/>
      <c r="V9" s="1566"/>
      <c r="W9" s="1566"/>
      <c r="X9" s="1566"/>
      <c r="Y9" s="1566"/>
      <c r="Z9" s="1566"/>
      <c r="AA9" s="1566"/>
      <c r="AB9" s="1566"/>
      <c r="AC9" s="1566"/>
      <c r="AD9" s="1566"/>
      <c r="AE9" s="1566"/>
      <c r="AF9" s="1566"/>
      <c r="AG9" s="1566"/>
      <c r="AH9" s="1566"/>
      <c r="AI9" s="156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66"/>
      <c r="B10" s="1566"/>
      <c r="C10" s="1566"/>
      <c r="D10" s="1566"/>
      <c r="E10" s="1566"/>
      <c r="F10" s="1566"/>
      <c r="G10" s="1566"/>
      <c r="H10" s="1566"/>
      <c r="I10" s="1566"/>
      <c r="J10" s="1566"/>
      <c r="K10" s="1566"/>
      <c r="L10" s="1566"/>
      <c r="M10" s="1566"/>
      <c r="N10" s="1566"/>
      <c r="O10" s="1566"/>
      <c r="P10" s="1566"/>
      <c r="Q10" s="1566"/>
      <c r="R10" s="1566"/>
      <c r="S10" s="1566"/>
      <c r="T10" s="1566"/>
      <c r="U10" s="1566"/>
      <c r="V10" s="1566"/>
      <c r="W10" s="1566"/>
      <c r="X10" s="1566"/>
      <c r="Y10" s="1566"/>
      <c r="Z10" s="1566"/>
      <c r="AA10" s="1566"/>
      <c r="AB10" s="1566"/>
      <c r="AC10" s="1566"/>
      <c r="AD10" s="1566"/>
      <c r="AE10" s="1566"/>
      <c r="AF10" s="1566"/>
      <c r="AG10" s="1566"/>
      <c r="AH10" s="1566"/>
      <c r="AI10" s="156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66"/>
      <c r="B11" s="1566"/>
      <c r="C11" s="1566"/>
      <c r="D11" s="1566"/>
      <c r="E11" s="1566"/>
      <c r="F11" s="1566"/>
      <c r="G11" s="1566"/>
      <c r="H11" s="1566"/>
      <c r="I11" s="1566"/>
      <c r="J11" s="1566"/>
      <c r="K11" s="1566"/>
      <c r="L11" s="1566"/>
      <c r="M11" s="1566"/>
      <c r="N11" s="1566"/>
      <c r="O11" s="1566"/>
      <c r="P11" s="1566"/>
      <c r="Q11" s="1566"/>
      <c r="R11" s="1566"/>
      <c r="S11" s="1566"/>
      <c r="T11" s="1566"/>
      <c r="U11" s="1566"/>
      <c r="V11" s="1566"/>
      <c r="W11" s="1566"/>
      <c r="X11" s="1566"/>
      <c r="Y11" s="1566"/>
      <c r="Z11" s="1566"/>
      <c r="AA11" s="1566"/>
      <c r="AB11" s="1566"/>
      <c r="AC11" s="1566"/>
      <c r="AD11" s="1566"/>
      <c r="AE11" s="1566"/>
      <c r="AF11" s="1566"/>
      <c r="AG11" s="1566"/>
      <c r="AH11" s="1566"/>
      <c r="AI11" s="156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66"/>
      <c r="B12" s="1566"/>
      <c r="C12" s="1566"/>
      <c r="D12" s="1566"/>
      <c r="E12" s="1566"/>
      <c r="F12" s="1566"/>
      <c r="G12" s="1566"/>
      <c r="H12" s="1566"/>
      <c r="I12" s="1566"/>
      <c r="J12" s="1566"/>
      <c r="K12" s="1566"/>
      <c r="L12" s="1566"/>
      <c r="M12" s="1566"/>
      <c r="N12" s="1566"/>
      <c r="O12" s="1566"/>
      <c r="P12" s="1566"/>
      <c r="Q12" s="1566"/>
      <c r="R12" s="1566"/>
      <c r="S12" s="1566"/>
      <c r="T12" s="1566"/>
      <c r="U12" s="1566"/>
      <c r="V12" s="1566"/>
      <c r="W12" s="1566"/>
      <c r="X12" s="1566"/>
      <c r="Y12" s="1566"/>
      <c r="Z12" s="1566"/>
      <c r="AA12" s="1566"/>
      <c r="AB12" s="1566"/>
      <c r="AC12" s="1566"/>
      <c r="AD12" s="1566"/>
      <c r="AE12" s="1566"/>
      <c r="AF12" s="1566"/>
      <c r="AG12" s="1566"/>
      <c r="AH12" s="1566"/>
      <c r="AI12" s="156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66"/>
      <c r="B13" s="1566"/>
      <c r="C13" s="1566"/>
      <c r="D13" s="1566"/>
      <c r="E13" s="1566"/>
      <c r="F13" s="1566"/>
      <c r="G13" s="1566"/>
      <c r="H13" s="1566"/>
      <c r="I13" s="1566"/>
      <c r="J13" s="1566"/>
      <c r="K13" s="1566"/>
      <c r="L13" s="1566"/>
      <c r="M13" s="1566"/>
      <c r="N13" s="1566"/>
      <c r="O13" s="1566"/>
      <c r="P13" s="1566"/>
      <c r="Q13" s="1566"/>
      <c r="R13" s="1566"/>
      <c r="S13" s="1566"/>
      <c r="T13" s="1566"/>
      <c r="U13" s="1566"/>
      <c r="V13" s="1566"/>
      <c r="W13" s="1566"/>
      <c r="X13" s="1566"/>
      <c r="Y13" s="1566"/>
      <c r="Z13" s="1566"/>
      <c r="AA13" s="1566"/>
      <c r="AB13" s="1566"/>
      <c r="AC13" s="1566"/>
      <c r="AD13" s="1566"/>
      <c r="AE13" s="1566"/>
      <c r="AF13" s="1566"/>
      <c r="AG13" s="1566"/>
      <c r="AH13" s="1566"/>
      <c r="AI13" s="156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66"/>
      <c r="B14" s="1566"/>
      <c r="C14" s="1566"/>
      <c r="D14" s="1566"/>
      <c r="E14" s="1566"/>
      <c r="F14" s="1566"/>
      <c r="G14" s="1566"/>
      <c r="H14" s="1566"/>
      <c r="I14" s="1566"/>
      <c r="J14" s="1566"/>
      <c r="K14" s="1566"/>
      <c r="L14" s="1566"/>
      <c r="M14" s="1566"/>
      <c r="N14" s="1566"/>
      <c r="O14" s="1566"/>
      <c r="P14" s="1566"/>
      <c r="Q14" s="1566"/>
      <c r="R14" s="1566"/>
      <c r="S14" s="1566"/>
      <c r="T14" s="1566"/>
      <c r="U14" s="1566"/>
      <c r="V14" s="1566"/>
      <c r="W14" s="1566"/>
      <c r="X14" s="1566"/>
      <c r="Y14" s="1566"/>
      <c r="Z14" s="1566"/>
      <c r="AA14" s="1566"/>
      <c r="AB14" s="1566"/>
      <c r="AC14" s="1566"/>
      <c r="AD14" s="1566"/>
      <c r="AE14" s="1566"/>
      <c r="AF14" s="1566"/>
      <c r="AG14" s="1566"/>
      <c r="AH14" s="1566"/>
      <c r="AI14" s="156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66"/>
      <c r="B15" s="1566"/>
      <c r="C15" s="1566"/>
      <c r="D15" s="1566"/>
      <c r="E15" s="1566"/>
      <c r="F15" s="1566"/>
      <c r="G15" s="1566"/>
      <c r="H15" s="1566"/>
      <c r="I15" s="1566"/>
      <c r="J15" s="1566"/>
      <c r="K15" s="1566"/>
      <c r="L15" s="1566"/>
      <c r="M15" s="1566"/>
      <c r="N15" s="1566"/>
      <c r="O15" s="1566"/>
      <c r="P15" s="1566"/>
      <c r="Q15" s="1566"/>
      <c r="R15" s="1566"/>
      <c r="S15" s="1566"/>
      <c r="T15" s="1566"/>
      <c r="U15" s="1566"/>
      <c r="V15" s="1566"/>
      <c r="W15" s="1566"/>
      <c r="X15" s="1566"/>
      <c r="Y15" s="1566"/>
      <c r="Z15" s="1566"/>
      <c r="AA15" s="1566"/>
      <c r="AB15" s="1566"/>
      <c r="AC15" s="1566"/>
      <c r="AD15" s="1566"/>
      <c r="AE15" s="1566"/>
      <c r="AF15" s="1566"/>
      <c r="AG15" s="1566"/>
      <c r="AH15" s="1566"/>
      <c r="AI15" s="156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66"/>
      <c r="B16" s="1566"/>
      <c r="C16" s="1566"/>
      <c r="D16" s="1566"/>
      <c r="E16" s="1566"/>
      <c r="F16" s="1566"/>
      <c r="G16" s="1566"/>
      <c r="H16" s="1566"/>
      <c r="I16" s="1566"/>
      <c r="J16" s="1566"/>
      <c r="K16" s="1566"/>
      <c r="L16" s="1566"/>
      <c r="M16" s="1566"/>
      <c r="N16" s="1566"/>
      <c r="O16" s="1566"/>
      <c r="P16" s="1566"/>
      <c r="Q16" s="1566"/>
      <c r="R16" s="1566"/>
      <c r="S16" s="1566"/>
      <c r="T16" s="1566"/>
      <c r="U16" s="1566"/>
      <c r="V16" s="1566"/>
      <c r="W16" s="1566"/>
      <c r="X16" s="1566"/>
      <c r="Y16" s="1566"/>
      <c r="Z16" s="1566"/>
      <c r="AA16" s="1566"/>
      <c r="AB16" s="1566"/>
      <c r="AC16" s="1566"/>
      <c r="AD16" s="1566"/>
      <c r="AE16" s="1566"/>
      <c r="AF16" s="1566"/>
      <c r="AG16" s="1566"/>
      <c r="AH16" s="1566"/>
      <c r="AI16" s="156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66"/>
      <c r="B17" s="1566"/>
      <c r="C17" s="1566"/>
      <c r="D17" s="1566"/>
      <c r="E17" s="1566"/>
      <c r="F17" s="1566"/>
      <c r="G17" s="1566"/>
      <c r="H17" s="1566"/>
      <c r="I17" s="1566"/>
      <c r="J17" s="1566"/>
      <c r="K17" s="1566"/>
      <c r="L17" s="1566"/>
      <c r="M17" s="1566"/>
      <c r="N17" s="1566"/>
      <c r="O17" s="1566"/>
      <c r="P17" s="1566"/>
      <c r="Q17" s="1566"/>
      <c r="R17" s="1566"/>
      <c r="S17" s="1566"/>
      <c r="T17" s="1566"/>
      <c r="U17" s="1566"/>
      <c r="V17" s="1566"/>
      <c r="W17" s="1566"/>
      <c r="X17" s="1566"/>
      <c r="Y17" s="1566"/>
      <c r="Z17" s="1566"/>
      <c r="AA17" s="1566"/>
      <c r="AB17" s="1566"/>
      <c r="AC17" s="1566"/>
      <c r="AD17" s="1566"/>
      <c r="AE17" s="1566"/>
      <c r="AF17" s="1566"/>
      <c r="AG17" s="1566"/>
      <c r="AH17" s="1566"/>
      <c r="AI17" s="156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66"/>
      <c r="B18" s="1566"/>
      <c r="C18" s="1566"/>
      <c r="D18" s="1566"/>
      <c r="E18" s="1566"/>
      <c r="F18" s="1566"/>
      <c r="G18" s="1566"/>
      <c r="H18" s="1566"/>
      <c r="I18" s="1566"/>
      <c r="J18" s="1566"/>
      <c r="K18" s="1566"/>
      <c r="L18" s="1566"/>
      <c r="M18" s="1566"/>
      <c r="N18" s="1566"/>
      <c r="O18" s="1566"/>
      <c r="P18" s="1566"/>
      <c r="Q18" s="1566"/>
      <c r="R18" s="1566"/>
      <c r="S18" s="1566"/>
      <c r="T18" s="1566"/>
      <c r="U18" s="1566"/>
      <c r="V18" s="1566"/>
      <c r="W18" s="1566"/>
      <c r="X18" s="1566"/>
      <c r="Y18" s="1566"/>
      <c r="Z18" s="1566"/>
      <c r="AA18" s="1566"/>
      <c r="AB18" s="1566"/>
      <c r="AC18" s="1566"/>
      <c r="AD18" s="1566"/>
      <c r="AE18" s="1566"/>
      <c r="AF18" s="1566"/>
      <c r="AG18" s="1566"/>
      <c r="AH18" s="1566"/>
      <c r="AI18" s="156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66"/>
      <c r="B19" s="1566"/>
      <c r="C19" s="1566"/>
      <c r="D19" s="1566"/>
      <c r="E19" s="1566"/>
      <c r="F19" s="1566"/>
      <c r="G19" s="1566"/>
      <c r="H19" s="1566"/>
      <c r="I19" s="1566"/>
      <c r="J19" s="1566"/>
      <c r="K19" s="1566"/>
      <c r="L19" s="1566"/>
      <c r="M19" s="1566"/>
      <c r="N19" s="1566"/>
      <c r="O19" s="1566"/>
      <c r="P19" s="1566"/>
      <c r="Q19" s="1566"/>
      <c r="R19" s="1566"/>
      <c r="S19" s="1566"/>
      <c r="T19" s="1566"/>
      <c r="U19" s="1566"/>
      <c r="V19" s="1566"/>
      <c r="W19" s="1566"/>
      <c r="X19" s="1566"/>
      <c r="Y19" s="1566"/>
      <c r="Z19" s="1566"/>
      <c r="AA19" s="1566"/>
      <c r="AB19" s="1566"/>
      <c r="AC19" s="1566"/>
      <c r="AD19" s="1566"/>
      <c r="AE19" s="1566"/>
      <c r="AF19" s="1566"/>
      <c r="AG19" s="1566"/>
      <c r="AH19" s="1566"/>
      <c r="AI19" s="156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66"/>
      <c r="B20" s="1566"/>
      <c r="C20" s="1566"/>
      <c r="D20" s="1566"/>
      <c r="E20" s="1566"/>
      <c r="F20" s="1566"/>
      <c r="G20" s="1566"/>
      <c r="H20" s="1566"/>
      <c r="I20" s="1566"/>
      <c r="J20" s="1566"/>
      <c r="K20" s="1566"/>
      <c r="L20" s="1566"/>
      <c r="M20" s="1566"/>
      <c r="N20" s="1566"/>
      <c r="O20" s="1566"/>
      <c r="P20" s="1566"/>
      <c r="Q20" s="1566"/>
      <c r="R20" s="1566"/>
      <c r="S20" s="1566"/>
      <c r="T20" s="1566"/>
      <c r="U20" s="1566"/>
      <c r="V20" s="1566"/>
      <c r="W20" s="1566"/>
      <c r="X20" s="1566"/>
      <c r="Y20" s="1566"/>
      <c r="Z20" s="1566"/>
      <c r="AA20" s="1566"/>
      <c r="AB20" s="1566"/>
      <c r="AC20" s="1566"/>
      <c r="AD20" s="1566"/>
      <c r="AE20" s="1566"/>
      <c r="AF20" s="1566"/>
      <c r="AG20" s="1566"/>
      <c r="AH20" s="1566"/>
      <c r="AI20" s="156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66"/>
      <c r="B21" s="1566"/>
      <c r="C21" s="1566"/>
      <c r="D21" s="1566"/>
      <c r="E21" s="1566"/>
      <c r="F21" s="1566"/>
      <c r="G21" s="1566"/>
      <c r="H21" s="1566"/>
      <c r="I21" s="1566"/>
      <c r="J21" s="1566"/>
      <c r="K21" s="1566"/>
      <c r="L21" s="1566"/>
      <c r="M21" s="1566"/>
      <c r="N21" s="1566"/>
      <c r="O21" s="1566"/>
      <c r="P21" s="1566"/>
      <c r="Q21" s="1566"/>
      <c r="R21" s="1566"/>
      <c r="S21" s="1566"/>
      <c r="T21" s="1566"/>
      <c r="U21" s="1566"/>
      <c r="V21" s="1566"/>
      <c r="W21" s="1566"/>
      <c r="X21" s="1566"/>
      <c r="Y21" s="1566"/>
      <c r="Z21" s="1566"/>
      <c r="AA21" s="1566"/>
      <c r="AB21" s="1566"/>
      <c r="AC21" s="1566"/>
      <c r="AD21" s="1566"/>
      <c r="AE21" s="1566"/>
      <c r="AF21" s="1566"/>
      <c r="AG21" s="1566"/>
      <c r="AH21" s="1566"/>
      <c r="AI21" s="156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66"/>
      <c r="B22" s="1566"/>
      <c r="C22" s="1566"/>
      <c r="D22" s="1566"/>
      <c r="E22" s="1566"/>
      <c r="F22" s="1566"/>
      <c r="G22" s="1566"/>
      <c r="H22" s="1566"/>
      <c r="I22" s="1566"/>
      <c r="J22" s="1566"/>
      <c r="K22" s="1566"/>
      <c r="L22" s="1566"/>
      <c r="M22" s="1566"/>
      <c r="N22" s="1566"/>
      <c r="O22" s="1566"/>
      <c r="P22" s="1566"/>
      <c r="Q22" s="1566"/>
      <c r="R22" s="1566"/>
      <c r="S22" s="1566"/>
      <c r="T22" s="1566"/>
      <c r="U22" s="1566"/>
      <c r="V22" s="1566"/>
      <c r="W22" s="1566"/>
      <c r="X22" s="1566"/>
      <c r="Y22" s="1566"/>
      <c r="Z22" s="1566"/>
      <c r="AA22" s="1566"/>
      <c r="AB22" s="1566"/>
      <c r="AC22" s="1566"/>
      <c r="AD22" s="1566"/>
      <c r="AE22" s="1566"/>
      <c r="AF22" s="1566"/>
      <c r="AG22" s="1566"/>
      <c r="AH22" s="1566"/>
      <c r="AI22" s="156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66"/>
      <c r="B23" s="1566"/>
      <c r="C23" s="1566"/>
      <c r="D23" s="1566"/>
      <c r="E23" s="1566"/>
      <c r="F23" s="1566"/>
      <c r="G23" s="1566"/>
      <c r="H23" s="1566"/>
      <c r="I23" s="1566"/>
      <c r="J23" s="1566"/>
      <c r="K23" s="1566"/>
      <c r="L23" s="1566"/>
      <c r="M23" s="1566"/>
      <c r="N23" s="1566"/>
      <c r="O23" s="1566"/>
      <c r="P23" s="1566"/>
      <c r="Q23" s="1566"/>
      <c r="R23" s="1566"/>
      <c r="S23" s="1566"/>
      <c r="T23" s="1566"/>
      <c r="U23" s="1566"/>
      <c r="V23" s="1566"/>
      <c r="W23" s="1566"/>
      <c r="X23" s="1566"/>
      <c r="Y23" s="1566"/>
      <c r="Z23" s="1566"/>
      <c r="AA23" s="1566"/>
      <c r="AB23" s="1566"/>
      <c r="AC23" s="1566"/>
      <c r="AD23" s="1566"/>
      <c r="AE23" s="1566"/>
      <c r="AF23" s="1566"/>
      <c r="AG23" s="1566"/>
      <c r="AH23" s="1566"/>
      <c r="AI23" s="156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66"/>
      <c r="B24" s="1566"/>
      <c r="C24" s="1566"/>
      <c r="D24" s="1566"/>
      <c r="E24" s="1566"/>
      <c r="F24" s="1566"/>
      <c r="G24" s="1566"/>
      <c r="H24" s="1566"/>
      <c r="I24" s="1566"/>
      <c r="J24" s="1566"/>
      <c r="K24" s="1566"/>
      <c r="L24" s="1566"/>
      <c r="M24" s="1566"/>
      <c r="N24" s="1566"/>
      <c r="O24" s="1566"/>
      <c r="P24" s="1566"/>
      <c r="Q24" s="1566"/>
      <c r="R24" s="1566"/>
      <c r="S24" s="1566"/>
      <c r="T24" s="1566"/>
      <c r="U24" s="1566"/>
      <c r="V24" s="1566"/>
      <c r="W24" s="1566"/>
      <c r="X24" s="1566"/>
      <c r="Y24" s="1566"/>
      <c r="Z24" s="1566"/>
      <c r="AA24" s="1566"/>
      <c r="AB24" s="1566"/>
      <c r="AC24" s="1566"/>
      <c r="AD24" s="1566"/>
      <c r="AE24" s="1566"/>
      <c r="AF24" s="1566"/>
      <c r="AG24" s="1566"/>
      <c r="AH24" s="1566"/>
      <c r="AI24" s="156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66"/>
      <c r="B25" s="1566"/>
      <c r="C25" s="1566"/>
      <c r="D25" s="1566"/>
      <c r="E25" s="1566"/>
      <c r="F25" s="1566"/>
      <c r="G25" s="1566"/>
      <c r="H25" s="1566"/>
      <c r="I25" s="1566"/>
      <c r="J25" s="1566"/>
      <c r="K25" s="1566"/>
      <c r="L25" s="1566"/>
      <c r="M25" s="1566"/>
      <c r="N25" s="1566"/>
      <c r="O25" s="1566"/>
      <c r="P25" s="1566"/>
      <c r="Q25" s="1566"/>
      <c r="R25" s="1566"/>
      <c r="S25" s="1566"/>
      <c r="T25" s="1566"/>
      <c r="U25" s="1566"/>
      <c r="V25" s="1566"/>
      <c r="W25" s="1566"/>
      <c r="X25" s="1566"/>
      <c r="Y25" s="1566"/>
      <c r="Z25" s="1566"/>
      <c r="AA25" s="1566"/>
      <c r="AB25" s="1566"/>
      <c r="AC25" s="1566"/>
      <c r="AD25" s="1566"/>
      <c r="AE25" s="1566"/>
      <c r="AF25" s="1566"/>
      <c r="AG25" s="1566"/>
      <c r="AH25" s="1566"/>
      <c r="AI25" s="156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66"/>
      <c r="B26" s="1566"/>
      <c r="C26" s="1566"/>
      <c r="D26" s="1566"/>
      <c r="E26" s="1566"/>
      <c r="F26" s="1566"/>
      <c r="G26" s="1566"/>
      <c r="H26" s="1566"/>
      <c r="I26" s="1566"/>
      <c r="J26" s="1566"/>
      <c r="K26" s="1566"/>
      <c r="L26" s="1566"/>
      <c r="M26" s="1566"/>
      <c r="N26" s="1566"/>
      <c r="O26" s="1566"/>
      <c r="P26" s="1566"/>
      <c r="Q26" s="1566"/>
      <c r="R26" s="1566"/>
      <c r="S26" s="1566"/>
      <c r="T26" s="1566"/>
      <c r="U26" s="1566"/>
      <c r="V26" s="1566"/>
      <c r="W26" s="1566"/>
      <c r="X26" s="1566"/>
      <c r="Y26" s="1566"/>
      <c r="Z26" s="1566"/>
      <c r="AA26" s="1566"/>
      <c r="AB26" s="1566"/>
      <c r="AC26" s="1566"/>
      <c r="AD26" s="1566"/>
      <c r="AE26" s="1566"/>
      <c r="AF26" s="1566"/>
      <c r="AG26" s="1566"/>
      <c r="AH26" s="1566"/>
      <c r="AI26" s="156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66"/>
      <c r="B27" s="1566"/>
      <c r="C27" s="1566"/>
      <c r="D27" s="1566"/>
      <c r="E27" s="1566"/>
      <c r="F27" s="1566"/>
      <c r="G27" s="1566"/>
      <c r="H27" s="1566"/>
      <c r="I27" s="1566"/>
      <c r="J27" s="1566"/>
      <c r="K27" s="1566"/>
      <c r="L27" s="1566"/>
      <c r="M27" s="1566"/>
      <c r="N27" s="1566"/>
      <c r="O27" s="1566"/>
      <c r="P27" s="1566"/>
      <c r="Q27" s="1566"/>
      <c r="R27" s="1566"/>
      <c r="S27" s="1566"/>
      <c r="T27" s="1566"/>
      <c r="U27" s="1566"/>
      <c r="V27" s="1566"/>
      <c r="W27" s="1566"/>
      <c r="X27" s="1566"/>
      <c r="Y27" s="1566"/>
      <c r="Z27" s="1566"/>
      <c r="AA27" s="1566"/>
      <c r="AB27" s="1566"/>
      <c r="AC27" s="1566"/>
      <c r="AD27" s="1566"/>
      <c r="AE27" s="1566"/>
      <c r="AF27" s="1566"/>
      <c r="AG27" s="1566"/>
      <c r="AH27" s="1566"/>
      <c r="AI27" s="156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66"/>
      <c r="B28" s="1566"/>
      <c r="C28" s="1566"/>
      <c r="D28" s="1566"/>
      <c r="E28" s="1566"/>
      <c r="F28" s="1566"/>
      <c r="G28" s="1566"/>
      <c r="H28" s="1566"/>
      <c r="I28" s="1566"/>
      <c r="J28" s="1566"/>
      <c r="K28" s="1566"/>
      <c r="L28" s="1566"/>
      <c r="M28" s="1566"/>
      <c r="N28" s="1566"/>
      <c r="O28" s="1566"/>
      <c r="P28" s="1566"/>
      <c r="Q28" s="1566"/>
      <c r="R28" s="1566"/>
      <c r="S28" s="1566"/>
      <c r="T28" s="1566"/>
      <c r="U28" s="1566"/>
      <c r="V28" s="1566"/>
      <c r="W28" s="1566"/>
      <c r="X28" s="1566"/>
      <c r="Y28" s="1566"/>
      <c r="Z28" s="1566"/>
      <c r="AA28" s="1566"/>
      <c r="AB28" s="1566"/>
      <c r="AC28" s="1566"/>
      <c r="AD28" s="1566"/>
      <c r="AE28" s="1566"/>
      <c r="AF28" s="1566"/>
      <c r="AG28" s="1566"/>
      <c r="AH28" s="1566"/>
      <c r="AI28" s="156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66"/>
      <c r="B29" s="1566"/>
      <c r="C29" s="1566"/>
      <c r="D29" s="1566"/>
      <c r="E29" s="1566"/>
      <c r="F29" s="1566"/>
      <c r="G29" s="1566"/>
      <c r="H29" s="1566"/>
      <c r="I29" s="1566"/>
      <c r="J29" s="1566"/>
      <c r="K29" s="1566"/>
      <c r="L29" s="1566"/>
      <c r="M29" s="1566"/>
      <c r="N29" s="1566"/>
      <c r="O29" s="1566"/>
      <c r="P29" s="1566"/>
      <c r="Q29" s="1566"/>
      <c r="R29" s="1566"/>
      <c r="S29" s="1566"/>
      <c r="T29" s="1566"/>
      <c r="U29" s="1566"/>
      <c r="V29" s="1566"/>
      <c r="W29" s="1566"/>
      <c r="X29" s="1566"/>
      <c r="Y29" s="1566"/>
      <c r="Z29" s="1566"/>
      <c r="AA29" s="1566"/>
      <c r="AB29" s="1566"/>
      <c r="AC29" s="1566"/>
      <c r="AD29" s="1566"/>
      <c r="AE29" s="1566"/>
      <c r="AF29" s="1566"/>
      <c r="AG29" s="1566"/>
      <c r="AH29" s="1566"/>
      <c r="AI29" s="156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66"/>
      <c r="B30" s="1566"/>
      <c r="C30" s="1566"/>
      <c r="D30" s="1566"/>
      <c r="E30" s="1566"/>
      <c r="F30" s="1566"/>
      <c r="G30" s="1566"/>
      <c r="H30" s="1566"/>
      <c r="I30" s="1566"/>
      <c r="J30" s="1566"/>
      <c r="K30" s="1566"/>
      <c r="L30" s="1566"/>
      <c r="M30" s="1566"/>
      <c r="N30" s="1566"/>
      <c r="O30" s="1566"/>
      <c r="P30" s="1566"/>
      <c r="Q30" s="1566"/>
      <c r="R30" s="1566"/>
      <c r="S30" s="1566"/>
      <c r="T30" s="1566"/>
      <c r="U30" s="1566"/>
      <c r="V30" s="1566"/>
      <c r="W30" s="1566"/>
      <c r="X30" s="1566"/>
      <c r="Y30" s="1566"/>
      <c r="Z30" s="1566"/>
      <c r="AA30" s="1566"/>
      <c r="AB30" s="1566"/>
      <c r="AC30" s="1566"/>
      <c r="AD30" s="1566"/>
      <c r="AE30" s="1566"/>
      <c r="AF30" s="1566"/>
      <c r="AG30" s="1566"/>
      <c r="AH30" s="1566"/>
      <c r="AI30" s="156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66"/>
      <c r="B31" s="1566"/>
      <c r="C31" s="1566"/>
      <c r="D31" s="1566"/>
      <c r="E31" s="1566"/>
      <c r="F31" s="1566"/>
      <c r="G31" s="1566"/>
      <c r="H31" s="1566"/>
      <c r="I31" s="1566"/>
      <c r="J31" s="1566"/>
      <c r="K31" s="1566"/>
      <c r="L31" s="1566"/>
      <c r="M31" s="1566"/>
      <c r="N31" s="1566"/>
      <c r="O31" s="1566"/>
      <c r="P31" s="1566"/>
      <c r="Q31" s="1566"/>
      <c r="R31" s="1566"/>
      <c r="S31" s="1566"/>
      <c r="T31" s="1566"/>
      <c r="U31" s="1566"/>
      <c r="V31" s="1566"/>
      <c r="W31" s="1566"/>
      <c r="X31" s="1566"/>
      <c r="Y31" s="1566"/>
      <c r="Z31" s="1566"/>
      <c r="AA31" s="1566"/>
      <c r="AB31" s="1566"/>
      <c r="AC31" s="1566"/>
      <c r="AD31" s="1566"/>
      <c r="AE31" s="1566"/>
      <c r="AF31" s="1566"/>
      <c r="AG31" s="1566"/>
      <c r="AH31" s="1566"/>
      <c r="AI31" s="156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66"/>
      <c r="B32" s="1566"/>
      <c r="C32" s="1566"/>
      <c r="D32" s="1566"/>
      <c r="E32" s="1566"/>
      <c r="F32" s="1566"/>
      <c r="G32" s="1566"/>
      <c r="H32" s="1566"/>
      <c r="I32" s="1566"/>
      <c r="J32" s="1566"/>
      <c r="K32" s="1566"/>
      <c r="L32" s="1566"/>
      <c r="M32" s="1566"/>
      <c r="N32" s="1566"/>
      <c r="O32" s="1566"/>
      <c r="P32" s="1566"/>
      <c r="Q32" s="1566"/>
      <c r="R32" s="1566"/>
      <c r="S32" s="1566"/>
      <c r="T32" s="1566"/>
      <c r="U32" s="1566"/>
      <c r="V32" s="1566"/>
      <c r="W32" s="1566"/>
      <c r="X32" s="1566"/>
      <c r="Y32" s="1566"/>
      <c r="Z32" s="1566"/>
      <c r="AA32" s="1566"/>
      <c r="AB32" s="1566"/>
      <c r="AC32" s="1566"/>
      <c r="AD32" s="1566"/>
      <c r="AE32" s="1566"/>
      <c r="AF32" s="1566"/>
      <c r="AG32" s="1566"/>
      <c r="AH32" s="1566"/>
      <c r="AI32" s="156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66"/>
      <c r="B33" s="1566"/>
      <c r="C33" s="1566"/>
      <c r="D33" s="1566"/>
      <c r="E33" s="1566"/>
      <c r="F33" s="1566"/>
      <c r="G33" s="1566"/>
      <c r="H33" s="1566"/>
      <c r="I33" s="1566"/>
      <c r="J33" s="1566"/>
      <c r="K33" s="1566"/>
      <c r="L33" s="1566"/>
      <c r="M33" s="1566"/>
      <c r="N33" s="1566"/>
      <c r="O33" s="1566"/>
      <c r="P33" s="1566"/>
      <c r="Q33" s="1566"/>
      <c r="R33" s="1566"/>
      <c r="S33" s="1566"/>
      <c r="T33" s="1566"/>
      <c r="U33" s="1566"/>
      <c r="V33" s="1566"/>
      <c r="W33" s="1566"/>
      <c r="X33" s="1566"/>
      <c r="Y33" s="1566"/>
      <c r="Z33" s="1566"/>
      <c r="AA33" s="1566"/>
      <c r="AB33" s="1566"/>
      <c r="AC33" s="1566"/>
      <c r="AD33" s="1566"/>
      <c r="AE33" s="1566"/>
      <c r="AF33" s="1566"/>
      <c r="AG33" s="1566"/>
      <c r="AH33" s="1566"/>
      <c r="AI33" s="156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37"/>
      <c r="B34" s="1237"/>
      <c r="C34" s="1237"/>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37"/>
      <c r="B35" s="1237"/>
      <c r="C35" s="1237"/>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37"/>
      <c r="B36" s="1237"/>
      <c r="C36" s="1237"/>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37"/>
      <c r="B37" s="1237"/>
      <c r="C37" s="1237"/>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37"/>
      <c r="B38" s="1237"/>
      <c r="C38" s="123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37"/>
      <c r="B39" s="1237"/>
      <c r="C39" s="1237"/>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37"/>
      <c r="B40" s="1237"/>
      <c r="C40" s="123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37"/>
      <c r="B41" s="1237"/>
      <c r="C41" s="123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37"/>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37"/>
      <c r="B43" s="1237"/>
      <c r="C43" s="123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37"/>
      <c r="B44" s="1237"/>
      <c r="C44" s="123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37"/>
      <c r="B45" s="1237"/>
      <c r="C45" s="123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37"/>
      <c r="B46" s="1237"/>
      <c r="C46" s="1237"/>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37"/>
      <c r="B47" s="1237"/>
      <c r="C47" s="123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37"/>
      <c r="B48" s="1237"/>
      <c r="C48" s="123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37"/>
      <c r="B49" s="1237"/>
      <c r="C49" s="1237"/>
      <c r="D49" s="1237"/>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37"/>
      <c r="B50" s="1237"/>
      <c r="C50" s="1237"/>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37"/>
      <c r="B51" s="1237"/>
      <c r="C51" s="123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37"/>
      <c r="B52" s="1237"/>
      <c r="C52" s="1237"/>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37"/>
      <c r="B53" s="1237"/>
      <c r="C53" s="1237"/>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37"/>
      <c r="B54" s="1237"/>
      <c r="C54" s="1237"/>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37"/>
      <c r="B55" s="1237"/>
      <c r="C55" s="1237"/>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37"/>
      <c r="B56" s="1237"/>
      <c r="C56" s="1237"/>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37"/>
      <c r="B57" s="1237"/>
      <c r="C57" s="1237"/>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37"/>
      <c r="B58" s="1237"/>
      <c r="C58" s="1237"/>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37"/>
      <c r="B59" s="1237"/>
      <c r="C59" s="1237"/>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37"/>
      <c r="B60" s="1237"/>
      <c r="C60" s="12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37"/>
      <c r="B61" s="1237"/>
      <c r="C61" s="12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37"/>
      <c r="B62" s="1237"/>
      <c r="C62" s="12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5" t="s">
        <v>49</v>
      </c>
      <c r="AK1" s="1575"/>
      <c r="AL1" s="1575"/>
      <c r="AM1" s="1575"/>
      <c r="AN1" s="1575"/>
      <c r="AO1" s="1575"/>
      <c r="AP1" s="1575"/>
      <c r="AQ1" s="1575"/>
      <c r="AR1" s="1575"/>
      <c r="AS1" s="1575"/>
      <c r="AT1" s="1575"/>
      <c r="AU1" s="1575"/>
      <c r="AV1" s="1575"/>
      <c r="AW1" s="1575"/>
      <c r="AX1" s="1575"/>
      <c r="AY1" s="1575"/>
      <c r="AZ1" s="1575"/>
      <c r="BA1" s="1575"/>
      <c r="BB1" s="1575"/>
      <c r="BC1" s="1575"/>
      <c r="BD1" s="1575"/>
      <c r="BE1" s="1575"/>
      <c r="BF1" s="1575"/>
      <c r="BG1" s="1575"/>
      <c r="BH1" s="1575"/>
      <c r="BI1" s="1575"/>
      <c r="BJ1" s="1575"/>
      <c r="BK1" s="1575"/>
      <c r="BL1" s="1575"/>
      <c r="BM1" s="1575"/>
      <c r="BN1" s="1575"/>
      <c r="BO1" s="1575"/>
      <c r="BP1" s="1575"/>
      <c r="BQ1" s="1575"/>
      <c r="BR1" s="1575"/>
      <c r="BS1" s="1575"/>
      <c r="BT1" s="1575"/>
      <c r="BU1" s="1575"/>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51" t="s">
        <v>94</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26" t="s">
        <v>92</v>
      </c>
      <c r="AW8" s="1627"/>
      <c r="AX8" s="1627"/>
      <c r="AY8" s="1627"/>
      <c r="AZ8" s="1627"/>
      <c r="BA8" s="1627"/>
      <c r="BB8" s="1627"/>
      <c r="BC8" s="1628"/>
      <c r="BD8" s="19"/>
      <c r="BE8" s="4"/>
      <c r="BF8" s="1614"/>
      <c r="BG8" s="1615"/>
      <c r="BH8" s="1615"/>
      <c r="BI8" s="1615"/>
      <c r="BJ8" s="1615"/>
      <c r="BK8" s="1615"/>
      <c r="BL8" s="1615"/>
      <c r="BM8" s="1615"/>
      <c r="BN8" s="1615"/>
      <c r="BO8" s="1615"/>
      <c r="BP8" s="1615"/>
      <c r="BQ8" s="1615"/>
      <c r="BR8" s="1615"/>
      <c r="BS8" s="1615"/>
      <c r="BT8" s="1616"/>
      <c r="BU8" s="4"/>
    </row>
    <row r="9" spans="1:73" ht="12" customHeight="1" thickTop="1" thickBot="1" x14ac:dyDescent="0.25">
      <c r="A9" s="6"/>
      <c r="B9" s="6"/>
      <c r="C9" s="6"/>
      <c r="D9" s="6"/>
      <c r="E9" s="6"/>
      <c r="F9" s="6"/>
      <c r="G9" s="6"/>
      <c r="H9" s="6"/>
      <c r="I9" s="6"/>
      <c r="J9" s="6"/>
      <c r="K9" s="6"/>
      <c r="L9" s="6"/>
      <c r="M9" s="6"/>
      <c r="N9" s="6"/>
      <c r="O9" s="6"/>
      <c r="P9" s="6"/>
      <c r="Q9" s="6"/>
      <c r="R9" s="6"/>
      <c r="S9" s="6"/>
      <c r="T9" s="1371"/>
      <c r="U9" s="1371"/>
      <c r="V9" s="1371"/>
      <c r="W9" s="1371"/>
      <c r="X9" s="1371"/>
      <c r="Y9" s="6"/>
      <c r="Z9" s="6"/>
      <c r="AA9" s="6"/>
      <c r="AB9" s="6"/>
      <c r="AC9" s="6"/>
      <c r="AD9" s="6"/>
      <c r="AE9" s="6"/>
      <c r="AF9" s="6"/>
      <c r="AG9" s="6"/>
      <c r="AH9" s="6"/>
      <c r="AI9" s="6"/>
      <c r="AJ9" s="4"/>
      <c r="AK9" s="4"/>
      <c r="AL9" s="4"/>
      <c r="AM9" s="4"/>
      <c r="AN9" s="4"/>
      <c r="AO9" s="4"/>
      <c r="AP9" s="4"/>
      <c r="AQ9" s="4"/>
      <c r="AR9" s="4"/>
      <c r="AS9" s="4"/>
      <c r="AT9" s="4"/>
      <c r="AU9" s="17"/>
      <c r="AV9" s="1629" t="s">
        <v>91</v>
      </c>
      <c r="AW9" s="1629"/>
      <c r="AX9" s="1629"/>
      <c r="AY9" s="1629"/>
      <c r="AZ9" s="1629"/>
      <c r="BA9" s="1629"/>
      <c r="BB9" s="1631"/>
      <c r="BC9" s="1632"/>
      <c r="BD9" s="18"/>
      <c r="BE9" s="4"/>
      <c r="BF9" s="1305" t="s">
        <v>696</v>
      </c>
      <c r="BG9" s="1306"/>
      <c r="BH9" s="1306"/>
      <c r="BI9" s="1306"/>
      <c r="BJ9" s="1306"/>
      <c r="BK9" s="1306"/>
      <c r="BL9" s="1306"/>
      <c r="BM9" s="1306"/>
      <c r="BN9" s="1306"/>
      <c r="BO9" s="1306"/>
      <c r="BP9" s="1306"/>
      <c r="BQ9" s="1306"/>
      <c r="BR9" s="1306"/>
      <c r="BS9" s="1306"/>
      <c r="BT9" s="1307"/>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17" t="s">
        <v>749</v>
      </c>
      <c r="AL10" s="1618"/>
      <c r="AM10" s="1618"/>
      <c r="AN10" s="1618"/>
      <c r="AO10" s="1618"/>
      <c r="AP10" s="1618"/>
      <c r="AQ10" s="1618"/>
      <c r="AR10" s="1618"/>
      <c r="AS10" s="1619"/>
      <c r="AT10" s="4"/>
      <c r="AU10" s="17"/>
      <c r="AV10" s="1630" t="s">
        <v>90</v>
      </c>
      <c r="AW10" s="1630"/>
      <c r="AX10" s="1630"/>
      <c r="AY10" s="1630"/>
      <c r="AZ10" s="1630"/>
      <c r="BA10" s="1630"/>
      <c r="BB10" s="1633"/>
      <c r="BC10" s="1634"/>
      <c r="BD10" s="16"/>
      <c r="BE10" s="4"/>
      <c r="BF10" s="1610"/>
      <c r="BG10" s="1611"/>
      <c r="BH10" s="1611"/>
      <c r="BI10" s="1611"/>
      <c r="BJ10" s="1612"/>
      <c r="BK10" s="1613"/>
      <c r="BL10" s="1611"/>
      <c r="BM10" s="1611"/>
      <c r="BN10" s="1611"/>
      <c r="BO10" s="1612"/>
      <c r="BP10" s="1605"/>
      <c r="BQ10" s="1605"/>
      <c r="BR10" s="1605"/>
      <c r="BS10" s="1605"/>
      <c r="BT10" s="1606"/>
      <c r="BU10" s="4"/>
    </row>
    <row r="11" spans="1:73" ht="12" customHeight="1" thickBot="1" x14ac:dyDescent="0.25">
      <c r="A11" s="1581" t="s">
        <v>60</v>
      </c>
      <c r="B11" s="1578"/>
      <c r="C11" s="1578"/>
      <c r="D11" s="1578"/>
      <c r="E11" s="1578"/>
      <c r="F11" s="1578"/>
      <c r="G11" s="1578"/>
      <c r="H11" s="1577" t="s">
        <v>93</v>
      </c>
      <c r="I11" s="1577"/>
      <c r="J11" s="1577"/>
      <c r="K11" s="1577"/>
      <c r="L11" s="1577"/>
      <c r="M11" s="1577"/>
      <c r="N11" s="1577"/>
      <c r="O11" s="1577"/>
      <c r="P11" s="1577"/>
      <c r="Q11" s="1578" t="s">
        <v>59</v>
      </c>
      <c r="R11" s="1578"/>
      <c r="S11" s="1578"/>
      <c r="T11" s="1577" t="s">
        <v>58</v>
      </c>
      <c r="U11" s="1577"/>
      <c r="V11" s="1577"/>
      <c r="W11" s="1577"/>
      <c r="X11" s="1577"/>
      <c r="Y11" s="1577"/>
      <c r="Z11" s="1577"/>
      <c r="AA11" s="1577"/>
      <c r="AB11" s="1577"/>
      <c r="AC11" s="1578" t="s">
        <v>57</v>
      </c>
      <c r="AD11" s="1578"/>
      <c r="AE11" s="1578"/>
      <c r="AF11" s="1590" t="s">
        <v>39</v>
      </c>
      <c r="AG11" s="1591"/>
      <c r="AH11" s="1591"/>
      <c r="AI11" s="1592"/>
      <c r="AJ11" s="4"/>
      <c r="AK11" s="1620"/>
      <c r="AL11" s="1621"/>
      <c r="AM11" s="1621"/>
      <c r="AN11" s="1621"/>
      <c r="AO11" s="1621"/>
      <c r="AP11" s="1621"/>
      <c r="AQ11" s="1621"/>
      <c r="AR11" s="1621"/>
      <c r="AS11" s="1622"/>
      <c r="AT11" s="4"/>
      <c r="AU11" s="15"/>
      <c r="AV11" s="13"/>
      <c r="AW11" s="13"/>
      <c r="AX11" s="13"/>
      <c r="AY11" s="13"/>
      <c r="AZ11" s="14"/>
      <c r="BA11" s="14"/>
      <c r="BB11" s="13"/>
      <c r="BC11" s="13"/>
      <c r="BD11" s="12"/>
      <c r="BE11" s="4"/>
      <c r="BF11" s="886"/>
      <c r="BG11" s="870"/>
      <c r="BH11" s="870"/>
      <c r="BI11" s="870"/>
      <c r="BJ11" s="871"/>
      <c r="BK11" s="869"/>
      <c r="BL11" s="870"/>
      <c r="BM11" s="870"/>
      <c r="BN11" s="870"/>
      <c r="BO11" s="871"/>
      <c r="BP11" s="1246"/>
      <c r="BQ11" s="1246"/>
      <c r="BR11" s="1246"/>
      <c r="BS11" s="1246"/>
      <c r="BT11" s="1607"/>
      <c r="BU11" s="4"/>
    </row>
    <row r="12" spans="1:73" ht="12" customHeight="1" thickBot="1" x14ac:dyDescent="0.25">
      <c r="A12" s="1582"/>
      <c r="B12" s="1579"/>
      <c r="C12" s="1579"/>
      <c r="D12" s="1579"/>
      <c r="E12" s="1579"/>
      <c r="F12" s="1579"/>
      <c r="G12" s="1579"/>
      <c r="H12" s="1360" t="s">
        <v>55</v>
      </c>
      <c r="I12" s="1360"/>
      <c r="J12" s="1360"/>
      <c r="K12" s="1360" t="s">
        <v>54</v>
      </c>
      <c r="L12" s="1360"/>
      <c r="M12" s="1360"/>
      <c r="N12" s="1360" t="s">
        <v>653</v>
      </c>
      <c r="O12" s="1360"/>
      <c r="P12" s="1360"/>
      <c r="Q12" s="1579"/>
      <c r="R12" s="1579"/>
      <c r="S12" s="1579"/>
      <c r="T12" s="1360" t="s">
        <v>52</v>
      </c>
      <c r="U12" s="1360"/>
      <c r="V12" s="1360"/>
      <c r="W12" s="1360" t="s">
        <v>51</v>
      </c>
      <c r="X12" s="1360"/>
      <c r="Y12" s="1360"/>
      <c r="Z12" s="1360" t="s">
        <v>50</v>
      </c>
      <c r="AA12" s="1360"/>
      <c r="AB12" s="1360"/>
      <c r="AC12" s="1579"/>
      <c r="AD12" s="1579"/>
      <c r="AE12" s="1579"/>
      <c r="AF12" s="1593"/>
      <c r="AG12" s="1594"/>
      <c r="AH12" s="1594"/>
      <c r="AI12" s="1595"/>
      <c r="AJ12" s="4"/>
      <c r="AK12" s="1623"/>
      <c r="AL12" s="1624"/>
      <c r="AM12" s="1624"/>
      <c r="AN12" s="1624"/>
      <c r="AO12" s="1624"/>
      <c r="AP12" s="1624"/>
      <c r="AQ12" s="1624"/>
      <c r="AR12" s="1624"/>
      <c r="AS12" s="1625"/>
      <c r="AT12" s="4"/>
      <c r="AU12" s="1587" t="s">
        <v>56</v>
      </c>
      <c r="AV12" s="1588"/>
      <c r="AW12" s="1588"/>
      <c r="AX12" s="1588"/>
      <c r="AY12" s="1588"/>
      <c r="AZ12" s="1588"/>
      <c r="BA12" s="1588"/>
      <c r="BB12" s="1588"/>
      <c r="BC12" s="1588"/>
      <c r="BD12" s="1589"/>
      <c r="BE12" s="4"/>
      <c r="BF12" s="886"/>
      <c r="BG12" s="870"/>
      <c r="BH12" s="870"/>
      <c r="BI12" s="870"/>
      <c r="BJ12" s="871"/>
      <c r="BK12" s="869"/>
      <c r="BL12" s="870"/>
      <c r="BM12" s="870"/>
      <c r="BN12" s="870"/>
      <c r="BO12" s="871"/>
      <c r="BP12" s="1246"/>
      <c r="BQ12" s="1246"/>
      <c r="BR12" s="1246"/>
      <c r="BS12" s="1246"/>
      <c r="BT12" s="1607"/>
      <c r="BU12" s="4"/>
    </row>
    <row r="13" spans="1:73" ht="12.6" customHeight="1" thickTop="1" x14ac:dyDescent="0.2">
      <c r="A13" s="1583"/>
      <c r="B13" s="1584"/>
      <c r="C13" s="1584"/>
      <c r="D13" s="1584"/>
      <c r="E13" s="1584"/>
      <c r="F13" s="1584"/>
      <c r="G13" s="1584"/>
      <c r="H13" s="1576"/>
      <c r="I13" s="1576"/>
      <c r="J13" s="1576"/>
      <c r="K13" s="1580"/>
      <c r="L13" s="1580"/>
      <c r="M13" s="1580"/>
      <c r="N13" s="1580"/>
      <c r="O13" s="1580"/>
      <c r="P13" s="1580"/>
      <c r="Q13" s="1576"/>
      <c r="R13" s="1576"/>
      <c r="S13" s="1576"/>
      <c r="T13" s="1576"/>
      <c r="U13" s="1576"/>
      <c r="V13" s="1576"/>
      <c r="W13" s="1576"/>
      <c r="X13" s="1576"/>
      <c r="Y13" s="1576"/>
      <c r="Z13" s="1576"/>
      <c r="AA13" s="1576"/>
      <c r="AB13" s="1576"/>
      <c r="AC13" s="1576"/>
      <c r="AD13" s="1576"/>
      <c r="AE13" s="1576"/>
      <c r="AF13" s="1596"/>
      <c r="AG13" s="1597"/>
      <c r="AH13" s="1597"/>
      <c r="AI13" s="1598"/>
      <c r="AJ13" s="4"/>
      <c r="AK13" s="1599" t="str">
        <f>IFERROR(AN13*(1-$BB$10),"")</f>
        <v/>
      </c>
      <c r="AL13" s="1600"/>
      <c r="AM13" s="1600"/>
      <c r="AN13" s="1600" t="str">
        <f>IFERROR($AK$52*(Q13),"")</f>
        <v/>
      </c>
      <c r="AO13" s="1600"/>
      <c r="AP13" s="1600"/>
      <c r="AQ13" s="1600" t="str">
        <f>IFERROR(AN13*(1+$BB$9),"")</f>
        <v/>
      </c>
      <c r="AR13" s="1600"/>
      <c r="AS13" s="1601"/>
      <c r="AT13" s="4"/>
      <c r="AU13" s="1567" t="str">
        <f t="shared" ref="AU13:AU52" si="0">IF(AC13="","",IF(AC13&lt;Q13-(Q13*$BB$10),"Below "&amp;$BB$10*100&amp;"% by "&amp;Q13-(Q13*$BB$10)-AC13&amp;" CFM",IF(AC13&gt;Q13+(Q13*$BB$9),"Above "&amp;$BB$9*100&amp;"% by "&amp;AC13-Q13-(Q13*$BB$9)&amp;" CFM","")))</f>
        <v/>
      </c>
      <c r="AV13" s="1568"/>
      <c r="AW13" s="1568"/>
      <c r="AX13" s="1568"/>
      <c r="AY13" s="1568"/>
      <c r="AZ13" s="1568"/>
      <c r="BA13" s="1568"/>
      <c r="BB13" s="1568"/>
      <c r="BC13" s="1568"/>
      <c r="BD13" s="1569"/>
      <c r="BE13" s="4"/>
      <c r="BF13" s="886"/>
      <c r="BG13" s="870"/>
      <c r="BH13" s="870"/>
      <c r="BI13" s="870"/>
      <c r="BJ13" s="871"/>
      <c r="BK13" s="869"/>
      <c r="BL13" s="870"/>
      <c r="BM13" s="870"/>
      <c r="BN13" s="870"/>
      <c r="BO13" s="871"/>
      <c r="BP13" s="1246"/>
      <c r="BQ13" s="1246"/>
      <c r="BR13" s="1246"/>
      <c r="BS13" s="1246"/>
      <c r="BT13" s="1607"/>
      <c r="BU13" s="4"/>
    </row>
    <row r="14" spans="1:73" ht="12" customHeight="1" x14ac:dyDescent="0.2">
      <c r="A14" s="1570"/>
      <c r="B14" s="1571"/>
      <c r="C14" s="1571"/>
      <c r="D14" s="1571"/>
      <c r="E14" s="1571"/>
      <c r="F14" s="1571"/>
      <c r="G14" s="1571"/>
      <c r="H14" s="918"/>
      <c r="I14" s="918"/>
      <c r="J14" s="918"/>
      <c r="K14" s="1025"/>
      <c r="L14" s="1025"/>
      <c r="M14" s="1025"/>
      <c r="N14" s="1025"/>
      <c r="O14" s="1025"/>
      <c r="P14" s="1025"/>
      <c r="Q14" s="918"/>
      <c r="R14" s="918"/>
      <c r="S14" s="918"/>
      <c r="T14" s="918"/>
      <c r="U14" s="918"/>
      <c r="V14" s="918"/>
      <c r="W14" s="1572"/>
      <c r="X14" s="1572"/>
      <c r="Y14" s="1572"/>
      <c r="Z14" s="918"/>
      <c r="AA14" s="918"/>
      <c r="AB14" s="918"/>
      <c r="AC14" s="918"/>
      <c r="AD14" s="918"/>
      <c r="AE14" s="918"/>
      <c r="AF14" s="1115"/>
      <c r="AG14" s="1116"/>
      <c r="AH14" s="1116"/>
      <c r="AI14" s="1277"/>
      <c r="AJ14" s="4"/>
      <c r="AK14" s="1599" t="str">
        <f t="shared" ref="AK14:AK51" si="1">IFERROR(AN14*(1-$BB$10),"")</f>
        <v/>
      </c>
      <c r="AL14" s="1600"/>
      <c r="AM14" s="1600"/>
      <c r="AN14" s="1600" t="str">
        <f t="shared" ref="AN14:AN51" si="2">IFERROR($AK$52*(Q14),"")</f>
        <v/>
      </c>
      <c r="AO14" s="1600"/>
      <c r="AP14" s="1600"/>
      <c r="AQ14" s="1600" t="str">
        <f t="shared" ref="AQ14:AQ51" si="3">IFERROR(AN14*(1+$BB$9),"")</f>
        <v/>
      </c>
      <c r="AR14" s="1600"/>
      <c r="AS14" s="1601"/>
      <c r="AT14" s="4"/>
      <c r="AU14" s="1567" t="str">
        <f t="shared" si="0"/>
        <v/>
      </c>
      <c r="AV14" s="1568"/>
      <c r="AW14" s="1568"/>
      <c r="AX14" s="1568"/>
      <c r="AY14" s="1568"/>
      <c r="AZ14" s="1568"/>
      <c r="BA14" s="1568"/>
      <c r="BB14" s="1568"/>
      <c r="BC14" s="1568"/>
      <c r="BD14" s="1569"/>
      <c r="BE14" s="4"/>
      <c r="BF14" s="886"/>
      <c r="BG14" s="870"/>
      <c r="BH14" s="870"/>
      <c r="BI14" s="870"/>
      <c r="BJ14" s="871"/>
      <c r="BK14" s="869"/>
      <c r="BL14" s="870"/>
      <c r="BM14" s="870"/>
      <c r="BN14" s="870"/>
      <c r="BO14" s="871"/>
      <c r="BP14" s="1246"/>
      <c r="BQ14" s="1246"/>
      <c r="BR14" s="1246"/>
      <c r="BS14" s="1246"/>
      <c r="BT14" s="1607"/>
      <c r="BU14" s="4"/>
    </row>
    <row r="15" spans="1:73" ht="12" customHeight="1" thickBot="1" x14ac:dyDescent="0.25">
      <c r="A15" s="1570"/>
      <c r="B15" s="1571"/>
      <c r="C15" s="1571"/>
      <c r="D15" s="1571"/>
      <c r="E15" s="1571"/>
      <c r="F15" s="1571"/>
      <c r="G15" s="1571"/>
      <c r="H15" s="1572"/>
      <c r="I15" s="1572"/>
      <c r="J15" s="1572"/>
      <c r="K15" s="1041"/>
      <c r="L15" s="1041"/>
      <c r="M15" s="1041"/>
      <c r="N15" s="1025"/>
      <c r="O15" s="1025"/>
      <c r="P15" s="1025"/>
      <c r="Q15" s="918"/>
      <c r="R15" s="918"/>
      <c r="S15" s="918"/>
      <c r="T15" s="918"/>
      <c r="U15" s="918"/>
      <c r="V15" s="918"/>
      <c r="W15" s="1572"/>
      <c r="X15" s="1572"/>
      <c r="Y15" s="1572"/>
      <c r="Z15" s="918"/>
      <c r="AA15" s="918"/>
      <c r="AB15" s="918"/>
      <c r="AC15" s="918"/>
      <c r="AD15" s="918"/>
      <c r="AE15" s="918"/>
      <c r="AF15" s="1115"/>
      <c r="AG15" s="1116"/>
      <c r="AH15" s="1116"/>
      <c r="AI15" s="1277"/>
      <c r="AJ15" s="4"/>
      <c r="AK15" s="1599" t="str">
        <f t="shared" si="1"/>
        <v/>
      </c>
      <c r="AL15" s="1600"/>
      <c r="AM15" s="1600"/>
      <c r="AN15" s="1600" t="str">
        <f t="shared" si="2"/>
        <v/>
      </c>
      <c r="AO15" s="1600"/>
      <c r="AP15" s="1600"/>
      <c r="AQ15" s="1600" t="str">
        <f t="shared" si="3"/>
        <v/>
      </c>
      <c r="AR15" s="1600"/>
      <c r="AS15" s="1601"/>
      <c r="AT15" s="4"/>
      <c r="AU15" s="1567" t="str">
        <f t="shared" si="0"/>
        <v/>
      </c>
      <c r="AV15" s="1568"/>
      <c r="AW15" s="1568"/>
      <c r="AX15" s="1568"/>
      <c r="AY15" s="1568"/>
      <c r="AZ15" s="1568"/>
      <c r="BA15" s="1568"/>
      <c r="BB15" s="1568"/>
      <c r="BC15" s="1568"/>
      <c r="BD15" s="1569"/>
      <c r="BE15" s="4"/>
      <c r="BF15" s="930"/>
      <c r="BG15" s="923"/>
      <c r="BH15" s="923"/>
      <c r="BI15" s="923"/>
      <c r="BJ15" s="931"/>
      <c r="BK15" s="922"/>
      <c r="BL15" s="923"/>
      <c r="BM15" s="923"/>
      <c r="BN15" s="923"/>
      <c r="BO15" s="931"/>
      <c r="BP15" s="1608"/>
      <c r="BQ15" s="1608"/>
      <c r="BR15" s="1608"/>
      <c r="BS15" s="1608"/>
      <c r="BT15" s="1609"/>
      <c r="BU15" s="4"/>
    </row>
    <row r="16" spans="1:73" ht="12" customHeight="1" x14ac:dyDescent="0.2">
      <c r="A16" s="1570"/>
      <c r="B16" s="1571"/>
      <c r="C16" s="1571"/>
      <c r="D16" s="1571"/>
      <c r="E16" s="1571"/>
      <c r="F16" s="1571"/>
      <c r="G16" s="1571"/>
      <c r="H16" s="918"/>
      <c r="I16" s="918"/>
      <c r="J16" s="918"/>
      <c r="K16" s="1025"/>
      <c r="L16" s="1025"/>
      <c r="M16" s="1025"/>
      <c r="N16" s="1025"/>
      <c r="O16" s="1025"/>
      <c r="P16" s="1025"/>
      <c r="Q16" s="918"/>
      <c r="R16" s="918"/>
      <c r="S16" s="918"/>
      <c r="T16" s="1572"/>
      <c r="U16" s="1572"/>
      <c r="V16" s="1572"/>
      <c r="W16" s="1572"/>
      <c r="X16" s="1572"/>
      <c r="Y16" s="1572"/>
      <c r="Z16" s="1572"/>
      <c r="AA16" s="1572"/>
      <c r="AB16" s="1572"/>
      <c r="AC16" s="918"/>
      <c r="AD16" s="918"/>
      <c r="AE16" s="918"/>
      <c r="AF16" s="1115"/>
      <c r="AG16" s="1116"/>
      <c r="AH16" s="1116"/>
      <c r="AI16" s="1277"/>
      <c r="AJ16" s="4"/>
      <c r="AK16" s="1599" t="str">
        <f t="shared" si="1"/>
        <v/>
      </c>
      <c r="AL16" s="1600"/>
      <c r="AM16" s="1600"/>
      <c r="AN16" s="1600" t="str">
        <f t="shared" si="2"/>
        <v/>
      </c>
      <c r="AO16" s="1600"/>
      <c r="AP16" s="1600"/>
      <c r="AQ16" s="1600" t="str">
        <f t="shared" si="3"/>
        <v/>
      </c>
      <c r="AR16" s="1600"/>
      <c r="AS16" s="1601"/>
      <c r="AT16" s="4"/>
      <c r="AU16" s="1567" t="str">
        <f t="shared" si="0"/>
        <v/>
      </c>
      <c r="AV16" s="1568"/>
      <c r="AW16" s="1568"/>
      <c r="AX16" s="1568"/>
      <c r="AY16" s="1568"/>
      <c r="AZ16" s="1568"/>
      <c r="BA16" s="1568"/>
      <c r="BB16" s="1568"/>
      <c r="BC16" s="1568"/>
      <c r="BD16" s="1569"/>
      <c r="BE16" s="4"/>
      <c r="BF16" s="4"/>
      <c r="BG16" s="4"/>
      <c r="BH16" s="4"/>
      <c r="BI16" s="4"/>
      <c r="BJ16" s="4"/>
      <c r="BK16" s="4"/>
      <c r="BL16" s="4"/>
      <c r="BM16" s="4"/>
      <c r="BN16" s="4"/>
      <c r="BO16" s="4"/>
      <c r="BP16" s="4"/>
      <c r="BQ16" s="4"/>
      <c r="BR16" s="4"/>
      <c r="BS16" s="4"/>
      <c r="BT16" s="4"/>
      <c r="BU16" s="4"/>
    </row>
    <row r="17" spans="1:73" ht="12" customHeight="1" x14ac:dyDescent="0.2">
      <c r="A17" s="1570"/>
      <c r="B17" s="1571"/>
      <c r="C17" s="1571"/>
      <c r="D17" s="1571"/>
      <c r="E17" s="1571"/>
      <c r="F17" s="1571"/>
      <c r="G17" s="1571"/>
      <c r="H17" s="1572"/>
      <c r="I17" s="1572"/>
      <c r="J17" s="1572"/>
      <c r="K17" s="1025"/>
      <c r="L17" s="1025"/>
      <c r="M17" s="1025"/>
      <c r="N17" s="1025"/>
      <c r="O17" s="1025"/>
      <c r="P17" s="1025"/>
      <c r="Q17" s="918"/>
      <c r="R17" s="918"/>
      <c r="S17" s="918"/>
      <c r="T17" s="918"/>
      <c r="U17" s="918"/>
      <c r="V17" s="918"/>
      <c r="W17" s="1572"/>
      <c r="X17" s="1572"/>
      <c r="Y17" s="1572"/>
      <c r="Z17" s="918"/>
      <c r="AA17" s="918"/>
      <c r="AB17" s="918"/>
      <c r="AC17" s="918"/>
      <c r="AD17" s="918"/>
      <c r="AE17" s="918"/>
      <c r="AF17" s="1025"/>
      <c r="AG17" s="1025"/>
      <c r="AH17" s="1025"/>
      <c r="AI17" s="1026"/>
      <c r="AJ17" s="4"/>
      <c r="AK17" s="1599" t="str">
        <f t="shared" si="1"/>
        <v/>
      </c>
      <c r="AL17" s="1600"/>
      <c r="AM17" s="1600"/>
      <c r="AN17" s="1600" t="str">
        <f t="shared" si="2"/>
        <v/>
      </c>
      <c r="AO17" s="1600"/>
      <c r="AP17" s="1600"/>
      <c r="AQ17" s="1600" t="str">
        <f t="shared" si="3"/>
        <v/>
      </c>
      <c r="AR17" s="1600"/>
      <c r="AS17" s="1601"/>
      <c r="AT17" s="4"/>
      <c r="AU17" s="1567" t="str">
        <f t="shared" si="0"/>
        <v/>
      </c>
      <c r="AV17" s="1568"/>
      <c r="AW17" s="1568"/>
      <c r="AX17" s="1568"/>
      <c r="AY17" s="1568"/>
      <c r="AZ17" s="1568"/>
      <c r="BA17" s="1568"/>
      <c r="BB17" s="1568"/>
      <c r="BC17" s="1568"/>
      <c r="BD17" s="1569"/>
      <c r="BE17" s="4"/>
      <c r="BF17" s="4"/>
      <c r="BG17" s="4"/>
      <c r="BH17" s="4"/>
      <c r="BI17" s="4"/>
      <c r="BJ17" s="4"/>
      <c r="BK17" s="4"/>
      <c r="BL17" s="4"/>
      <c r="BM17" s="4"/>
      <c r="BN17" s="4"/>
      <c r="BO17" s="4"/>
      <c r="BP17" s="4"/>
      <c r="BQ17" s="4"/>
      <c r="BR17" s="4"/>
      <c r="BS17" s="4"/>
      <c r="BT17" s="4"/>
      <c r="BU17" s="4"/>
    </row>
    <row r="18" spans="1:73" ht="12" customHeight="1" x14ac:dyDescent="0.2">
      <c r="A18" s="1570"/>
      <c r="B18" s="1571"/>
      <c r="C18" s="1571"/>
      <c r="D18" s="1571"/>
      <c r="E18" s="1571"/>
      <c r="F18" s="1571"/>
      <c r="G18" s="1571"/>
      <c r="H18" s="918"/>
      <c r="I18" s="918"/>
      <c r="J18" s="918"/>
      <c r="K18" s="1025"/>
      <c r="L18" s="1025"/>
      <c r="M18" s="1025"/>
      <c r="N18" s="1025"/>
      <c r="O18" s="1025"/>
      <c r="P18" s="1025"/>
      <c r="Q18" s="918"/>
      <c r="R18" s="918"/>
      <c r="S18" s="918"/>
      <c r="T18" s="918"/>
      <c r="U18" s="918"/>
      <c r="V18" s="918"/>
      <c r="W18" s="1572"/>
      <c r="X18" s="1572"/>
      <c r="Y18" s="1572"/>
      <c r="Z18" s="918"/>
      <c r="AA18" s="918"/>
      <c r="AB18" s="918"/>
      <c r="AC18" s="918"/>
      <c r="AD18" s="918"/>
      <c r="AE18" s="918"/>
      <c r="AF18" s="1025"/>
      <c r="AG18" s="1025"/>
      <c r="AH18" s="1025"/>
      <c r="AI18" s="1026"/>
      <c r="AJ18" s="4"/>
      <c r="AK18" s="1599" t="str">
        <f t="shared" si="1"/>
        <v/>
      </c>
      <c r="AL18" s="1600"/>
      <c r="AM18" s="1600"/>
      <c r="AN18" s="1600" t="str">
        <f t="shared" si="2"/>
        <v/>
      </c>
      <c r="AO18" s="1600"/>
      <c r="AP18" s="1600"/>
      <c r="AQ18" s="1600" t="str">
        <f t="shared" si="3"/>
        <v/>
      </c>
      <c r="AR18" s="1600"/>
      <c r="AS18" s="1601"/>
      <c r="AT18" s="4"/>
      <c r="AU18" s="1567" t="str">
        <f t="shared" si="0"/>
        <v/>
      </c>
      <c r="AV18" s="1568"/>
      <c r="AW18" s="1568"/>
      <c r="AX18" s="1568"/>
      <c r="AY18" s="1568"/>
      <c r="AZ18" s="1568"/>
      <c r="BA18" s="1568"/>
      <c r="BB18" s="1568"/>
      <c r="BC18" s="1568"/>
      <c r="BD18" s="1569"/>
      <c r="BE18" s="4"/>
      <c r="BF18" s="4"/>
      <c r="BG18" s="4"/>
      <c r="BH18" s="4"/>
      <c r="BI18" s="4"/>
      <c r="BJ18" s="4"/>
      <c r="BK18" s="4"/>
      <c r="BL18" s="4"/>
      <c r="BM18" s="4"/>
      <c r="BN18" s="4"/>
      <c r="BO18" s="4"/>
      <c r="BP18" s="4"/>
      <c r="BQ18" s="4"/>
      <c r="BR18" s="4"/>
      <c r="BS18" s="4"/>
      <c r="BT18" s="4"/>
      <c r="BU18" s="4"/>
    </row>
    <row r="19" spans="1:73" ht="12" customHeight="1" x14ac:dyDescent="0.2">
      <c r="A19" s="1570"/>
      <c r="B19" s="1571"/>
      <c r="C19" s="1571"/>
      <c r="D19" s="1571"/>
      <c r="E19" s="1571"/>
      <c r="F19" s="1571"/>
      <c r="G19" s="1571"/>
      <c r="H19" s="1572"/>
      <c r="I19" s="1572"/>
      <c r="J19" s="1572"/>
      <c r="K19" s="1025"/>
      <c r="L19" s="1025"/>
      <c r="M19" s="1025"/>
      <c r="N19" s="1025"/>
      <c r="O19" s="1025"/>
      <c r="P19" s="1025"/>
      <c r="Q19" s="918"/>
      <c r="R19" s="918"/>
      <c r="S19" s="918"/>
      <c r="T19" s="918"/>
      <c r="U19" s="918"/>
      <c r="V19" s="918"/>
      <c r="W19" s="1572"/>
      <c r="X19" s="1572"/>
      <c r="Y19" s="1572"/>
      <c r="Z19" s="918"/>
      <c r="AA19" s="918"/>
      <c r="AB19" s="918"/>
      <c r="AC19" s="918"/>
      <c r="AD19" s="918"/>
      <c r="AE19" s="918"/>
      <c r="AF19" s="1025"/>
      <c r="AG19" s="1025"/>
      <c r="AH19" s="1025"/>
      <c r="AI19" s="1026"/>
      <c r="AJ19" s="4"/>
      <c r="AK19" s="1599" t="str">
        <f t="shared" si="1"/>
        <v/>
      </c>
      <c r="AL19" s="1600"/>
      <c r="AM19" s="1600"/>
      <c r="AN19" s="1600" t="str">
        <f t="shared" si="2"/>
        <v/>
      </c>
      <c r="AO19" s="1600"/>
      <c r="AP19" s="1600"/>
      <c r="AQ19" s="1600" t="str">
        <f t="shared" si="3"/>
        <v/>
      </c>
      <c r="AR19" s="1600"/>
      <c r="AS19" s="1601"/>
      <c r="AT19" s="4"/>
      <c r="AU19" s="1567" t="str">
        <f t="shared" si="0"/>
        <v/>
      </c>
      <c r="AV19" s="1568"/>
      <c r="AW19" s="1568"/>
      <c r="AX19" s="1568"/>
      <c r="AY19" s="1568"/>
      <c r="AZ19" s="1568"/>
      <c r="BA19" s="1568"/>
      <c r="BB19" s="1568"/>
      <c r="BC19" s="1568"/>
      <c r="BD19" s="1569"/>
      <c r="BE19" s="4"/>
      <c r="BF19" s="4"/>
      <c r="BG19" s="4"/>
      <c r="BH19" s="4"/>
      <c r="BI19" s="4"/>
      <c r="BJ19" s="4"/>
      <c r="BK19" s="4"/>
      <c r="BL19" s="4"/>
      <c r="BM19" s="4"/>
      <c r="BN19" s="4"/>
      <c r="BO19" s="4"/>
      <c r="BP19" s="4"/>
      <c r="BQ19" s="4"/>
      <c r="BR19" s="4"/>
      <c r="BS19" s="4"/>
      <c r="BT19" s="4"/>
      <c r="BU19" s="4"/>
    </row>
    <row r="20" spans="1:73" ht="12" customHeight="1" x14ac:dyDescent="0.2">
      <c r="A20" s="1570"/>
      <c r="B20" s="1571"/>
      <c r="C20" s="1571"/>
      <c r="D20" s="1571"/>
      <c r="E20" s="1571"/>
      <c r="F20" s="1571"/>
      <c r="G20" s="1571"/>
      <c r="H20" s="918"/>
      <c r="I20" s="918"/>
      <c r="J20" s="918"/>
      <c r="K20" s="1025"/>
      <c r="L20" s="1025"/>
      <c r="M20" s="1025"/>
      <c r="N20" s="1025"/>
      <c r="O20" s="1025"/>
      <c r="P20" s="1025"/>
      <c r="Q20" s="918"/>
      <c r="R20" s="918"/>
      <c r="S20" s="918"/>
      <c r="T20" s="918"/>
      <c r="U20" s="918"/>
      <c r="V20" s="918"/>
      <c r="W20" s="1572"/>
      <c r="X20" s="1572"/>
      <c r="Y20" s="1572"/>
      <c r="Z20" s="918"/>
      <c r="AA20" s="918"/>
      <c r="AB20" s="918"/>
      <c r="AC20" s="918"/>
      <c r="AD20" s="918"/>
      <c r="AE20" s="918"/>
      <c r="AF20" s="1025"/>
      <c r="AG20" s="1025"/>
      <c r="AH20" s="1025"/>
      <c r="AI20" s="1026"/>
      <c r="AJ20" s="4"/>
      <c r="AK20" s="1599" t="str">
        <f t="shared" si="1"/>
        <v/>
      </c>
      <c r="AL20" s="1600"/>
      <c r="AM20" s="1600"/>
      <c r="AN20" s="1600" t="str">
        <f t="shared" si="2"/>
        <v/>
      </c>
      <c r="AO20" s="1600"/>
      <c r="AP20" s="1600"/>
      <c r="AQ20" s="1600" t="str">
        <f t="shared" si="3"/>
        <v/>
      </c>
      <c r="AR20" s="1600"/>
      <c r="AS20" s="1601"/>
      <c r="AT20" s="4"/>
      <c r="AU20" s="1567" t="str">
        <f t="shared" si="0"/>
        <v/>
      </c>
      <c r="AV20" s="1568"/>
      <c r="AW20" s="1568"/>
      <c r="AX20" s="1568"/>
      <c r="AY20" s="1568"/>
      <c r="AZ20" s="1568"/>
      <c r="BA20" s="1568"/>
      <c r="BB20" s="1568"/>
      <c r="BC20" s="1568"/>
      <c r="BD20" s="1569"/>
      <c r="BE20" s="4"/>
      <c r="BF20" s="4"/>
      <c r="BG20" s="4"/>
      <c r="BH20" s="4"/>
      <c r="BI20" s="4"/>
      <c r="BJ20" s="4"/>
      <c r="BK20" s="4"/>
      <c r="BL20" s="4"/>
      <c r="BM20" s="4"/>
      <c r="BN20" s="4"/>
      <c r="BO20" s="4"/>
      <c r="BP20" s="4"/>
      <c r="BQ20" s="4"/>
      <c r="BR20" s="4"/>
      <c r="BS20" s="4"/>
      <c r="BT20" s="4"/>
      <c r="BU20" s="4"/>
    </row>
    <row r="21" spans="1:73" ht="12" customHeight="1" x14ac:dyDescent="0.2">
      <c r="A21" s="1570"/>
      <c r="B21" s="1571"/>
      <c r="C21" s="1571"/>
      <c r="D21" s="1571"/>
      <c r="E21" s="1571"/>
      <c r="F21" s="1571"/>
      <c r="G21" s="1571"/>
      <c r="H21" s="1572"/>
      <c r="I21" s="1572"/>
      <c r="J21" s="1572"/>
      <c r="K21" s="1025"/>
      <c r="L21" s="1025"/>
      <c r="M21" s="1025"/>
      <c r="N21" s="1025"/>
      <c r="O21" s="1025"/>
      <c r="P21" s="1025"/>
      <c r="Q21" s="918"/>
      <c r="R21" s="918"/>
      <c r="S21" s="918"/>
      <c r="T21" s="918"/>
      <c r="U21" s="918"/>
      <c r="V21" s="918"/>
      <c r="W21" s="1572"/>
      <c r="X21" s="1572"/>
      <c r="Y21" s="1572"/>
      <c r="Z21" s="918"/>
      <c r="AA21" s="918"/>
      <c r="AB21" s="918"/>
      <c r="AC21" s="918"/>
      <c r="AD21" s="918"/>
      <c r="AE21" s="918"/>
      <c r="AF21" s="1025"/>
      <c r="AG21" s="1025"/>
      <c r="AH21" s="1025"/>
      <c r="AI21" s="1026"/>
      <c r="AJ21" s="4"/>
      <c r="AK21" s="1599" t="str">
        <f t="shared" si="1"/>
        <v/>
      </c>
      <c r="AL21" s="1600"/>
      <c r="AM21" s="1600"/>
      <c r="AN21" s="1600" t="str">
        <f t="shared" si="2"/>
        <v/>
      </c>
      <c r="AO21" s="1600"/>
      <c r="AP21" s="1600"/>
      <c r="AQ21" s="1600" t="str">
        <f t="shared" si="3"/>
        <v/>
      </c>
      <c r="AR21" s="1600"/>
      <c r="AS21" s="1601"/>
      <c r="AT21" s="4"/>
      <c r="AU21" s="1567" t="str">
        <f t="shared" si="0"/>
        <v/>
      </c>
      <c r="AV21" s="1568"/>
      <c r="AW21" s="1568"/>
      <c r="AX21" s="1568"/>
      <c r="AY21" s="1568"/>
      <c r="AZ21" s="1568"/>
      <c r="BA21" s="1568"/>
      <c r="BB21" s="1568"/>
      <c r="BC21" s="1568"/>
      <c r="BD21" s="1569"/>
      <c r="BE21" s="4"/>
      <c r="BF21" s="4"/>
      <c r="BG21" s="4"/>
      <c r="BH21" s="4"/>
      <c r="BI21" s="4"/>
      <c r="BJ21" s="4"/>
      <c r="BK21" s="4"/>
      <c r="BL21" s="4"/>
      <c r="BM21" s="4"/>
      <c r="BN21" s="4"/>
      <c r="BO21" s="4"/>
      <c r="BP21" s="4"/>
      <c r="BQ21" s="4"/>
      <c r="BR21" s="4"/>
      <c r="BS21" s="4"/>
      <c r="BT21" s="4"/>
      <c r="BU21" s="4"/>
    </row>
    <row r="22" spans="1:73" ht="12" customHeight="1" x14ac:dyDescent="0.2">
      <c r="A22" s="1570"/>
      <c r="B22" s="1571"/>
      <c r="C22" s="1571"/>
      <c r="D22" s="1571"/>
      <c r="E22" s="1571"/>
      <c r="F22" s="1571"/>
      <c r="G22" s="1571"/>
      <c r="H22" s="918"/>
      <c r="I22" s="918"/>
      <c r="J22" s="918"/>
      <c r="K22" s="1025"/>
      <c r="L22" s="1025"/>
      <c r="M22" s="1025"/>
      <c r="N22" s="1025"/>
      <c r="O22" s="1025"/>
      <c r="P22" s="1025"/>
      <c r="Q22" s="918"/>
      <c r="R22" s="918"/>
      <c r="S22" s="918"/>
      <c r="T22" s="918"/>
      <c r="U22" s="918"/>
      <c r="V22" s="918"/>
      <c r="W22" s="1572"/>
      <c r="X22" s="1572"/>
      <c r="Y22" s="1572"/>
      <c r="Z22" s="918"/>
      <c r="AA22" s="918"/>
      <c r="AB22" s="918"/>
      <c r="AC22" s="918"/>
      <c r="AD22" s="918"/>
      <c r="AE22" s="918"/>
      <c r="AF22" s="1025"/>
      <c r="AG22" s="1025"/>
      <c r="AH22" s="1025"/>
      <c r="AI22" s="1026"/>
      <c r="AJ22" s="4"/>
      <c r="AK22" s="1599" t="str">
        <f t="shared" si="1"/>
        <v/>
      </c>
      <c r="AL22" s="1600"/>
      <c r="AM22" s="1600"/>
      <c r="AN22" s="1600" t="str">
        <f t="shared" si="2"/>
        <v/>
      </c>
      <c r="AO22" s="1600"/>
      <c r="AP22" s="1600"/>
      <c r="AQ22" s="1600" t="str">
        <f t="shared" si="3"/>
        <v/>
      </c>
      <c r="AR22" s="1600"/>
      <c r="AS22" s="1601"/>
      <c r="AT22" s="4"/>
      <c r="AU22" s="1567" t="str">
        <f t="shared" si="0"/>
        <v/>
      </c>
      <c r="AV22" s="1568"/>
      <c r="AW22" s="1568"/>
      <c r="AX22" s="1568"/>
      <c r="AY22" s="1568"/>
      <c r="AZ22" s="1568"/>
      <c r="BA22" s="1568"/>
      <c r="BB22" s="1568"/>
      <c r="BC22" s="1568"/>
      <c r="BD22" s="1569"/>
      <c r="BE22" s="4"/>
      <c r="BF22" s="4"/>
      <c r="BG22" s="4"/>
      <c r="BH22" s="4"/>
      <c r="BI22" s="4"/>
      <c r="BJ22" s="4"/>
      <c r="BK22" s="4"/>
      <c r="BL22" s="4"/>
      <c r="BM22" s="4"/>
      <c r="BN22" s="4"/>
      <c r="BO22" s="4"/>
      <c r="BP22" s="4"/>
      <c r="BQ22" s="4"/>
      <c r="BR22" s="4"/>
      <c r="BS22" s="4"/>
      <c r="BT22" s="4"/>
      <c r="BU22" s="4"/>
    </row>
    <row r="23" spans="1:73" ht="12" customHeight="1" x14ac:dyDescent="0.2">
      <c r="A23" s="1570"/>
      <c r="B23" s="1571"/>
      <c r="C23" s="1571"/>
      <c r="D23" s="1571"/>
      <c r="E23" s="1571"/>
      <c r="F23" s="1571"/>
      <c r="G23" s="1571"/>
      <c r="H23" s="1572"/>
      <c r="I23" s="1572"/>
      <c r="J23" s="1572"/>
      <c r="K23" s="1025"/>
      <c r="L23" s="1025"/>
      <c r="M23" s="1025"/>
      <c r="N23" s="1025"/>
      <c r="O23" s="1025"/>
      <c r="P23" s="1025"/>
      <c r="Q23" s="918"/>
      <c r="R23" s="918"/>
      <c r="S23" s="918"/>
      <c r="T23" s="918"/>
      <c r="U23" s="918"/>
      <c r="V23" s="918"/>
      <c r="W23" s="1572"/>
      <c r="X23" s="1572"/>
      <c r="Y23" s="1572"/>
      <c r="Z23" s="918"/>
      <c r="AA23" s="918"/>
      <c r="AB23" s="918"/>
      <c r="AC23" s="918"/>
      <c r="AD23" s="918"/>
      <c r="AE23" s="918"/>
      <c r="AF23" s="1025"/>
      <c r="AG23" s="1025"/>
      <c r="AH23" s="1025"/>
      <c r="AI23" s="1026"/>
      <c r="AJ23" s="4"/>
      <c r="AK23" s="1599" t="str">
        <f t="shared" si="1"/>
        <v/>
      </c>
      <c r="AL23" s="1600"/>
      <c r="AM23" s="1600"/>
      <c r="AN23" s="1600" t="str">
        <f t="shared" si="2"/>
        <v/>
      </c>
      <c r="AO23" s="1600"/>
      <c r="AP23" s="1600"/>
      <c r="AQ23" s="1600" t="str">
        <f t="shared" si="3"/>
        <v/>
      </c>
      <c r="AR23" s="1600"/>
      <c r="AS23" s="1601"/>
      <c r="AT23" s="4"/>
      <c r="AU23" s="1567" t="str">
        <f t="shared" si="0"/>
        <v/>
      </c>
      <c r="AV23" s="1568"/>
      <c r="AW23" s="1568"/>
      <c r="AX23" s="1568"/>
      <c r="AY23" s="1568"/>
      <c r="AZ23" s="1568"/>
      <c r="BA23" s="1568"/>
      <c r="BB23" s="1568"/>
      <c r="BC23" s="1568"/>
      <c r="BD23" s="1569"/>
      <c r="BE23" s="4"/>
      <c r="BF23" s="4"/>
      <c r="BG23" s="4"/>
      <c r="BH23" s="4"/>
      <c r="BI23" s="4"/>
      <c r="BJ23" s="4"/>
      <c r="BK23" s="4"/>
      <c r="BL23" s="4"/>
      <c r="BM23" s="4"/>
      <c r="BN23" s="4"/>
      <c r="BO23" s="4"/>
      <c r="BP23" s="4"/>
      <c r="BQ23" s="4"/>
      <c r="BR23" s="4"/>
      <c r="BS23" s="4"/>
      <c r="BT23" s="4"/>
      <c r="BU23" s="4"/>
    </row>
    <row r="24" spans="1:73" ht="12" customHeight="1" x14ac:dyDescent="0.2">
      <c r="A24" s="1570"/>
      <c r="B24" s="1571"/>
      <c r="C24" s="1571"/>
      <c r="D24" s="1571"/>
      <c r="E24" s="1571"/>
      <c r="F24" s="1571"/>
      <c r="G24" s="1571"/>
      <c r="H24" s="918"/>
      <c r="I24" s="918"/>
      <c r="J24" s="918"/>
      <c r="K24" s="1025"/>
      <c r="L24" s="1025"/>
      <c r="M24" s="1025"/>
      <c r="N24" s="1025"/>
      <c r="O24" s="1025"/>
      <c r="P24" s="1025"/>
      <c r="Q24" s="918"/>
      <c r="R24" s="918"/>
      <c r="S24" s="918"/>
      <c r="T24" s="918"/>
      <c r="U24" s="918"/>
      <c r="V24" s="918"/>
      <c r="W24" s="1572"/>
      <c r="X24" s="1572"/>
      <c r="Y24" s="1572"/>
      <c r="Z24" s="918"/>
      <c r="AA24" s="918"/>
      <c r="AB24" s="918"/>
      <c r="AC24" s="918"/>
      <c r="AD24" s="918"/>
      <c r="AE24" s="918"/>
      <c r="AF24" s="1025"/>
      <c r="AG24" s="1025"/>
      <c r="AH24" s="1025"/>
      <c r="AI24" s="1026"/>
      <c r="AJ24" s="4"/>
      <c r="AK24" s="1599" t="str">
        <f t="shared" si="1"/>
        <v/>
      </c>
      <c r="AL24" s="1600"/>
      <c r="AM24" s="1600"/>
      <c r="AN24" s="1600" t="str">
        <f t="shared" si="2"/>
        <v/>
      </c>
      <c r="AO24" s="1600"/>
      <c r="AP24" s="1600"/>
      <c r="AQ24" s="1600" t="str">
        <f t="shared" si="3"/>
        <v/>
      </c>
      <c r="AR24" s="1600"/>
      <c r="AS24" s="1601"/>
      <c r="AT24" s="4"/>
      <c r="AU24" s="1567" t="str">
        <f t="shared" si="0"/>
        <v/>
      </c>
      <c r="AV24" s="1568"/>
      <c r="AW24" s="1568"/>
      <c r="AX24" s="1568"/>
      <c r="AY24" s="1568"/>
      <c r="AZ24" s="1568"/>
      <c r="BA24" s="1568"/>
      <c r="BB24" s="1568"/>
      <c r="BC24" s="1568"/>
      <c r="BD24" s="1569"/>
      <c r="BE24" s="4"/>
      <c r="BF24" s="4"/>
      <c r="BG24" s="4"/>
      <c r="BH24" s="4"/>
      <c r="BI24" s="4"/>
      <c r="BJ24" s="4"/>
      <c r="BK24" s="4"/>
      <c r="BL24" s="4"/>
      <c r="BM24" s="4"/>
      <c r="BN24" s="4"/>
      <c r="BO24" s="4"/>
      <c r="BP24" s="4"/>
      <c r="BQ24" s="4"/>
      <c r="BR24" s="4"/>
      <c r="BS24" s="4"/>
      <c r="BT24" s="4"/>
      <c r="BU24" s="4"/>
    </row>
    <row r="25" spans="1:73" ht="12" customHeight="1" x14ac:dyDescent="0.2">
      <c r="A25" s="1570"/>
      <c r="B25" s="1571"/>
      <c r="C25" s="1571"/>
      <c r="D25" s="1571"/>
      <c r="E25" s="1571"/>
      <c r="F25" s="1571"/>
      <c r="G25" s="1571"/>
      <c r="H25" s="1572"/>
      <c r="I25" s="1572"/>
      <c r="J25" s="1572"/>
      <c r="K25" s="1025"/>
      <c r="L25" s="1025"/>
      <c r="M25" s="1025"/>
      <c r="N25" s="1025"/>
      <c r="O25" s="1025"/>
      <c r="P25" s="1025"/>
      <c r="Q25" s="918"/>
      <c r="R25" s="918"/>
      <c r="S25" s="918"/>
      <c r="T25" s="918"/>
      <c r="U25" s="918"/>
      <c r="V25" s="918"/>
      <c r="W25" s="1572"/>
      <c r="X25" s="1572"/>
      <c r="Y25" s="1572"/>
      <c r="Z25" s="918"/>
      <c r="AA25" s="918"/>
      <c r="AB25" s="918"/>
      <c r="AC25" s="918"/>
      <c r="AD25" s="918"/>
      <c r="AE25" s="918"/>
      <c r="AF25" s="1025"/>
      <c r="AG25" s="1025"/>
      <c r="AH25" s="1025"/>
      <c r="AI25" s="1026"/>
      <c r="AJ25" s="4"/>
      <c r="AK25" s="1599" t="str">
        <f t="shared" si="1"/>
        <v/>
      </c>
      <c r="AL25" s="1600"/>
      <c r="AM25" s="1600"/>
      <c r="AN25" s="1600" t="str">
        <f t="shared" si="2"/>
        <v/>
      </c>
      <c r="AO25" s="1600"/>
      <c r="AP25" s="1600"/>
      <c r="AQ25" s="1600" t="str">
        <f t="shared" si="3"/>
        <v/>
      </c>
      <c r="AR25" s="1600"/>
      <c r="AS25" s="1601"/>
      <c r="AT25" s="4"/>
      <c r="AU25" s="1567" t="str">
        <f t="shared" si="0"/>
        <v/>
      </c>
      <c r="AV25" s="1568"/>
      <c r="AW25" s="1568"/>
      <c r="AX25" s="1568"/>
      <c r="AY25" s="1568"/>
      <c r="AZ25" s="1568"/>
      <c r="BA25" s="1568"/>
      <c r="BB25" s="1568"/>
      <c r="BC25" s="1568"/>
      <c r="BD25" s="1569"/>
      <c r="BE25" s="4"/>
      <c r="BF25" s="4"/>
      <c r="BG25" s="4"/>
      <c r="BH25" s="4"/>
      <c r="BI25" s="4"/>
      <c r="BJ25" s="4"/>
      <c r="BK25" s="4"/>
      <c r="BL25" s="4"/>
      <c r="BM25" s="4"/>
      <c r="BN25" s="4"/>
      <c r="BO25" s="4"/>
      <c r="BP25" s="4"/>
      <c r="BQ25" s="4"/>
      <c r="BR25" s="4"/>
      <c r="BS25" s="4"/>
      <c r="BT25" s="4"/>
      <c r="BU25" s="4"/>
    </row>
    <row r="26" spans="1:73" ht="12" customHeight="1" x14ac:dyDescent="0.2">
      <c r="A26" s="1570"/>
      <c r="B26" s="1571"/>
      <c r="C26" s="1571"/>
      <c r="D26" s="1571"/>
      <c r="E26" s="1571"/>
      <c r="F26" s="1571"/>
      <c r="G26" s="1571"/>
      <c r="H26" s="918"/>
      <c r="I26" s="918"/>
      <c r="J26" s="918"/>
      <c r="K26" s="1025"/>
      <c r="L26" s="1025"/>
      <c r="M26" s="1025"/>
      <c r="N26" s="1025"/>
      <c r="O26" s="1025"/>
      <c r="P26" s="1025"/>
      <c r="Q26" s="918"/>
      <c r="R26" s="918"/>
      <c r="S26" s="918"/>
      <c r="T26" s="918"/>
      <c r="U26" s="918"/>
      <c r="V26" s="918"/>
      <c r="W26" s="1572"/>
      <c r="X26" s="1572"/>
      <c r="Y26" s="1572"/>
      <c r="Z26" s="918"/>
      <c r="AA26" s="918"/>
      <c r="AB26" s="918"/>
      <c r="AC26" s="918"/>
      <c r="AD26" s="918"/>
      <c r="AE26" s="918"/>
      <c r="AF26" s="1025"/>
      <c r="AG26" s="1025"/>
      <c r="AH26" s="1025"/>
      <c r="AI26" s="1026"/>
      <c r="AJ26" s="4"/>
      <c r="AK26" s="1599" t="str">
        <f t="shared" si="1"/>
        <v/>
      </c>
      <c r="AL26" s="1600"/>
      <c r="AM26" s="1600"/>
      <c r="AN26" s="1600" t="str">
        <f t="shared" si="2"/>
        <v/>
      </c>
      <c r="AO26" s="1600"/>
      <c r="AP26" s="1600"/>
      <c r="AQ26" s="1600" t="str">
        <f t="shared" si="3"/>
        <v/>
      </c>
      <c r="AR26" s="1600"/>
      <c r="AS26" s="1601"/>
      <c r="AT26" s="4"/>
      <c r="AU26" s="1567" t="str">
        <f t="shared" si="0"/>
        <v/>
      </c>
      <c r="AV26" s="1568"/>
      <c r="AW26" s="1568"/>
      <c r="AX26" s="1568"/>
      <c r="AY26" s="1568"/>
      <c r="AZ26" s="1568"/>
      <c r="BA26" s="1568"/>
      <c r="BB26" s="1568"/>
      <c r="BC26" s="1568"/>
      <c r="BD26" s="1569"/>
      <c r="BE26" s="4"/>
      <c r="BF26" s="4"/>
      <c r="BG26" s="4"/>
      <c r="BH26" s="4"/>
      <c r="BI26" s="4"/>
      <c r="BJ26" s="4"/>
      <c r="BK26" s="4"/>
      <c r="BL26" s="4"/>
      <c r="BM26" s="4"/>
      <c r="BN26" s="4"/>
      <c r="BO26" s="4"/>
      <c r="BP26" s="4"/>
      <c r="BQ26" s="4"/>
      <c r="BR26" s="4"/>
      <c r="BS26" s="4"/>
      <c r="BT26" s="4"/>
      <c r="BU26" s="4"/>
    </row>
    <row r="27" spans="1:73" ht="12" customHeight="1" x14ac:dyDescent="0.2">
      <c r="A27" s="1570"/>
      <c r="B27" s="1571"/>
      <c r="C27" s="1571"/>
      <c r="D27" s="1571"/>
      <c r="E27" s="1571"/>
      <c r="F27" s="1571"/>
      <c r="G27" s="1571"/>
      <c r="H27" s="1572"/>
      <c r="I27" s="1572"/>
      <c r="J27" s="1572"/>
      <c r="K27" s="1025"/>
      <c r="L27" s="1025"/>
      <c r="M27" s="1025"/>
      <c r="N27" s="1025"/>
      <c r="O27" s="1025"/>
      <c r="P27" s="1025"/>
      <c r="Q27" s="918"/>
      <c r="R27" s="918"/>
      <c r="S27" s="918"/>
      <c r="T27" s="918"/>
      <c r="U27" s="918"/>
      <c r="V27" s="918"/>
      <c r="W27" s="1572"/>
      <c r="X27" s="1572"/>
      <c r="Y27" s="1572"/>
      <c r="Z27" s="918"/>
      <c r="AA27" s="918"/>
      <c r="AB27" s="918"/>
      <c r="AC27" s="918"/>
      <c r="AD27" s="918"/>
      <c r="AE27" s="918"/>
      <c r="AF27" s="1025"/>
      <c r="AG27" s="1025"/>
      <c r="AH27" s="1025"/>
      <c r="AI27" s="1026"/>
      <c r="AJ27" s="4"/>
      <c r="AK27" s="1599" t="str">
        <f t="shared" si="1"/>
        <v/>
      </c>
      <c r="AL27" s="1600"/>
      <c r="AM27" s="1600"/>
      <c r="AN27" s="1600" t="str">
        <f t="shared" si="2"/>
        <v/>
      </c>
      <c r="AO27" s="1600"/>
      <c r="AP27" s="1600"/>
      <c r="AQ27" s="1600" t="str">
        <f t="shared" si="3"/>
        <v/>
      </c>
      <c r="AR27" s="1600"/>
      <c r="AS27" s="1601"/>
      <c r="AT27" s="4"/>
      <c r="AU27" s="1567" t="str">
        <f t="shared" si="0"/>
        <v/>
      </c>
      <c r="AV27" s="1568"/>
      <c r="AW27" s="1568"/>
      <c r="AX27" s="1568"/>
      <c r="AY27" s="1568"/>
      <c r="AZ27" s="1568"/>
      <c r="BA27" s="1568"/>
      <c r="BB27" s="1568"/>
      <c r="BC27" s="1568"/>
      <c r="BD27" s="1569"/>
      <c r="BE27" s="4"/>
      <c r="BF27" s="4"/>
      <c r="BG27" s="4"/>
      <c r="BH27" s="4"/>
      <c r="BI27" s="4"/>
      <c r="BJ27" s="4"/>
      <c r="BK27" s="4"/>
      <c r="BL27" s="4"/>
      <c r="BM27" s="4"/>
      <c r="BN27" s="4"/>
      <c r="BO27" s="4"/>
      <c r="BP27" s="4"/>
      <c r="BQ27" s="4"/>
      <c r="BR27" s="4"/>
      <c r="BS27" s="4"/>
      <c r="BT27" s="4"/>
      <c r="BU27" s="4"/>
    </row>
    <row r="28" spans="1:73" ht="12" customHeight="1" x14ac:dyDescent="0.2">
      <c r="A28" s="1570"/>
      <c r="B28" s="1571"/>
      <c r="C28" s="1571"/>
      <c r="D28" s="1571"/>
      <c r="E28" s="1571"/>
      <c r="F28" s="1571"/>
      <c r="G28" s="1571"/>
      <c r="H28" s="918"/>
      <c r="I28" s="918"/>
      <c r="J28" s="918"/>
      <c r="K28" s="1025"/>
      <c r="L28" s="1025"/>
      <c r="M28" s="1025"/>
      <c r="N28" s="1025"/>
      <c r="O28" s="1025"/>
      <c r="P28" s="1025"/>
      <c r="Q28" s="918"/>
      <c r="R28" s="918"/>
      <c r="S28" s="918"/>
      <c r="T28" s="918"/>
      <c r="U28" s="918"/>
      <c r="V28" s="918"/>
      <c r="W28" s="1572"/>
      <c r="X28" s="1572"/>
      <c r="Y28" s="1572"/>
      <c r="Z28" s="918"/>
      <c r="AA28" s="918"/>
      <c r="AB28" s="918"/>
      <c r="AC28" s="918"/>
      <c r="AD28" s="918"/>
      <c r="AE28" s="918"/>
      <c r="AF28" s="1025"/>
      <c r="AG28" s="1025"/>
      <c r="AH28" s="1025"/>
      <c r="AI28" s="1026"/>
      <c r="AJ28" s="4"/>
      <c r="AK28" s="1599" t="str">
        <f t="shared" si="1"/>
        <v/>
      </c>
      <c r="AL28" s="1600"/>
      <c r="AM28" s="1600"/>
      <c r="AN28" s="1600" t="str">
        <f t="shared" si="2"/>
        <v/>
      </c>
      <c r="AO28" s="1600"/>
      <c r="AP28" s="1600"/>
      <c r="AQ28" s="1600" t="str">
        <f t="shared" si="3"/>
        <v/>
      </c>
      <c r="AR28" s="1600"/>
      <c r="AS28" s="1601"/>
      <c r="AT28" s="4"/>
      <c r="AU28" s="1567" t="str">
        <f t="shared" si="0"/>
        <v/>
      </c>
      <c r="AV28" s="1568"/>
      <c r="AW28" s="1568"/>
      <c r="AX28" s="1568"/>
      <c r="AY28" s="1568"/>
      <c r="AZ28" s="1568"/>
      <c r="BA28" s="1568"/>
      <c r="BB28" s="1568"/>
      <c r="BC28" s="1568"/>
      <c r="BD28" s="1569"/>
      <c r="BE28" s="4"/>
      <c r="BF28" s="4"/>
      <c r="BG28" s="4"/>
      <c r="BH28" s="4"/>
      <c r="BI28" s="4"/>
      <c r="BJ28" s="4"/>
      <c r="BK28" s="4"/>
      <c r="BL28" s="4"/>
      <c r="BM28" s="4"/>
      <c r="BN28" s="4"/>
      <c r="BO28" s="4"/>
      <c r="BP28" s="4"/>
      <c r="BQ28" s="4"/>
      <c r="BR28" s="4"/>
      <c r="BS28" s="4"/>
      <c r="BT28" s="4"/>
      <c r="BU28" s="4"/>
    </row>
    <row r="29" spans="1:73" ht="12" customHeight="1" x14ac:dyDescent="0.2">
      <c r="A29" s="1570"/>
      <c r="B29" s="1571"/>
      <c r="C29" s="1571"/>
      <c r="D29" s="1571"/>
      <c r="E29" s="1571"/>
      <c r="F29" s="1571"/>
      <c r="G29" s="1571"/>
      <c r="H29" s="1572"/>
      <c r="I29" s="1572"/>
      <c r="J29" s="1572"/>
      <c r="K29" s="1025"/>
      <c r="L29" s="1025"/>
      <c r="M29" s="1025"/>
      <c r="N29" s="1025"/>
      <c r="O29" s="1025"/>
      <c r="P29" s="1025"/>
      <c r="Q29" s="918"/>
      <c r="R29" s="918"/>
      <c r="S29" s="918"/>
      <c r="T29" s="918"/>
      <c r="U29" s="918"/>
      <c r="V29" s="918"/>
      <c r="W29" s="1572"/>
      <c r="X29" s="1572"/>
      <c r="Y29" s="1572"/>
      <c r="Z29" s="918"/>
      <c r="AA29" s="918"/>
      <c r="AB29" s="918"/>
      <c r="AC29" s="918"/>
      <c r="AD29" s="918"/>
      <c r="AE29" s="918"/>
      <c r="AF29" s="1025"/>
      <c r="AG29" s="1025"/>
      <c r="AH29" s="1025"/>
      <c r="AI29" s="1026"/>
      <c r="AJ29" s="4"/>
      <c r="AK29" s="1599" t="str">
        <f t="shared" si="1"/>
        <v/>
      </c>
      <c r="AL29" s="1600"/>
      <c r="AM29" s="1600"/>
      <c r="AN29" s="1600" t="str">
        <f t="shared" si="2"/>
        <v/>
      </c>
      <c r="AO29" s="1600"/>
      <c r="AP29" s="1600"/>
      <c r="AQ29" s="1600" t="str">
        <f t="shared" si="3"/>
        <v/>
      </c>
      <c r="AR29" s="1600"/>
      <c r="AS29" s="1601"/>
      <c r="AT29" s="4"/>
      <c r="AU29" s="1567" t="str">
        <f t="shared" si="0"/>
        <v/>
      </c>
      <c r="AV29" s="1568"/>
      <c r="AW29" s="1568"/>
      <c r="AX29" s="1568"/>
      <c r="AY29" s="1568"/>
      <c r="AZ29" s="1568"/>
      <c r="BA29" s="1568"/>
      <c r="BB29" s="1568"/>
      <c r="BC29" s="1568"/>
      <c r="BD29" s="1569"/>
      <c r="BE29" s="4"/>
      <c r="BF29" s="4"/>
      <c r="BG29" s="4"/>
      <c r="BH29" s="4"/>
      <c r="BI29" s="4"/>
      <c r="BJ29" s="4"/>
      <c r="BK29" s="4"/>
      <c r="BL29" s="4"/>
      <c r="BM29" s="4"/>
      <c r="BN29" s="4"/>
      <c r="BO29" s="4"/>
      <c r="BP29" s="4"/>
      <c r="BQ29" s="4"/>
      <c r="BR29" s="4"/>
      <c r="BS29" s="4"/>
      <c r="BT29" s="4"/>
      <c r="BU29" s="4"/>
    </row>
    <row r="30" spans="1:73" ht="12" customHeight="1" x14ac:dyDescent="0.2">
      <c r="A30" s="1570"/>
      <c r="B30" s="1571"/>
      <c r="C30" s="1571"/>
      <c r="D30" s="1571"/>
      <c r="E30" s="1571"/>
      <c r="F30" s="1571"/>
      <c r="G30" s="1571"/>
      <c r="H30" s="918"/>
      <c r="I30" s="918"/>
      <c r="J30" s="918"/>
      <c r="K30" s="1025"/>
      <c r="L30" s="1025"/>
      <c r="M30" s="1025"/>
      <c r="N30" s="1025"/>
      <c r="O30" s="1025"/>
      <c r="P30" s="1025"/>
      <c r="Q30" s="918"/>
      <c r="R30" s="918"/>
      <c r="S30" s="918"/>
      <c r="T30" s="918"/>
      <c r="U30" s="918"/>
      <c r="V30" s="918"/>
      <c r="W30" s="1572"/>
      <c r="X30" s="1572"/>
      <c r="Y30" s="1572"/>
      <c r="Z30" s="918"/>
      <c r="AA30" s="918"/>
      <c r="AB30" s="918"/>
      <c r="AC30" s="918"/>
      <c r="AD30" s="918"/>
      <c r="AE30" s="918"/>
      <c r="AF30" s="1025"/>
      <c r="AG30" s="1025"/>
      <c r="AH30" s="1025"/>
      <c r="AI30" s="1026"/>
      <c r="AJ30" s="4"/>
      <c r="AK30" s="1599" t="str">
        <f t="shared" si="1"/>
        <v/>
      </c>
      <c r="AL30" s="1600"/>
      <c r="AM30" s="1600"/>
      <c r="AN30" s="1600" t="str">
        <f t="shared" si="2"/>
        <v/>
      </c>
      <c r="AO30" s="1600"/>
      <c r="AP30" s="1600"/>
      <c r="AQ30" s="1600" t="str">
        <f t="shared" si="3"/>
        <v/>
      </c>
      <c r="AR30" s="1600"/>
      <c r="AS30" s="1601"/>
      <c r="AT30" s="4"/>
      <c r="AU30" s="1567" t="str">
        <f t="shared" si="0"/>
        <v/>
      </c>
      <c r="AV30" s="1568"/>
      <c r="AW30" s="1568"/>
      <c r="AX30" s="1568"/>
      <c r="AY30" s="1568"/>
      <c r="AZ30" s="1568"/>
      <c r="BA30" s="1568"/>
      <c r="BB30" s="1568"/>
      <c r="BC30" s="1568"/>
      <c r="BD30" s="1569"/>
      <c r="BE30" s="4"/>
      <c r="BF30" s="4"/>
      <c r="BG30" s="4"/>
      <c r="BH30" s="4"/>
      <c r="BI30" s="4"/>
      <c r="BJ30" s="4"/>
      <c r="BK30" s="4"/>
      <c r="BL30" s="4"/>
      <c r="BM30" s="4"/>
      <c r="BN30" s="4"/>
      <c r="BO30" s="4"/>
      <c r="BP30" s="4"/>
      <c r="BQ30" s="4"/>
      <c r="BR30" s="4"/>
      <c r="BS30" s="4"/>
      <c r="BT30" s="4"/>
      <c r="BU30" s="4"/>
    </row>
    <row r="31" spans="1:73" ht="12" customHeight="1" x14ac:dyDescent="0.2">
      <c r="A31" s="1570"/>
      <c r="B31" s="1571"/>
      <c r="C31" s="1571"/>
      <c r="D31" s="1571"/>
      <c r="E31" s="1571"/>
      <c r="F31" s="1571"/>
      <c r="G31" s="1571"/>
      <c r="H31" s="1572"/>
      <c r="I31" s="1572"/>
      <c r="J31" s="1572"/>
      <c r="K31" s="1025"/>
      <c r="L31" s="1025"/>
      <c r="M31" s="1025"/>
      <c r="N31" s="1025"/>
      <c r="O31" s="1025"/>
      <c r="P31" s="1025"/>
      <c r="Q31" s="918"/>
      <c r="R31" s="918"/>
      <c r="S31" s="918"/>
      <c r="T31" s="918"/>
      <c r="U31" s="918"/>
      <c r="V31" s="918"/>
      <c r="W31" s="1572"/>
      <c r="X31" s="1572"/>
      <c r="Y31" s="1572"/>
      <c r="Z31" s="918"/>
      <c r="AA31" s="918"/>
      <c r="AB31" s="918"/>
      <c r="AC31" s="918"/>
      <c r="AD31" s="918"/>
      <c r="AE31" s="918"/>
      <c r="AF31" s="1025"/>
      <c r="AG31" s="1025"/>
      <c r="AH31" s="1025"/>
      <c r="AI31" s="1026"/>
      <c r="AJ31" s="4"/>
      <c r="AK31" s="1599" t="str">
        <f t="shared" si="1"/>
        <v/>
      </c>
      <c r="AL31" s="1600"/>
      <c r="AM31" s="1600"/>
      <c r="AN31" s="1600" t="str">
        <f t="shared" si="2"/>
        <v/>
      </c>
      <c r="AO31" s="1600"/>
      <c r="AP31" s="1600"/>
      <c r="AQ31" s="1600" t="str">
        <f t="shared" si="3"/>
        <v/>
      </c>
      <c r="AR31" s="1600"/>
      <c r="AS31" s="1601"/>
      <c r="AT31" s="4"/>
      <c r="AU31" s="1567" t="str">
        <f t="shared" si="0"/>
        <v/>
      </c>
      <c r="AV31" s="1568"/>
      <c r="AW31" s="1568"/>
      <c r="AX31" s="1568"/>
      <c r="AY31" s="1568"/>
      <c r="AZ31" s="1568"/>
      <c r="BA31" s="1568"/>
      <c r="BB31" s="1568"/>
      <c r="BC31" s="1568"/>
      <c r="BD31" s="1569"/>
      <c r="BE31" s="4"/>
      <c r="BF31" s="4"/>
      <c r="BG31" s="4"/>
      <c r="BH31" s="4"/>
      <c r="BI31" s="4"/>
      <c r="BJ31" s="4"/>
      <c r="BK31" s="4"/>
      <c r="BL31" s="4"/>
      <c r="BM31" s="4"/>
      <c r="BN31" s="4"/>
      <c r="BO31" s="4"/>
      <c r="BP31" s="4"/>
      <c r="BQ31" s="4"/>
      <c r="BR31" s="4"/>
      <c r="BS31" s="4"/>
      <c r="BT31" s="4"/>
      <c r="BU31" s="4"/>
    </row>
    <row r="32" spans="1:73" ht="12" customHeight="1" x14ac:dyDescent="0.2">
      <c r="A32" s="1570"/>
      <c r="B32" s="1571"/>
      <c r="C32" s="1571"/>
      <c r="D32" s="1571"/>
      <c r="E32" s="1571"/>
      <c r="F32" s="1571"/>
      <c r="G32" s="1571"/>
      <c r="H32" s="918"/>
      <c r="I32" s="918"/>
      <c r="J32" s="918"/>
      <c r="K32" s="1025"/>
      <c r="L32" s="1025"/>
      <c r="M32" s="1025"/>
      <c r="N32" s="1025"/>
      <c r="O32" s="1025"/>
      <c r="P32" s="1025"/>
      <c r="Q32" s="918"/>
      <c r="R32" s="918"/>
      <c r="S32" s="918"/>
      <c r="T32" s="918"/>
      <c r="U32" s="918"/>
      <c r="V32" s="918"/>
      <c r="W32" s="1572"/>
      <c r="X32" s="1572"/>
      <c r="Y32" s="1572"/>
      <c r="Z32" s="918"/>
      <c r="AA32" s="918"/>
      <c r="AB32" s="918"/>
      <c r="AC32" s="918"/>
      <c r="AD32" s="918"/>
      <c r="AE32" s="918"/>
      <c r="AF32" s="1025"/>
      <c r="AG32" s="1025"/>
      <c r="AH32" s="1025"/>
      <c r="AI32" s="1026"/>
      <c r="AJ32" s="4"/>
      <c r="AK32" s="1599" t="str">
        <f t="shared" si="1"/>
        <v/>
      </c>
      <c r="AL32" s="1600"/>
      <c r="AM32" s="1600"/>
      <c r="AN32" s="1600" t="str">
        <f t="shared" si="2"/>
        <v/>
      </c>
      <c r="AO32" s="1600"/>
      <c r="AP32" s="1600"/>
      <c r="AQ32" s="1600" t="str">
        <f t="shared" si="3"/>
        <v/>
      </c>
      <c r="AR32" s="1600"/>
      <c r="AS32" s="1601"/>
      <c r="AT32" s="4"/>
      <c r="AU32" s="1567" t="str">
        <f t="shared" si="0"/>
        <v/>
      </c>
      <c r="AV32" s="1568"/>
      <c r="AW32" s="1568"/>
      <c r="AX32" s="1568"/>
      <c r="AY32" s="1568"/>
      <c r="AZ32" s="1568"/>
      <c r="BA32" s="1568"/>
      <c r="BB32" s="1568"/>
      <c r="BC32" s="1568"/>
      <c r="BD32" s="1569"/>
      <c r="BE32" s="4"/>
      <c r="BF32" s="4"/>
      <c r="BG32" s="4"/>
      <c r="BH32" s="4"/>
      <c r="BI32" s="4"/>
      <c r="BJ32" s="4"/>
      <c r="BK32" s="4"/>
      <c r="BL32" s="4"/>
      <c r="BM32" s="4"/>
      <c r="BN32" s="4"/>
      <c r="BO32" s="4"/>
      <c r="BP32" s="4"/>
      <c r="BQ32" s="4"/>
      <c r="BR32" s="4"/>
      <c r="BS32" s="4"/>
      <c r="BT32" s="4"/>
      <c r="BU32" s="4"/>
    </row>
    <row r="33" spans="1:73" ht="12" customHeight="1" x14ac:dyDescent="0.2">
      <c r="A33" s="1570"/>
      <c r="B33" s="1571"/>
      <c r="C33" s="1571"/>
      <c r="D33" s="1571"/>
      <c r="E33" s="1571"/>
      <c r="F33" s="1571"/>
      <c r="G33" s="1571"/>
      <c r="H33" s="1572"/>
      <c r="I33" s="1572"/>
      <c r="J33" s="1572"/>
      <c r="K33" s="1025"/>
      <c r="L33" s="1025"/>
      <c r="M33" s="1025"/>
      <c r="N33" s="1025"/>
      <c r="O33" s="1025"/>
      <c r="P33" s="1025"/>
      <c r="Q33" s="918"/>
      <c r="R33" s="918"/>
      <c r="S33" s="918"/>
      <c r="T33" s="918"/>
      <c r="U33" s="918"/>
      <c r="V33" s="918"/>
      <c r="W33" s="918"/>
      <c r="X33" s="918"/>
      <c r="Y33" s="918"/>
      <c r="Z33" s="918"/>
      <c r="AA33" s="918"/>
      <c r="AB33" s="918"/>
      <c r="AC33" s="918"/>
      <c r="AD33" s="918"/>
      <c r="AE33" s="918"/>
      <c r="AF33" s="1025"/>
      <c r="AG33" s="1025"/>
      <c r="AH33" s="1025"/>
      <c r="AI33" s="1026"/>
      <c r="AJ33" s="4"/>
      <c r="AK33" s="1599" t="str">
        <f t="shared" si="1"/>
        <v/>
      </c>
      <c r="AL33" s="1600"/>
      <c r="AM33" s="1600"/>
      <c r="AN33" s="1600" t="str">
        <f t="shared" si="2"/>
        <v/>
      </c>
      <c r="AO33" s="1600"/>
      <c r="AP33" s="1600"/>
      <c r="AQ33" s="1600" t="str">
        <f t="shared" si="3"/>
        <v/>
      </c>
      <c r="AR33" s="1600"/>
      <c r="AS33" s="1601"/>
      <c r="AT33" s="4"/>
      <c r="AU33" s="1567" t="str">
        <f t="shared" si="0"/>
        <v/>
      </c>
      <c r="AV33" s="1568"/>
      <c r="AW33" s="1568"/>
      <c r="AX33" s="1568"/>
      <c r="AY33" s="1568"/>
      <c r="AZ33" s="1568"/>
      <c r="BA33" s="1568"/>
      <c r="BB33" s="1568"/>
      <c r="BC33" s="1568"/>
      <c r="BD33" s="1569"/>
      <c r="BE33" s="4"/>
      <c r="BF33" s="4"/>
      <c r="BG33" s="4"/>
      <c r="BH33" s="4"/>
      <c r="BI33" s="4"/>
      <c r="BJ33" s="4"/>
      <c r="BK33" s="4"/>
      <c r="BL33" s="4"/>
      <c r="BM33" s="4"/>
      <c r="BN33" s="4"/>
      <c r="BO33" s="4"/>
      <c r="BP33" s="4"/>
      <c r="BQ33" s="4"/>
      <c r="BR33" s="4"/>
      <c r="BS33" s="4"/>
      <c r="BT33" s="4"/>
      <c r="BU33" s="4"/>
    </row>
    <row r="34" spans="1:73" ht="12" customHeight="1" x14ac:dyDescent="0.2">
      <c r="A34" s="1570"/>
      <c r="B34" s="1571"/>
      <c r="C34" s="1571"/>
      <c r="D34" s="1571"/>
      <c r="E34" s="1571"/>
      <c r="F34" s="1571"/>
      <c r="G34" s="1571"/>
      <c r="H34" s="918"/>
      <c r="I34" s="918"/>
      <c r="J34" s="918"/>
      <c r="K34" s="1025"/>
      <c r="L34" s="1025"/>
      <c r="M34" s="1025"/>
      <c r="N34" s="1025"/>
      <c r="O34" s="1025"/>
      <c r="P34" s="1025"/>
      <c r="Q34" s="918"/>
      <c r="R34" s="918"/>
      <c r="S34" s="918"/>
      <c r="T34" s="918"/>
      <c r="U34" s="918"/>
      <c r="V34" s="918"/>
      <c r="W34" s="918"/>
      <c r="X34" s="918"/>
      <c r="Y34" s="918"/>
      <c r="Z34" s="918"/>
      <c r="AA34" s="918"/>
      <c r="AB34" s="918"/>
      <c r="AC34" s="918"/>
      <c r="AD34" s="918"/>
      <c r="AE34" s="918"/>
      <c r="AF34" s="1025"/>
      <c r="AG34" s="1025"/>
      <c r="AH34" s="1025"/>
      <c r="AI34" s="1026"/>
      <c r="AJ34" s="4"/>
      <c r="AK34" s="1599" t="str">
        <f t="shared" si="1"/>
        <v/>
      </c>
      <c r="AL34" s="1600"/>
      <c r="AM34" s="1600"/>
      <c r="AN34" s="1600" t="str">
        <f t="shared" si="2"/>
        <v/>
      </c>
      <c r="AO34" s="1600"/>
      <c r="AP34" s="1600"/>
      <c r="AQ34" s="1600" t="str">
        <f t="shared" si="3"/>
        <v/>
      </c>
      <c r="AR34" s="1600"/>
      <c r="AS34" s="1601"/>
      <c r="AT34" s="4"/>
      <c r="AU34" s="1567" t="str">
        <f t="shared" si="0"/>
        <v/>
      </c>
      <c r="AV34" s="1568"/>
      <c r="AW34" s="1568"/>
      <c r="AX34" s="1568"/>
      <c r="AY34" s="1568"/>
      <c r="AZ34" s="1568"/>
      <c r="BA34" s="1568"/>
      <c r="BB34" s="1568"/>
      <c r="BC34" s="1568"/>
      <c r="BD34" s="1569"/>
      <c r="BE34" s="4"/>
      <c r="BF34" s="4"/>
      <c r="BG34" s="4"/>
      <c r="BH34" s="4"/>
      <c r="BI34" s="4"/>
      <c r="BJ34" s="4"/>
      <c r="BK34" s="4"/>
      <c r="BL34" s="4"/>
      <c r="BM34" s="4"/>
      <c r="BN34" s="4"/>
      <c r="BO34" s="4"/>
      <c r="BP34" s="4"/>
      <c r="BQ34" s="4"/>
      <c r="BR34" s="4"/>
      <c r="BS34" s="4"/>
      <c r="BT34" s="4"/>
      <c r="BU34" s="4"/>
    </row>
    <row r="35" spans="1:73" ht="12" customHeight="1" x14ac:dyDescent="0.2">
      <c r="A35" s="1570"/>
      <c r="B35" s="1571"/>
      <c r="C35" s="1571"/>
      <c r="D35" s="1571"/>
      <c r="E35" s="1571"/>
      <c r="F35" s="1571"/>
      <c r="G35" s="1571"/>
      <c r="H35" s="1572"/>
      <c r="I35" s="1572"/>
      <c r="J35" s="1572"/>
      <c r="K35" s="1025"/>
      <c r="L35" s="1025"/>
      <c r="M35" s="1025"/>
      <c r="N35" s="1025"/>
      <c r="O35" s="1025"/>
      <c r="P35" s="1025"/>
      <c r="Q35" s="918"/>
      <c r="R35" s="918"/>
      <c r="S35" s="918"/>
      <c r="T35" s="918"/>
      <c r="U35" s="918"/>
      <c r="V35" s="918"/>
      <c r="W35" s="918"/>
      <c r="X35" s="918"/>
      <c r="Y35" s="918"/>
      <c r="Z35" s="918"/>
      <c r="AA35" s="918"/>
      <c r="AB35" s="918"/>
      <c r="AC35" s="918"/>
      <c r="AD35" s="918"/>
      <c r="AE35" s="918"/>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1567" t="str">
        <f t="shared" si="0"/>
        <v/>
      </c>
      <c r="AV35" s="1568"/>
      <c r="AW35" s="1568"/>
      <c r="AX35" s="1568"/>
      <c r="AY35" s="1568"/>
      <c r="AZ35" s="1568"/>
      <c r="BA35" s="1568"/>
      <c r="BB35" s="1568"/>
      <c r="BC35" s="1568"/>
      <c r="BD35" s="1569"/>
      <c r="BE35" s="4"/>
      <c r="BF35" s="4"/>
      <c r="BG35" s="4"/>
      <c r="BH35" s="4"/>
      <c r="BI35" s="4"/>
      <c r="BJ35" s="4"/>
      <c r="BK35" s="4"/>
      <c r="BL35" s="4"/>
      <c r="BM35" s="4"/>
      <c r="BN35" s="4"/>
      <c r="BO35" s="4"/>
      <c r="BP35" s="4"/>
      <c r="BQ35" s="4"/>
      <c r="BR35" s="4"/>
      <c r="BS35" s="4"/>
      <c r="BT35" s="4"/>
      <c r="BU35" s="4"/>
    </row>
    <row r="36" spans="1:73" ht="12" customHeight="1" x14ac:dyDescent="0.2">
      <c r="A36" s="1570"/>
      <c r="B36" s="1571"/>
      <c r="C36" s="1571"/>
      <c r="D36" s="1571"/>
      <c r="E36" s="1571"/>
      <c r="F36" s="1571"/>
      <c r="G36" s="1571"/>
      <c r="H36" s="918"/>
      <c r="I36" s="918"/>
      <c r="J36" s="918"/>
      <c r="K36" s="1025"/>
      <c r="L36" s="1025"/>
      <c r="M36" s="1025"/>
      <c r="N36" s="1025"/>
      <c r="O36" s="1025"/>
      <c r="P36" s="1025"/>
      <c r="Q36" s="918"/>
      <c r="R36" s="918"/>
      <c r="S36" s="918"/>
      <c r="T36" s="918"/>
      <c r="U36" s="918"/>
      <c r="V36" s="918"/>
      <c r="W36" s="918"/>
      <c r="X36" s="918"/>
      <c r="Y36" s="918"/>
      <c r="Z36" s="918"/>
      <c r="AA36" s="918"/>
      <c r="AB36" s="918"/>
      <c r="AC36" s="918"/>
      <c r="AD36" s="918"/>
      <c r="AE36" s="918"/>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1567" t="str">
        <f t="shared" si="0"/>
        <v/>
      </c>
      <c r="AV36" s="1568"/>
      <c r="AW36" s="1568"/>
      <c r="AX36" s="1568"/>
      <c r="AY36" s="1568"/>
      <c r="AZ36" s="1568"/>
      <c r="BA36" s="1568"/>
      <c r="BB36" s="1568"/>
      <c r="BC36" s="1568"/>
      <c r="BD36" s="1569"/>
      <c r="BE36" s="4"/>
      <c r="BF36" s="4"/>
      <c r="BG36" s="4"/>
      <c r="BH36" s="4"/>
      <c r="BI36" s="4"/>
      <c r="BJ36" s="4"/>
      <c r="BK36" s="4"/>
      <c r="BL36" s="4"/>
      <c r="BM36" s="4"/>
      <c r="BN36" s="4"/>
      <c r="BO36" s="4"/>
      <c r="BP36" s="4"/>
      <c r="BQ36" s="4"/>
      <c r="BR36" s="4"/>
      <c r="BS36" s="4"/>
      <c r="BT36" s="4"/>
      <c r="BU36" s="4"/>
    </row>
    <row r="37" spans="1:73" ht="12" customHeight="1" x14ac:dyDescent="0.2">
      <c r="A37" s="1570"/>
      <c r="B37" s="1571"/>
      <c r="C37" s="1571"/>
      <c r="D37" s="1571"/>
      <c r="E37" s="1571"/>
      <c r="F37" s="1571"/>
      <c r="G37" s="1571"/>
      <c r="H37" s="1572"/>
      <c r="I37" s="1572"/>
      <c r="J37" s="1572"/>
      <c r="K37" s="1025"/>
      <c r="L37" s="1025"/>
      <c r="M37" s="1025"/>
      <c r="N37" s="1025"/>
      <c r="O37" s="1025"/>
      <c r="P37" s="1025"/>
      <c r="Q37" s="918"/>
      <c r="R37" s="918"/>
      <c r="S37" s="918"/>
      <c r="T37" s="918"/>
      <c r="U37" s="918"/>
      <c r="V37" s="918"/>
      <c r="W37" s="918"/>
      <c r="X37" s="918"/>
      <c r="Y37" s="918"/>
      <c r="Z37" s="918"/>
      <c r="AA37" s="918"/>
      <c r="AB37" s="918"/>
      <c r="AC37" s="918"/>
      <c r="AD37" s="918"/>
      <c r="AE37" s="918"/>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1567" t="str">
        <f t="shared" si="0"/>
        <v/>
      </c>
      <c r="AV37" s="1568"/>
      <c r="AW37" s="1568"/>
      <c r="AX37" s="1568"/>
      <c r="AY37" s="1568"/>
      <c r="AZ37" s="1568"/>
      <c r="BA37" s="1568"/>
      <c r="BB37" s="1568"/>
      <c r="BC37" s="1568"/>
      <c r="BD37" s="1569"/>
      <c r="BE37" s="4"/>
      <c r="BF37" s="4"/>
      <c r="BG37" s="4"/>
      <c r="BH37" s="4"/>
      <c r="BI37" s="4"/>
      <c r="BJ37" s="4"/>
      <c r="BK37" s="4"/>
      <c r="BL37" s="4"/>
      <c r="BM37" s="4"/>
      <c r="BN37" s="4"/>
      <c r="BO37" s="4"/>
      <c r="BP37" s="4"/>
      <c r="BQ37" s="4"/>
      <c r="BR37" s="4"/>
      <c r="BS37" s="4"/>
      <c r="BT37" s="4"/>
      <c r="BU37" s="4"/>
    </row>
    <row r="38" spans="1:73" ht="12" customHeight="1" x14ac:dyDescent="0.2">
      <c r="A38" s="1570"/>
      <c r="B38" s="1571"/>
      <c r="C38" s="1571"/>
      <c r="D38" s="1571"/>
      <c r="E38" s="1571"/>
      <c r="F38" s="1571"/>
      <c r="G38" s="1571"/>
      <c r="H38" s="918"/>
      <c r="I38" s="918"/>
      <c r="J38" s="918"/>
      <c r="K38" s="1025"/>
      <c r="L38" s="1025"/>
      <c r="M38" s="1025"/>
      <c r="N38" s="1025"/>
      <c r="O38" s="1025"/>
      <c r="P38" s="1025"/>
      <c r="Q38" s="918"/>
      <c r="R38" s="918"/>
      <c r="S38" s="918"/>
      <c r="T38" s="918"/>
      <c r="U38" s="918"/>
      <c r="V38" s="918"/>
      <c r="W38" s="918"/>
      <c r="X38" s="918"/>
      <c r="Y38" s="918"/>
      <c r="Z38" s="918"/>
      <c r="AA38" s="918"/>
      <c r="AB38" s="918"/>
      <c r="AC38" s="918"/>
      <c r="AD38" s="918"/>
      <c r="AE38" s="918"/>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1567" t="str">
        <f t="shared" si="0"/>
        <v/>
      </c>
      <c r="AV38" s="1568"/>
      <c r="AW38" s="1568"/>
      <c r="AX38" s="1568"/>
      <c r="AY38" s="1568"/>
      <c r="AZ38" s="1568"/>
      <c r="BA38" s="1568"/>
      <c r="BB38" s="1568"/>
      <c r="BC38" s="1568"/>
      <c r="BD38" s="1569"/>
      <c r="BE38" s="4"/>
      <c r="BF38" s="4"/>
      <c r="BG38" s="4"/>
      <c r="BH38" s="4"/>
      <c r="BI38" s="4"/>
      <c r="BJ38" s="4"/>
      <c r="BK38" s="4"/>
      <c r="BL38" s="4"/>
      <c r="BM38" s="4"/>
      <c r="BN38" s="4"/>
      <c r="BO38" s="4"/>
      <c r="BP38" s="4"/>
      <c r="BQ38" s="4"/>
      <c r="BR38" s="4"/>
      <c r="BS38" s="4"/>
      <c r="BT38" s="4"/>
      <c r="BU38" s="4"/>
    </row>
    <row r="39" spans="1:73" ht="12" customHeight="1" x14ac:dyDescent="0.2">
      <c r="A39" s="1570"/>
      <c r="B39" s="1571"/>
      <c r="C39" s="1571"/>
      <c r="D39" s="1571"/>
      <c r="E39" s="1571"/>
      <c r="F39" s="1571"/>
      <c r="G39" s="1571"/>
      <c r="H39" s="1572"/>
      <c r="I39" s="1572"/>
      <c r="J39" s="1572"/>
      <c r="K39" s="1025"/>
      <c r="L39" s="1025"/>
      <c r="M39" s="1025"/>
      <c r="N39" s="1025"/>
      <c r="O39" s="1025"/>
      <c r="P39" s="1025"/>
      <c r="Q39" s="918"/>
      <c r="R39" s="918"/>
      <c r="S39" s="918"/>
      <c r="T39" s="918"/>
      <c r="U39" s="918"/>
      <c r="V39" s="918"/>
      <c r="W39" s="918"/>
      <c r="X39" s="918"/>
      <c r="Y39" s="918"/>
      <c r="Z39" s="918"/>
      <c r="AA39" s="918"/>
      <c r="AB39" s="918"/>
      <c r="AC39" s="918"/>
      <c r="AD39" s="918"/>
      <c r="AE39" s="918"/>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1567" t="str">
        <f t="shared" si="0"/>
        <v/>
      </c>
      <c r="AV39" s="1568"/>
      <c r="AW39" s="1568"/>
      <c r="AX39" s="1568"/>
      <c r="AY39" s="1568"/>
      <c r="AZ39" s="1568"/>
      <c r="BA39" s="1568"/>
      <c r="BB39" s="1568"/>
      <c r="BC39" s="1568"/>
      <c r="BD39" s="1569"/>
      <c r="BE39" s="4"/>
      <c r="BF39" s="4"/>
      <c r="BG39" s="4"/>
      <c r="BH39" s="4"/>
      <c r="BI39" s="4"/>
      <c r="BJ39" s="4"/>
      <c r="BK39" s="4"/>
      <c r="BL39" s="4"/>
      <c r="BM39" s="4"/>
      <c r="BN39" s="4"/>
      <c r="BO39" s="4"/>
      <c r="BP39" s="4"/>
      <c r="BQ39" s="4"/>
      <c r="BR39" s="4"/>
      <c r="BS39" s="4"/>
      <c r="BT39" s="4"/>
      <c r="BU39" s="4"/>
    </row>
    <row r="40" spans="1:73" ht="12" customHeight="1" x14ac:dyDescent="0.2">
      <c r="A40" s="1570"/>
      <c r="B40" s="1571"/>
      <c r="C40" s="1571"/>
      <c r="D40" s="1571"/>
      <c r="E40" s="1571"/>
      <c r="F40" s="1571"/>
      <c r="G40" s="1571"/>
      <c r="H40" s="918"/>
      <c r="I40" s="918"/>
      <c r="J40" s="918"/>
      <c r="K40" s="1025"/>
      <c r="L40" s="1025"/>
      <c r="M40" s="1025"/>
      <c r="N40" s="1025"/>
      <c r="O40" s="1025"/>
      <c r="P40" s="1025"/>
      <c r="Q40" s="918"/>
      <c r="R40" s="918"/>
      <c r="S40" s="918"/>
      <c r="T40" s="918"/>
      <c r="U40" s="918"/>
      <c r="V40" s="918"/>
      <c r="W40" s="918"/>
      <c r="X40" s="918"/>
      <c r="Y40" s="918"/>
      <c r="Z40" s="918"/>
      <c r="AA40" s="918"/>
      <c r="AB40" s="918"/>
      <c r="AC40" s="918"/>
      <c r="AD40" s="918"/>
      <c r="AE40" s="918"/>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1567" t="str">
        <f t="shared" si="0"/>
        <v/>
      </c>
      <c r="AV40" s="1568"/>
      <c r="AW40" s="1568"/>
      <c r="AX40" s="1568"/>
      <c r="AY40" s="1568"/>
      <c r="AZ40" s="1568"/>
      <c r="BA40" s="1568"/>
      <c r="BB40" s="1568"/>
      <c r="BC40" s="1568"/>
      <c r="BD40" s="1569"/>
      <c r="BE40" s="4"/>
      <c r="BF40" s="4"/>
      <c r="BG40" s="4"/>
      <c r="BH40" s="4"/>
      <c r="BI40" s="4"/>
      <c r="BJ40" s="4"/>
      <c r="BK40" s="4"/>
      <c r="BL40" s="4"/>
      <c r="BM40" s="4"/>
      <c r="BN40" s="4"/>
      <c r="BO40" s="4"/>
      <c r="BP40" s="4"/>
      <c r="BQ40" s="4"/>
      <c r="BR40" s="4"/>
      <c r="BS40" s="4"/>
      <c r="BT40" s="4"/>
      <c r="BU40" s="4"/>
    </row>
    <row r="41" spans="1:73" ht="12" customHeight="1" x14ac:dyDescent="0.2">
      <c r="A41" s="1570"/>
      <c r="B41" s="1571"/>
      <c r="C41" s="1571"/>
      <c r="D41" s="1571"/>
      <c r="E41" s="1571"/>
      <c r="F41" s="1571"/>
      <c r="G41" s="1571"/>
      <c r="H41" s="1572"/>
      <c r="I41" s="1572"/>
      <c r="J41" s="1572"/>
      <c r="K41" s="1025"/>
      <c r="L41" s="1025"/>
      <c r="M41" s="1025"/>
      <c r="N41" s="1025"/>
      <c r="O41" s="1025"/>
      <c r="P41" s="1025"/>
      <c r="Q41" s="918"/>
      <c r="R41" s="918"/>
      <c r="S41" s="918"/>
      <c r="T41" s="918"/>
      <c r="U41" s="918"/>
      <c r="V41" s="918"/>
      <c r="W41" s="918"/>
      <c r="X41" s="918"/>
      <c r="Y41" s="918"/>
      <c r="Z41" s="918"/>
      <c r="AA41" s="918"/>
      <c r="AB41" s="918"/>
      <c r="AC41" s="918"/>
      <c r="AD41" s="918"/>
      <c r="AE41" s="918"/>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1567" t="str">
        <f t="shared" si="0"/>
        <v/>
      </c>
      <c r="AV41" s="1568"/>
      <c r="AW41" s="1568"/>
      <c r="AX41" s="1568"/>
      <c r="AY41" s="1568"/>
      <c r="AZ41" s="1568"/>
      <c r="BA41" s="1568"/>
      <c r="BB41" s="1568"/>
      <c r="BC41" s="1568"/>
      <c r="BD41" s="1569"/>
      <c r="BE41" s="4"/>
      <c r="BF41" s="4"/>
      <c r="BG41" s="4"/>
      <c r="BH41" s="4"/>
      <c r="BI41" s="4"/>
      <c r="BJ41" s="4"/>
      <c r="BK41" s="4"/>
      <c r="BL41" s="4"/>
      <c r="BM41" s="4"/>
      <c r="BN41" s="4"/>
      <c r="BO41" s="4"/>
      <c r="BP41" s="4"/>
      <c r="BQ41" s="4"/>
      <c r="BR41" s="4"/>
      <c r="BS41" s="4"/>
      <c r="BT41" s="4"/>
      <c r="BU41" s="4"/>
    </row>
    <row r="42" spans="1:73" ht="12" customHeight="1" x14ac:dyDescent="0.2">
      <c r="A42" s="1570"/>
      <c r="B42" s="1571"/>
      <c r="C42" s="1571"/>
      <c r="D42" s="1571"/>
      <c r="E42" s="1571"/>
      <c r="F42" s="1571"/>
      <c r="G42" s="1571"/>
      <c r="H42" s="918"/>
      <c r="I42" s="918"/>
      <c r="J42" s="918"/>
      <c r="K42" s="1025"/>
      <c r="L42" s="1025"/>
      <c r="M42" s="1025"/>
      <c r="N42" s="1025"/>
      <c r="O42" s="1025"/>
      <c r="P42" s="1025"/>
      <c r="Q42" s="918"/>
      <c r="R42" s="918"/>
      <c r="S42" s="918"/>
      <c r="T42" s="918"/>
      <c r="U42" s="918"/>
      <c r="V42" s="918"/>
      <c r="W42" s="918"/>
      <c r="X42" s="918"/>
      <c r="Y42" s="918"/>
      <c r="Z42" s="918"/>
      <c r="AA42" s="918"/>
      <c r="AB42" s="918"/>
      <c r="AC42" s="918"/>
      <c r="AD42" s="918"/>
      <c r="AE42" s="918"/>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1567" t="str">
        <f t="shared" si="0"/>
        <v/>
      </c>
      <c r="AV42" s="1568"/>
      <c r="AW42" s="1568"/>
      <c r="AX42" s="1568"/>
      <c r="AY42" s="1568"/>
      <c r="AZ42" s="1568"/>
      <c r="BA42" s="1568"/>
      <c r="BB42" s="1568"/>
      <c r="BC42" s="1568"/>
      <c r="BD42" s="1569"/>
      <c r="BE42" s="4"/>
      <c r="BF42" s="4"/>
      <c r="BG42" s="4"/>
      <c r="BH42" s="4"/>
      <c r="BI42" s="4"/>
      <c r="BJ42" s="4"/>
      <c r="BK42" s="4"/>
      <c r="BL42" s="4"/>
      <c r="BM42" s="4"/>
      <c r="BN42" s="4"/>
      <c r="BO42" s="4"/>
      <c r="BP42" s="4"/>
      <c r="BQ42" s="4"/>
      <c r="BR42" s="4"/>
      <c r="BS42" s="4"/>
      <c r="BT42" s="4"/>
      <c r="BU42" s="4"/>
    </row>
    <row r="43" spans="1:73" ht="12" customHeight="1" x14ac:dyDescent="0.2">
      <c r="A43" s="1570"/>
      <c r="B43" s="1571"/>
      <c r="C43" s="1571"/>
      <c r="D43" s="1571"/>
      <c r="E43" s="1571"/>
      <c r="F43" s="1571"/>
      <c r="G43" s="1571"/>
      <c r="H43" s="1572"/>
      <c r="I43" s="1572"/>
      <c r="J43" s="1572"/>
      <c r="K43" s="1025"/>
      <c r="L43" s="1025"/>
      <c r="M43" s="1025"/>
      <c r="N43" s="1025"/>
      <c r="O43" s="1025"/>
      <c r="P43" s="1025"/>
      <c r="Q43" s="918"/>
      <c r="R43" s="918"/>
      <c r="S43" s="918"/>
      <c r="T43" s="918"/>
      <c r="U43" s="918"/>
      <c r="V43" s="918"/>
      <c r="W43" s="918"/>
      <c r="X43" s="918"/>
      <c r="Y43" s="918"/>
      <c r="Z43" s="918"/>
      <c r="AA43" s="918"/>
      <c r="AB43" s="918"/>
      <c r="AC43" s="918"/>
      <c r="AD43" s="918"/>
      <c r="AE43" s="918"/>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1567" t="str">
        <f t="shared" si="0"/>
        <v/>
      </c>
      <c r="AV43" s="1568"/>
      <c r="AW43" s="1568"/>
      <c r="AX43" s="1568"/>
      <c r="AY43" s="1568"/>
      <c r="AZ43" s="1568"/>
      <c r="BA43" s="1568"/>
      <c r="BB43" s="1568"/>
      <c r="BC43" s="1568"/>
      <c r="BD43" s="1569"/>
      <c r="BE43" s="4"/>
      <c r="BF43" s="4"/>
      <c r="BG43" s="4"/>
      <c r="BH43" s="4"/>
      <c r="BI43" s="4"/>
      <c r="BJ43" s="4"/>
      <c r="BK43" s="4"/>
      <c r="BL43" s="4"/>
      <c r="BM43" s="4"/>
      <c r="BN43" s="4"/>
      <c r="BO43" s="4"/>
      <c r="BP43" s="4"/>
      <c r="BQ43" s="4"/>
      <c r="BR43" s="4"/>
      <c r="BS43" s="4"/>
      <c r="BT43" s="4"/>
      <c r="BU43" s="4"/>
    </row>
    <row r="44" spans="1:73" ht="12" customHeight="1" x14ac:dyDescent="0.2">
      <c r="A44" s="1570"/>
      <c r="B44" s="1571"/>
      <c r="C44" s="1571"/>
      <c r="D44" s="1571"/>
      <c r="E44" s="1571"/>
      <c r="F44" s="1571"/>
      <c r="G44" s="1571"/>
      <c r="H44" s="918"/>
      <c r="I44" s="918"/>
      <c r="J44" s="918"/>
      <c r="K44" s="1025"/>
      <c r="L44" s="1025"/>
      <c r="M44" s="1025"/>
      <c r="N44" s="1025"/>
      <c r="O44" s="1025"/>
      <c r="P44" s="1025"/>
      <c r="Q44" s="918"/>
      <c r="R44" s="918"/>
      <c r="S44" s="918"/>
      <c r="T44" s="918"/>
      <c r="U44" s="918"/>
      <c r="V44" s="918"/>
      <c r="W44" s="918"/>
      <c r="X44" s="918"/>
      <c r="Y44" s="918"/>
      <c r="Z44" s="918"/>
      <c r="AA44" s="918"/>
      <c r="AB44" s="918"/>
      <c r="AC44" s="918"/>
      <c r="AD44" s="918"/>
      <c r="AE44" s="918"/>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1567" t="str">
        <f t="shared" si="0"/>
        <v/>
      </c>
      <c r="AV44" s="1568"/>
      <c r="AW44" s="1568"/>
      <c r="AX44" s="1568"/>
      <c r="AY44" s="1568"/>
      <c r="AZ44" s="1568"/>
      <c r="BA44" s="1568"/>
      <c r="BB44" s="1568"/>
      <c r="BC44" s="1568"/>
      <c r="BD44" s="1569"/>
      <c r="BE44" s="4"/>
      <c r="BF44" s="4"/>
      <c r="BG44" s="4"/>
      <c r="BH44" s="4"/>
      <c r="BI44" s="4"/>
      <c r="BJ44" s="4"/>
      <c r="BK44" s="4"/>
      <c r="BL44" s="4"/>
      <c r="BM44" s="4"/>
      <c r="BN44" s="4"/>
      <c r="BO44" s="4"/>
      <c r="BP44" s="4"/>
      <c r="BQ44" s="4"/>
      <c r="BR44" s="4"/>
      <c r="BS44" s="4"/>
      <c r="BT44" s="4"/>
      <c r="BU44" s="4"/>
    </row>
    <row r="45" spans="1:73" ht="12" customHeight="1" x14ac:dyDescent="0.2">
      <c r="A45" s="1570"/>
      <c r="B45" s="1571"/>
      <c r="C45" s="1571"/>
      <c r="D45" s="1571"/>
      <c r="E45" s="1571"/>
      <c r="F45" s="1571"/>
      <c r="G45" s="1571"/>
      <c r="H45" s="1572"/>
      <c r="I45" s="1572"/>
      <c r="J45" s="1572"/>
      <c r="K45" s="1025"/>
      <c r="L45" s="1025"/>
      <c r="M45" s="1025"/>
      <c r="N45" s="1025"/>
      <c r="O45" s="1025"/>
      <c r="P45" s="1025"/>
      <c r="Q45" s="918"/>
      <c r="R45" s="918"/>
      <c r="S45" s="918"/>
      <c r="T45" s="918"/>
      <c r="U45" s="918"/>
      <c r="V45" s="918"/>
      <c r="W45" s="918"/>
      <c r="X45" s="918"/>
      <c r="Y45" s="918"/>
      <c r="Z45" s="918"/>
      <c r="AA45" s="918"/>
      <c r="AB45" s="918"/>
      <c r="AC45" s="918"/>
      <c r="AD45" s="918"/>
      <c r="AE45" s="918"/>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1567" t="str">
        <f t="shared" si="0"/>
        <v/>
      </c>
      <c r="AV45" s="1568"/>
      <c r="AW45" s="1568"/>
      <c r="AX45" s="1568"/>
      <c r="AY45" s="1568"/>
      <c r="AZ45" s="1568"/>
      <c r="BA45" s="1568"/>
      <c r="BB45" s="1568"/>
      <c r="BC45" s="1568"/>
      <c r="BD45" s="1569"/>
      <c r="BE45" s="4"/>
      <c r="BF45" s="4"/>
      <c r="BG45" s="4"/>
      <c r="BH45" s="4"/>
      <c r="BI45" s="4"/>
      <c r="BJ45" s="4"/>
      <c r="BK45" s="4"/>
      <c r="BL45" s="4"/>
      <c r="BM45" s="4"/>
      <c r="BN45" s="4"/>
      <c r="BO45" s="4"/>
      <c r="BP45" s="4"/>
      <c r="BQ45" s="4"/>
      <c r="BR45" s="4"/>
      <c r="BS45" s="4"/>
      <c r="BT45" s="4"/>
      <c r="BU45" s="4"/>
    </row>
    <row r="46" spans="1:73" ht="12" customHeight="1" x14ac:dyDescent="0.2">
      <c r="A46" s="1570"/>
      <c r="B46" s="1571"/>
      <c r="C46" s="1571"/>
      <c r="D46" s="1571"/>
      <c r="E46" s="1571"/>
      <c r="F46" s="1571"/>
      <c r="G46" s="1571"/>
      <c r="H46" s="918"/>
      <c r="I46" s="918"/>
      <c r="J46" s="918"/>
      <c r="K46" s="1025"/>
      <c r="L46" s="1025"/>
      <c r="M46" s="1025"/>
      <c r="N46" s="1025"/>
      <c r="O46" s="1025"/>
      <c r="P46" s="1025"/>
      <c r="Q46" s="918"/>
      <c r="R46" s="918"/>
      <c r="S46" s="918"/>
      <c r="T46" s="918"/>
      <c r="U46" s="918"/>
      <c r="V46" s="918"/>
      <c r="W46" s="918"/>
      <c r="X46" s="918"/>
      <c r="Y46" s="918"/>
      <c r="Z46" s="918"/>
      <c r="AA46" s="918"/>
      <c r="AB46" s="918"/>
      <c r="AC46" s="918"/>
      <c r="AD46" s="918"/>
      <c r="AE46" s="918"/>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1567" t="str">
        <f t="shared" si="0"/>
        <v/>
      </c>
      <c r="AV46" s="1568"/>
      <c r="AW46" s="1568"/>
      <c r="AX46" s="1568"/>
      <c r="AY46" s="1568"/>
      <c r="AZ46" s="1568"/>
      <c r="BA46" s="1568"/>
      <c r="BB46" s="1568"/>
      <c r="BC46" s="1568"/>
      <c r="BD46" s="1569"/>
      <c r="BE46" s="4"/>
      <c r="BF46" s="4"/>
      <c r="BG46" s="4"/>
      <c r="BH46" s="4"/>
      <c r="BI46" s="4"/>
      <c r="BJ46" s="4"/>
      <c r="BK46" s="4"/>
      <c r="BL46" s="4"/>
      <c r="BM46" s="4"/>
      <c r="BN46" s="4"/>
      <c r="BO46" s="4"/>
      <c r="BP46" s="4"/>
      <c r="BQ46" s="4"/>
      <c r="BR46" s="4"/>
      <c r="BS46" s="4"/>
      <c r="BT46" s="4"/>
      <c r="BU46" s="4"/>
    </row>
    <row r="47" spans="1:73" ht="12" customHeight="1" x14ac:dyDescent="0.2">
      <c r="A47" s="1570"/>
      <c r="B47" s="1571"/>
      <c r="C47" s="1571"/>
      <c r="D47" s="1571"/>
      <c r="E47" s="1571"/>
      <c r="F47" s="1571"/>
      <c r="G47" s="1571"/>
      <c r="H47" s="1572"/>
      <c r="I47" s="1572"/>
      <c r="J47" s="1572"/>
      <c r="K47" s="1025"/>
      <c r="L47" s="1025"/>
      <c r="M47" s="1025"/>
      <c r="N47" s="1025"/>
      <c r="O47" s="1025"/>
      <c r="P47" s="1025"/>
      <c r="Q47" s="918"/>
      <c r="R47" s="918"/>
      <c r="S47" s="918"/>
      <c r="T47" s="918"/>
      <c r="U47" s="918"/>
      <c r="V47" s="918"/>
      <c r="W47" s="918"/>
      <c r="X47" s="918"/>
      <c r="Y47" s="918"/>
      <c r="Z47" s="918"/>
      <c r="AA47" s="918"/>
      <c r="AB47" s="918"/>
      <c r="AC47" s="918"/>
      <c r="AD47" s="918"/>
      <c r="AE47" s="918"/>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1567" t="str">
        <f t="shared" si="0"/>
        <v/>
      </c>
      <c r="AV47" s="1568"/>
      <c r="AW47" s="1568"/>
      <c r="AX47" s="1568"/>
      <c r="AY47" s="1568"/>
      <c r="AZ47" s="1568"/>
      <c r="BA47" s="1568"/>
      <c r="BB47" s="1568"/>
      <c r="BC47" s="1568"/>
      <c r="BD47" s="1569"/>
      <c r="BE47" s="4"/>
      <c r="BF47" s="4"/>
      <c r="BG47" s="4"/>
      <c r="BH47" s="4"/>
      <c r="BI47" s="4"/>
      <c r="BJ47" s="4"/>
      <c r="BK47" s="4"/>
      <c r="BL47" s="4"/>
      <c r="BM47" s="4"/>
      <c r="BN47" s="4"/>
      <c r="BO47" s="4"/>
      <c r="BP47" s="4"/>
      <c r="BQ47" s="4"/>
      <c r="BR47" s="4"/>
      <c r="BS47" s="4"/>
      <c r="BT47" s="4"/>
      <c r="BU47" s="4"/>
    </row>
    <row r="48" spans="1:73" ht="12" customHeight="1" x14ac:dyDescent="0.2">
      <c r="A48" s="1570"/>
      <c r="B48" s="1571"/>
      <c r="C48" s="1571"/>
      <c r="D48" s="1571"/>
      <c r="E48" s="1571"/>
      <c r="F48" s="1571"/>
      <c r="G48" s="1571"/>
      <c r="H48" s="918"/>
      <c r="I48" s="918"/>
      <c r="J48" s="918"/>
      <c r="K48" s="1025"/>
      <c r="L48" s="1025"/>
      <c r="M48" s="1025"/>
      <c r="N48" s="1025"/>
      <c r="O48" s="1025"/>
      <c r="P48" s="1025"/>
      <c r="Q48" s="918"/>
      <c r="R48" s="918"/>
      <c r="S48" s="918"/>
      <c r="T48" s="918"/>
      <c r="U48" s="918"/>
      <c r="V48" s="918"/>
      <c r="W48" s="918"/>
      <c r="X48" s="918"/>
      <c r="Y48" s="918"/>
      <c r="Z48" s="918"/>
      <c r="AA48" s="918"/>
      <c r="AB48" s="918"/>
      <c r="AC48" s="918"/>
      <c r="AD48" s="918"/>
      <c r="AE48" s="918"/>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1567" t="str">
        <f t="shared" si="0"/>
        <v/>
      </c>
      <c r="AV48" s="1568"/>
      <c r="AW48" s="1568"/>
      <c r="AX48" s="1568"/>
      <c r="AY48" s="1568"/>
      <c r="AZ48" s="1568"/>
      <c r="BA48" s="1568"/>
      <c r="BB48" s="1568"/>
      <c r="BC48" s="1568"/>
      <c r="BD48" s="1569"/>
      <c r="BE48" s="4"/>
      <c r="BF48" s="4"/>
      <c r="BG48" s="4"/>
      <c r="BH48" s="4"/>
      <c r="BI48" s="4"/>
      <c r="BJ48" s="4"/>
      <c r="BK48" s="4"/>
      <c r="BL48" s="4"/>
      <c r="BM48" s="4"/>
      <c r="BN48" s="4"/>
      <c r="BO48" s="4"/>
      <c r="BP48" s="4"/>
      <c r="BQ48" s="4"/>
      <c r="BR48" s="4"/>
      <c r="BS48" s="4"/>
      <c r="BT48" s="4"/>
      <c r="BU48" s="4"/>
    </row>
    <row r="49" spans="1:73" ht="12" customHeight="1" x14ac:dyDescent="0.2">
      <c r="A49" s="1570"/>
      <c r="B49" s="1571"/>
      <c r="C49" s="1571"/>
      <c r="D49" s="1571"/>
      <c r="E49" s="1571"/>
      <c r="F49" s="1571"/>
      <c r="G49" s="1571"/>
      <c r="H49" s="1572"/>
      <c r="I49" s="1572"/>
      <c r="J49" s="1572"/>
      <c r="K49" s="1025"/>
      <c r="L49" s="1025"/>
      <c r="M49" s="1025"/>
      <c r="N49" s="1025"/>
      <c r="O49" s="1025"/>
      <c r="P49" s="1025"/>
      <c r="Q49" s="918"/>
      <c r="R49" s="918"/>
      <c r="S49" s="918"/>
      <c r="T49" s="918"/>
      <c r="U49" s="918"/>
      <c r="V49" s="918"/>
      <c r="W49" s="918"/>
      <c r="X49" s="918"/>
      <c r="Y49" s="918"/>
      <c r="Z49" s="918"/>
      <c r="AA49" s="918"/>
      <c r="AB49" s="918"/>
      <c r="AC49" s="918"/>
      <c r="AD49" s="918"/>
      <c r="AE49" s="918"/>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1567" t="str">
        <f t="shared" si="0"/>
        <v/>
      </c>
      <c r="AV49" s="1568"/>
      <c r="AW49" s="1568"/>
      <c r="AX49" s="1568"/>
      <c r="AY49" s="1568"/>
      <c r="AZ49" s="1568"/>
      <c r="BA49" s="1568"/>
      <c r="BB49" s="1568"/>
      <c r="BC49" s="1568"/>
      <c r="BD49" s="1569"/>
      <c r="BE49" s="4"/>
      <c r="BF49" s="4"/>
      <c r="BG49" s="4"/>
      <c r="BH49" s="4"/>
      <c r="BI49" s="4"/>
      <c r="BJ49" s="4"/>
      <c r="BK49" s="4"/>
      <c r="BL49" s="4"/>
      <c r="BM49" s="4"/>
      <c r="BN49" s="4"/>
      <c r="BO49" s="4"/>
      <c r="BP49" s="4"/>
      <c r="BQ49" s="4"/>
      <c r="BR49" s="4"/>
      <c r="BS49" s="4"/>
      <c r="BT49" s="4"/>
      <c r="BU49" s="4"/>
    </row>
    <row r="50" spans="1:73" ht="12" customHeight="1" x14ac:dyDescent="0.2">
      <c r="A50" s="1570"/>
      <c r="B50" s="1571"/>
      <c r="C50" s="1571"/>
      <c r="D50" s="1571"/>
      <c r="E50" s="1571"/>
      <c r="F50" s="1571"/>
      <c r="G50" s="1571"/>
      <c r="H50" s="918"/>
      <c r="I50" s="918"/>
      <c r="J50" s="918"/>
      <c r="K50" s="1025"/>
      <c r="L50" s="1025"/>
      <c r="M50" s="1025"/>
      <c r="N50" s="1025"/>
      <c r="O50" s="1025"/>
      <c r="P50" s="1025"/>
      <c r="Q50" s="918"/>
      <c r="R50" s="918"/>
      <c r="S50" s="918"/>
      <c r="T50" s="918"/>
      <c r="U50" s="918"/>
      <c r="V50" s="918"/>
      <c r="W50" s="918"/>
      <c r="X50" s="918"/>
      <c r="Y50" s="918"/>
      <c r="Z50" s="918"/>
      <c r="AA50" s="918"/>
      <c r="AB50" s="918"/>
      <c r="AC50" s="918"/>
      <c r="AD50" s="918"/>
      <c r="AE50" s="918"/>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1567" t="str">
        <f t="shared" si="0"/>
        <v/>
      </c>
      <c r="AV50" s="1568"/>
      <c r="AW50" s="1568"/>
      <c r="AX50" s="1568"/>
      <c r="AY50" s="1568"/>
      <c r="AZ50" s="1568"/>
      <c r="BA50" s="1568"/>
      <c r="BB50" s="1568"/>
      <c r="BC50" s="1568"/>
      <c r="BD50" s="1569"/>
      <c r="BE50" s="4"/>
      <c r="BF50" s="4"/>
      <c r="BG50" s="4"/>
      <c r="BH50" s="4"/>
      <c r="BI50" s="4"/>
      <c r="BJ50" s="4"/>
      <c r="BK50" s="4"/>
      <c r="BL50" s="4"/>
      <c r="BM50" s="4"/>
      <c r="BN50" s="4"/>
      <c r="BO50" s="4"/>
      <c r="BP50" s="4"/>
      <c r="BQ50" s="4"/>
      <c r="BR50" s="4"/>
      <c r="BS50" s="4"/>
      <c r="BT50" s="4"/>
      <c r="BU50" s="4"/>
    </row>
    <row r="51" spans="1:73" ht="12" customHeight="1" x14ac:dyDescent="0.2">
      <c r="A51" s="1570"/>
      <c r="B51" s="1571"/>
      <c r="C51" s="1571"/>
      <c r="D51" s="1571"/>
      <c r="E51" s="1571"/>
      <c r="F51" s="1571"/>
      <c r="G51" s="1571"/>
      <c r="H51" s="1572"/>
      <c r="I51" s="1572"/>
      <c r="J51" s="1572"/>
      <c r="K51" s="1025"/>
      <c r="L51" s="1025"/>
      <c r="M51" s="1025"/>
      <c r="N51" s="1025"/>
      <c r="O51" s="1025"/>
      <c r="P51" s="1025"/>
      <c r="Q51" s="918"/>
      <c r="R51" s="918"/>
      <c r="S51" s="918"/>
      <c r="T51" s="918"/>
      <c r="U51" s="918"/>
      <c r="V51" s="918"/>
      <c r="W51" s="918"/>
      <c r="X51" s="918"/>
      <c r="Y51" s="918"/>
      <c r="Z51" s="918"/>
      <c r="AA51" s="918"/>
      <c r="AB51" s="918"/>
      <c r="AC51" s="918"/>
      <c r="AD51" s="918"/>
      <c r="AE51" s="918"/>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1567" t="str">
        <f t="shared" si="0"/>
        <v/>
      </c>
      <c r="AV51" s="1568"/>
      <c r="AW51" s="1568"/>
      <c r="AX51" s="1568"/>
      <c r="AY51" s="1568"/>
      <c r="AZ51" s="1568"/>
      <c r="BA51" s="1568"/>
      <c r="BB51" s="1568"/>
      <c r="BC51" s="1568"/>
      <c r="BD51" s="1569"/>
      <c r="BE51" s="4"/>
      <c r="BF51" s="4"/>
      <c r="BG51" s="4"/>
      <c r="BH51" s="4"/>
      <c r="BI51" s="4"/>
      <c r="BJ51" s="4"/>
      <c r="BK51" s="4"/>
      <c r="BL51" s="4"/>
      <c r="BM51" s="4"/>
      <c r="BN51" s="4"/>
      <c r="BO51" s="4"/>
      <c r="BP51" s="4"/>
      <c r="BQ51" s="4"/>
      <c r="BR51" s="4"/>
      <c r="BS51" s="4"/>
      <c r="BT51" s="4"/>
      <c r="BU51" s="4"/>
    </row>
    <row r="52" spans="1:73" ht="12" customHeight="1" thickBot="1" x14ac:dyDescent="0.25">
      <c r="A52" s="1585" t="s">
        <v>40</v>
      </c>
      <c r="B52" s="1586"/>
      <c r="C52" s="1586"/>
      <c r="D52" s="1586"/>
      <c r="E52" s="1586"/>
      <c r="F52" s="1586"/>
      <c r="G52" s="1586"/>
      <c r="H52" s="1586"/>
      <c r="I52" s="1586"/>
      <c r="J52" s="1586"/>
      <c r="K52" s="1586"/>
      <c r="L52" s="1586"/>
      <c r="M52" s="1586"/>
      <c r="N52" s="1586"/>
      <c r="O52" s="1586"/>
      <c r="P52" s="1586"/>
      <c r="Q52" s="1434" t="str">
        <f>IF(SUM(Q13:S51)&lt;&gt;0,SUM(Q13:S51),"")</f>
        <v/>
      </c>
      <c r="R52" s="1434"/>
      <c r="S52" s="1434"/>
      <c r="T52" s="1434" t="str">
        <f>IF(SUM(T13:V51)&lt;&gt;0,SUM(T13:V51),"")</f>
        <v/>
      </c>
      <c r="U52" s="1434"/>
      <c r="V52" s="1434"/>
      <c r="W52" s="1434" t="str">
        <f>IF(SUM(W13:Y51)&lt;&gt;0,SUM(W13:Y51),"")</f>
        <v/>
      </c>
      <c r="X52" s="1434"/>
      <c r="Y52" s="1434"/>
      <c r="Z52" s="1434" t="str">
        <f>IF(SUM(Z13:AB51)&lt;&gt;0,SUM(Z13:AB51),"")</f>
        <v/>
      </c>
      <c r="AA52" s="1434"/>
      <c r="AB52" s="1434"/>
      <c r="AC52" s="1434" t="str">
        <f>IF(SUM(AC13:AE51)&lt;&gt;0,SUM(AC13:AE51),"")</f>
        <v/>
      </c>
      <c r="AD52" s="1434"/>
      <c r="AE52" s="1434"/>
      <c r="AF52" s="1573"/>
      <c r="AG52" s="1573"/>
      <c r="AH52" s="1573"/>
      <c r="AI52" s="1574"/>
      <c r="AJ52" s="4"/>
      <c r="AK52" s="1635" t="str">
        <f>IFERROR(T52/Q52,"")</f>
        <v/>
      </c>
      <c r="AL52" s="1636"/>
      <c r="AM52" s="1636"/>
      <c r="AN52" s="1636"/>
      <c r="AO52" s="1636"/>
      <c r="AP52" s="1636"/>
      <c r="AQ52" s="1636"/>
      <c r="AR52" s="1636"/>
      <c r="AS52" s="1637"/>
      <c r="AT52" s="4"/>
      <c r="AU52" s="1602" t="str">
        <f t="shared" si="0"/>
        <v/>
      </c>
      <c r="AV52" s="1603"/>
      <c r="AW52" s="1603"/>
      <c r="AX52" s="1603"/>
      <c r="AY52" s="1603"/>
      <c r="AZ52" s="1603"/>
      <c r="BA52" s="1603"/>
      <c r="BB52" s="1603"/>
      <c r="BC52" s="1603"/>
      <c r="BD52" s="1604"/>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1"/>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1" t="s">
        <v>48</v>
      </c>
      <c r="B7" s="1371"/>
      <c r="C7" s="1371"/>
      <c r="D7" s="1371"/>
      <c r="E7" s="1371"/>
      <c r="F7" s="1376"/>
      <c r="G7" s="1376"/>
      <c r="H7" s="1376"/>
      <c r="I7" s="1376"/>
      <c r="J7" s="1376"/>
      <c r="K7" s="1376"/>
      <c r="L7" s="1376"/>
      <c r="M7" s="1376"/>
      <c r="N7" s="1376"/>
      <c r="O7" s="1376"/>
      <c r="P7" s="1376"/>
      <c r="Q7" s="6"/>
      <c r="R7" s="6"/>
      <c r="S7" s="6"/>
      <c r="T7" s="6"/>
      <c r="U7" s="6"/>
      <c r="V7" s="6"/>
      <c r="W7" s="6"/>
      <c r="X7" s="6"/>
      <c r="Y7" s="6"/>
      <c r="Z7" s="6"/>
      <c r="AA7" s="6"/>
      <c r="AB7" s="6"/>
      <c r="AC7" s="6"/>
      <c r="AD7" s="6"/>
      <c r="AE7" s="6"/>
      <c r="AF7" s="6"/>
      <c r="AG7" s="1371" t="s">
        <v>47</v>
      </c>
      <c r="AH7" s="1371"/>
      <c r="AI7" s="1371"/>
      <c r="AJ7" s="1371"/>
      <c r="AK7" s="1371"/>
      <c r="AL7" s="940"/>
      <c r="AM7" s="940"/>
      <c r="AN7" s="940"/>
      <c r="AO7" s="940"/>
      <c r="AP7" s="940"/>
      <c r="AQ7" s="940"/>
      <c r="AR7" s="940"/>
      <c r="AS7" s="940"/>
      <c r="AT7" s="940"/>
      <c r="AU7" s="940"/>
      <c r="AV7" s="94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26" t="s">
        <v>92</v>
      </c>
      <c r="AZ8" s="1627"/>
      <c r="BA8" s="1627"/>
      <c r="BB8" s="1627"/>
      <c r="BC8" s="1627"/>
      <c r="BD8" s="1627"/>
      <c r="BE8" s="1627"/>
      <c r="BF8" s="1628"/>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1" t="s">
        <v>61</v>
      </c>
      <c r="B9" s="1371"/>
      <c r="C9" s="1371"/>
      <c r="D9" s="1371"/>
      <c r="E9" s="1371"/>
      <c r="F9" s="940"/>
      <c r="G9" s="940"/>
      <c r="H9" s="940"/>
      <c r="I9" s="940"/>
      <c r="J9" s="940"/>
      <c r="K9" s="940"/>
      <c r="L9" s="940"/>
      <c r="M9" s="940"/>
      <c r="N9" s="940"/>
      <c r="O9" s="940"/>
      <c r="P9" s="940"/>
      <c r="Q9" s="6"/>
      <c r="R9" s="6"/>
      <c r="S9" s="6"/>
      <c r="T9" s="6"/>
      <c r="U9" s="6"/>
      <c r="V9" s="6"/>
      <c r="W9" s="6"/>
      <c r="X9" s="6"/>
      <c r="Y9" s="6"/>
      <c r="Z9" s="6"/>
      <c r="AA9" s="6"/>
      <c r="AB9" s="6"/>
      <c r="AC9" s="6"/>
      <c r="AD9" s="6"/>
      <c r="AE9" s="6"/>
      <c r="AF9" s="6"/>
      <c r="AG9" s="1371" t="s">
        <v>46</v>
      </c>
      <c r="AH9" s="1371"/>
      <c r="AI9" s="1371"/>
      <c r="AJ9" s="1371"/>
      <c r="AK9" s="1371"/>
      <c r="AL9" s="940"/>
      <c r="AM9" s="940"/>
      <c r="AN9" s="940"/>
      <c r="AO9" s="940"/>
      <c r="AP9" s="940"/>
      <c r="AQ9" s="940"/>
      <c r="AR9" s="940"/>
      <c r="AS9" s="940"/>
      <c r="AT9" s="940"/>
      <c r="AU9" s="940"/>
      <c r="AV9" s="940"/>
      <c r="AW9" s="5"/>
      <c r="AX9" s="17"/>
      <c r="AY9" s="1629" t="s">
        <v>91</v>
      </c>
      <c r="AZ9" s="1629"/>
      <c r="BA9" s="1629"/>
      <c r="BB9" s="1629"/>
      <c r="BC9" s="1629"/>
      <c r="BD9" s="1629"/>
      <c r="BE9" s="1631"/>
      <c r="BF9" s="1632"/>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0" t="s">
        <v>90</v>
      </c>
      <c r="AZ10" s="1630"/>
      <c r="BA10" s="1630"/>
      <c r="BB10" s="1630"/>
      <c r="BC10" s="1630"/>
      <c r="BD10" s="1630"/>
      <c r="BE10" s="1633"/>
      <c r="BF10" s="1634"/>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88" t="s">
        <v>89</v>
      </c>
      <c r="B11" s="1289"/>
      <c r="C11" s="1289"/>
      <c r="D11" s="1289"/>
      <c r="E11" s="1289"/>
      <c r="F11" s="1289"/>
      <c r="G11" s="1289"/>
      <c r="H11" s="1289"/>
      <c r="I11" s="1289"/>
      <c r="J11" s="1289"/>
      <c r="K11" s="1289"/>
      <c r="L11" s="1289"/>
      <c r="M11" s="1289"/>
      <c r="N11" s="1289"/>
      <c r="O11" s="1289"/>
      <c r="P11" s="1289"/>
      <c r="Q11" s="1289"/>
      <c r="R11" s="1289"/>
      <c r="S11" s="1289"/>
      <c r="T11" s="1289"/>
      <c r="U11" s="1289"/>
      <c r="V11" s="1289"/>
      <c r="W11" s="1289"/>
      <c r="X11" s="1289"/>
      <c r="Y11" s="1289"/>
      <c r="Z11" s="1289"/>
      <c r="AA11" s="1289"/>
      <c r="AB11" s="1289"/>
      <c r="AC11" s="1289"/>
      <c r="AD11" s="1289"/>
      <c r="AE11" s="1289"/>
      <c r="AF11" s="1289"/>
      <c r="AG11" s="1289"/>
      <c r="AH11" s="1289"/>
      <c r="AI11" s="1289"/>
      <c r="AJ11" s="1289"/>
      <c r="AK11" s="1289"/>
      <c r="AL11" s="1289"/>
      <c r="AM11" s="1289"/>
      <c r="AN11" s="1289"/>
      <c r="AO11" s="1289"/>
      <c r="AP11" s="1289"/>
      <c r="AQ11" s="1289"/>
      <c r="AR11" s="1289"/>
      <c r="AS11" s="1289"/>
      <c r="AT11" s="1289"/>
      <c r="AU11" s="1289"/>
      <c r="AV11" s="1290"/>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72" t="s">
        <v>88</v>
      </c>
      <c r="B12" s="1673"/>
      <c r="C12" s="1673"/>
      <c r="D12" s="1673"/>
      <c r="E12" s="1673"/>
      <c r="F12" s="1673"/>
      <c r="G12" s="1673"/>
      <c r="H12" s="1673"/>
      <c r="I12" s="1673"/>
      <c r="J12" s="1673"/>
      <c r="K12" s="1673"/>
      <c r="L12" s="1673"/>
      <c r="M12" s="1673"/>
      <c r="N12" s="1673"/>
      <c r="O12" s="1673"/>
      <c r="P12" s="1673"/>
      <c r="Q12" s="1673" t="s">
        <v>87</v>
      </c>
      <c r="R12" s="1673"/>
      <c r="S12" s="1673"/>
      <c r="T12" s="1673"/>
      <c r="U12" s="1673"/>
      <c r="V12" s="1673"/>
      <c r="W12" s="1673"/>
      <c r="X12" s="1673"/>
      <c r="Y12" s="1673"/>
      <c r="Z12" s="1673"/>
      <c r="AA12" s="1673"/>
      <c r="AB12" s="1673"/>
      <c r="AC12" s="1673"/>
      <c r="AD12" s="1673"/>
      <c r="AE12" s="1673"/>
      <c r="AF12" s="1673"/>
      <c r="AG12" s="1673" t="s">
        <v>86</v>
      </c>
      <c r="AH12" s="1673"/>
      <c r="AI12" s="1673"/>
      <c r="AJ12" s="1673"/>
      <c r="AK12" s="1673"/>
      <c r="AL12" s="1673"/>
      <c r="AM12" s="1673"/>
      <c r="AN12" s="1673"/>
      <c r="AO12" s="1673"/>
      <c r="AP12" s="1673"/>
      <c r="AQ12" s="1673"/>
      <c r="AR12" s="1673"/>
      <c r="AS12" s="1673"/>
      <c r="AT12" s="1673"/>
      <c r="AU12" s="1673"/>
      <c r="AV12" s="1686"/>
      <c r="AW12" s="5"/>
      <c r="AX12" s="1712" t="s">
        <v>56</v>
      </c>
      <c r="AY12" s="1713"/>
      <c r="AZ12" s="1713"/>
      <c r="BA12" s="1713"/>
      <c r="BB12" s="1713"/>
      <c r="BC12" s="1713"/>
      <c r="BD12" s="1713"/>
      <c r="BE12" s="1713"/>
      <c r="BF12" s="1713"/>
      <c r="BG12" s="1714"/>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98" t="s">
        <v>53</v>
      </c>
      <c r="B13" s="1400"/>
      <c r="C13" s="11" t="s">
        <v>85</v>
      </c>
      <c r="D13" s="1522"/>
      <c r="E13" s="1522"/>
      <c r="F13" s="1522"/>
      <c r="G13" s="11" t="s">
        <v>84</v>
      </c>
      <c r="H13" s="1522"/>
      <c r="I13" s="1522"/>
      <c r="J13" s="1646"/>
      <c r="K13" s="1647" t="s">
        <v>63</v>
      </c>
      <c r="L13" s="1399"/>
      <c r="M13" s="1399"/>
      <c r="N13" s="1688" t="str">
        <f>IF(AND(D13&lt;&gt;0,H13&lt;&gt;0),D13*H13/144,"")</f>
        <v/>
      </c>
      <c r="O13" s="1688"/>
      <c r="P13" s="1689"/>
      <c r="Q13" s="1647" t="s">
        <v>66</v>
      </c>
      <c r="R13" s="1399"/>
      <c r="S13" s="1399"/>
      <c r="T13" s="1690" t="str">
        <f>IFERROR(ROUND((AB13/N13),2),"")</f>
        <v/>
      </c>
      <c r="U13" s="1690"/>
      <c r="V13" s="1690"/>
      <c r="W13" s="1690"/>
      <c r="X13" s="1691"/>
      <c r="Y13" s="1647" t="s">
        <v>29</v>
      </c>
      <c r="Z13" s="1399"/>
      <c r="AA13" s="1399"/>
      <c r="AB13" s="973"/>
      <c r="AC13" s="973"/>
      <c r="AD13" s="973"/>
      <c r="AE13" s="973"/>
      <c r="AF13" s="974"/>
      <c r="AG13" s="1647" t="s">
        <v>66</v>
      </c>
      <c r="AH13" s="1399"/>
      <c r="AI13" s="1399"/>
      <c r="AJ13" s="1690" t="str">
        <f>AP37</f>
        <v/>
      </c>
      <c r="AK13" s="1690"/>
      <c r="AL13" s="1690"/>
      <c r="AM13" s="1690"/>
      <c r="AN13" s="1691"/>
      <c r="AO13" s="1647" t="s">
        <v>29</v>
      </c>
      <c r="AP13" s="1399"/>
      <c r="AQ13" s="1399"/>
      <c r="AR13" s="1690" t="str">
        <f>AP40</f>
        <v/>
      </c>
      <c r="AS13" s="1690"/>
      <c r="AT13" s="1690"/>
      <c r="AU13" s="1690"/>
      <c r="AV13" s="1715"/>
      <c r="AW13" s="5"/>
      <c r="AX13" s="1602" t="str">
        <f>IF(AR13="CALC.","",IF(AR13="","",IF(AR13&lt;AB13-(AB13*$BE$10),"Below "&amp;$BE$10*100&amp;"% by "&amp;ROUND(AB13-(AB13*$BE$10)-AR13,0)&amp;" CFM",IF(AR13&gt;AB13+(AB13*$BE$9),"Above "&amp;$BE$9*100&amp;"% by "&amp;ROUND(AR13-AB13-(AB13*$BE$9),0)&amp;" CFM",""))))</f>
        <v/>
      </c>
      <c r="AY13" s="1603"/>
      <c r="AZ13" s="1603"/>
      <c r="BA13" s="1603"/>
      <c r="BB13" s="1603"/>
      <c r="BC13" s="1603"/>
      <c r="BD13" s="1603"/>
      <c r="BE13" s="1603"/>
      <c r="BF13" s="1603"/>
      <c r="BG13" s="1604"/>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25" t="s">
        <v>809</v>
      </c>
      <c r="U15" s="1426"/>
      <c r="V15" s="1426"/>
      <c r="W15" s="1426"/>
      <c r="X15" s="1426"/>
      <c r="Y15" s="1426"/>
      <c r="Z15" s="1426"/>
      <c r="AA15" s="1426"/>
      <c r="AB15" s="1426"/>
      <c r="AC15" s="1426"/>
      <c r="AD15" s="1426"/>
      <c r="AE15" s="1427"/>
      <c r="AF15" s="6"/>
      <c r="AG15" s="1288" t="s">
        <v>83</v>
      </c>
      <c r="AH15" s="1289"/>
      <c r="AI15" s="1289"/>
      <c r="AJ15" s="1289"/>
      <c r="AK15" s="1289"/>
      <c r="AL15" s="1289"/>
      <c r="AM15" s="1289"/>
      <c r="AN15" s="1289"/>
      <c r="AO15" s="1289"/>
      <c r="AP15" s="1289"/>
      <c r="AQ15" s="1289"/>
      <c r="AR15" s="1289"/>
      <c r="AS15" s="1289"/>
      <c r="AT15" s="1289"/>
      <c r="AU15" s="1289"/>
      <c r="AV15" s="1290"/>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63"/>
      <c r="U16" s="1664"/>
      <c r="V16" s="1664"/>
      <c r="W16" s="1664"/>
      <c r="X16" s="1664"/>
      <c r="Y16" s="1664"/>
      <c r="Z16" s="1664"/>
      <c r="AA16" s="1664"/>
      <c r="AB16" s="1437"/>
      <c r="AC16" s="1438"/>
      <c r="AD16" s="1111"/>
      <c r="AE16" s="1299"/>
      <c r="AF16" s="6"/>
      <c r="AG16" s="1699" t="s">
        <v>82</v>
      </c>
      <c r="AH16" s="1700"/>
      <c r="AI16" s="1700"/>
      <c r="AJ16" s="1700"/>
      <c r="AK16" s="1700"/>
      <c r="AL16" s="1697" t="s">
        <v>646</v>
      </c>
      <c r="AM16" s="1697"/>
      <c r="AN16" s="1697"/>
      <c r="AO16" s="1697"/>
      <c r="AP16" s="1697"/>
      <c r="AQ16" s="1697"/>
      <c r="AR16" s="1697"/>
      <c r="AS16" s="1697"/>
      <c r="AT16" s="1697"/>
      <c r="AU16" s="1697"/>
      <c r="AV16" s="1698"/>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1" t="s">
        <v>81</v>
      </c>
      <c r="B18" s="1702"/>
      <c r="C18" s="1702"/>
      <c r="D18" s="1702"/>
      <c r="E18" s="1702"/>
      <c r="F18" s="1702"/>
      <c r="G18" s="1702"/>
      <c r="H18" s="1702"/>
      <c r="I18" s="1702"/>
      <c r="J18" s="1702"/>
      <c r="K18" s="1702"/>
      <c r="L18" s="1702"/>
      <c r="M18" s="1702"/>
      <c r="N18" s="1702"/>
      <c r="O18" s="1702"/>
      <c r="P18" s="1702"/>
      <c r="Q18" s="1702"/>
      <c r="R18" s="1702"/>
      <c r="S18" s="1702"/>
      <c r="T18" s="1702"/>
      <c r="U18" s="1702"/>
      <c r="V18" s="1702"/>
      <c r="W18" s="1702"/>
      <c r="X18" s="1702"/>
      <c r="Y18" s="1702"/>
      <c r="Z18" s="1702"/>
      <c r="AA18" s="1702"/>
      <c r="AB18" s="1702"/>
      <c r="AC18" s="1702"/>
      <c r="AD18" s="1702"/>
      <c r="AE18" s="1702"/>
      <c r="AF18" s="1702"/>
      <c r="AG18" s="1702"/>
      <c r="AH18" s="1702"/>
      <c r="AI18" s="1702"/>
      <c r="AJ18" s="1702"/>
      <c r="AK18" s="1702"/>
      <c r="AL18" s="1702"/>
      <c r="AM18" s="1702"/>
      <c r="AN18" s="1702"/>
      <c r="AO18" s="1702"/>
      <c r="AP18" s="1702"/>
      <c r="AQ18" s="1702"/>
      <c r="AR18" s="1702"/>
      <c r="AS18" s="1702"/>
      <c r="AT18" s="1702"/>
      <c r="AU18" s="1702"/>
      <c r="AV18" s="1703"/>
      <c r="AW18" s="5"/>
      <c r="AX18" s="1249" t="s">
        <v>80</v>
      </c>
      <c r="AY18" s="1658"/>
      <c r="AZ18" s="1658"/>
      <c r="BA18" s="1658"/>
      <c r="BB18" s="1658"/>
      <c r="BC18" s="1658"/>
      <c r="BD18" s="1658"/>
      <c r="BE18" s="1658"/>
      <c r="BF18" s="165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68" t="s">
        <v>668</v>
      </c>
      <c r="B19" s="1669"/>
      <c r="C19" s="1669"/>
      <c r="D19" s="1669"/>
      <c r="E19" s="1669"/>
      <c r="F19" s="1704"/>
      <c r="G19" s="1649">
        <v>1</v>
      </c>
      <c r="H19" s="1649"/>
      <c r="I19" s="1649"/>
      <c r="J19" s="1648">
        <v>2</v>
      </c>
      <c r="K19" s="1649"/>
      <c r="L19" s="1649"/>
      <c r="M19" s="1648">
        <v>3</v>
      </c>
      <c r="N19" s="1649"/>
      <c r="O19" s="1649"/>
      <c r="P19" s="1648">
        <v>4</v>
      </c>
      <c r="Q19" s="1649"/>
      <c r="R19" s="1649"/>
      <c r="S19" s="1648">
        <v>5</v>
      </c>
      <c r="T19" s="1649"/>
      <c r="U19" s="1649"/>
      <c r="V19" s="1648">
        <v>6</v>
      </c>
      <c r="W19" s="1649"/>
      <c r="X19" s="1649"/>
      <c r="Y19" s="1648">
        <v>7</v>
      </c>
      <c r="Z19" s="1649"/>
      <c r="AA19" s="1649"/>
      <c r="AB19" s="1648">
        <v>8</v>
      </c>
      <c r="AC19" s="1649"/>
      <c r="AD19" s="1649"/>
      <c r="AE19" s="1648">
        <v>9</v>
      </c>
      <c r="AF19" s="1649"/>
      <c r="AG19" s="1649"/>
      <c r="AH19" s="1648">
        <v>10</v>
      </c>
      <c r="AI19" s="1649"/>
      <c r="AJ19" s="1649"/>
      <c r="AK19" s="1648">
        <v>11</v>
      </c>
      <c r="AL19" s="1649"/>
      <c r="AM19" s="1649"/>
      <c r="AN19" s="1648">
        <v>12</v>
      </c>
      <c r="AO19" s="1649"/>
      <c r="AP19" s="1649"/>
      <c r="AQ19" s="1648">
        <v>13</v>
      </c>
      <c r="AR19" s="1649"/>
      <c r="AS19" s="1649"/>
      <c r="AT19" s="1648">
        <v>14</v>
      </c>
      <c r="AU19" s="1649"/>
      <c r="AV19" s="1705"/>
      <c r="AW19" s="5"/>
      <c r="AX19" s="1660"/>
      <c r="AY19" s="1661"/>
      <c r="AZ19" s="1661"/>
      <c r="BA19" s="1661"/>
      <c r="BB19" s="1661"/>
      <c r="BC19" s="1661"/>
      <c r="BD19" s="1661"/>
      <c r="BE19" s="1661"/>
      <c r="BF19" s="1662"/>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96" t="s">
        <v>55</v>
      </c>
      <c r="B20" s="1360"/>
      <c r="C20" s="1360"/>
      <c r="D20" s="1360" t="s">
        <v>78</v>
      </c>
      <c r="E20" s="1360"/>
      <c r="F20" s="1687"/>
      <c r="G20" s="1666">
        <f>IFERROR(IF(BD20&lt;12,BD20/2,6),"")</f>
        <v>6</v>
      </c>
      <c r="H20" s="1666"/>
      <c r="I20" s="1666"/>
      <c r="J20" s="1665" t="str">
        <f>IFERROR(IF(J19&lt;=$BD$21,G20+$BD$22,""),"")</f>
        <v/>
      </c>
      <c r="K20" s="1666"/>
      <c r="L20" s="1666"/>
      <c r="M20" s="1665" t="str">
        <f>IFERROR(IF(M19&lt;=$BD$21,J20+$BD$22,""),"")</f>
        <v/>
      </c>
      <c r="N20" s="1666"/>
      <c r="O20" s="1666"/>
      <c r="P20" s="1665" t="str">
        <f>IFERROR(IF(P19&lt;=$BD$21,M20+$BD$22,""),"")</f>
        <v/>
      </c>
      <c r="Q20" s="1666"/>
      <c r="R20" s="1666"/>
      <c r="S20" s="1665" t="str">
        <f>IFERROR(IF(S19&lt;=$BD$21,P20+$BD$22,""),"")</f>
        <v/>
      </c>
      <c r="T20" s="1666"/>
      <c r="U20" s="1666"/>
      <c r="V20" s="1665" t="str">
        <f>IFERROR(IF(V19&lt;=$BD$21,S20+$BD$22,""),"")</f>
        <v/>
      </c>
      <c r="W20" s="1666"/>
      <c r="X20" s="1666"/>
      <c r="Y20" s="1665" t="str">
        <f>IFERROR(IF(Y19&lt;=$BD$21,V20+$BD$22,""),"")</f>
        <v/>
      </c>
      <c r="Z20" s="1666"/>
      <c r="AA20" s="1666"/>
      <c r="AB20" s="1665" t="str">
        <f>IFERROR(IF(AB19&lt;=$BD$21,Y20+$BD$22,""),"")</f>
        <v/>
      </c>
      <c r="AC20" s="1666"/>
      <c r="AD20" s="1666"/>
      <c r="AE20" s="1665" t="str">
        <f>IFERROR(IF(AE19&lt;=$BD$21,AB20+$BD$22,""),"")</f>
        <v/>
      </c>
      <c r="AF20" s="1666"/>
      <c r="AG20" s="1666"/>
      <c r="AH20" s="1665" t="str">
        <f>IFERROR(IF(AH19&lt;=$BD$21,AE20+$BD$22,""),"")</f>
        <v/>
      </c>
      <c r="AI20" s="1666"/>
      <c r="AJ20" s="1666"/>
      <c r="AK20" s="1665" t="str">
        <f>IFERROR(IF(AK19&lt;=$BD$21,AH20+$BD$22,""),"")</f>
        <v/>
      </c>
      <c r="AL20" s="1666"/>
      <c r="AM20" s="1666"/>
      <c r="AN20" s="1665" t="str">
        <f>IFERROR(IF(AN19&lt;=$BD$21,AK20+$BD$22,""),"")</f>
        <v/>
      </c>
      <c r="AO20" s="1666"/>
      <c r="AP20" s="1666"/>
      <c r="AQ20" s="1665" t="str">
        <f>IFERROR(IF(AQ19&lt;=$BD$21,AN20+$BD$22,""),"")</f>
        <v/>
      </c>
      <c r="AR20" s="1666"/>
      <c r="AS20" s="1666"/>
      <c r="AT20" s="1665" t="str">
        <f>IFERROR(IF(AT19&lt;=$BD$21,AQ20+$BD$22,""),"")</f>
        <v/>
      </c>
      <c r="AU20" s="1666"/>
      <c r="AV20" s="1667"/>
      <c r="AW20" s="5"/>
      <c r="AX20" s="1652" t="s">
        <v>76</v>
      </c>
      <c r="AY20" s="1653"/>
      <c r="AZ20" s="1653"/>
      <c r="BA20" s="1653"/>
      <c r="BB20" s="1653"/>
      <c r="BC20" s="1654"/>
      <c r="BD20" s="1650" t="str">
        <f>IF(D13&lt;&gt;0,D13,"")</f>
        <v/>
      </c>
      <c r="BE20" s="1650"/>
      <c r="BF20" s="165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72">
        <v>1</v>
      </c>
      <c r="B21" s="1673"/>
      <c r="C21" s="1673"/>
      <c r="D21" s="1678">
        <f>IFERROR(IF(BD26&lt;12,BD26/2,6),"")</f>
        <v>6</v>
      </c>
      <c r="E21" s="1678"/>
      <c r="F21" s="1679"/>
      <c r="G21" s="1572"/>
      <c r="H21" s="1572"/>
      <c r="I21" s="1572"/>
      <c r="J21" s="1572"/>
      <c r="K21" s="1572"/>
      <c r="L21" s="1572"/>
      <c r="M21" s="1572"/>
      <c r="N21" s="1572"/>
      <c r="O21" s="1572"/>
      <c r="P21" s="1572"/>
      <c r="Q21" s="1572"/>
      <c r="R21" s="1572"/>
      <c r="S21" s="1572"/>
      <c r="T21" s="1572"/>
      <c r="U21" s="1572"/>
      <c r="V21" s="1572"/>
      <c r="W21" s="1572"/>
      <c r="X21" s="1572"/>
      <c r="Y21" s="1572"/>
      <c r="Z21" s="1572"/>
      <c r="AA21" s="1572"/>
      <c r="AB21" s="1572"/>
      <c r="AC21" s="1572"/>
      <c r="AD21" s="1572"/>
      <c r="AE21" s="1572"/>
      <c r="AF21" s="1572"/>
      <c r="AG21" s="1572"/>
      <c r="AH21" s="1572"/>
      <c r="AI21" s="1572"/>
      <c r="AJ21" s="1572"/>
      <c r="AK21" s="1572"/>
      <c r="AL21" s="1572"/>
      <c r="AM21" s="1572"/>
      <c r="AN21" s="1572"/>
      <c r="AO21" s="1572"/>
      <c r="AP21" s="1572"/>
      <c r="AQ21" s="1572"/>
      <c r="AR21" s="1572"/>
      <c r="AS21" s="1572"/>
      <c r="AT21" s="1572"/>
      <c r="AU21" s="1572"/>
      <c r="AV21" s="1682"/>
      <c r="AW21" s="5"/>
      <c r="AX21" s="1267" t="s">
        <v>75</v>
      </c>
      <c r="AY21" s="1268"/>
      <c r="AZ21" s="1268"/>
      <c r="BA21" s="1268"/>
      <c r="BB21" s="1268"/>
      <c r="BC21" s="1269"/>
      <c r="BD21" s="1312" t="str">
        <f>IFERROR(ROUNDUP(BD20/12,0),"")</f>
        <v/>
      </c>
      <c r="BE21" s="1312"/>
      <c r="BF21" s="131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68">
        <v>2</v>
      </c>
      <c r="B22" s="1669"/>
      <c r="C22" s="1669"/>
      <c r="D22" s="1670" t="str">
        <f>IFERROR(IF(A22&lt;=$BD$27,D21+$BD$28,""),"")</f>
        <v/>
      </c>
      <c r="E22" s="1670"/>
      <c r="F22" s="1671"/>
      <c r="G22" s="1572"/>
      <c r="H22" s="1572"/>
      <c r="I22" s="1572"/>
      <c r="J22" s="1572"/>
      <c r="K22" s="1572"/>
      <c r="L22" s="1572"/>
      <c r="M22" s="1572"/>
      <c r="N22" s="1572"/>
      <c r="O22" s="1572"/>
      <c r="P22" s="1572"/>
      <c r="Q22" s="1572"/>
      <c r="R22" s="1572"/>
      <c r="S22" s="1572"/>
      <c r="T22" s="1572"/>
      <c r="U22" s="1572"/>
      <c r="V22" s="1572"/>
      <c r="W22" s="1572"/>
      <c r="X22" s="1572"/>
      <c r="Y22" s="1572"/>
      <c r="Z22" s="1572"/>
      <c r="AA22" s="1572"/>
      <c r="AB22" s="1572"/>
      <c r="AC22" s="1572"/>
      <c r="AD22" s="1572"/>
      <c r="AE22" s="918"/>
      <c r="AF22" s="918"/>
      <c r="AG22" s="918"/>
      <c r="AH22" s="918"/>
      <c r="AI22" s="918"/>
      <c r="AJ22" s="918"/>
      <c r="AK22" s="918"/>
      <c r="AL22" s="918"/>
      <c r="AM22" s="918"/>
      <c r="AN22" s="918"/>
      <c r="AO22" s="918"/>
      <c r="AP22" s="918"/>
      <c r="AQ22" s="918"/>
      <c r="AR22" s="918"/>
      <c r="AS22" s="918"/>
      <c r="AT22" s="918"/>
      <c r="AU22" s="918"/>
      <c r="AV22" s="1479"/>
      <c r="AW22" s="5"/>
      <c r="AX22" s="1655" t="s">
        <v>74</v>
      </c>
      <c r="AY22" s="1656"/>
      <c r="AZ22" s="1656"/>
      <c r="BA22" s="1656"/>
      <c r="BB22" s="1656"/>
      <c r="BC22" s="1657"/>
      <c r="BD22" s="1680" t="str">
        <f>IFERROR((BD20-12)/(BD21-1),"")</f>
        <v/>
      </c>
      <c r="BE22" s="1680"/>
      <c r="BF22" s="1681"/>
      <c r="BG22" s="5"/>
      <c r="BH22" s="1305" t="s">
        <v>696</v>
      </c>
      <c r="BI22" s="1306"/>
      <c r="BJ22" s="1306"/>
      <c r="BK22" s="1306"/>
      <c r="BL22" s="1306"/>
      <c r="BM22" s="1306"/>
      <c r="BN22" s="1306"/>
      <c r="BO22" s="1306"/>
      <c r="BP22" s="1306"/>
      <c r="BQ22" s="1306"/>
      <c r="BR22" s="1306"/>
      <c r="BS22" s="1306"/>
      <c r="BT22" s="1306"/>
      <c r="BU22" s="1306"/>
      <c r="BV22" s="1307"/>
      <c r="BW22" s="5"/>
      <c r="BX22" s="5"/>
      <c r="BY22" s="5"/>
      <c r="BZ22" s="5"/>
      <c r="CA22" s="5"/>
      <c r="CB22" s="5"/>
      <c r="CC22" s="5"/>
      <c r="CD22" s="5"/>
      <c r="CE22" s="5"/>
      <c r="CF22" s="5"/>
    </row>
    <row r="23" spans="1:84" ht="12" customHeight="1" thickTop="1" thickBot="1" x14ac:dyDescent="0.3">
      <c r="A23" s="1668">
        <v>3</v>
      </c>
      <c r="B23" s="1669"/>
      <c r="C23" s="1669"/>
      <c r="D23" s="1670" t="str">
        <f t="shared" ref="D23:D30" si="0">IFERROR(IF(A23&lt;=$BD$27,D22+$BD$28,""),"")</f>
        <v/>
      </c>
      <c r="E23" s="1670"/>
      <c r="F23" s="1671"/>
      <c r="G23" s="1572"/>
      <c r="H23" s="1572"/>
      <c r="I23" s="1572"/>
      <c r="J23" s="1572"/>
      <c r="K23" s="1572"/>
      <c r="L23" s="1572"/>
      <c r="M23" s="1572"/>
      <c r="N23" s="1572"/>
      <c r="O23" s="1572"/>
      <c r="P23" s="1572"/>
      <c r="Q23" s="1572"/>
      <c r="R23" s="1572"/>
      <c r="S23" s="1572"/>
      <c r="T23" s="1572"/>
      <c r="U23" s="1572"/>
      <c r="V23" s="1572"/>
      <c r="W23" s="1572"/>
      <c r="X23" s="1572"/>
      <c r="Y23" s="1572"/>
      <c r="Z23" s="1572"/>
      <c r="AA23" s="1572"/>
      <c r="AB23" s="1572"/>
      <c r="AC23" s="1572"/>
      <c r="AD23" s="1572"/>
      <c r="AE23" s="918"/>
      <c r="AF23" s="918"/>
      <c r="AG23" s="918"/>
      <c r="AH23" s="918"/>
      <c r="AI23" s="918"/>
      <c r="AJ23" s="918"/>
      <c r="AK23" s="918"/>
      <c r="AL23" s="918"/>
      <c r="AM23" s="918"/>
      <c r="AN23" s="918"/>
      <c r="AO23" s="918"/>
      <c r="AP23" s="918"/>
      <c r="AQ23" s="918"/>
      <c r="AR23" s="918"/>
      <c r="AS23" s="918"/>
      <c r="AT23" s="918"/>
      <c r="AU23" s="918"/>
      <c r="AV23" s="1479"/>
      <c r="AW23" s="5"/>
      <c r="AX23" s="5"/>
      <c r="AY23" s="5"/>
      <c r="AZ23" s="5"/>
      <c r="BA23" s="5"/>
      <c r="BB23" s="5"/>
      <c r="BC23" s="5"/>
      <c r="BD23" s="5"/>
      <c r="BE23" s="5"/>
      <c r="BF23" s="5"/>
      <c r="BG23" s="5"/>
      <c r="BH23" s="905"/>
      <c r="BI23" s="906"/>
      <c r="BJ23" s="906"/>
      <c r="BK23" s="906"/>
      <c r="BL23" s="907"/>
      <c r="BM23" s="908"/>
      <c r="BN23" s="906"/>
      <c r="BO23" s="906"/>
      <c r="BP23" s="906"/>
      <c r="BQ23" s="907"/>
      <c r="BR23" s="908"/>
      <c r="BS23" s="906"/>
      <c r="BT23" s="906"/>
      <c r="BU23" s="906"/>
      <c r="BV23" s="909"/>
      <c r="BW23" s="5"/>
      <c r="BX23" s="5"/>
      <c r="BY23" s="5"/>
      <c r="BZ23" s="5"/>
      <c r="CA23" s="5"/>
      <c r="CB23" s="5"/>
      <c r="CC23" s="5"/>
      <c r="CD23" s="5"/>
      <c r="CE23" s="5"/>
      <c r="CF23" s="5"/>
    </row>
    <row r="24" spans="1:84" ht="12" customHeight="1" x14ac:dyDescent="0.25">
      <c r="A24" s="1668">
        <v>4</v>
      </c>
      <c r="B24" s="1669"/>
      <c r="C24" s="1669"/>
      <c r="D24" s="1670" t="str">
        <f t="shared" si="0"/>
        <v/>
      </c>
      <c r="E24" s="1670"/>
      <c r="F24" s="1671"/>
      <c r="G24" s="1572"/>
      <c r="H24" s="1572"/>
      <c r="I24" s="1572"/>
      <c r="J24" s="1572"/>
      <c r="K24" s="1572"/>
      <c r="L24" s="1572"/>
      <c r="M24" s="1572"/>
      <c r="N24" s="1572"/>
      <c r="O24" s="1572"/>
      <c r="P24" s="1572"/>
      <c r="Q24" s="1572"/>
      <c r="R24" s="1572"/>
      <c r="S24" s="1572"/>
      <c r="T24" s="1572"/>
      <c r="U24" s="1572"/>
      <c r="V24" s="1572"/>
      <c r="W24" s="1572"/>
      <c r="X24" s="1572"/>
      <c r="Y24" s="1572"/>
      <c r="Z24" s="1572"/>
      <c r="AA24" s="1572"/>
      <c r="AB24" s="1572"/>
      <c r="AC24" s="1572"/>
      <c r="AD24" s="1572"/>
      <c r="AE24" s="918"/>
      <c r="AF24" s="918"/>
      <c r="AG24" s="918"/>
      <c r="AH24" s="918"/>
      <c r="AI24" s="918"/>
      <c r="AJ24" s="918"/>
      <c r="AK24" s="918"/>
      <c r="AL24" s="918"/>
      <c r="AM24" s="918"/>
      <c r="AN24" s="918"/>
      <c r="AO24" s="918"/>
      <c r="AP24" s="918"/>
      <c r="AQ24" s="918"/>
      <c r="AR24" s="918"/>
      <c r="AS24" s="918"/>
      <c r="AT24" s="918"/>
      <c r="AU24" s="918"/>
      <c r="AV24" s="1479"/>
      <c r="AW24" s="5"/>
      <c r="AX24" s="1249" t="s">
        <v>77</v>
      </c>
      <c r="AY24" s="1658"/>
      <c r="AZ24" s="1658"/>
      <c r="BA24" s="1658"/>
      <c r="BB24" s="1658"/>
      <c r="BC24" s="1658"/>
      <c r="BD24" s="1658"/>
      <c r="BE24" s="1658"/>
      <c r="BF24" s="1659"/>
      <c r="BG24" s="5"/>
      <c r="BH24" s="886"/>
      <c r="BI24" s="870"/>
      <c r="BJ24" s="870"/>
      <c r="BK24" s="870"/>
      <c r="BL24" s="871"/>
      <c r="BM24" s="869"/>
      <c r="BN24" s="870"/>
      <c r="BO24" s="870"/>
      <c r="BP24" s="870"/>
      <c r="BQ24" s="871"/>
      <c r="BR24" s="869"/>
      <c r="BS24" s="870"/>
      <c r="BT24" s="870"/>
      <c r="BU24" s="870"/>
      <c r="BV24" s="872"/>
      <c r="BW24" s="5"/>
      <c r="BX24" s="5"/>
      <c r="BY24" s="5"/>
      <c r="BZ24" s="5"/>
      <c r="CA24" s="5"/>
      <c r="CB24" s="5"/>
      <c r="CC24" s="5"/>
      <c r="CD24" s="5"/>
      <c r="CE24" s="5"/>
      <c r="CF24" s="5"/>
    </row>
    <row r="25" spans="1:84" ht="12" customHeight="1" thickBot="1" x14ac:dyDescent="0.3">
      <c r="A25" s="1668">
        <v>5</v>
      </c>
      <c r="B25" s="1669"/>
      <c r="C25" s="1669"/>
      <c r="D25" s="1670" t="str">
        <f t="shared" si="0"/>
        <v/>
      </c>
      <c r="E25" s="1670"/>
      <c r="F25" s="1671"/>
      <c r="G25" s="1572"/>
      <c r="H25" s="1572"/>
      <c r="I25" s="1572"/>
      <c r="J25" s="1572"/>
      <c r="K25" s="1572"/>
      <c r="L25" s="1572"/>
      <c r="M25" s="1572"/>
      <c r="N25" s="1572"/>
      <c r="O25" s="1572"/>
      <c r="P25" s="1572"/>
      <c r="Q25" s="1572"/>
      <c r="R25" s="1572"/>
      <c r="S25" s="1572"/>
      <c r="T25" s="1572"/>
      <c r="U25" s="1572"/>
      <c r="V25" s="1572"/>
      <c r="W25" s="1572"/>
      <c r="X25" s="1572"/>
      <c r="Y25" s="1572"/>
      <c r="Z25" s="1572"/>
      <c r="AA25" s="1572"/>
      <c r="AB25" s="1572"/>
      <c r="AC25" s="1572"/>
      <c r="AD25" s="1572"/>
      <c r="AE25" s="918"/>
      <c r="AF25" s="918"/>
      <c r="AG25" s="918"/>
      <c r="AH25" s="918"/>
      <c r="AI25" s="918"/>
      <c r="AJ25" s="918"/>
      <c r="AK25" s="918"/>
      <c r="AL25" s="918"/>
      <c r="AM25" s="918"/>
      <c r="AN25" s="918"/>
      <c r="AO25" s="918"/>
      <c r="AP25" s="918"/>
      <c r="AQ25" s="918"/>
      <c r="AR25" s="918"/>
      <c r="AS25" s="918"/>
      <c r="AT25" s="918"/>
      <c r="AU25" s="918"/>
      <c r="AV25" s="1479"/>
      <c r="AW25" s="5"/>
      <c r="AX25" s="1660"/>
      <c r="AY25" s="1661"/>
      <c r="AZ25" s="1661"/>
      <c r="BA25" s="1661"/>
      <c r="BB25" s="1661"/>
      <c r="BC25" s="1661"/>
      <c r="BD25" s="1661"/>
      <c r="BE25" s="1661"/>
      <c r="BF25" s="1662"/>
      <c r="BG25" s="5"/>
      <c r="BH25" s="886"/>
      <c r="BI25" s="870"/>
      <c r="BJ25" s="870"/>
      <c r="BK25" s="870"/>
      <c r="BL25" s="871"/>
      <c r="BM25" s="869"/>
      <c r="BN25" s="870"/>
      <c r="BO25" s="870"/>
      <c r="BP25" s="870"/>
      <c r="BQ25" s="871"/>
      <c r="BR25" s="869"/>
      <c r="BS25" s="870"/>
      <c r="BT25" s="870"/>
      <c r="BU25" s="870"/>
      <c r="BV25" s="872"/>
      <c r="BW25" s="5"/>
      <c r="BX25" s="5"/>
      <c r="BY25" s="5"/>
      <c r="BZ25" s="5"/>
      <c r="CA25" s="5"/>
      <c r="CB25" s="5"/>
      <c r="CC25" s="5"/>
      <c r="CD25" s="5"/>
      <c r="CE25" s="5"/>
      <c r="CF25" s="5"/>
    </row>
    <row r="26" spans="1:84" ht="12" customHeight="1" thickTop="1" x14ac:dyDescent="0.25">
      <c r="A26" s="1668">
        <v>6</v>
      </c>
      <c r="B26" s="1669"/>
      <c r="C26" s="1669"/>
      <c r="D26" s="1670" t="str">
        <f t="shared" si="0"/>
        <v/>
      </c>
      <c r="E26" s="1670"/>
      <c r="F26" s="1671"/>
      <c r="G26" s="1572"/>
      <c r="H26" s="1572"/>
      <c r="I26" s="1572"/>
      <c r="J26" s="1572"/>
      <c r="K26" s="1572"/>
      <c r="L26" s="1572"/>
      <c r="M26" s="1572"/>
      <c r="N26" s="1572"/>
      <c r="O26" s="1572"/>
      <c r="P26" s="1572"/>
      <c r="Q26" s="1572"/>
      <c r="R26" s="1572"/>
      <c r="S26" s="1572"/>
      <c r="T26" s="1572"/>
      <c r="U26" s="1572"/>
      <c r="V26" s="1572"/>
      <c r="W26" s="1572"/>
      <c r="X26" s="1572"/>
      <c r="Y26" s="1572"/>
      <c r="Z26" s="1572"/>
      <c r="AA26" s="1572"/>
      <c r="AB26" s="1572"/>
      <c r="AC26" s="1572"/>
      <c r="AD26" s="1572"/>
      <c r="AE26" s="918"/>
      <c r="AF26" s="918"/>
      <c r="AG26" s="918"/>
      <c r="AH26" s="918"/>
      <c r="AI26" s="918"/>
      <c r="AJ26" s="918"/>
      <c r="AK26" s="918"/>
      <c r="AL26" s="918"/>
      <c r="AM26" s="918"/>
      <c r="AN26" s="918"/>
      <c r="AO26" s="918"/>
      <c r="AP26" s="918"/>
      <c r="AQ26" s="918"/>
      <c r="AR26" s="918"/>
      <c r="AS26" s="918"/>
      <c r="AT26" s="918"/>
      <c r="AU26" s="918"/>
      <c r="AV26" s="1479"/>
      <c r="AW26" s="5"/>
      <c r="AX26" s="1683" t="s">
        <v>671</v>
      </c>
      <c r="AY26" s="1684"/>
      <c r="AZ26" s="1684"/>
      <c r="BA26" s="1684"/>
      <c r="BB26" s="1684"/>
      <c r="BC26" s="1685"/>
      <c r="BD26" s="1650" t="str">
        <f>IF(H13&lt;&gt;0,H13,"")</f>
        <v/>
      </c>
      <c r="BE26" s="1650"/>
      <c r="BF26" s="1651"/>
      <c r="BG26" s="5"/>
      <c r="BH26" s="886"/>
      <c r="BI26" s="870"/>
      <c r="BJ26" s="870"/>
      <c r="BK26" s="870"/>
      <c r="BL26" s="871"/>
      <c r="BM26" s="869"/>
      <c r="BN26" s="870"/>
      <c r="BO26" s="870"/>
      <c r="BP26" s="870"/>
      <c r="BQ26" s="871"/>
      <c r="BR26" s="869"/>
      <c r="BS26" s="870"/>
      <c r="BT26" s="870"/>
      <c r="BU26" s="870"/>
      <c r="BV26" s="872"/>
      <c r="BW26" s="5"/>
      <c r="BX26" s="5"/>
      <c r="BY26" s="5"/>
      <c r="BZ26" s="5"/>
      <c r="CA26" s="5"/>
      <c r="CB26" s="5"/>
      <c r="CC26" s="5"/>
      <c r="CD26" s="5"/>
      <c r="CE26" s="5"/>
      <c r="CF26" s="5"/>
    </row>
    <row r="27" spans="1:84" ht="12" customHeight="1" x14ac:dyDescent="0.25">
      <c r="A27" s="1668">
        <v>7</v>
      </c>
      <c r="B27" s="1669"/>
      <c r="C27" s="1669"/>
      <c r="D27" s="1670" t="str">
        <f t="shared" si="0"/>
        <v/>
      </c>
      <c r="E27" s="1670"/>
      <c r="F27" s="1671"/>
      <c r="G27" s="1572"/>
      <c r="H27" s="1572"/>
      <c r="I27" s="1572"/>
      <c r="J27" s="1572"/>
      <c r="K27" s="1572"/>
      <c r="L27" s="1572"/>
      <c r="M27" s="1572"/>
      <c r="N27" s="1572"/>
      <c r="O27" s="1572"/>
      <c r="P27" s="1572"/>
      <c r="Q27" s="1572"/>
      <c r="R27" s="1572"/>
      <c r="S27" s="1572"/>
      <c r="T27" s="1572"/>
      <c r="U27" s="1572"/>
      <c r="V27" s="1572"/>
      <c r="W27" s="1572"/>
      <c r="X27" s="1572"/>
      <c r="Y27" s="1572"/>
      <c r="Z27" s="1572"/>
      <c r="AA27" s="1572"/>
      <c r="AB27" s="1572"/>
      <c r="AC27" s="1572"/>
      <c r="AD27" s="1572"/>
      <c r="AE27" s="918"/>
      <c r="AF27" s="918"/>
      <c r="AG27" s="918"/>
      <c r="AH27" s="918"/>
      <c r="AI27" s="918"/>
      <c r="AJ27" s="918"/>
      <c r="AK27" s="918"/>
      <c r="AL27" s="918"/>
      <c r="AM27" s="918"/>
      <c r="AN27" s="918"/>
      <c r="AO27" s="918"/>
      <c r="AP27" s="918"/>
      <c r="AQ27" s="918"/>
      <c r="AR27" s="918"/>
      <c r="AS27" s="918"/>
      <c r="AT27" s="918"/>
      <c r="AU27" s="918"/>
      <c r="AV27" s="1479"/>
      <c r="AW27" s="5"/>
      <c r="AX27" s="1267" t="s">
        <v>75</v>
      </c>
      <c r="AY27" s="1268"/>
      <c r="AZ27" s="1268"/>
      <c r="BA27" s="1268"/>
      <c r="BB27" s="1268"/>
      <c r="BC27" s="1269"/>
      <c r="BD27" s="1312" t="str">
        <f>IFERROR(ROUNDUP(BD26/12,0),"")</f>
        <v/>
      </c>
      <c r="BE27" s="1312"/>
      <c r="BF27" s="1313"/>
      <c r="BG27" s="5"/>
      <c r="BH27" s="886"/>
      <c r="BI27" s="870"/>
      <c r="BJ27" s="870"/>
      <c r="BK27" s="870"/>
      <c r="BL27" s="871"/>
      <c r="BM27" s="869"/>
      <c r="BN27" s="870"/>
      <c r="BO27" s="870"/>
      <c r="BP27" s="870"/>
      <c r="BQ27" s="871"/>
      <c r="BR27" s="869"/>
      <c r="BS27" s="870"/>
      <c r="BT27" s="870"/>
      <c r="BU27" s="870"/>
      <c r="BV27" s="872"/>
      <c r="BW27" s="5"/>
      <c r="BX27" s="5"/>
      <c r="BY27" s="5"/>
      <c r="BZ27" s="5"/>
      <c r="CA27" s="5"/>
      <c r="CB27" s="5"/>
      <c r="CC27" s="5"/>
      <c r="CD27" s="5"/>
      <c r="CE27" s="5"/>
      <c r="CF27" s="5"/>
    </row>
    <row r="28" spans="1:84" ht="12" customHeight="1" thickBot="1" x14ac:dyDescent="0.3">
      <c r="A28" s="1668">
        <v>8</v>
      </c>
      <c r="B28" s="1669"/>
      <c r="C28" s="1669"/>
      <c r="D28" s="1670" t="str">
        <f t="shared" si="0"/>
        <v/>
      </c>
      <c r="E28" s="1670"/>
      <c r="F28" s="1671"/>
      <c r="G28" s="1572"/>
      <c r="H28" s="1572"/>
      <c r="I28" s="1572"/>
      <c r="J28" s="1572"/>
      <c r="K28" s="1572"/>
      <c r="L28" s="1572"/>
      <c r="M28" s="1572"/>
      <c r="N28" s="1572"/>
      <c r="O28" s="1572"/>
      <c r="P28" s="1572"/>
      <c r="Q28" s="1572"/>
      <c r="R28" s="1572"/>
      <c r="S28" s="1572"/>
      <c r="T28" s="1572"/>
      <c r="U28" s="1572"/>
      <c r="V28" s="1572"/>
      <c r="W28" s="1572"/>
      <c r="X28" s="1572"/>
      <c r="Y28" s="1572"/>
      <c r="Z28" s="1572"/>
      <c r="AA28" s="1572"/>
      <c r="AB28" s="1572"/>
      <c r="AC28" s="1572"/>
      <c r="AD28" s="1572"/>
      <c r="AE28" s="918"/>
      <c r="AF28" s="918"/>
      <c r="AG28" s="918"/>
      <c r="AH28" s="918"/>
      <c r="AI28" s="918"/>
      <c r="AJ28" s="918"/>
      <c r="AK28" s="918"/>
      <c r="AL28" s="918"/>
      <c r="AM28" s="918"/>
      <c r="AN28" s="918"/>
      <c r="AO28" s="918"/>
      <c r="AP28" s="918"/>
      <c r="AQ28" s="918"/>
      <c r="AR28" s="918"/>
      <c r="AS28" s="918"/>
      <c r="AT28" s="918"/>
      <c r="AU28" s="918"/>
      <c r="AV28" s="1479"/>
      <c r="AW28" s="5"/>
      <c r="AX28" s="1655" t="s">
        <v>74</v>
      </c>
      <c r="AY28" s="1656"/>
      <c r="AZ28" s="1656"/>
      <c r="BA28" s="1656"/>
      <c r="BB28" s="1656"/>
      <c r="BC28" s="1657"/>
      <c r="BD28" s="1680" t="str">
        <f>IFERROR((BD26-12)/(BD27-1),"")</f>
        <v/>
      </c>
      <c r="BE28" s="1680"/>
      <c r="BF28" s="1681"/>
      <c r="BG28" s="5"/>
      <c r="BH28" s="930"/>
      <c r="BI28" s="923"/>
      <c r="BJ28" s="923"/>
      <c r="BK28" s="923"/>
      <c r="BL28" s="931"/>
      <c r="BM28" s="922"/>
      <c r="BN28" s="923"/>
      <c r="BO28" s="923"/>
      <c r="BP28" s="923"/>
      <c r="BQ28" s="931"/>
      <c r="BR28" s="922"/>
      <c r="BS28" s="923"/>
      <c r="BT28" s="923"/>
      <c r="BU28" s="923"/>
      <c r="BV28" s="924"/>
      <c r="BW28" s="5"/>
      <c r="BX28" s="5"/>
      <c r="BY28" s="5"/>
      <c r="BZ28" s="5"/>
      <c r="CA28" s="5"/>
      <c r="CB28" s="5"/>
      <c r="CC28" s="5"/>
      <c r="CD28" s="5"/>
      <c r="CE28" s="5"/>
      <c r="CF28" s="5"/>
    </row>
    <row r="29" spans="1:84" ht="12" customHeight="1" thickBot="1" x14ac:dyDescent="0.3">
      <c r="A29" s="1668">
        <v>9</v>
      </c>
      <c r="B29" s="1669"/>
      <c r="C29" s="1669"/>
      <c r="D29" s="1670" t="str">
        <f t="shared" si="0"/>
        <v/>
      </c>
      <c r="E29" s="1670"/>
      <c r="F29" s="1671"/>
      <c r="G29" s="953"/>
      <c r="H29" s="918"/>
      <c r="I29" s="918"/>
      <c r="J29" s="918"/>
      <c r="K29" s="918"/>
      <c r="L29" s="918"/>
      <c r="M29" s="918"/>
      <c r="N29" s="918"/>
      <c r="O29" s="918"/>
      <c r="P29" s="918"/>
      <c r="Q29" s="918"/>
      <c r="R29" s="918"/>
      <c r="S29" s="918"/>
      <c r="T29" s="918"/>
      <c r="U29" s="918"/>
      <c r="V29" s="918"/>
      <c r="W29" s="918"/>
      <c r="X29" s="918"/>
      <c r="Y29" s="918"/>
      <c r="Z29" s="918"/>
      <c r="AA29" s="918"/>
      <c r="AB29" s="918"/>
      <c r="AC29" s="918"/>
      <c r="AD29" s="918"/>
      <c r="AE29" s="918"/>
      <c r="AF29" s="918"/>
      <c r="AG29" s="918"/>
      <c r="AH29" s="918"/>
      <c r="AI29" s="918"/>
      <c r="AJ29" s="918"/>
      <c r="AK29" s="918"/>
      <c r="AL29" s="918"/>
      <c r="AM29" s="918"/>
      <c r="AN29" s="918"/>
      <c r="AO29" s="918"/>
      <c r="AP29" s="918"/>
      <c r="AQ29" s="918"/>
      <c r="AR29" s="918"/>
      <c r="AS29" s="918"/>
      <c r="AT29" s="918"/>
      <c r="AU29" s="918"/>
      <c r="AV29" s="147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96">
        <v>10</v>
      </c>
      <c r="B30" s="1360"/>
      <c r="C30" s="1360"/>
      <c r="D30" s="1674" t="str">
        <f t="shared" si="0"/>
        <v/>
      </c>
      <c r="E30" s="1674"/>
      <c r="F30" s="1675"/>
      <c r="G30" s="1707"/>
      <c r="H30" s="1708"/>
      <c r="I30" s="1708"/>
      <c r="J30" s="1708"/>
      <c r="K30" s="1708"/>
      <c r="L30" s="1708"/>
      <c r="M30" s="1708"/>
      <c r="N30" s="1708"/>
      <c r="O30" s="1708"/>
      <c r="P30" s="1708"/>
      <c r="Q30" s="1708"/>
      <c r="R30" s="1708"/>
      <c r="S30" s="1708"/>
      <c r="T30" s="1708"/>
      <c r="U30" s="1708"/>
      <c r="V30" s="1708"/>
      <c r="W30" s="1708"/>
      <c r="X30" s="1708"/>
      <c r="Y30" s="1708"/>
      <c r="Z30" s="1708"/>
      <c r="AA30" s="1708"/>
      <c r="AB30" s="1708"/>
      <c r="AC30" s="1708"/>
      <c r="AD30" s="1708"/>
      <c r="AE30" s="1708"/>
      <c r="AF30" s="1708"/>
      <c r="AG30" s="1708"/>
      <c r="AH30" s="1708"/>
      <c r="AI30" s="1708"/>
      <c r="AJ30" s="1708"/>
      <c r="AK30" s="1708"/>
      <c r="AL30" s="1708"/>
      <c r="AM30" s="1708"/>
      <c r="AN30" s="1708"/>
      <c r="AO30" s="1708"/>
      <c r="AP30" s="1708"/>
      <c r="AQ30" s="1708"/>
      <c r="AR30" s="1708"/>
      <c r="AS30" s="1708"/>
      <c r="AT30" s="1708"/>
      <c r="AU30" s="1708"/>
      <c r="AV30" s="1716"/>
      <c r="AW30" s="5"/>
      <c r="AX30" s="1332" t="s">
        <v>611</v>
      </c>
      <c r="AY30" s="1333"/>
      <c r="AZ30" s="1333"/>
      <c r="BA30" s="1333"/>
      <c r="BB30" s="1333"/>
      <c r="BC30" s="1333"/>
      <c r="BD30" s="1333"/>
      <c r="BE30" s="1333"/>
      <c r="BF30" s="1333"/>
      <c r="BG30" s="1333"/>
      <c r="BH30" s="1333"/>
      <c r="BI30" s="1333"/>
      <c r="BJ30" s="1333"/>
      <c r="BK30" s="1333"/>
      <c r="BL30" s="1333"/>
      <c r="BM30" s="1333"/>
      <c r="BN30" s="1333"/>
      <c r="BO30" s="1333"/>
      <c r="BP30" s="1333"/>
      <c r="BQ30" s="1333"/>
      <c r="BR30" s="1333"/>
      <c r="BS30" s="1333"/>
      <c r="BT30" s="1333"/>
      <c r="BU30" s="1333"/>
      <c r="BV30" s="1333"/>
      <c r="BW30" s="1333"/>
      <c r="BX30" s="1333"/>
      <c r="BY30" s="1333"/>
      <c r="BZ30" s="1333"/>
      <c r="CA30" s="1333"/>
      <c r="CB30" s="1333"/>
      <c r="CC30" s="1334"/>
      <c r="CD30" s="5"/>
      <c r="CE30" s="5"/>
      <c r="CF30" s="5"/>
    </row>
    <row r="31" spans="1:84" ht="12.75" customHeight="1" thickTop="1" thickBot="1" x14ac:dyDescent="0.3">
      <c r="A31" s="1676" t="s">
        <v>40</v>
      </c>
      <c r="B31" s="1677"/>
      <c r="C31" s="1677"/>
      <c r="D31" s="1677"/>
      <c r="E31" s="1677"/>
      <c r="F31" s="1677"/>
      <c r="G31" s="1709">
        <f>IF(G20="CALC.","CALC.",SUM(G21:I30))</f>
        <v>0</v>
      </c>
      <c r="H31" s="1710"/>
      <c r="I31" s="1710"/>
      <c r="J31" s="1692" t="str">
        <f>IF(J20="","",SUM(J21:L30))</f>
        <v/>
      </c>
      <c r="K31" s="1693"/>
      <c r="L31" s="1694"/>
      <c r="M31" s="1692" t="str">
        <f>IF(M20="","",SUM(M21:O30))</f>
        <v/>
      </c>
      <c r="N31" s="1693"/>
      <c r="O31" s="1694"/>
      <c r="P31" s="1692" t="str">
        <f>IF(P20="","",SUM(P21:R30))</f>
        <v/>
      </c>
      <c r="Q31" s="1693"/>
      <c r="R31" s="1694"/>
      <c r="S31" s="1692" t="str">
        <f>IF(S20="","",SUM(S21:U30))</f>
        <v/>
      </c>
      <c r="T31" s="1693"/>
      <c r="U31" s="1694"/>
      <c r="V31" s="1692" t="str">
        <f>IF(V20="","",SUM(V21:X30))</f>
        <v/>
      </c>
      <c r="W31" s="1693"/>
      <c r="X31" s="1694"/>
      <c r="Y31" s="1692" t="str">
        <f>IF(Y20="","",SUM(Y21:AA30))</f>
        <v/>
      </c>
      <c r="Z31" s="1693"/>
      <c r="AA31" s="1694"/>
      <c r="AB31" s="1692" t="str">
        <f>IF(AB20="","",SUM(AB21:AD30))</f>
        <v/>
      </c>
      <c r="AC31" s="1693"/>
      <c r="AD31" s="1694"/>
      <c r="AE31" s="1692" t="str">
        <f>IF(AE20="","",SUM(AE21:AG30))</f>
        <v/>
      </c>
      <c r="AF31" s="1693"/>
      <c r="AG31" s="1694"/>
      <c r="AH31" s="1692" t="str">
        <f>IF(AH20="","",SUM(AH21:AJ30))</f>
        <v/>
      </c>
      <c r="AI31" s="1693"/>
      <c r="AJ31" s="1694"/>
      <c r="AK31" s="1692" t="str">
        <f>IF(AK20="","",SUM(AK21:AM30))</f>
        <v/>
      </c>
      <c r="AL31" s="1693"/>
      <c r="AM31" s="1694"/>
      <c r="AN31" s="1692" t="str">
        <f>IF(AN20="","",SUM(AN21:AP30))</f>
        <v/>
      </c>
      <c r="AO31" s="1693"/>
      <c r="AP31" s="1694"/>
      <c r="AQ31" s="1692" t="str">
        <f>IF(AQ20="","",SUM(AQ21:AS30))</f>
        <v/>
      </c>
      <c r="AR31" s="1693"/>
      <c r="AS31" s="1694"/>
      <c r="AT31" s="1692" t="str">
        <f>IF(AT20="","",SUM(AT21:AV30))</f>
        <v/>
      </c>
      <c r="AU31" s="1693"/>
      <c r="AV31" s="1711"/>
      <c r="AW31" s="5"/>
      <c r="AX31" s="1260" t="s">
        <v>79</v>
      </c>
      <c r="AY31" s="1261"/>
      <c r="AZ31" s="1261"/>
      <c r="BA31" s="1261"/>
      <c r="BB31" s="1330">
        <v>1</v>
      </c>
      <c r="BC31" s="1330"/>
      <c r="BD31" s="1330">
        <v>2</v>
      </c>
      <c r="BE31" s="1330"/>
      <c r="BF31" s="1330">
        <v>3</v>
      </c>
      <c r="BG31" s="1330"/>
      <c r="BH31" s="1330">
        <v>4</v>
      </c>
      <c r="BI31" s="1330"/>
      <c r="BJ31" s="1330">
        <v>5</v>
      </c>
      <c r="BK31" s="1330"/>
      <c r="BL31" s="1330">
        <v>6</v>
      </c>
      <c r="BM31" s="1330"/>
      <c r="BN31" s="1330">
        <v>7</v>
      </c>
      <c r="BO31" s="1330"/>
      <c r="BP31" s="1330">
        <v>8</v>
      </c>
      <c r="BQ31" s="1330"/>
      <c r="BR31" s="1330">
        <v>9</v>
      </c>
      <c r="BS31" s="1330"/>
      <c r="BT31" s="1330">
        <v>10</v>
      </c>
      <c r="BU31" s="1330"/>
      <c r="BV31" s="1330">
        <v>11</v>
      </c>
      <c r="BW31" s="1330"/>
      <c r="BX31" s="1330">
        <v>12</v>
      </c>
      <c r="BY31" s="1330"/>
      <c r="BZ31" s="1330">
        <v>13</v>
      </c>
      <c r="CA31" s="1330"/>
      <c r="CB31" s="1330">
        <v>14</v>
      </c>
      <c r="CC31" s="1645"/>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60" t="s">
        <v>55</v>
      </c>
      <c r="AY32" s="1261"/>
      <c r="AZ32" s="1261" t="s">
        <v>78</v>
      </c>
      <c r="BA32" s="1261"/>
      <c r="BB32" s="1643">
        <f>G20</f>
        <v>6</v>
      </c>
      <c r="BC32" s="1643"/>
      <c r="BD32" s="1643" t="str">
        <f>J20</f>
        <v/>
      </c>
      <c r="BE32" s="1643"/>
      <c r="BF32" s="1643" t="str">
        <f>M20</f>
        <v/>
      </c>
      <c r="BG32" s="1643"/>
      <c r="BH32" s="1643" t="str">
        <f>P20</f>
        <v/>
      </c>
      <c r="BI32" s="1643"/>
      <c r="BJ32" s="1643" t="str">
        <f>P20</f>
        <v/>
      </c>
      <c r="BK32" s="1643"/>
      <c r="BL32" s="1643" t="str">
        <f>S20</f>
        <v/>
      </c>
      <c r="BM32" s="1643"/>
      <c r="BN32" s="1643" t="str">
        <f>V20</f>
        <v/>
      </c>
      <c r="BO32" s="1643"/>
      <c r="BP32" s="1643" t="str">
        <f>Y20</f>
        <v/>
      </c>
      <c r="BQ32" s="1643"/>
      <c r="BR32" s="1643" t="str">
        <f>AE20</f>
        <v/>
      </c>
      <c r="BS32" s="1643"/>
      <c r="BT32" s="1643" t="str">
        <f>AH20</f>
        <v/>
      </c>
      <c r="BU32" s="1643"/>
      <c r="BV32" s="1643" t="str">
        <f>AK20</f>
        <v/>
      </c>
      <c r="BW32" s="1643"/>
      <c r="BX32" s="1643" t="str">
        <f>AN20</f>
        <v/>
      </c>
      <c r="BY32" s="1643"/>
      <c r="BZ32" s="1643" t="str">
        <f>AQ20</f>
        <v/>
      </c>
      <c r="CA32" s="1643"/>
      <c r="CB32" s="1643" t="str">
        <f>AT20</f>
        <v/>
      </c>
      <c r="CC32" s="164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19" t="s">
        <v>73</v>
      </c>
      <c r="AG33" s="1720"/>
      <c r="AH33" s="1720"/>
      <c r="AI33" s="1720"/>
      <c r="AJ33" s="1720"/>
      <c r="AK33" s="1720"/>
      <c r="AL33" s="1720"/>
      <c r="AM33" s="1720"/>
      <c r="AN33" s="1720"/>
      <c r="AO33" s="1720"/>
      <c r="AP33" s="1727"/>
      <c r="AQ33" s="1728"/>
      <c r="AR33" s="1728"/>
      <c r="AS33" s="1728"/>
      <c r="AT33" s="1732" t="s">
        <v>72</v>
      </c>
      <c r="AU33" s="1732"/>
      <c r="AV33" s="1733"/>
      <c r="AW33" s="5"/>
      <c r="AX33" s="1638">
        <v>1</v>
      </c>
      <c r="AY33" s="1330"/>
      <c r="AZ33" s="1641">
        <f>D21</f>
        <v>6</v>
      </c>
      <c r="BA33" s="1642"/>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6"/>
      <c r="AF34" s="1296" t="s">
        <v>71</v>
      </c>
      <c r="AG34" s="1297"/>
      <c r="AH34" s="1297"/>
      <c r="AI34" s="1297"/>
      <c r="AJ34" s="1297"/>
      <c r="AK34" s="1297"/>
      <c r="AL34" s="1297"/>
      <c r="AM34" s="1297"/>
      <c r="AN34" s="1297"/>
      <c r="AO34" s="1297"/>
      <c r="AP34" s="1018"/>
      <c r="AQ34" s="991"/>
      <c r="AR34" s="991"/>
      <c r="AS34" s="991"/>
      <c r="AT34" s="1385" t="s">
        <v>70</v>
      </c>
      <c r="AU34" s="1385"/>
      <c r="AV34" s="1695"/>
      <c r="AW34" s="5"/>
      <c r="AX34" s="1638">
        <v>2</v>
      </c>
      <c r="AY34" s="1330"/>
      <c r="AZ34" s="1641" t="str">
        <f t="shared" ref="AZ34:AZ41" si="1">D22</f>
        <v/>
      </c>
      <c r="BA34" s="1642"/>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6"/>
      <c r="AF35" s="1296" t="s">
        <v>69</v>
      </c>
      <c r="AG35" s="1297"/>
      <c r="AH35" s="1297"/>
      <c r="AI35" s="1297"/>
      <c r="AJ35" s="1297"/>
      <c r="AK35" s="1297"/>
      <c r="AL35" s="1297"/>
      <c r="AM35" s="1297"/>
      <c r="AN35" s="1297"/>
      <c r="AO35" s="1297"/>
      <c r="AP35" s="1729" t="str">
        <f>IF(SUM(G31:AV31)&lt;&gt;0,SUM(G31:AV31),"")</f>
        <v/>
      </c>
      <c r="AQ35" s="1730"/>
      <c r="AR35" s="1730"/>
      <c r="AS35" s="1730"/>
      <c r="AT35" s="1385" t="s">
        <v>66</v>
      </c>
      <c r="AU35" s="1385"/>
      <c r="AV35" s="1695"/>
      <c r="AW35" s="5"/>
      <c r="AX35" s="1638">
        <v>3</v>
      </c>
      <c r="AY35" s="1330"/>
      <c r="AZ35" s="1641" t="str">
        <f t="shared" si="1"/>
        <v/>
      </c>
      <c r="BA35" s="1642"/>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6"/>
      <c r="AF36" s="1296" t="s">
        <v>68</v>
      </c>
      <c r="AG36" s="1297"/>
      <c r="AH36" s="1297"/>
      <c r="AI36" s="1297"/>
      <c r="AJ36" s="1297"/>
      <c r="AK36" s="1297"/>
      <c r="AL36" s="1297"/>
      <c r="AM36" s="1297"/>
      <c r="AN36" s="1297"/>
      <c r="AO36" s="1297"/>
      <c r="AP36" s="1721" t="str">
        <f>IF(COUNT(G21:G30,J21:J30,M21:M30,P21:P30,S21:S30,V21:V30,Y21:Y30,AB21:AB30,AE21:AE30,AH21:AH30,AK21:AK30,AN21:AN30,AQ21:AQ30,AT21:AT30)&lt;&gt;0,COUNT(G21:G30,J21:J30,M21:M30,P21:P30,S21:S30,V21:V30,Y21:Y30,AB21:AB30,AE21:AE30,AH21:AH30,AK21:AK30,AN21:AN30,AQ21:AQ30,AT21:AT30),"")</f>
        <v/>
      </c>
      <c r="AQ36" s="1722"/>
      <c r="AR36" s="1722"/>
      <c r="AS36" s="1722"/>
      <c r="AT36" s="1722"/>
      <c r="AU36" s="1722"/>
      <c r="AV36" s="1723"/>
      <c r="AW36" s="5"/>
      <c r="AX36" s="1638">
        <v>4</v>
      </c>
      <c r="AY36" s="1330"/>
      <c r="AZ36" s="1641" t="str">
        <f t="shared" si="1"/>
        <v/>
      </c>
      <c r="BA36" s="1642"/>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6"/>
      <c r="AF37" s="1296" t="s">
        <v>67</v>
      </c>
      <c r="AG37" s="1297"/>
      <c r="AH37" s="1297"/>
      <c r="AI37" s="1297"/>
      <c r="AJ37" s="1297"/>
      <c r="AK37" s="1297"/>
      <c r="AL37" s="1297"/>
      <c r="AM37" s="1297"/>
      <c r="AN37" s="1297"/>
      <c r="AO37" s="1297"/>
      <c r="AP37" s="1729" t="str">
        <f>IFERROR(ROUND(AP35/AP36,2),"")</f>
        <v/>
      </c>
      <c r="AQ37" s="1730"/>
      <c r="AR37" s="1730"/>
      <c r="AS37" s="1730"/>
      <c r="AT37" s="1385" t="s">
        <v>66</v>
      </c>
      <c r="AU37" s="1385"/>
      <c r="AV37" s="1695"/>
      <c r="AW37" s="5"/>
      <c r="AX37" s="1638">
        <v>5</v>
      </c>
      <c r="AY37" s="1330"/>
      <c r="AZ37" s="1641" t="str">
        <f t="shared" si="1"/>
        <v/>
      </c>
      <c r="BA37" s="1642"/>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6"/>
      <c r="AF38" s="9" t="s">
        <v>65</v>
      </c>
      <c r="AG38" s="8"/>
      <c r="AH38" s="8"/>
      <c r="AI38" s="8"/>
      <c r="AJ38" s="8"/>
      <c r="AK38" s="8"/>
      <c r="AL38" s="8"/>
      <c r="AM38" s="8"/>
      <c r="AN38" s="8"/>
      <c r="AO38" s="7"/>
      <c r="AP38" s="1100"/>
      <c r="AQ38" s="1101"/>
      <c r="AR38" s="1101"/>
      <c r="AS38" s="1101"/>
      <c r="AT38" s="1101"/>
      <c r="AU38" s="1101"/>
      <c r="AV38" s="1731"/>
      <c r="AW38" s="5"/>
      <c r="AX38" s="1638">
        <v>6</v>
      </c>
      <c r="AY38" s="1330"/>
      <c r="AZ38" s="1641" t="str">
        <f t="shared" si="1"/>
        <v/>
      </c>
      <c r="BA38" s="1642"/>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6"/>
      <c r="AF39" s="1296" t="s">
        <v>64</v>
      </c>
      <c r="AG39" s="1297"/>
      <c r="AH39" s="1297"/>
      <c r="AI39" s="1297"/>
      <c r="AJ39" s="1297"/>
      <c r="AK39" s="1297"/>
      <c r="AL39" s="1297"/>
      <c r="AM39" s="1297"/>
      <c r="AN39" s="1297"/>
      <c r="AO39" s="1297"/>
      <c r="AP39" s="1725" t="str">
        <f>IF(OR(AP38&lt;&gt;0,AP38&lt;&gt;""),N13*IF(AP38&lt;&gt;"N/A",AP38,1),N13)</f>
        <v/>
      </c>
      <c r="AQ39" s="1726"/>
      <c r="AR39" s="1726"/>
      <c r="AS39" s="1726"/>
      <c r="AT39" s="1385" t="s">
        <v>63</v>
      </c>
      <c r="AU39" s="1385"/>
      <c r="AV39" s="1695"/>
      <c r="AW39" s="5"/>
      <c r="AX39" s="1638">
        <v>7</v>
      </c>
      <c r="AY39" s="1330"/>
      <c r="AZ39" s="1641" t="str">
        <f t="shared" si="1"/>
        <v/>
      </c>
      <c r="BA39" s="1642"/>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6"/>
      <c r="AF40" s="1294" t="s">
        <v>62</v>
      </c>
      <c r="AG40" s="1295"/>
      <c r="AH40" s="1295"/>
      <c r="AI40" s="1295"/>
      <c r="AJ40" s="1295"/>
      <c r="AK40" s="1295"/>
      <c r="AL40" s="1295"/>
      <c r="AM40" s="1295"/>
      <c r="AN40" s="1295"/>
      <c r="AO40" s="1295"/>
      <c r="AP40" s="1717" t="str">
        <f>IFERROR(AP39*AP37,"")</f>
        <v/>
      </c>
      <c r="AQ40" s="1718"/>
      <c r="AR40" s="1718"/>
      <c r="AS40" s="1718"/>
      <c r="AT40" s="1399" t="s">
        <v>29</v>
      </c>
      <c r="AU40" s="1399"/>
      <c r="AV40" s="1724"/>
      <c r="AW40" s="5"/>
      <c r="AX40" s="1638">
        <v>8</v>
      </c>
      <c r="AY40" s="1330"/>
      <c r="AZ40" s="1641" t="str">
        <f t="shared" si="1"/>
        <v/>
      </c>
      <c r="BA40" s="1642"/>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38">
        <v>9</v>
      </c>
      <c r="AY41" s="1330"/>
      <c r="AZ41" s="1641" t="str">
        <f t="shared" si="1"/>
        <v/>
      </c>
      <c r="BA41" s="1642"/>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1639">
        <v>10</v>
      </c>
      <c r="AY42" s="1640"/>
      <c r="AZ42" s="1643" t="str">
        <f>D30</f>
        <v/>
      </c>
      <c r="BA42" s="164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72" t="s">
        <v>49</v>
      </c>
      <c r="AX1" s="1772"/>
      <c r="AY1" s="1772"/>
      <c r="AZ1" s="1772"/>
      <c r="BA1" s="1772"/>
      <c r="BB1" s="1772"/>
      <c r="BC1" s="1772"/>
      <c r="BD1" s="1772"/>
      <c r="BE1" s="1772"/>
      <c r="BF1" s="1772"/>
      <c r="BG1" s="1772"/>
      <c r="BH1" s="1772"/>
      <c r="BI1" s="1772"/>
      <c r="BJ1" s="1772"/>
      <c r="BK1" s="1772"/>
      <c r="BL1" s="1772"/>
      <c r="BM1" s="1772"/>
      <c r="BN1" s="1772"/>
      <c r="BO1" s="1772"/>
      <c r="BP1" s="1772"/>
      <c r="BQ1" s="1772"/>
      <c r="BR1" s="1772"/>
      <c r="BS1" s="1772"/>
      <c r="BT1" s="1772"/>
      <c r="BU1" s="1772"/>
      <c r="BV1" s="1772"/>
      <c r="BW1" s="1772"/>
      <c r="BX1" s="1772"/>
      <c r="BY1" s="1772"/>
      <c r="BZ1" s="1772"/>
      <c r="CA1" s="1772"/>
      <c r="CB1" s="1772"/>
      <c r="CC1" s="1772"/>
      <c r="CD1" s="1772"/>
      <c r="CE1" s="1772"/>
      <c r="CF1" s="1772"/>
      <c r="CG1" s="1772"/>
      <c r="CH1" s="1772"/>
      <c r="CI1" s="1772"/>
      <c r="CJ1" s="1772"/>
      <c r="CK1" s="1772"/>
      <c r="CL1" s="1772"/>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51"/>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1" t="s">
        <v>48</v>
      </c>
      <c r="B7" s="1371"/>
      <c r="C7" s="1371"/>
      <c r="D7" s="1371"/>
      <c r="E7" s="1371"/>
      <c r="F7" s="940"/>
      <c r="G7" s="940"/>
      <c r="H7" s="940"/>
      <c r="I7" s="940"/>
      <c r="J7" s="940"/>
      <c r="K7" s="940"/>
      <c r="L7" s="940"/>
      <c r="M7" s="940"/>
      <c r="N7" s="940"/>
      <c r="O7" s="940"/>
      <c r="P7" s="940"/>
      <c r="Q7" s="6"/>
      <c r="R7" s="6"/>
      <c r="S7" s="6"/>
      <c r="T7" s="6"/>
      <c r="U7" s="6"/>
      <c r="V7" s="6"/>
      <c r="W7" s="6"/>
      <c r="X7" s="6"/>
      <c r="Y7" s="6"/>
      <c r="Z7" s="6"/>
      <c r="AA7" s="6"/>
      <c r="AB7" s="6"/>
      <c r="AC7" s="6"/>
      <c r="AD7" s="6"/>
      <c r="AE7" s="6"/>
      <c r="AF7" s="6"/>
      <c r="AG7" s="1371" t="s">
        <v>47</v>
      </c>
      <c r="AH7" s="1371"/>
      <c r="AI7" s="1371"/>
      <c r="AJ7" s="1371"/>
      <c r="AK7" s="1371"/>
      <c r="AL7" s="940"/>
      <c r="AM7" s="940"/>
      <c r="AN7" s="940"/>
      <c r="AO7" s="940"/>
      <c r="AP7" s="940"/>
      <c r="AQ7" s="940"/>
      <c r="AR7" s="940"/>
      <c r="AS7" s="940"/>
      <c r="AT7" s="940"/>
      <c r="AU7" s="940"/>
      <c r="AV7" s="94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26" t="s">
        <v>92</v>
      </c>
      <c r="AZ8" s="1627"/>
      <c r="BA8" s="1627"/>
      <c r="BB8" s="1627"/>
      <c r="BC8" s="1627"/>
      <c r="BD8" s="1627"/>
      <c r="BE8" s="1627"/>
      <c r="BF8" s="1628"/>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1" t="s">
        <v>61</v>
      </c>
      <c r="B9" s="1371"/>
      <c r="C9" s="1371"/>
      <c r="D9" s="1371"/>
      <c r="E9" s="1371"/>
      <c r="F9" s="940"/>
      <c r="G9" s="940"/>
      <c r="H9" s="940"/>
      <c r="I9" s="940"/>
      <c r="J9" s="940"/>
      <c r="K9" s="940"/>
      <c r="L9" s="940"/>
      <c r="M9" s="940"/>
      <c r="N9" s="940"/>
      <c r="O9" s="940"/>
      <c r="P9" s="940"/>
      <c r="Q9" s="6"/>
      <c r="R9" s="6"/>
      <c r="S9" s="6"/>
      <c r="T9" s="6"/>
      <c r="U9" s="6"/>
      <c r="V9" s="6"/>
      <c r="W9" s="6"/>
      <c r="X9" s="6"/>
      <c r="Y9" s="6"/>
      <c r="Z9" s="6"/>
      <c r="AA9" s="6"/>
      <c r="AB9" s="6"/>
      <c r="AC9" s="6"/>
      <c r="AD9" s="6"/>
      <c r="AE9" s="6"/>
      <c r="AF9" s="6"/>
      <c r="AG9" s="1371" t="s">
        <v>46</v>
      </c>
      <c r="AH9" s="1371"/>
      <c r="AI9" s="1371"/>
      <c r="AJ9" s="1371"/>
      <c r="AK9" s="1371"/>
      <c r="AL9" s="940"/>
      <c r="AM9" s="940"/>
      <c r="AN9" s="940"/>
      <c r="AO9" s="940"/>
      <c r="AP9" s="940"/>
      <c r="AQ9" s="940"/>
      <c r="AR9" s="940"/>
      <c r="AS9" s="940"/>
      <c r="AT9" s="940"/>
      <c r="AU9" s="940"/>
      <c r="AV9" s="940"/>
      <c r="AW9" s="5"/>
      <c r="AX9" s="17"/>
      <c r="AY9" s="1629" t="s">
        <v>91</v>
      </c>
      <c r="AZ9" s="1629"/>
      <c r="BA9" s="1629"/>
      <c r="BB9" s="1629"/>
      <c r="BC9" s="1629"/>
      <c r="BD9" s="1629"/>
      <c r="BE9" s="1631"/>
      <c r="BF9" s="1632"/>
      <c r="BG9" s="18"/>
      <c r="BH9" s="5"/>
      <c r="BI9" s="1773" t="s">
        <v>668</v>
      </c>
      <c r="BJ9" s="1774"/>
      <c r="BK9" s="1774"/>
      <c r="BL9" s="1774"/>
      <c r="BM9" s="1330">
        <v>1</v>
      </c>
      <c r="BN9" s="1330"/>
      <c r="BO9" s="1330">
        <v>2</v>
      </c>
      <c r="BP9" s="1330"/>
      <c r="BQ9" s="1330">
        <v>3</v>
      </c>
      <c r="BR9" s="1330"/>
      <c r="BS9" s="1330">
        <v>4</v>
      </c>
      <c r="BT9" s="1330"/>
      <c r="BU9" s="1330">
        <v>5</v>
      </c>
      <c r="BV9" s="1330"/>
      <c r="BW9" s="1330">
        <v>6</v>
      </c>
      <c r="BX9" s="1330"/>
      <c r="BY9" s="1330">
        <v>7</v>
      </c>
      <c r="BZ9" s="1330"/>
      <c r="CA9" s="1330">
        <v>8</v>
      </c>
      <c r="CB9" s="1330"/>
      <c r="CC9" s="1330">
        <v>9</v>
      </c>
      <c r="CD9" s="1330"/>
      <c r="CE9" s="1330">
        <v>10</v>
      </c>
      <c r="CF9" s="1775"/>
      <c r="CG9" s="1776">
        <v>11</v>
      </c>
      <c r="CH9" s="1775"/>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0" t="s">
        <v>90</v>
      </c>
      <c r="AZ10" s="1630"/>
      <c r="BA10" s="1630"/>
      <c r="BB10" s="1630"/>
      <c r="BC10" s="1630"/>
      <c r="BD10" s="1630"/>
      <c r="BE10" s="1633"/>
      <c r="BF10" s="1634"/>
      <c r="BG10" s="16"/>
      <c r="BH10" s="5"/>
      <c r="BI10" s="1773" t="s">
        <v>55</v>
      </c>
      <c r="BJ10" s="1774"/>
      <c r="BK10" s="1774" t="s">
        <v>78</v>
      </c>
      <c r="BL10" s="1774"/>
      <c r="BM10" s="1779" t="str">
        <f>E18</f>
        <v/>
      </c>
      <c r="BN10" s="1779"/>
      <c r="BO10" s="1779" t="str">
        <f>I18</f>
        <v/>
      </c>
      <c r="BP10" s="1779"/>
      <c r="BQ10" s="1779" t="str">
        <f>M18</f>
        <v/>
      </c>
      <c r="BR10" s="1779"/>
      <c r="BS10" s="1779" t="str">
        <f>Q18</f>
        <v/>
      </c>
      <c r="BT10" s="1779"/>
      <c r="BU10" s="1779" t="str">
        <f>U18</f>
        <v/>
      </c>
      <c r="BV10" s="1779"/>
      <c r="BW10" s="1779" t="str">
        <f>Y18</f>
        <v/>
      </c>
      <c r="BX10" s="1779"/>
      <c r="BY10" s="1779" t="str">
        <f>AC18</f>
        <v/>
      </c>
      <c r="BZ10" s="1779"/>
      <c r="CA10" s="1779" t="str">
        <f>AG18</f>
        <v/>
      </c>
      <c r="CB10" s="1779"/>
      <c r="CC10" s="1779" t="str">
        <f>AK18</f>
        <v/>
      </c>
      <c r="CD10" s="1779"/>
      <c r="CE10" s="1779" t="str">
        <f>AO18</f>
        <v/>
      </c>
      <c r="CF10" s="1779"/>
      <c r="CG10" s="1779" t="str">
        <f>AS18</f>
        <v/>
      </c>
      <c r="CH10" s="1780"/>
      <c r="CI10" s="5"/>
      <c r="CJ10" s="5"/>
      <c r="CK10" s="5"/>
      <c r="CL10" s="5"/>
    </row>
    <row r="11" spans="1:90" ht="12" customHeight="1" thickBot="1" x14ac:dyDescent="0.3">
      <c r="A11" s="1288" t="s">
        <v>89</v>
      </c>
      <c r="B11" s="1289"/>
      <c r="C11" s="1289"/>
      <c r="D11" s="1289"/>
      <c r="E11" s="1289"/>
      <c r="F11" s="1289"/>
      <c r="G11" s="1289"/>
      <c r="H11" s="1289"/>
      <c r="I11" s="1289"/>
      <c r="J11" s="1289"/>
      <c r="K11" s="1289"/>
      <c r="L11" s="1289"/>
      <c r="M11" s="1289"/>
      <c r="N11" s="1289"/>
      <c r="O11" s="1289"/>
      <c r="P11" s="1289"/>
      <c r="Q11" s="1289"/>
      <c r="R11" s="1289"/>
      <c r="S11" s="1289"/>
      <c r="T11" s="1289"/>
      <c r="U11" s="1289"/>
      <c r="V11" s="1289"/>
      <c r="W11" s="1289"/>
      <c r="X11" s="1289"/>
      <c r="Y11" s="1289"/>
      <c r="Z11" s="1289"/>
      <c r="AA11" s="1289"/>
      <c r="AB11" s="1289"/>
      <c r="AC11" s="1289"/>
      <c r="AD11" s="1289"/>
      <c r="AE11" s="1289"/>
      <c r="AF11" s="1289"/>
      <c r="AG11" s="1289"/>
      <c r="AH11" s="1289"/>
      <c r="AI11" s="1289"/>
      <c r="AJ11" s="1289"/>
      <c r="AK11" s="1289"/>
      <c r="AL11" s="1289"/>
      <c r="AM11" s="1289"/>
      <c r="AN11" s="1289"/>
      <c r="AO11" s="1289"/>
      <c r="AP11" s="1289"/>
      <c r="AQ11" s="1289"/>
      <c r="AR11" s="1289"/>
      <c r="AS11" s="1289"/>
      <c r="AT11" s="1289"/>
      <c r="AU11" s="1289"/>
      <c r="AV11" s="1290"/>
      <c r="AW11" s="5"/>
      <c r="AX11" s="15"/>
      <c r="AY11" s="13"/>
      <c r="AZ11" s="13"/>
      <c r="BA11" s="13"/>
      <c r="BB11" s="13"/>
      <c r="BC11" s="14"/>
      <c r="BD11" s="14"/>
      <c r="BE11" s="13"/>
      <c r="BF11" s="13"/>
      <c r="BG11" s="12"/>
      <c r="BH11" s="5"/>
      <c r="BI11" s="1638">
        <v>1</v>
      </c>
      <c r="BJ11" s="1330"/>
      <c r="BK11" s="1641" t="str">
        <f t="shared" ref="BK11:BK20" si="0">C20</f>
        <v/>
      </c>
      <c r="BL11" s="1642"/>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77" t="s">
        <v>663</v>
      </c>
      <c r="B12" s="1778"/>
      <c r="C12" s="1778"/>
      <c r="D12" s="1778"/>
      <c r="E12" s="1778"/>
      <c r="F12" s="1778"/>
      <c r="G12" s="1778"/>
      <c r="H12" s="1778"/>
      <c r="I12" s="1778"/>
      <c r="J12" s="1778"/>
      <c r="K12" s="1778"/>
      <c r="L12" s="1778"/>
      <c r="M12" s="1778"/>
      <c r="N12" s="1778"/>
      <c r="O12" s="1778"/>
      <c r="P12" s="1778"/>
      <c r="Q12" s="1673" t="s">
        <v>87</v>
      </c>
      <c r="R12" s="1673"/>
      <c r="S12" s="1673"/>
      <c r="T12" s="1673"/>
      <c r="U12" s="1673"/>
      <c r="V12" s="1673"/>
      <c r="W12" s="1673"/>
      <c r="X12" s="1673"/>
      <c r="Y12" s="1673"/>
      <c r="Z12" s="1673"/>
      <c r="AA12" s="1673"/>
      <c r="AB12" s="1673"/>
      <c r="AC12" s="1673"/>
      <c r="AD12" s="1673"/>
      <c r="AE12" s="1673"/>
      <c r="AF12" s="1673"/>
      <c r="AG12" s="1673" t="s">
        <v>86</v>
      </c>
      <c r="AH12" s="1673"/>
      <c r="AI12" s="1673"/>
      <c r="AJ12" s="1673"/>
      <c r="AK12" s="1673"/>
      <c r="AL12" s="1673"/>
      <c r="AM12" s="1673"/>
      <c r="AN12" s="1673"/>
      <c r="AO12" s="1673"/>
      <c r="AP12" s="1673"/>
      <c r="AQ12" s="1673"/>
      <c r="AR12" s="1673"/>
      <c r="AS12" s="1673"/>
      <c r="AT12" s="1673"/>
      <c r="AU12" s="1673"/>
      <c r="AV12" s="1686"/>
      <c r="AW12" s="5"/>
      <c r="AX12" s="1712" t="s">
        <v>56</v>
      </c>
      <c r="AY12" s="1713"/>
      <c r="AZ12" s="1713"/>
      <c r="BA12" s="1713"/>
      <c r="BB12" s="1713"/>
      <c r="BC12" s="1713"/>
      <c r="BD12" s="1713"/>
      <c r="BE12" s="1713"/>
      <c r="BF12" s="1713"/>
      <c r="BG12" s="1714"/>
      <c r="BH12" s="5"/>
      <c r="BI12" s="1638">
        <v>2</v>
      </c>
      <c r="BJ12" s="1330"/>
      <c r="BK12" s="1641" t="str">
        <f t="shared" si="0"/>
        <v/>
      </c>
      <c r="BL12" s="1642"/>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101"/>
      <c r="C13" s="1101"/>
      <c r="D13" s="1101"/>
      <c r="E13" s="1771" t="s">
        <v>664</v>
      </c>
      <c r="F13" s="1771"/>
      <c r="G13" s="1771"/>
      <c r="H13" s="1722" t="str">
        <f>BD18</f>
        <v/>
      </c>
      <c r="I13" s="1722"/>
      <c r="J13" s="1722"/>
      <c r="K13" s="1399" t="s">
        <v>63</v>
      </c>
      <c r="L13" s="1399"/>
      <c r="M13" s="1399"/>
      <c r="N13" s="1688" t="str">
        <f>IF(AND(B13&lt;&gt;0,B14&lt;&gt;0),ROUND(B13*B14/144,2),"")</f>
        <v/>
      </c>
      <c r="O13" s="1688"/>
      <c r="P13" s="1689"/>
      <c r="Q13" s="1399" t="s">
        <v>66</v>
      </c>
      <c r="R13" s="1399"/>
      <c r="S13" s="1399"/>
      <c r="T13" s="1690" t="str">
        <f>IFERROR((AB13/N13),"")</f>
        <v/>
      </c>
      <c r="U13" s="1690"/>
      <c r="V13" s="1690"/>
      <c r="W13" s="1690"/>
      <c r="X13" s="1691"/>
      <c r="Y13" s="1647" t="s">
        <v>29</v>
      </c>
      <c r="Z13" s="1399"/>
      <c r="AA13" s="1399"/>
      <c r="AB13" s="973"/>
      <c r="AC13" s="973"/>
      <c r="AD13" s="973"/>
      <c r="AE13" s="973"/>
      <c r="AF13" s="974"/>
      <c r="AG13" s="1647" t="s">
        <v>66</v>
      </c>
      <c r="AH13" s="1399"/>
      <c r="AI13" s="1399"/>
      <c r="AJ13" s="1690" t="str">
        <f>AP37</f>
        <v/>
      </c>
      <c r="AK13" s="1690"/>
      <c r="AL13" s="1690"/>
      <c r="AM13" s="1690"/>
      <c r="AN13" s="1691"/>
      <c r="AO13" s="1647" t="s">
        <v>29</v>
      </c>
      <c r="AP13" s="1399"/>
      <c r="AQ13" s="1399"/>
      <c r="AR13" s="1690" t="str">
        <f>AP40</f>
        <v/>
      </c>
      <c r="AS13" s="1690"/>
      <c r="AT13" s="1690"/>
      <c r="AU13" s="1690"/>
      <c r="AV13" s="1715"/>
      <c r="AW13" s="5"/>
      <c r="AX13" s="1789" t="str">
        <f>IF(AR13="CALC.","",IF(AR13="","",IF(AR13&lt;AB13-(AB13*$BE$10),"Below "&amp;$BE$10*100&amp;"% by "&amp;ROUND(AB13-(AB13*$BE$10)-AR13,0)&amp;" CFM",IF(AR13&gt;AB13+(AB13*$BE$9),"Above "&amp;$BE$9*100&amp;"% by "&amp;ROUND(AR13-AB13-(AB13*$BE$9),0)&amp;" CFM",""))))</f>
        <v/>
      </c>
      <c r="AY13" s="1790"/>
      <c r="AZ13" s="1790"/>
      <c r="BA13" s="1790"/>
      <c r="BB13" s="1790"/>
      <c r="BC13" s="1790"/>
      <c r="BD13" s="1790"/>
      <c r="BE13" s="1790"/>
      <c r="BF13" s="1790"/>
      <c r="BG13" s="1791"/>
      <c r="BH13" s="5"/>
      <c r="BI13" s="1638">
        <v>3</v>
      </c>
      <c r="BJ13" s="1330"/>
      <c r="BK13" s="1641" t="str">
        <f t="shared" si="0"/>
        <v/>
      </c>
      <c r="BL13" s="1642"/>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522"/>
      <c r="C14" s="1522"/>
      <c r="D14" s="1522"/>
      <c r="E14" s="1781" t="s">
        <v>664</v>
      </c>
      <c r="F14" s="1781"/>
      <c r="G14" s="1781"/>
      <c r="H14" s="1690" t="str">
        <f>BD24</f>
        <v/>
      </c>
      <c r="I14" s="1690"/>
      <c r="J14" s="1715"/>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38">
        <v>4</v>
      </c>
      <c r="BJ14" s="1330"/>
      <c r="BK14" s="1641" t="str">
        <f t="shared" si="0"/>
        <v/>
      </c>
      <c r="BL14" s="1642"/>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25" t="s">
        <v>809</v>
      </c>
      <c r="N15" s="1426"/>
      <c r="O15" s="1426"/>
      <c r="P15" s="1426"/>
      <c r="Q15" s="1426"/>
      <c r="R15" s="1426"/>
      <c r="S15" s="1426"/>
      <c r="T15" s="1426"/>
      <c r="U15" s="1426"/>
      <c r="V15" s="1426"/>
      <c r="W15" s="1426"/>
      <c r="X15" s="1427"/>
      <c r="Y15" s="40"/>
      <c r="Z15" s="1441" t="s">
        <v>751</v>
      </c>
      <c r="AA15" s="1442"/>
      <c r="AB15" s="1442"/>
      <c r="AC15" s="1442"/>
      <c r="AD15" s="1442"/>
      <c r="AE15" s="1442"/>
      <c r="AF15" s="1442"/>
      <c r="AG15" s="1442"/>
      <c r="AH15" s="1442"/>
      <c r="AI15" s="1442"/>
      <c r="AJ15" s="1442"/>
      <c r="AK15" s="1442"/>
      <c r="AL15" s="1782" t="s">
        <v>667</v>
      </c>
      <c r="AM15" s="1782"/>
      <c r="AN15" s="1782"/>
      <c r="AO15" s="1782"/>
      <c r="AP15" s="1782"/>
      <c r="AQ15" s="1782"/>
      <c r="AR15" s="1782"/>
      <c r="AS15" s="1782"/>
      <c r="AT15" s="1782"/>
      <c r="AU15" s="1782"/>
      <c r="AV15" s="1783"/>
      <c r="AW15" s="5"/>
      <c r="AX15" s="1249" t="s">
        <v>80</v>
      </c>
      <c r="AY15" s="1658"/>
      <c r="AZ15" s="1658"/>
      <c r="BA15" s="1658"/>
      <c r="BB15" s="1658"/>
      <c r="BC15" s="1658"/>
      <c r="BD15" s="1658"/>
      <c r="BE15" s="1658"/>
      <c r="BF15" s="1659"/>
      <c r="BG15" s="5"/>
      <c r="BH15" s="5"/>
      <c r="BI15" s="1638">
        <v>5</v>
      </c>
      <c r="BJ15" s="1330"/>
      <c r="BK15" s="1641" t="str">
        <f t="shared" si="0"/>
        <v/>
      </c>
      <c r="BL15" s="1642"/>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63"/>
      <c r="N16" s="1664"/>
      <c r="O16" s="1664"/>
      <c r="P16" s="1664"/>
      <c r="Q16" s="1664"/>
      <c r="R16" s="1664"/>
      <c r="S16" s="1664"/>
      <c r="T16" s="1664"/>
      <c r="U16" s="1437"/>
      <c r="V16" s="1438"/>
      <c r="W16" s="1111"/>
      <c r="X16" s="1299"/>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60"/>
      <c r="AY16" s="1661"/>
      <c r="AZ16" s="1661"/>
      <c r="BA16" s="1661"/>
      <c r="BB16" s="1661"/>
      <c r="BC16" s="1661"/>
      <c r="BD16" s="1661"/>
      <c r="BE16" s="1661"/>
      <c r="BF16" s="1662"/>
      <c r="BG16" s="5"/>
      <c r="BH16" s="5"/>
      <c r="BI16" s="1638">
        <v>6</v>
      </c>
      <c r="BJ16" s="1330"/>
      <c r="BK16" s="1641" t="str">
        <f t="shared" si="0"/>
        <v/>
      </c>
      <c r="BL16" s="1642"/>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52" t="s">
        <v>76</v>
      </c>
      <c r="AY17" s="1653"/>
      <c r="AZ17" s="1653"/>
      <c r="BA17" s="1653"/>
      <c r="BB17" s="1653"/>
      <c r="BC17" s="1654"/>
      <c r="BD17" s="1650" t="str">
        <f>IF(B13&lt;&gt;0,B13,"")</f>
        <v/>
      </c>
      <c r="BE17" s="1650"/>
      <c r="BF17" s="1651"/>
      <c r="BG17" s="5"/>
      <c r="BH17" s="5"/>
      <c r="BI17" s="1638">
        <v>7</v>
      </c>
      <c r="BJ17" s="1330"/>
      <c r="BK17" s="1641" t="str">
        <f t="shared" si="0"/>
        <v/>
      </c>
      <c r="BL17" s="1642"/>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2" t="s">
        <v>668</v>
      </c>
      <c r="B18" s="1763"/>
      <c r="C18" s="1763"/>
      <c r="D18" s="1764"/>
      <c r="E18" s="1765" t="str">
        <f>IFERROR(B13/H13/2,"")</f>
        <v/>
      </c>
      <c r="F18" s="1766"/>
      <c r="G18" s="1766"/>
      <c r="H18" s="1767"/>
      <c r="I18" s="1768" t="str">
        <f>IFERROR(IF(BO9&lt;=$BD$18,E18+$BD$19,""),"")</f>
        <v/>
      </c>
      <c r="J18" s="1769"/>
      <c r="K18" s="1769"/>
      <c r="L18" s="1770"/>
      <c r="M18" s="1768" t="str">
        <f>IFERROR(IF(BQ9&lt;=$BD$18,I18+$BD$19,""),"")</f>
        <v/>
      </c>
      <c r="N18" s="1769"/>
      <c r="O18" s="1769"/>
      <c r="P18" s="1770"/>
      <c r="Q18" s="1768" t="str">
        <f>IFERROR(IF(BS9&lt;=$BD$18,M18+$BD$19,""),"")</f>
        <v/>
      </c>
      <c r="R18" s="1769"/>
      <c r="S18" s="1769"/>
      <c r="T18" s="1770"/>
      <c r="U18" s="1768" t="str">
        <f>IFERROR(IF(BU9&lt;=$BD$18,Q18+$BD$19,""),"")</f>
        <v/>
      </c>
      <c r="V18" s="1769"/>
      <c r="W18" s="1769"/>
      <c r="X18" s="1770"/>
      <c r="Y18" s="1768" t="str">
        <f>IFERROR(IF(BW9&lt;=$BD$18,U18+$BD$19,""),"")</f>
        <v/>
      </c>
      <c r="Z18" s="1769"/>
      <c r="AA18" s="1769"/>
      <c r="AB18" s="1770"/>
      <c r="AC18" s="1768" t="str">
        <f>IFERROR(IF(BY9&lt;=$BD$18,Y18+$BD$19,""),"")</f>
        <v/>
      </c>
      <c r="AD18" s="1769"/>
      <c r="AE18" s="1769"/>
      <c r="AF18" s="1770"/>
      <c r="AG18" s="1768" t="str">
        <f>IFERROR(IF(CA9&lt;=$BD$18,AC18+$BD$19,""),"")</f>
        <v/>
      </c>
      <c r="AH18" s="1769"/>
      <c r="AI18" s="1769"/>
      <c r="AJ18" s="1770"/>
      <c r="AK18" s="1768" t="str">
        <f>IFERROR(IF(CC9&lt;=$BD$18,AG18+$BD$19,""),"")</f>
        <v/>
      </c>
      <c r="AL18" s="1769"/>
      <c r="AM18" s="1769"/>
      <c r="AN18" s="1770"/>
      <c r="AO18" s="1768" t="str">
        <f>IFERROR(IF(CE9&lt;=$BD$18,AK18+$BD$19,""),"")</f>
        <v/>
      </c>
      <c r="AP18" s="1769"/>
      <c r="AQ18" s="1769"/>
      <c r="AR18" s="1770"/>
      <c r="AS18" s="1786" t="str">
        <f>IFERROR(IF(CG9&lt;=$BD$18,AO18+$BD$19,""),"")</f>
        <v/>
      </c>
      <c r="AT18" s="1787"/>
      <c r="AU18" s="1787"/>
      <c r="AV18" s="1788"/>
      <c r="AW18" s="5"/>
      <c r="AX18" s="1267" t="s">
        <v>75</v>
      </c>
      <c r="AY18" s="1268"/>
      <c r="AZ18" s="1268"/>
      <c r="BA18" s="1268"/>
      <c r="BB18" s="1268"/>
      <c r="BC18" s="1269"/>
      <c r="BD18" s="1312" t="str">
        <f>IFERROR(IF(BD17&lt;=20,4,ROUNDUP(BD17/6,0)),"")</f>
        <v/>
      </c>
      <c r="BE18" s="1312"/>
      <c r="BF18" s="1313"/>
      <c r="BG18" s="5"/>
      <c r="BH18" s="5"/>
      <c r="BI18" s="1638">
        <v>8</v>
      </c>
      <c r="BJ18" s="1330"/>
      <c r="BK18" s="1641" t="str">
        <f t="shared" si="0"/>
        <v/>
      </c>
      <c r="BL18" s="1642"/>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52" t="s">
        <v>55</v>
      </c>
      <c r="B19" s="1747"/>
      <c r="C19" s="1746" t="s">
        <v>78</v>
      </c>
      <c r="D19" s="1747"/>
      <c r="E19" s="1761" t="s">
        <v>665</v>
      </c>
      <c r="F19" s="1761"/>
      <c r="G19" s="1761" t="s">
        <v>666</v>
      </c>
      <c r="H19" s="1761"/>
      <c r="I19" s="1761" t="s">
        <v>665</v>
      </c>
      <c r="J19" s="1761"/>
      <c r="K19" s="1761" t="s">
        <v>666</v>
      </c>
      <c r="L19" s="1761"/>
      <c r="M19" s="1761" t="s">
        <v>665</v>
      </c>
      <c r="N19" s="1761"/>
      <c r="O19" s="1761" t="s">
        <v>666</v>
      </c>
      <c r="P19" s="1761"/>
      <c r="Q19" s="1761" t="s">
        <v>665</v>
      </c>
      <c r="R19" s="1761"/>
      <c r="S19" s="1761" t="s">
        <v>666</v>
      </c>
      <c r="T19" s="1761"/>
      <c r="U19" s="1761" t="s">
        <v>665</v>
      </c>
      <c r="V19" s="1761"/>
      <c r="W19" s="1761" t="s">
        <v>666</v>
      </c>
      <c r="X19" s="1761"/>
      <c r="Y19" s="1761" t="s">
        <v>665</v>
      </c>
      <c r="Z19" s="1761"/>
      <c r="AA19" s="1761" t="s">
        <v>666</v>
      </c>
      <c r="AB19" s="1761"/>
      <c r="AC19" s="1761" t="s">
        <v>665</v>
      </c>
      <c r="AD19" s="1761"/>
      <c r="AE19" s="1761" t="s">
        <v>666</v>
      </c>
      <c r="AF19" s="1761"/>
      <c r="AG19" s="1761" t="s">
        <v>665</v>
      </c>
      <c r="AH19" s="1761"/>
      <c r="AI19" s="1761" t="s">
        <v>666</v>
      </c>
      <c r="AJ19" s="1761"/>
      <c r="AK19" s="1761" t="s">
        <v>665</v>
      </c>
      <c r="AL19" s="1761"/>
      <c r="AM19" s="1761" t="s">
        <v>666</v>
      </c>
      <c r="AN19" s="1761"/>
      <c r="AO19" s="1761" t="s">
        <v>665</v>
      </c>
      <c r="AP19" s="1761"/>
      <c r="AQ19" s="1761" t="s">
        <v>666</v>
      </c>
      <c r="AR19" s="1761"/>
      <c r="AS19" s="1784" t="s">
        <v>665</v>
      </c>
      <c r="AT19" s="1761"/>
      <c r="AU19" s="1761" t="s">
        <v>666</v>
      </c>
      <c r="AV19" s="1785"/>
      <c r="AW19" s="5"/>
      <c r="AX19" s="1655" t="s">
        <v>74</v>
      </c>
      <c r="AY19" s="1656"/>
      <c r="AZ19" s="1656"/>
      <c r="BA19" s="1656"/>
      <c r="BB19" s="1656"/>
      <c r="BC19" s="1657"/>
      <c r="BD19" s="1680" t="str">
        <f>IFERROR(IF(BD18&lt;=20,((BD17-(BD17/BD18))/(BD18-1)),(BD17-6)/(BD18-1)),"")</f>
        <v/>
      </c>
      <c r="BE19" s="1680"/>
      <c r="BF19" s="1681"/>
      <c r="BG19" s="5"/>
      <c r="BH19" s="5"/>
      <c r="BI19" s="1638">
        <v>9</v>
      </c>
      <c r="BJ19" s="1330"/>
      <c r="BK19" s="1641" t="str">
        <f t="shared" si="0"/>
        <v/>
      </c>
      <c r="BL19" s="1642"/>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53">
        <v>1</v>
      </c>
      <c r="B20" s="1754"/>
      <c r="C20" s="1748" t="str">
        <f>IFERROR(B14/H14/2,"")</f>
        <v/>
      </c>
      <c r="D20" s="1749"/>
      <c r="E20" s="1112"/>
      <c r="F20" s="1114"/>
      <c r="G20" s="1738" t="str">
        <f>IF(E20="","",ROUND(SQRT(E20)*4005,0))</f>
        <v/>
      </c>
      <c r="H20" s="1738"/>
      <c r="I20" s="1737"/>
      <c r="J20" s="1737"/>
      <c r="K20" s="1738" t="str">
        <f>IF(I20="","",ROUND(SQRT(I20)*4005,0))</f>
        <v/>
      </c>
      <c r="L20" s="1738"/>
      <c r="M20" s="1737"/>
      <c r="N20" s="1737"/>
      <c r="O20" s="1738" t="str">
        <f>IF(M20="","",ROUND(SQRT(M20)*4005,0))</f>
        <v/>
      </c>
      <c r="P20" s="1738"/>
      <c r="Q20" s="1737"/>
      <c r="R20" s="1737"/>
      <c r="S20" s="1738" t="str">
        <f>IF(Q20="","",ROUND(SQRT(Q20)*4005,0))</f>
        <v/>
      </c>
      <c r="T20" s="1738"/>
      <c r="U20" s="1737"/>
      <c r="V20" s="1737"/>
      <c r="W20" s="1738" t="str">
        <f>IF(U20="","",ROUND(SQRT(U20)*4005,0))</f>
        <v/>
      </c>
      <c r="X20" s="1738"/>
      <c r="Y20" s="1737"/>
      <c r="Z20" s="1737"/>
      <c r="AA20" s="1738" t="str">
        <f>IF(Y20="","",ROUND(SQRT(Y20)*4005,0))</f>
        <v/>
      </c>
      <c r="AB20" s="1738"/>
      <c r="AC20" s="1737"/>
      <c r="AD20" s="1737"/>
      <c r="AE20" s="1738" t="str">
        <f>IF(AC20="","",ROUND(SQRT(AC20)*4005,0))</f>
        <v/>
      </c>
      <c r="AF20" s="1738"/>
      <c r="AG20" s="1737"/>
      <c r="AH20" s="1737"/>
      <c r="AI20" s="1738" t="str">
        <f>IF(AG20="","",ROUND(SQRT(AG20)*4005,0))</f>
        <v/>
      </c>
      <c r="AJ20" s="1738"/>
      <c r="AK20" s="1737"/>
      <c r="AL20" s="1737"/>
      <c r="AM20" s="1738" t="str">
        <f>IF(AK20="","",ROUND(SQRT(AK20)*4005,0))</f>
        <v/>
      </c>
      <c r="AN20" s="1738"/>
      <c r="AO20" s="1737"/>
      <c r="AP20" s="1737"/>
      <c r="AQ20" s="1738" t="str">
        <f>IF(AO20="","",ROUND(SQRT(AO20)*4005,0))</f>
        <v/>
      </c>
      <c r="AR20" s="1738"/>
      <c r="AS20" s="1736"/>
      <c r="AT20" s="1737"/>
      <c r="AU20" s="1738" t="str">
        <f>IF(AS20="","",ROUND(SQRT(AS20)*4005,0))</f>
        <v/>
      </c>
      <c r="AV20" s="1739"/>
      <c r="AW20" s="5"/>
      <c r="AX20" s="5"/>
      <c r="AY20" s="5"/>
      <c r="AZ20" s="5"/>
      <c r="BA20" s="5"/>
      <c r="BB20" s="5"/>
      <c r="BC20" s="5"/>
      <c r="BD20" s="5"/>
      <c r="BE20" s="5"/>
      <c r="BF20" s="5"/>
      <c r="BG20" s="5"/>
      <c r="BH20" s="5"/>
      <c r="BI20" s="1639">
        <v>10</v>
      </c>
      <c r="BJ20" s="1640"/>
      <c r="BK20" s="1643" t="str">
        <f t="shared" si="0"/>
        <v/>
      </c>
      <c r="BL20" s="164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44">
        <v>2</v>
      </c>
      <c r="B21" s="1745"/>
      <c r="C21" s="1750" t="str">
        <f t="shared" ref="C21:C29" si="1">IFERROR(IF($A21&lt;=$BD$24,C20+$BD$25,""),"")</f>
        <v/>
      </c>
      <c r="D21" s="1751"/>
      <c r="E21" s="1737"/>
      <c r="F21" s="1737"/>
      <c r="G21" s="1738" t="str">
        <f t="shared" ref="G21:G29" si="2">IF(E21="","",ROUND(SQRT(E21)*4005,0))</f>
        <v/>
      </c>
      <c r="H21" s="1738"/>
      <c r="I21" s="1737"/>
      <c r="J21" s="1737"/>
      <c r="K21" s="1738" t="str">
        <f t="shared" ref="K21:K29" si="3">IF(I21="","",ROUND(SQRT(I21)*4005,0))</f>
        <v/>
      </c>
      <c r="L21" s="1738"/>
      <c r="M21" s="1737"/>
      <c r="N21" s="1737"/>
      <c r="O21" s="1738" t="str">
        <f t="shared" ref="O21:O29" si="4">IF(M21="","",ROUND(SQRT(M21)*4005,0))</f>
        <v/>
      </c>
      <c r="P21" s="1738"/>
      <c r="Q21" s="1737"/>
      <c r="R21" s="1737"/>
      <c r="S21" s="1738" t="str">
        <f t="shared" ref="S21:S29" si="5">IF(Q21="","",ROUND(SQRT(Q21)*4005,0))</f>
        <v/>
      </c>
      <c r="T21" s="1738"/>
      <c r="U21" s="1737"/>
      <c r="V21" s="1737"/>
      <c r="W21" s="1738" t="str">
        <f t="shared" ref="W21:W29" si="6">IF(U21="","",ROUND(SQRT(U21)*4005,0))</f>
        <v/>
      </c>
      <c r="X21" s="1738"/>
      <c r="Y21" s="1737"/>
      <c r="Z21" s="1737"/>
      <c r="AA21" s="1738" t="str">
        <f t="shared" ref="AA21:AA29" si="7">IF(Y21="","",ROUND(SQRT(Y21)*4005,0))</f>
        <v/>
      </c>
      <c r="AB21" s="1738"/>
      <c r="AC21" s="1737"/>
      <c r="AD21" s="1737"/>
      <c r="AE21" s="1738" t="str">
        <f t="shared" ref="AE21:AE29" si="8">IF(AC21="","",ROUND(SQRT(AC21)*4005,0))</f>
        <v/>
      </c>
      <c r="AF21" s="1738"/>
      <c r="AG21" s="1737"/>
      <c r="AH21" s="1737"/>
      <c r="AI21" s="1738" t="str">
        <f t="shared" ref="AI21:AI29" si="9">IF(AG21="","",ROUND(SQRT(AG21)*4005,0))</f>
        <v/>
      </c>
      <c r="AJ21" s="1738"/>
      <c r="AK21" s="1737"/>
      <c r="AL21" s="1737"/>
      <c r="AM21" s="1738" t="str">
        <f t="shared" ref="AM21:AM29" si="10">IF(AK21="","",ROUND(SQRT(AK21)*4005,0))</f>
        <v/>
      </c>
      <c r="AN21" s="1738"/>
      <c r="AO21" s="1737"/>
      <c r="AP21" s="1737"/>
      <c r="AQ21" s="1738" t="str">
        <f t="shared" ref="AQ21:AQ29" si="11">IF(AO21="","",ROUND(SQRT(AO21)*4005,0))</f>
        <v/>
      </c>
      <c r="AR21" s="1738"/>
      <c r="AS21" s="1736"/>
      <c r="AT21" s="1737"/>
      <c r="AU21" s="1738" t="str">
        <f t="shared" ref="AU21:AU29" si="12">IF(AS21="","",ROUND(SQRT(AS21)*4005,0))</f>
        <v/>
      </c>
      <c r="AV21" s="1739"/>
      <c r="AW21" s="5"/>
      <c r="AX21" s="1249" t="s">
        <v>77</v>
      </c>
      <c r="AY21" s="1658"/>
      <c r="AZ21" s="1658"/>
      <c r="BA21" s="1658"/>
      <c r="BB21" s="1658"/>
      <c r="BC21" s="1658"/>
      <c r="BD21" s="1658"/>
      <c r="BE21" s="1658"/>
      <c r="BF21" s="165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44">
        <v>3</v>
      </c>
      <c r="B22" s="1745"/>
      <c r="C22" s="1750" t="str">
        <f t="shared" si="1"/>
        <v/>
      </c>
      <c r="D22" s="1751"/>
      <c r="E22" s="1737"/>
      <c r="F22" s="1737"/>
      <c r="G22" s="1738" t="str">
        <f t="shared" si="2"/>
        <v/>
      </c>
      <c r="H22" s="1738"/>
      <c r="I22" s="1737"/>
      <c r="J22" s="1737"/>
      <c r="K22" s="1738" t="str">
        <f t="shared" si="3"/>
        <v/>
      </c>
      <c r="L22" s="1738"/>
      <c r="M22" s="1737"/>
      <c r="N22" s="1737"/>
      <c r="O22" s="1738" t="str">
        <f t="shared" si="4"/>
        <v/>
      </c>
      <c r="P22" s="1738"/>
      <c r="Q22" s="1737"/>
      <c r="R22" s="1737"/>
      <c r="S22" s="1738" t="str">
        <f t="shared" si="5"/>
        <v/>
      </c>
      <c r="T22" s="1738"/>
      <c r="U22" s="1737"/>
      <c r="V22" s="1737"/>
      <c r="W22" s="1738" t="str">
        <f t="shared" si="6"/>
        <v/>
      </c>
      <c r="X22" s="1738"/>
      <c r="Y22" s="1737"/>
      <c r="Z22" s="1737"/>
      <c r="AA22" s="1738" t="str">
        <f t="shared" si="7"/>
        <v/>
      </c>
      <c r="AB22" s="1738"/>
      <c r="AC22" s="1737"/>
      <c r="AD22" s="1737"/>
      <c r="AE22" s="1738" t="str">
        <f t="shared" si="8"/>
        <v/>
      </c>
      <c r="AF22" s="1738"/>
      <c r="AG22" s="1737"/>
      <c r="AH22" s="1737"/>
      <c r="AI22" s="1738" t="str">
        <f t="shared" si="9"/>
        <v/>
      </c>
      <c r="AJ22" s="1738"/>
      <c r="AK22" s="1737"/>
      <c r="AL22" s="1737"/>
      <c r="AM22" s="1738" t="str">
        <f t="shared" si="10"/>
        <v/>
      </c>
      <c r="AN22" s="1738"/>
      <c r="AO22" s="1737"/>
      <c r="AP22" s="1737"/>
      <c r="AQ22" s="1738" t="str">
        <f t="shared" si="11"/>
        <v/>
      </c>
      <c r="AR22" s="1738"/>
      <c r="AS22" s="1736"/>
      <c r="AT22" s="1737"/>
      <c r="AU22" s="1738" t="str">
        <f t="shared" si="12"/>
        <v/>
      </c>
      <c r="AV22" s="1739"/>
      <c r="AW22" s="5"/>
      <c r="AX22" s="1660"/>
      <c r="AY22" s="1661"/>
      <c r="AZ22" s="1661"/>
      <c r="BA22" s="1661"/>
      <c r="BB22" s="1661"/>
      <c r="BC22" s="1661"/>
      <c r="BD22" s="1661"/>
      <c r="BE22" s="1661"/>
      <c r="BF22" s="166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44">
        <v>4</v>
      </c>
      <c r="B23" s="1745"/>
      <c r="C23" s="1750" t="str">
        <f t="shared" si="1"/>
        <v/>
      </c>
      <c r="D23" s="1751"/>
      <c r="E23" s="1737"/>
      <c r="F23" s="1737"/>
      <c r="G23" s="1738" t="str">
        <f t="shared" si="2"/>
        <v/>
      </c>
      <c r="H23" s="1738"/>
      <c r="I23" s="1737"/>
      <c r="J23" s="1737"/>
      <c r="K23" s="1738" t="str">
        <f t="shared" si="3"/>
        <v/>
      </c>
      <c r="L23" s="1738"/>
      <c r="M23" s="1737"/>
      <c r="N23" s="1737"/>
      <c r="O23" s="1738" t="str">
        <f t="shared" si="4"/>
        <v/>
      </c>
      <c r="P23" s="1738"/>
      <c r="Q23" s="1737"/>
      <c r="R23" s="1737"/>
      <c r="S23" s="1738" t="str">
        <f t="shared" si="5"/>
        <v/>
      </c>
      <c r="T23" s="1738"/>
      <c r="U23" s="1737"/>
      <c r="V23" s="1737"/>
      <c r="W23" s="1738" t="str">
        <f t="shared" si="6"/>
        <v/>
      </c>
      <c r="X23" s="1738"/>
      <c r="Y23" s="1737"/>
      <c r="Z23" s="1737"/>
      <c r="AA23" s="1738" t="str">
        <f t="shared" si="7"/>
        <v/>
      </c>
      <c r="AB23" s="1738"/>
      <c r="AC23" s="1737"/>
      <c r="AD23" s="1737"/>
      <c r="AE23" s="1738" t="str">
        <f t="shared" si="8"/>
        <v/>
      </c>
      <c r="AF23" s="1738"/>
      <c r="AG23" s="1737"/>
      <c r="AH23" s="1737"/>
      <c r="AI23" s="1738" t="str">
        <f t="shared" si="9"/>
        <v/>
      </c>
      <c r="AJ23" s="1738"/>
      <c r="AK23" s="1737"/>
      <c r="AL23" s="1737"/>
      <c r="AM23" s="1738" t="str">
        <f t="shared" si="10"/>
        <v/>
      </c>
      <c r="AN23" s="1738"/>
      <c r="AO23" s="1737"/>
      <c r="AP23" s="1737"/>
      <c r="AQ23" s="1738" t="str">
        <f t="shared" si="11"/>
        <v/>
      </c>
      <c r="AR23" s="1738"/>
      <c r="AS23" s="1736"/>
      <c r="AT23" s="1737"/>
      <c r="AU23" s="1738" t="str">
        <f t="shared" si="12"/>
        <v/>
      </c>
      <c r="AV23" s="1739"/>
      <c r="AW23" s="5"/>
      <c r="AX23" s="1683" t="s">
        <v>671</v>
      </c>
      <c r="AY23" s="1684"/>
      <c r="AZ23" s="1684"/>
      <c r="BA23" s="1684"/>
      <c r="BB23" s="1684"/>
      <c r="BC23" s="1685"/>
      <c r="BD23" s="1650" t="str">
        <f>IF(B14&lt;&gt;0,B14,"")</f>
        <v/>
      </c>
      <c r="BE23" s="1650"/>
      <c r="BF23" s="165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44">
        <v>5</v>
      </c>
      <c r="B24" s="1745"/>
      <c r="C24" s="1750" t="str">
        <f t="shared" si="1"/>
        <v/>
      </c>
      <c r="D24" s="1751"/>
      <c r="E24" s="1737"/>
      <c r="F24" s="1737"/>
      <c r="G24" s="1738" t="str">
        <f t="shared" si="2"/>
        <v/>
      </c>
      <c r="H24" s="1738"/>
      <c r="I24" s="1737"/>
      <c r="J24" s="1737"/>
      <c r="K24" s="1738" t="str">
        <f t="shared" si="3"/>
        <v/>
      </c>
      <c r="L24" s="1738"/>
      <c r="M24" s="1737"/>
      <c r="N24" s="1737"/>
      <c r="O24" s="1738" t="str">
        <f t="shared" si="4"/>
        <v/>
      </c>
      <c r="P24" s="1738"/>
      <c r="Q24" s="1737"/>
      <c r="R24" s="1737"/>
      <c r="S24" s="1738" t="str">
        <f t="shared" si="5"/>
        <v/>
      </c>
      <c r="T24" s="1738"/>
      <c r="U24" s="1737"/>
      <c r="V24" s="1737"/>
      <c r="W24" s="1738" t="str">
        <f t="shared" si="6"/>
        <v/>
      </c>
      <c r="X24" s="1738"/>
      <c r="Y24" s="1737"/>
      <c r="Z24" s="1737"/>
      <c r="AA24" s="1738" t="str">
        <f t="shared" si="7"/>
        <v/>
      </c>
      <c r="AB24" s="1738"/>
      <c r="AC24" s="1737"/>
      <c r="AD24" s="1737"/>
      <c r="AE24" s="1738" t="str">
        <f t="shared" si="8"/>
        <v/>
      </c>
      <c r="AF24" s="1738"/>
      <c r="AG24" s="1737"/>
      <c r="AH24" s="1737"/>
      <c r="AI24" s="1738" t="str">
        <f t="shared" si="9"/>
        <v/>
      </c>
      <c r="AJ24" s="1738"/>
      <c r="AK24" s="1737"/>
      <c r="AL24" s="1737"/>
      <c r="AM24" s="1738" t="str">
        <f t="shared" si="10"/>
        <v/>
      </c>
      <c r="AN24" s="1738"/>
      <c r="AO24" s="1737"/>
      <c r="AP24" s="1737"/>
      <c r="AQ24" s="1738" t="str">
        <f t="shared" si="11"/>
        <v/>
      </c>
      <c r="AR24" s="1738"/>
      <c r="AS24" s="1736"/>
      <c r="AT24" s="1737"/>
      <c r="AU24" s="1738" t="str">
        <f t="shared" si="12"/>
        <v/>
      </c>
      <c r="AV24" s="1739"/>
      <c r="AW24" s="5"/>
      <c r="AX24" s="1267" t="s">
        <v>75</v>
      </c>
      <c r="AY24" s="1268"/>
      <c r="AZ24" s="1268"/>
      <c r="BA24" s="1268"/>
      <c r="BB24" s="1268"/>
      <c r="BC24" s="1269"/>
      <c r="BD24" s="1312" t="str">
        <f>IFERROR(IF(BD23&lt;=20,4,ROUNDUP(BD23/6,0)),"")</f>
        <v/>
      </c>
      <c r="BE24" s="1312"/>
      <c r="BF24" s="131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44">
        <v>6</v>
      </c>
      <c r="B25" s="1745"/>
      <c r="C25" s="1750" t="str">
        <f t="shared" si="1"/>
        <v/>
      </c>
      <c r="D25" s="1751"/>
      <c r="E25" s="1737"/>
      <c r="F25" s="1737"/>
      <c r="G25" s="1738" t="str">
        <f t="shared" si="2"/>
        <v/>
      </c>
      <c r="H25" s="1738"/>
      <c r="I25" s="1737"/>
      <c r="J25" s="1737"/>
      <c r="K25" s="1738" t="str">
        <f t="shared" si="3"/>
        <v/>
      </c>
      <c r="L25" s="1738"/>
      <c r="M25" s="1737"/>
      <c r="N25" s="1737"/>
      <c r="O25" s="1738" t="str">
        <f t="shared" si="4"/>
        <v/>
      </c>
      <c r="P25" s="1738"/>
      <c r="Q25" s="1737"/>
      <c r="R25" s="1737"/>
      <c r="S25" s="1738" t="str">
        <f t="shared" si="5"/>
        <v/>
      </c>
      <c r="T25" s="1738"/>
      <c r="U25" s="1737"/>
      <c r="V25" s="1737"/>
      <c r="W25" s="1738" t="str">
        <f t="shared" si="6"/>
        <v/>
      </c>
      <c r="X25" s="1738"/>
      <c r="Y25" s="1737"/>
      <c r="Z25" s="1737"/>
      <c r="AA25" s="1738" t="str">
        <f t="shared" si="7"/>
        <v/>
      </c>
      <c r="AB25" s="1738"/>
      <c r="AC25" s="1737"/>
      <c r="AD25" s="1737"/>
      <c r="AE25" s="1738" t="str">
        <f t="shared" si="8"/>
        <v/>
      </c>
      <c r="AF25" s="1738"/>
      <c r="AG25" s="1737"/>
      <c r="AH25" s="1737"/>
      <c r="AI25" s="1738" t="str">
        <f t="shared" si="9"/>
        <v/>
      </c>
      <c r="AJ25" s="1738"/>
      <c r="AK25" s="1737"/>
      <c r="AL25" s="1737"/>
      <c r="AM25" s="1738" t="str">
        <f t="shared" si="10"/>
        <v/>
      </c>
      <c r="AN25" s="1738"/>
      <c r="AO25" s="1737"/>
      <c r="AP25" s="1737"/>
      <c r="AQ25" s="1738" t="str">
        <f t="shared" si="11"/>
        <v/>
      </c>
      <c r="AR25" s="1738"/>
      <c r="AS25" s="1736"/>
      <c r="AT25" s="1737"/>
      <c r="AU25" s="1738" t="str">
        <f t="shared" si="12"/>
        <v/>
      </c>
      <c r="AV25" s="1739"/>
      <c r="AW25" s="5"/>
      <c r="AX25" s="1655" t="s">
        <v>74</v>
      </c>
      <c r="AY25" s="1656"/>
      <c r="AZ25" s="1656"/>
      <c r="BA25" s="1656"/>
      <c r="BB25" s="1656"/>
      <c r="BC25" s="1657"/>
      <c r="BD25" s="1680" t="str">
        <f>IFERROR(IF(BD24&lt;=20,((BD23-(BD23/BD24))/(BD24-1)),(BD23-6)/(BD24-1)),"")</f>
        <v/>
      </c>
      <c r="BE25" s="1680"/>
      <c r="BF25" s="1681"/>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44">
        <v>7</v>
      </c>
      <c r="B26" s="1745"/>
      <c r="C26" s="1750" t="str">
        <f t="shared" si="1"/>
        <v/>
      </c>
      <c r="D26" s="1751"/>
      <c r="E26" s="1737"/>
      <c r="F26" s="1737"/>
      <c r="G26" s="1738" t="str">
        <f t="shared" si="2"/>
        <v/>
      </c>
      <c r="H26" s="1738"/>
      <c r="I26" s="1737"/>
      <c r="J26" s="1737"/>
      <c r="K26" s="1738" t="str">
        <f t="shared" si="3"/>
        <v/>
      </c>
      <c r="L26" s="1738"/>
      <c r="M26" s="1737"/>
      <c r="N26" s="1737"/>
      <c r="O26" s="1738" t="str">
        <f t="shared" si="4"/>
        <v/>
      </c>
      <c r="P26" s="1738"/>
      <c r="Q26" s="1737"/>
      <c r="R26" s="1737"/>
      <c r="S26" s="1738" t="str">
        <f t="shared" si="5"/>
        <v/>
      </c>
      <c r="T26" s="1738"/>
      <c r="U26" s="1737"/>
      <c r="V26" s="1737"/>
      <c r="W26" s="1738" t="str">
        <f t="shared" si="6"/>
        <v/>
      </c>
      <c r="X26" s="1738"/>
      <c r="Y26" s="1737"/>
      <c r="Z26" s="1737"/>
      <c r="AA26" s="1738" t="str">
        <f t="shared" si="7"/>
        <v/>
      </c>
      <c r="AB26" s="1738"/>
      <c r="AC26" s="1737"/>
      <c r="AD26" s="1737"/>
      <c r="AE26" s="1738" t="str">
        <f t="shared" si="8"/>
        <v/>
      </c>
      <c r="AF26" s="1738"/>
      <c r="AG26" s="1737"/>
      <c r="AH26" s="1737"/>
      <c r="AI26" s="1738" t="str">
        <f t="shared" si="9"/>
        <v/>
      </c>
      <c r="AJ26" s="1738"/>
      <c r="AK26" s="1737"/>
      <c r="AL26" s="1737"/>
      <c r="AM26" s="1738" t="str">
        <f t="shared" si="10"/>
        <v/>
      </c>
      <c r="AN26" s="1738"/>
      <c r="AO26" s="1737"/>
      <c r="AP26" s="1737"/>
      <c r="AQ26" s="1738" t="str">
        <f t="shared" si="11"/>
        <v/>
      </c>
      <c r="AR26" s="1738"/>
      <c r="AS26" s="1736"/>
      <c r="AT26" s="1737"/>
      <c r="AU26" s="1738" t="str">
        <f t="shared" si="12"/>
        <v/>
      </c>
      <c r="AV26" s="1739"/>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44">
        <v>8</v>
      </c>
      <c r="B27" s="1745"/>
      <c r="C27" s="1750" t="str">
        <f t="shared" si="1"/>
        <v/>
      </c>
      <c r="D27" s="1751"/>
      <c r="E27" s="1737"/>
      <c r="F27" s="1737"/>
      <c r="G27" s="1738" t="str">
        <f t="shared" si="2"/>
        <v/>
      </c>
      <c r="H27" s="1738"/>
      <c r="I27" s="1737"/>
      <c r="J27" s="1737"/>
      <c r="K27" s="1738" t="str">
        <f t="shared" si="3"/>
        <v/>
      </c>
      <c r="L27" s="1738"/>
      <c r="M27" s="1737"/>
      <c r="N27" s="1737"/>
      <c r="O27" s="1738" t="str">
        <f t="shared" si="4"/>
        <v/>
      </c>
      <c r="P27" s="1738"/>
      <c r="Q27" s="1737"/>
      <c r="R27" s="1737"/>
      <c r="S27" s="1738" t="str">
        <f t="shared" si="5"/>
        <v/>
      </c>
      <c r="T27" s="1738"/>
      <c r="U27" s="1737"/>
      <c r="V27" s="1737"/>
      <c r="W27" s="1738" t="str">
        <f t="shared" si="6"/>
        <v/>
      </c>
      <c r="X27" s="1738"/>
      <c r="Y27" s="1737"/>
      <c r="Z27" s="1737"/>
      <c r="AA27" s="1738" t="str">
        <f t="shared" si="7"/>
        <v/>
      </c>
      <c r="AB27" s="1738"/>
      <c r="AC27" s="1737"/>
      <c r="AD27" s="1737"/>
      <c r="AE27" s="1738" t="str">
        <f t="shared" si="8"/>
        <v/>
      </c>
      <c r="AF27" s="1738"/>
      <c r="AG27" s="1737"/>
      <c r="AH27" s="1737"/>
      <c r="AI27" s="1738" t="str">
        <f t="shared" si="9"/>
        <v/>
      </c>
      <c r="AJ27" s="1738"/>
      <c r="AK27" s="1737"/>
      <c r="AL27" s="1737"/>
      <c r="AM27" s="1738" t="str">
        <f t="shared" si="10"/>
        <v/>
      </c>
      <c r="AN27" s="1738"/>
      <c r="AO27" s="1737"/>
      <c r="AP27" s="1737"/>
      <c r="AQ27" s="1738" t="str">
        <f t="shared" si="11"/>
        <v/>
      </c>
      <c r="AR27" s="1738"/>
      <c r="AS27" s="1736"/>
      <c r="AT27" s="1737"/>
      <c r="AU27" s="1738" t="str">
        <f t="shared" si="12"/>
        <v/>
      </c>
      <c r="AV27" s="1739"/>
      <c r="AW27" s="5"/>
      <c r="AX27" s="1305" t="s">
        <v>696</v>
      </c>
      <c r="AY27" s="1306"/>
      <c r="AZ27" s="1306"/>
      <c r="BA27" s="1306"/>
      <c r="BB27" s="1306"/>
      <c r="BC27" s="1306"/>
      <c r="BD27" s="1306"/>
      <c r="BE27" s="1306"/>
      <c r="BF27" s="1306"/>
      <c r="BG27" s="1306"/>
      <c r="BH27" s="1306"/>
      <c r="BI27" s="1306"/>
      <c r="BJ27" s="1306"/>
      <c r="BK27" s="1306"/>
      <c r="BL27" s="1307"/>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44">
        <v>9</v>
      </c>
      <c r="B28" s="1745"/>
      <c r="C28" s="1750" t="str">
        <f t="shared" si="1"/>
        <v/>
      </c>
      <c r="D28" s="1751"/>
      <c r="E28" s="1737"/>
      <c r="F28" s="1737"/>
      <c r="G28" s="1738" t="str">
        <f t="shared" si="2"/>
        <v/>
      </c>
      <c r="H28" s="1738"/>
      <c r="I28" s="1737"/>
      <c r="J28" s="1737"/>
      <c r="K28" s="1738" t="str">
        <f t="shared" si="3"/>
        <v/>
      </c>
      <c r="L28" s="1738"/>
      <c r="M28" s="1737"/>
      <c r="N28" s="1737"/>
      <c r="O28" s="1738" t="str">
        <f t="shared" si="4"/>
        <v/>
      </c>
      <c r="P28" s="1738"/>
      <c r="Q28" s="1737"/>
      <c r="R28" s="1737"/>
      <c r="S28" s="1738" t="str">
        <f t="shared" si="5"/>
        <v/>
      </c>
      <c r="T28" s="1738"/>
      <c r="U28" s="1737"/>
      <c r="V28" s="1737"/>
      <c r="W28" s="1738" t="str">
        <f t="shared" si="6"/>
        <v/>
      </c>
      <c r="X28" s="1738"/>
      <c r="Y28" s="1737"/>
      <c r="Z28" s="1737"/>
      <c r="AA28" s="1738" t="str">
        <f t="shared" si="7"/>
        <v/>
      </c>
      <c r="AB28" s="1738"/>
      <c r="AC28" s="1737"/>
      <c r="AD28" s="1737"/>
      <c r="AE28" s="1738" t="str">
        <f t="shared" si="8"/>
        <v/>
      </c>
      <c r="AF28" s="1738"/>
      <c r="AG28" s="1737"/>
      <c r="AH28" s="1737"/>
      <c r="AI28" s="1738" t="str">
        <f t="shared" si="9"/>
        <v/>
      </c>
      <c r="AJ28" s="1738"/>
      <c r="AK28" s="1737"/>
      <c r="AL28" s="1737"/>
      <c r="AM28" s="1738" t="str">
        <f t="shared" si="10"/>
        <v/>
      </c>
      <c r="AN28" s="1738"/>
      <c r="AO28" s="1737"/>
      <c r="AP28" s="1737"/>
      <c r="AQ28" s="1738" t="str">
        <f t="shared" si="11"/>
        <v/>
      </c>
      <c r="AR28" s="1738"/>
      <c r="AS28" s="1736"/>
      <c r="AT28" s="1737"/>
      <c r="AU28" s="1738" t="str">
        <f t="shared" si="12"/>
        <v/>
      </c>
      <c r="AV28" s="1739"/>
      <c r="AW28" s="5"/>
      <c r="AX28" s="905"/>
      <c r="AY28" s="906"/>
      <c r="AZ28" s="906"/>
      <c r="BA28" s="906"/>
      <c r="BB28" s="907"/>
      <c r="BC28" s="908"/>
      <c r="BD28" s="906"/>
      <c r="BE28" s="906"/>
      <c r="BF28" s="906"/>
      <c r="BG28" s="907"/>
      <c r="BH28" s="908"/>
      <c r="BI28" s="906"/>
      <c r="BJ28" s="906"/>
      <c r="BK28" s="906"/>
      <c r="BL28" s="909"/>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44">
        <v>10</v>
      </c>
      <c r="B29" s="1745"/>
      <c r="C29" s="1750" t="str">
        <f t="shared" si="1"/>
        <v/>
      </c>
      <c r="D29" s="1751"/>
      <c r="E29" s="1760"/>
      <c r="F29" s="1760"/>
      <c r="G29" s="1759" t="str">
        <f t="shared" si="2"/>
        <v/>
      </c>
      <c r="H29" s="1759"/>
      <c r="I29" s="1760"/>
      <c r="J29" s="1760"/>
      <c r="K29" s="1759" t="str">
        <f t="shared" si="3"/>
        <v/>
      </c>
      <c r="L29" s="1759"/>
      <c r="M29" s="1737"/>
      <c r="N29" s="1737"/>
      <c r="O29" s="1738" t="str">
        <f t="shared" si="4"/>
        <v/>
      </c>
      <c r="P29" s="1738"/>
      <c r="Q29" s="1737"/>
      <c r="R29" s="1737"/>
      <c r="S29" s="1738" t="str">
        <f t="shared" si="5"/>
        <v/>
      </c>
      <c r="T29" s="1738"/>
      <c r="U29" s="1737"/>
      <c r="V29" s="1737"/>
      <c r="W29" s="1738" t="str">
        <f t="shared" si="6"/>
        <v/>
      </c>
      <c r="X29" s="1738"/>
      <c r="Y29" s="1737"/>
      <c r="Z29" s="1737"/>
      <c r="AA29" s="1738" t="str">
        <f t="shared" si="7"/>
        <v/>
      </c>
      <c r="AB29" s="1738"/>
      <c r="AC29" s="1737"/>
      <c r="AD29" s="1737"/>
      <c r="AE29" s="1738" t="str">
        <f t="shared" si="8"/>
        <v/>
      </c>
      <c r="AF29" s="1738"/>
      <c r="AG29" s="1737"/>
      <c r="AH29" s="1737"/>
      <c r="AI29" s="1738" t="str">
        <f t="shared" si="9"/>
        <v/>
      </c>
      <c r="AJ29" s="1738"/>
      <c r="AK29" s="1737"/>
      <c r="AL29" s="1737"/>
      <c r="AM29" s="1738" t="str">
        <f t="shared" si="10"/>
        <v/>
      </c>
      <c r="AN29" s="1738"/>
      <c r="AO29" s="1737"/>
      <c r="AP29" s="1737"/>
      <c r="AQ29" s="1738" t="str">
        <f t="shared" si="11"/>
        <v/>
      </c>
      <c r="AR29" s="1738"/>
      <c r="AS29" s="1736"/>
      <c r="AT29" s="1737"/>
      <c r="AU29" s="1738" t="str">
        <f t="shared" si="12"/>
        <v/>
      </c>
      <c r="AV29" s="1739"/>
      <c r="AW29" s="5"/>
      <c r="AX29" s="886"/>
      <c r="AY29" s="870"/>
      <c r="AZ29" s="870"/>
      <c r="BA29" s="870"/>
      <c r="BB29" s="871"/>
      <c r="BC29" s="869"/>
      <c r="BD29" s="870"/>
      <c r="BE29" s="870"/>
      <c r="BF29" s="870"/>
      <c r="BG29" s="871"/>
      <c r="BH29" s="869"/>
      <c r="BI29" s="870"/>
      <c r="BJ29" s="870"/>
      <c r="BK29" s="870"/>
      <c r="BL29" s="872"/>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42" t="s">
        <v>40</v>
      </c>
      <c r="B30" s="1743"/>
      <c r="C30" s="1743"/>
      <c r="D30" s="1743"/>
      <c r="E30" s="1758"/>
      <c r="F30" s="1740"/>
      <c r="G30" s="1692" t="str">
        <f>IF(E18="","",ROUND(SUM(G20:H29),0))</f>
        <v/>
      </c>
      <c r="H30" s="1693"/>
      <c r="I30" s="1757"/>
      <c r="J30" s="1740"/>
      <c r="K30" s="1692" t="str">
        <f>IF(I18="","",ROUND(SUM(K20:L29),0))</f>
        <v/>
      </c>
      <c r="L30" s="1694"/>
      <c r="M30" s="1757"/>
      <c r="N30" s="1741"/>
      <c r="O30" s="1692" t="str">
        <f>IF(M18="","",ROUND(SUM(O20:P29),0))</f>
        <v/>
      </c>
      <c r="P30" s="1693"/>
      <c r="Q30" s="1757"/>
      <c r="R30" s="1740"/>
      <c r="S30" s="1692" t="str">
        <f>IF(Q18="","",ROUND(SUM(S20:T29),0))</f>
        <v/>
      </c>
      <c r="T30" s="1694"/>
      <c r="U30" s="1740"/>
      <c r="V30" s="1740"/>
      <c r="W30" s="1692" t="str">
        <f>IF(U18="","",ROUND(SUM(W20:X29),0))</f>
        <v/>
      </c>
      <c r="X30" s="1693"/>
      <c r="Y30" s="1757"/>
      <c r="Z30" s="1740"/>
      <c r="AA30" s="1692" t="str">
        <f>IF(Y18="","",ROUND(SUM(AA20:AB29),0))</f>
        <v/>
      </c>
      <c r="AB30" s="1694"/>
      <c r="AC30" s="1740"/>
      <c r="AD30" s="1740"/>
      <c r="AE30" s="1692" t="str">
        <f>IF(AC18="","",ROUND(SUM(AE20:AF29),0))</f>
        <v/>
      </c>
      <c r="AF30" s="1693"/>
      <c r="AG30" s="1757"/>
      <c r="AH30" s="1740"/>
      <c r="AI30" s="1692" t="str">
        <f>IF(AG18="","",ROUND(SUM(AI20:AJ29),0))</f>
        <v/>
      </c>
      <c r="AJ30" s="1693"/>
      <c r="AK30" s="1757"/>
      <c r="AL30" s="1741"/>
      <c r="AM30" s="1692" t="str">
        <f>IF(AK18="","",ROUND(SUM(AM20:AN29),0))</f>
        <v/>
      </c>
      <c r="AN30" s="1693"/>
      <c r="AO30" s="1757"/>
      <c r="AP30" s="1741"/>
      <c r="AQ30" s="1692" t="str">
        <f>IF(AO18="","",ROUND(SUM(AQ20:AR29),0))</f>
        <v/>
      </c>
      <c r="AR30" s="1694"/>
      <c r="AS30" s="1740"/>
      <c r="AT30" s="1741"/>
      <c r="AU30" s="1692" t="str">
        <f>IF(AS18="","",ROUND(SUM(AU20:AV29),0))</f>
        <v/>
      </c>
      <c r="AV30" s="1711"/>
      <c r="AW30" s="5"/>
      <c r="AX30" s="886"/>
      <c r="AY30" s="870"/>
      <c r="AZ30" s="870"/>
      <c r="BA30" s="870"/>
      <c r="BB30" s="871"/>
      <c r="BC30" s="869"/>
      <c r="BD30" s="870"/>
      <c r="BE30" s="870"/>
      <c r="BF30" s="870"/>
      <c r="BG30" s="871"/>
      <c r="BH30" s="869"/>
      <c r="BI30" s="870"/>
      <c r="BJ30" s="870"/>
      <c r="BK30" s="870"/>
      <c r="BL30" s="872"/>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86"/>
      <c r="AY31" s="870"/>
      <c r="AZ31" s="870"/>
      <c r="BA31" s="870"/>
      <c r="BB31" s="871"/>
      <c r="BC31" s="869"/>
      <c r="BD31" s="870"/>
      <c r="BE31" s="870"/>
      <c r="BF31" s="870"/>
      <c r="BG31" s="871"/>
      <c r="BH31" s="869"/>
      <c r="BI31" s="870"/>
      <c r="BJ31" s="870"/>
      <c r="BK31" s="870"/>
      <c r="BL31" s="872"/>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86"/>
      <c r="AY32" s="870"/>
      <c r="AZ32" s="870"/>
      <c r="BA32" s="870"/>
      <c r="BB32" s="871"/>
      <c r="BC32" s="869"/>
      <c r="BD32" s="870"/>
      <c r="BE32" s="870"/>
      <c r="BF32" s="870"/>
      <c r="BG32" s="871"/>
      <c r="BH32" s="869"/>
      <c r="BI32" s="870"/>
      <c r="BJ32" s="870"/>
      <c r="BK32" s="870"/>
      <c r="BL32" s="872"/>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6"/>
      <c r="AF33" s="1719" t="s">
        <v>670</v>
      </c>
      <c r="AG33" s="1720"/>
      <c r="AH33" s="1720"/>
      <c r="AI33" s="1720"/>
      <c r="AJ33" s="1720"/>
      <c r="AK33" s="1720"/>
      <c r="AL33" s="1720"/>
      <c r="AM33" s="1720"/>
      <c r="AN33" s="1720"/>
      <c r="AO33" s="1720"/>
      <c r="AP33" s="367"/>
      <c r="AQ33" s="368" t="s">
        <v>669</v>
      </c>
      <c r="AR33" s="1755"/>
      <c r="AS33" s="1755"/>
      <c r="AT33" s="453" t="s">
        <v>493</v>
      </c>
      <c r="AU33" s="1755"/>
      <c r="AV33" s="1756"/>
      <c r="AW33" s="5"/>
      <c r="AX33" s="930"/>
      <c r="AY33" s="923"/>
      <c r="AZ33" s="923"/>
      <c r="BA33" s="923"/>
      <c r="BB33" s="931"/>
      <c r="BC33" s="922"/>
      <c r="BD33" s="923"/>
      <c r="BE33" s="923"/>
      <c r="BF33" s="923"/>
      <c r="BG33" s="931"/>
      <c r="BH33" s="922"/>
      <c r="BI33" s="923"/>
      <c r="BJ33" s="923"/>
      <c r="BK33" s="923"/>
      <c r="BL33" s="924"/>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6"/>
      <c r="AF34" s="1296" t="s">
        <v>71</v>
      </c>
      <c r="AG34" s="1297"/>
      <c r="AH34" s="1297"/>
      <c r="AI34" s="1297"/>
      <c r="AJ34" s="1297"/>
      <c r="AK34" s="1297"/>
      <c r="AL34" s="1297"/>
      <c r="AM34" s="1297"/>
      <c r="AN34" s="1297"/>
      <c r="AO34" s="1297"/>
      <c r="AP34" s="1018"/>
      <c r="AQ34" s="991"/>
      <c r="AR34" s="991"/>
      <c r="AS34" s="991"/>
      <c r="AT34" s="1385" t="s">
        <v>70</v>
      </c>
      <c r="AU34" s="1385"/>
      <c r="AV34" s="1695"/>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6"/>
      <c r="AF35" s="1296" t="s">
        <v>69</v>
      </c>
      <c r="AG35" s="1297"/>
      <c r="AH35" s="1297"/>
      <c r="AI35" s="1297"/>
      <c r="AJ35" s="1297"/>
      <c r="AK35" s="1297"/>
      <c r="AL35" s="1297"/>
      <c r="AM35" s="1297"/>
      <c r="AN35" s="1297"/>
      <c r="AO35" s="1297"/>
      <c r="AP35" s="1729" t="str">
        <f>IF((SUM(E30:AV30)+ SUM(E40:L40))&lt;&gt;0,(SUM(E30:AV30)+ SUM(E40:L40)),"")</f>
        <v/>
      </c>
      <c r="AQ35" s="1730"/>
      <c r="AR35" s="1730"/>
      <c r="AS35" s="1730"/>
      <c r="AT35" s="1385" t="s">
        <v>66</v>
      </c>
      <c r="AU35" s="1385"/>
      <c r="AV35" s="1695"/>
      <c r="AW35" s="5"/>
      <c r="AX35" s="1734" t="s">
        <v>1034</v>
      </c>
      <c r="AY35" s="1734"/>
      <c r="AZ35" s="1734"/>
      <c r="BA35" s="1734"/>
      <c r="BB35" s="1734"/>
      <c r="BC35" s="1734"/>
      <c r="BD35" s="1734"/>
      <c r="BE35" s="1734"/>
      <c r="BF35" s="1734"/>
      <c r="BG35" s="1734"/>
      <c r="BH35" s="1734"/>
      <c r="BI35" s="1734"/>
      <c r="BJ35" s="1734"/>
      <c r="BK35" s="1734"/>
      <c r="BL35" s="1734"/>
      <c r="BM35" s="1734"/>
      <c r="BN35" s="1734"/>
      <c r="BO35" s="1734"/>
      <c r="BP35" s="1734"/>
      <c r="BQ35" s="1734"/>
      <c r="BR35" s="1734"/>
      <c r="BS35" s="1734"/>
      <c r="BT35" s="1734"/>
      <c r="BU35" s="1734"/>
      <c r="BV35" s="1734"/>
      <c r="BW35" s="1734"/>
      <c r="BX35" s="1734"/>
      <c r="BY35" s="1734"/>
      <c r="BZ35" s="750"/>
      <c r="CA35" s="5"/>
      <c r="CB35" s="5"/>
      <c r="CC35" s="5"/>
      <c r="CD35" s="5"/>
      <c r="CE35" s="5"/>
      <c r="CF35" s="5"/>
      <c r="CG35" s="5"/>
      <c r="CH35" s="5"/>
      <c r="CI35" s="5"/>
      <c r="CJ35" s="5"/>
      <c r="CK35" s="5"/>
      <c r="CL35" s="5"/>
    </row>
    <row r="36" spans="1:90"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6"/>
      <c r="AF36" s="1296" t="s">
        <v>68</v>
      </c>
      <c r="AG36" s="1297"/>
      <c r="AH36" s="1297"/>
      <c r="AI36" s="1297"/>
      <c r="AJ36" s="1297"/>
      <c r="AK36" s="1297"/>
      <c r="AL36" s="1297"/>
      <c r="AM36" s="1297"/>
      <c r="AN36" s="1297"/>
      <c r="AO36" s="1297"/>
      <c r="AP36" s="1721" t="str">
        <f>IF(((COUNT(E20:AV29)/2) + (COUNT(E31:L39)/2))&lt;&gt;0,((COUNT(E20:AV29)/2) + (COUNT(E31:L39)/2)),"")</f>
        <v/>
      </c>
      <c r="AQ36" s="1722"/>
      <c r="AR36" s="1722"/>
      <c r="AS36" s="1722"/>
      <c r="AT36" s="1722"/>
      <c r="AU36" s="1722"/>
      <c r="AV36" s="1723"/>
      <c r="AW36" s="5"/>
      <c r="AX36" s="1734"/>
      <c r="AY36" s="1734"/>
      <c r="AZ36" s="1734"/>
      <c r="BA36" s="1734"/>
      <c r="BB36" s="1734"/>
      <c r="BC36" s="1734"/>
      <c r="BD36" s="1734"/>
      <c r="BE36" s="1734"/>
      <c r="BF36" s="1734"/>
      <c r="BG36" s="1734"/>
      <c r="BH36" s="1734"/>
      <c r="BI36" s="1734"/>
      <c r="BJ36" s="1734"/>
      <c r="BK36" s="1734"/>
      <c r="BL36" s="1734"/>
      <c r="BM36" s="1734"/>
      <c r="BN36" s="1734"/>
      <c r="BO36" s="1734"/>
      <c r="BP36" s="1734"/>
      <c r="BQ36" s="1734"/>
      <c r="BR36" s="1734"/>
      <c r="BS36" s="1734"/>
      <c r="BT36" s="1734"/>
      <c r="BU36" s="1734"/>
      <c r="BV36" s="1734"/>
      <c r="BW36" s="1734"/>
      <c r="BX36" s="1734"/>
      <c r="BY36" s="1734"/>
      <c r="BZ36" s="750"/>
      <c r="CA36" s="5"/>
      <c r="CB36" s="5"/>
      <c r="CC36" s="5"/>
      <c r="CD36" s="5"/>
      <c r="CE36" s="5"/>
      <c r="CF36" s="5"/>
      <c r="CG36" s="5"/>
      <c r="CH36" s="5"/>
      <c r="CI36" s="5"/>
      <c r="CJ36" s="5"/>
      <c r="CK36" s="5"/>
      <c r="CL36" s="5"/>
    </row>
    <row r="37" spans="1:90"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6"/>
      <c r="AF37" s="1296" t="s">
        <v>67</v>
      </c>
      <c r="AG37" s="1297"/>
      <c r="AH37" s="1297"/>
      <c r="AI37" s="1297"/>
      <c r="AJ37" s="1297"/>
      <c r="AK37" s="1297"/>
      <c r="AL37" s="1297"/>
      <c r="AM37" s="1297"/>
      <c r="AN37" s="1297"/>
      <c r="AO37" s="1297"/>
      <c r="AP37" s="1729" t="str">
        <f>IFERROR(ROUND(AP35/AP36,2),"")</f>
        <v/>
      </c>
      <c r="AQ37" s="1730"/>
      <c r="AR37" s="1730"/>
      <c r="AS37" s="1730"/>
      <c r="AT37" s="1385" t="s">
        <v>66</v>
      </c>
      <c r="AU37" s="1385"/>
      <c r="AV37" s="1695"/>
      <c r="AW37" s="5"/>
      <c r="AX37" s="1734" t="s">
        <v>1033</v>
      </c>
      <c r="AY37" s="1734"/>
      <c r="AZ37" s="1734"/>
      <c r="BA37" s="1734"/>
      <c r="BB37" s="1734"/>
      <c r="BC37" s="1734"/>
      <c r="BD37" s="1734"/>
      <c r="BE37" s="1734"/>
      <c r="BF37" s="1734"/>
      <c r="BG37" s="1734"/>
      <c r="BH37" s="1734"/>
      <c r="BI37" s="1734"/>
      <c r="BJ37" s="1734"/>
      <c r="BK37" s="1734"/>
      <c r="BL37" s="1734"/>
      <c r="BM37" s="1734"/>
      <c r="BN37" s="1734"/>
      <c r="BO37" s="1734"/>
      <c r="BP37" s="1734"/>
      <c r="BQ37" s="1734"/>
      <c r="BR37" s="1734"/>
      <c r="BS37" s="1734"/>
      <c r="BT37" s="1734"/>
      <c r="BU37" s="1734"/>
      <c r="BV37" s="1734"/>
      <c r="BW37" s="1734"/>
      <c r="BX37" s="1734"/>
      <c r="BY37" s="1734"/>
      <c r="BZ37" s="750"/>
      <c r="CA37" s="5"/>
      <c r="CB37" s="5"/>
      <c r="CC37" s="5"/>
      <c r="CD37" s="5"/>
      <c r="CE37" s="5"/>
      <c r="CF37" s="5"/>
      <c r="CG37" s="5"/>
      <c r="CH37" s="5"/>
      <c r="CI37" s="5"/>
      <c r="CJ37" s="5"/>
      <c r="CK37" s="5"/>
      <c r="CL37" s="5"/>
    </row>
    <row r="38" spans="1:90"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6"/>
      <c r="AF38" s="9" t="s">
        <v>65</v>
      </c>
      <c r="AG38" s="8"/>
      <c r="AH38" s="8"/>
      <c r="AI38" s="8"/>
      <c r="AJ38" s="8"/>
      <c r="AK38" s="8"/>
      <c r="AL38" s="8"/>
      <c r="AM38" s="8"/>
      <c r="AN38" s="8"/>
      <c r="AO38" s="7"/>
      <c r="AP38" s="1100"/>
      <c r="AQ38" s="1101"/>
      <c r="AR38" s="1101"/>
      <c r="AS38" s="1101"/>
      <c r="AT38" s="1101"/>
      <c r="AU38" s="1101"/>
      <c r="AV38" s="1731"/>
      <c r="AW38" s="5"/>
      <c r="AX38" s="1734"/>
      <c r="AY38" s="1734"/>
      <c r="AZ38" s="1734"/>
      <c r="BA38" s="1734"/>
      <c r="BB38" s="1734"/>
      <c r="BC38" s="1734"/>
      <c r="BD38" s="1734"/>
      <c r="BE38" s="1734"/>
      <c r="BF38" s="1734"/>
      <c r="BG38" s="1734"/>
      <c r="BH38" s="1734"/>
      <c r="BI38" s="1734"/>
      <c r="BJ38" s="1734"/>
      <c r="BK38" s="1734"/>
      <c r="BL38" s="1734"/>
      <c r="BM38" s="1734"/>
      <c r="BN38" s="1734"/>
      <c r="BO38" s="1734"/>
      <c r="BP38" s="1734"/>
      <c r="BQ38" s="1734"/>
      <c r="BR38" s="1734"/>
      <c r="BS38" s="1734"/>
      <c r="BT38" s="1734"/>
      <c r="BU38" s="1734"/>
      <c r="BV38" s="1734"/>
      <c r="BW38" s="1734"/>
      <c r="BX38" s="1734"/>
      <c r="BY38" s="1734"/>
      <c r="BZ38" s="750"/>
      <c r="CA38" s="5"/>
      <c r="CB38" s="5"/>
      <c r="CC38" s="5"/>
      <c r="CD38" s="5"/>
      <c r="CE38" s="5"/>
      <c r="CF38" s="5"/>
      <c r="CG38" s="5"/>
      <c r="CH38" s="5"/>
      <c r="CI38" s="5"/>
      <c r="CJ38" s="5"/>
      <c r="CK38" s="5"/>
      <c r="CL38" s="5"/>
    </row>
    <row r="39" spans="1:90"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6"/>
      <c r="AF39" s="1296" t="s">
        <v>64</v>
      </c>
      <c r="AG39" s="1297"/>
      <c r="AH39" s="1297"/>
      <c r="AI39" s="1297"/>
      <c r="AJ39" s="1297"/>
      <c r="AK39" s="1297"/>
      <c r="AL39" s="1297"/>
      <c r="AM39" s="1297"/>
      <c r="AN39" s="1297"/>
      <c r="AO39" s="1297"/>
      <c r="AP39" s="1725" t="str">
        <f>IF(OR(AP38&lt;&gt;0,AP38&lt;&gt;""),N13*IF(AP38&lt;&gt;"N/A",AP38,1),N13)</f>
        <v/>
      </c>
      <c r="AQ39" s="1726"/>
      <c r="AR39" s="1726"/>
      <c r="AS39" s="1726"/>
      <c r="AT39" s="1385" t="s">
        <v>63</v>
      </c>
      <c r="AU39" s="1385"/>
      <c r="AV39" s="1695"/>
      <c r="AW39" s="5"/>
      <c r="AX39" s="1735" t="s">
        <v>1035</v>
      </c>
      <c r="AY39" s="1735"/>
      <c r="AZ39" s="1735"/>
      <c r="BA39" s="1735"/>
      <c r="BB39" s="1735"/>
      <c r="BC39" s="1735"/>
      <c r="BD39" s="1735"/>
      <c r="BE39" s="1735"/>
      <c r="BF39" s="1735"/>
      <c r="BG39" s="1735"/>
      <c r="BH39" s="1735"/>
      <c r="BI39" s="1735"/>
      <c r="BJ39" s="1735"/>
      <c r="BK39" s="1735"/>
      <c r="BL39" s="1735"/>
      <c r="BM39" s="1735"/>
      <c r="BN39" s="1735"/>
      <c r="BO39" s="1735"/>
      <c r="BP39" s="1735"/>
      <c r="BQ39" s="1735"/>
      <c r="BR39" s="1735"/>
      <c r="BS39" s="1735"/>
      <c r="BT39" s="1735"/>
      <c r="BU39" s="1735"/>
      <c r="BV39" s="1735"/>
      <c r="BW39" s="1735"/>
      <c r="BX39" s="1735"/>
      <c r="BY39" s="1735"/>
      <c r="BZ39" s="1735"/>
      <c r="CA39" s="5"/>
      <c r="CB39" s="5"/>
      <c r="CC39" s="5"/>
      <c r="CD39" s="5"/>
      <c r="CE39" s="5"/>
      <c r="CF39" s="5"/>
      <c r="CG39" s="5"/>
      <c r="CH39" s="5"/>
      <c r="CI39" s="5"/>
      <c r="CJ39" s="5"/>
      <c r="CK39" s="5"/>
      <c r="CL39" s="5"/>
    </row>
    <row r="40" spans="1:90" ht="12" customHeight="1" thickBot="1" x14ac:dyDescent="0.3">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6"/>
      <c r="AF40" s="1294" t="s">
        <v>62</v>
      </c>
      <c r="AG40" s="1295"/>
      <c r="AH40" s="1295"/>
      <c r="AI40" s="1295"/>
      <c r="AJ40" s="1295"/>
      <c r="AK40" s="1295"/>
      <c r="AL40" s="1295"/>
      <c r="AM40" s="1295"/>
      <c r="AN40" s="1295"/>
      <c r="AO40" s="1295"/>
      <c r="AP40" s="1717" t="str">
        <f>IFERROR(AP39*AP37,"")</f>
        <v/>
      </c>
      <c r="AQ40" s="1718"/>
      <c r="AR40" s="1718"/>
      <c r="AS40" s="1718"/>
      <c r="AT40" s="1399" t="s">
        <v>29</v>
      </c>
      <c r="AU40" s="1399"/>
      <c r="AV40" s="1724"/>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83" t="s">
        <v>49</v>
      </c>
      <c r="AX1" s="1883"/>
      <c r="AY1" s="1883"/>
      <c r="AZ1" s="1883"/>
      <c r="BA1" s="1883"/>
      <c r="BB1" s="1883"/>
      <c r="BC1" s="1883"/>
      <c r="BD1" s="1883"/>
      <c r="BE1" s="1883"/>
      <c r="BF1" s="1883"/>
      <c r="BG1" s="1883"/>
      <c r="BH1" s="1883"/>
      <c r="BI1" s="1883"/>
      <c r="BJ1" s="1883"/>
      <c r="BK1" s="1883"/>
      <c r="BL1" s="1883"/>
      <c r="BM1" s="1883"/>
      <c r="BN1" s="1883"/>
      <c r="BO1" s="1883"/>
      <c r="BP1" s="1883"/>
      <c r="BQ1" s="1883"/>
      <c r="BR1" s="1883"/>
      <c r="BS1" s="1883"/>
      <c r="BT1" s="1883"/>
      <c r="BU1" s="1883"/>
      <c r="BV1" s="1883"/>
      <c r="BW1" s="1883"/>
      <c r="BX1" s="1883"/>
      <c r="BY1" s="1883"/>
      <c r="BZ1" s="1883"/>
      <c r="CA1" s="1883"/>
      <c r="CB1" s="1883"/>
      <c r="CC1" s="1883"/>
      <c r="CD1" s="1883"/>
      <c r="CE1" s="1883"/>
      <c r="CF1" s="1883"/>
      <c r="CG1" s="1883"/>
      <c r="CH1" s="1883"/>
      <c r="CI1" s="1883"/>
      <c r="CJ1" s="1883"/>
      <c r="CK1" s="1883"/>
      <c r="CL1" s="1883"/>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84"/>
      <c r="AA5" s="1884"/>
      <c r="AB5" s="1884"/>
      <c r="AC5" s="1884"/>
      <c r="AD5" s="1884"/>
      <c r="AE5" s="1884"/>
      <c r="AF5" s="1884"/>
      <c r="AG5" s="1884"/>
      <c r="AH5" s="1884"/>
      <c r="AI5" s="1884"/>
      <c r="AJ5" s="1884"/>
      <c r="AK5" s="1884"/>
      <c r="AL5" s="1884"/>
      <c r="AM5" s="1884"/>
      <c r="AN5" s="1884"/>
      <c r="AO5" s="1884"/>
      <c r="AP5" s="1884"/>
      <c r="AQ5" s="1884"/>
      <c r="AR5" s="1884"/>
      <c r="AS5" s="1884"/>
      <c r="AT5" s="1884"/>
      <c r="AU5" s="1884"/>
      <c r="AV5" s="188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87" t="s">
        <v>48</v>
      </c>
      <c r="B7" s="887"/>
      <c r="C7" s="887"/>
      <c r="D7" s="887"/>
      <c r="E7" s="887"/>
      <c r="F7" s="940"/>
      <c r="G7" s="940"/>
      <c r="H7" s="940"/>
      <c r="I7" s="940"/>
      <c r="J7" s="940"/>
      <c r="K7" s="940"/>
      <c r="L7" s="940"/>
      <c r="M7" s="940"/>
      <c r="N7" s="940"/>
      <c r="O7" s="940"/>
      <c r="P7" s="940"/>
      <c r="Q7" s="42"/>
      <c r="R7" s="42"/>
      <c r="S7" s="42"/>
      <c r="T7" s="42"/>
      <c r="U7" s="42"/>
      <c r="V7" s="42"/>
      <c r="W7" s="42"/>
      <c r="X7" s="42"/>
      <c r="Y7" s="42"/>
      <c r="Z7" s="42"/>
      <c r="AA7" s="42"/>
      <c r="AB7" s="42"/>
      <c r="AC7" s="42"/>
      <c r="AD7" s="42"/>
      <c r="AE7" s="42"/>
      <c r="AF7" s="42"/>
      <c r="AG7" s="887" t="s">
        <v>47</v>
      </c>
      <c r="AH7" s="887"/>
      <c r="AI7" s="887"/>
      <c r="AJ7" s="887"/>
      <c r="AK7" s="887"/>
      <c r="AL7" s="940"/>
      <c r="AM7" s="940"/>
      <c r="AN7" s="940"/>
      <c r="AO7" s="940"/>
      <c r="AP7" s="940"/>
      <c r="AQ7" s="940"/>
      <c r="AR7" s="940"/>
      <c r="AS7" s="940"/>
      <c r="AT7" s="940"/>
      <c r="AU7" s="940"/>
      <c r="AV7" s="94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79" t="s">
        <v>92</v>
      </c>
      <c r="AZ8" s="1880"/>
      <c r="BA8" s="1880"/>
      <c r="BB8" s="1880"/>
      <c r="BC8" s="1880"/>
      <c r="BD8" s="1880"/>
      <c r="BE8" s="1880"/>
      <c r="BF8" s="1881"/>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887" t="s">
        <v>61</v>
      </c>
      <c r="B9" s="887"/>
      <c r="C9" s="887"/>
      <c r="D9" s="887"/>
      <c r="E9" s="887"/>
      <c r="F9" s="940"/>
      <c r="G9" s="940"/>
      <c r="H9" s="940"/>
      <c r="I9" s="940"/>
      <c r="J9" s="940"/>
      <c r="K9" s="940"/>
      <c r="L9" s="940"/>
      <c r="M9" s="940"/>
      <c r="N9" s="940"/>
      <c r="O9" s="940"/>
      <c r="P9" s="940"/>
      <c r="Q9" s="42"/>
      <c r="R9" s="42"/>
      <c r="S9" s="42"/>
      <c r="T9" s="42"/>
      <c r="U9" s="42"/>
      <c r="V9" s="42"/>
      <c r="W9" s="42"/>
      <c r="X9" s="42"/>
      <c r="Y9" s="42"/>
      <c r="Z9" s="42"/>
      <c r="AA9" s="42"/>
      <c r="AB9" s="42"/>
      <c r="AC9" s="42"/>
      <c r="AD9" s="42"/>
      <c r="AE9" s="42"/>
      <c r="AF9" s="42"/>
      <c r="AG9" s="887" t="s">
        <v>46</v>
      </c>
      <c r="AH9" s="887"/>
      <c r="AI9" s="887"/>
      <c r="AJ9" s="887"/>
      <c r="AK9" s="887"/>
      <c r="AL9" s="940"/>
      <c r="AM9" s="940"/>
      <c r="AN9" s="940"/>
      <c r="AO9" s="940"/>
      <c r="AP9" s="940"/>
      <c r="AQ9" s="940"/>
      <c r="AR9" s="940"/>
      <c r="AS9" s="940"/>
      <c r="AT9" s="940"/>
      <c r="AU9" s="940"/>
      <c r="AV9" s="940"/>
      <c r="AW9" s="5"/>
      <c r="AX9" s="261"/>
      <c r="AY9" s="1882" t="s">
        <v>91</v>
      </c>
      <c r="AZ9" s="1882"/>
      <c r="BA9" s="1882"/>
      <c r="BB9" s="1882"/>
      <c r="BC9" s="1882"/>
      <c r="BD9" s="1882"/>
      <c r="BE9" s="1631"/>
      <c r="BF9" s="1632"/>
      <c r="BG9" s="677"/>
      <c r="BH9" s="5"/>
      <c r="BI9" s="1874" t="s">
        <v>668</v>
      </c>
      <c r="BJ9" s="1875"/>
      <c r="BK9" s="1875"/>
      <c r="BL9" s="1875"/>
      <c r="BM9" s="1049">
        <v>1</v>
      </c>
      <c r="BN9" s="1049"/>
      <c r="BO9" s="1049">
        <v>2</v>
      </c>
      <c r="BP9" s="1049"/>
      <c r="BQ9" s="1049">
        <v>3</v>
      </c>
      <c r="BR9" s="1049"/>
      <c r="BS9" s="1049">
        <v>4</v>
      </c>
      <c r="BT9" s="1049"/>
      <c r="BU9" s="1049">
        <v>5</v>
      </c>
      <c r="BV9" s="1049"/>
      <c r="BW9" s="1049">
        <v>6</v>
      </c>
      <c r="BX9" s="1049"/>
      <c r="BY9" s="1049">
        <v>7</v>
      </c>
      <c r="BZ9" s="1049"/>
      <c r="CA9" s="1049">
        <v>8</v>
      </c>
      <c r="CB9" s="1049"/>
      <c r="CC9" s="1049">
        <v>9</v>
      </c>
      <c r="CD9" s="1049"/>
      <c r="CE9" s="1049">
        <v>10</v>
      </c>
      <c r="CF9" s="1885"/>
      <c r="CG9" s="1886">
        <v>11</v>
      </c>
      <c r="CH9" s="1885"/>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73" t="s">
        <v>90</v>
      </c>
      <c r="AZ10" s="1873"/>
      <c r="BA10" s="1873"/>
      <c r="BB10" s="1873"/>
      <c r="BC10" s="1873"/>
      <c r="BD10" s="1873"/>
      <c r="BE10" s="1633"/>
      <c r="BF10" s="1634"/>
      <c r="BG10" s="262"/>
      <c r="BH10" s="5"/>
      <c r="BI10" s="1874" t="s">
        <v>55</v>
      </c>
      <c r="BJ10" s="1875"/>
      <c r="BK10" s="1875" t="s">
        <v>78</v>
      </c>
      <c r="BL10" s="1875"/>
      <c r="BM10" s="1779" t="str">
        <f>E18</f>
        <v/>
      </c>
      <c r="BN10" s="1779"/>
      <c r="BO10" s="1779" t="str">
        <f>I18</f>
        <v/>
      </c>
      <c r="BP10" s="1779"/>
      <c r="BQ10" s="1779" t="str">
        <f>M18</f>
        <v/>
      </c>
      <c r="BR10" s="1779"/>
      <c r="BS10" s="1779" t="str">
        <f>Q18</f>
        <v/>
      </c>
      <c r="BT10" s="1779"/>
      <c r="BU10" s="1779" t="str">
        <f>U18</f>
        <v/>
      </c>
      <c r="BV10" s="1779"/>
      <c r="BW10" s="1779" t="str">
        <f>Y18</f>
        <v/>
      </c>
      <c r="BX10" s="1779"/>
      <c r="BY10" s="1779" t="str">
        <f>AC18</f>
        <v/>
      </c>
      <c r="BZ10" s="1779"/>
      <c r="CA10" s="1779" t="str">
        <f>AG18</f>
        <v/>
      </c>
      <c r="CB10" s="1779"/>
      <c r="CC10" s="1779" t="str">
        <f>AK18</f>
        <v/>
      </c>
      <c r="CD10" s="1779"/>
      <c r="CE10" s="1779" t="str">
        <f>AO18</f>
        <v/>
      </c>
      <c r="CF10" s="1779"/>
      <c r="CG10" s="1779" t="str">
        <f>AS18</f>
        <v/>
      </c>
      <c r="CH10" s="1780"/>
      <c r="CI10" s="5"/>
      <c r="CJ10" s="5"/>
      <c r="CK10" s="5"/>
      <c r="CL10" s="5"/>
    </row>
    <row r="11" spans="1:90" ht="12" customHeight="1" thickBot="1" x14ac:dyDescent="0.3">
      <c r="A11" s="879" t="s">
        <v>89</v>
      </c>
      <c r="B11" s="880"/>
      <c r="C11" s="880"/>
      <c r="D11" s="880"/>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1"/>
      <c r="AW11" s="5"/>
      <c r="AX11" s="263"/>
      <c r="AY11" s="264"/>
      <c r="AZ11" s="264"/>
      <c r="BA11" s="264"/>
      <c r="BB11" s="264"/>
      <c r="BC11" s="264"/>
      <c r="BD11" s="264"/>
      <c r="BE11" s="264"/>
      <c r="BF11" s="264"/>
      <c r="BG11" s="265"/>
      <c r="BH11" s="5"/>
      <c r="BI11" s="1839">
        <v>1</v>
      </c>
      <c r="BJ11" s="1049"/>
      <c r="BK11" s="1840" t="str">
        <f t="shared" ref="BK11:BK20" si="0">C20</f>
        <v/>
      </c>
      <c r="BL11" s="184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76" t="s">
        <v>663</v>
      </c>
      <c r="B12" s="1877"/>
      <c r="C12" s="1877"/>
      <c r="D12" s="1877"/>
      <c r="E12" s="1877"/>
      <c r="F12" s="1877"/>
      <c r="G12" s="1877"/>
      <c r="H12" s="1877"/>
      <c r="I12" s="1877"/>
      <c r="J12" s="1877"/>
      <c r="K12" s="1877"/>
      <c r="L12" s="1877"/>
      <c r="M12" s="1877"/>
      <c r="N12" s="1877"/>
      <c r="O12" s="1877"/>
      <c r="P12" s="1877"/>
      <c r="Q12" s="1023" t="s">
        <v>87</v>
      </c>
      <c r="R12" s="1023"/>
      <c r="S12" s="1023"/>
      <c r="T12" s="1023"/>
      <c r="U12" s="1023"/>
      <c r="V12" s="1023"/>
      <c r="W12" s="1023"/>
      <c r="X12" s="1023"/>
      <c r="Y12" s="1023"/>
      <c r="Z12" s="1023"/>
      <c r="AA12" s="1023"/>
      <c r="AB12" s="1023"/>
      <c r="AC12" s="1023"/>
      <c r="AD12" s="1023"/>
      <c r="AE12" s="1023"/>
      <c r="AF12" s="1023"/>
      <c r="AG12" s="1023" t="s">
        <v>86</v>
      </c>
      <c r="AH12" s="1023"/>
      <c r="AI12" s="1023"/>
      <c r="AJ12" s="1023"/>
      <c r="AK12" s="1023"/>
      <c r="AL12" s="1023"/>
      <c r="AM12" s="1023"/>
      <c r="AN12" s="1023"/>
      <c r="AO12" s="1023"/>
      <c r="AP12" s="1023"/>
      <c r="AQ12" s="1023"/>
      <c r="AR12" s="1023"/>
      <c r="AS12" s="1023"/>
      <c r="AT12" s="1023"/>
      <c r="AU12" s="1023"/>
      <c r="AV12" s="1024"/>
      <c r="AW12" s="5"/>
      <c r="AX12" s="1195" t="s">
        <v>56</v>
      </c>
      <c r="AY12" s="1196"/>
      <c r="AZ12" s="1196"/>
      <c r="BA12" s="1196"/>
      <c r="BB12" s="1196"/>
      <c r="BC12" s="1196"/>
      <c r="BD12" s="1196"/>
      <c r="BE12" s="1196"/>
      <c r="BF12" s="1196"/>
      <c r="BG12" s="1878"/>
      <c r="BH12" s="5"/>
      <c r="BI12" s="1839">
        <v>2</v>
      </c>
      <c r="BJ12" s="1049"/>
      <c r="BK12" s="1840" t="str">
        <f t="shared" si="0"/>
        <v/>
      </c>
      <c r="BL12" s="184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101"/>
      <c r="C13" s="1101"/>
      <c r="D13" s="1101"/>
      <c r="E13" s="1870" t="s">
        <v>664</v>
      </c>
      <c r="F13" s="1870"/>
      <c r="G13" s="1870"/>
      <c r="H13" s="1799" t="str">
        <f>BD18</f>
        <v/>
      </c>
      <c r="I13" s="1799"/>
      <c r="J13" s="1799"/>
      <c r="K13" s="1169" t="s">
        <v>63</v>
      </c>
      <c r="L13" s="1169"/>
      <c r="M13" s="1169"/>
      <c r="N13" s="1871" t="str">
        <f>IF(AND(B13&lt;&gt;0,B14&lt;&gt;0),ROUND(B13*B14/144,2),"")</f>
        <v/>
      </c>
      <c r="O13" s="1871"/>
      <c r="P13" s="1872"/>
      <c r="Q13" s="1169" t="s">
        <v>66</v>
      </c>
      <c r="R13" s="1169"/>
      <c r="S13" s="1169"/>
      <c r="T13" s="1015" t="str">
        <f>IFERROR((AB13/N13),"")</f>
        <v/>
      </c>
      <c r="U13" s="1015"/>
      <c r="V13" s="1015"/>
      <c r="W13" s="1015"/>
      <c r="X13" s="1868"/>
      <c r="Y13" s="1869" t="s">
        <v>29</v>
      </c>
      <c r="Z13" s="1169"/>
      <c r="AA13" s="1169"/>
      <c r="AB13" s="973">
        <v>100000</v>
      </c>
      <c r="AC13" s="973"/>
      <c r="AD13" s="973"/>
      <c r="AE13" s="973"/>
      <c r="AF13" s="974"/>
      <c r="AG13" s="1869" t="s">
        <v>66</v>
      </c>
      <c r="AH13" s="1169"/>
      <c r="AI13" s="1169"/>
      <c r="AJ13" s="1015" t="str">
        <f>AP37</f>
        <v/>
      </c>
      <c r="AK13" s="1015"/>
      <c r="AL13" s="1015"/>
      <c r="AM13" s="1015"/>
      <c r="AN13" s="1868"/>
      <c r="AO13" s="1869" t="s">
        <v>29</v>
      </c>
      <c r="AP13" s="1169"/>
      <c r="AQ13" s="1169"/>
      <c r="AR13" s="1015" t="str">
        <f>AP40</f>
        <v/>
      </c>
      <c r="AS13" s="1015"/>
      <c r="AT13" s="1015"/>
      <c r="AU13" s="1015"/>
      <c r="AV13" s="1016"/>
      <c r="AW13" s="5"/>
      <c r="AX13" s="1864" t="str">
        <f>IF(AR13="CALC.","",IF(AR13="","",IF(AR13&lt;AB13-(AB13*$BE$10),"Below "&amp;$BE$10*100&amp;"% by "&amp;ROUND(AB13-(AB13*$BE$10)-AR13,0)&amp;" CFM",IF(AR13&gt;AB13+(AB13*$BE$9),"Above "&amp;$BE$9*100&amp;"% by "&amp;ROUND(AR13-AB13-(AB13*$BE$9),0)&amp;" CFM",""))))</f>
        <v/>
      </c>
      <c r="AY13" s="1865"/>
      <c r="AZ13" s="1865"/>
      <c r="BA13" s="1865"/>
      <c r="BB13" s="1865"/>
      <c r="BC13" s="1865"/>
      <c r="BD13" s="1865"/>
      <c r="BE13" s="1865"/>
      <c r="BF13" s="1865"/>
      <c r="BG13" s="1866"/>
      <c r="BH13" s="5"/>
      <c r="BI13" s="1839">
        <v>3</v>
      </c>
      <c r="BJ13" s="1049"/>
      <c r="BK13" s="1840" t="str">
        <f t="shared" si="0"/>
        <v/>
      </c>
      <c r="BL13" s="184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522"/>
      <c r="C14" s="1522"/>
      <c r="D14" s="1522"/>
      <c r="E14" s="1867" t="s">
        <v>664</v>
      </c>
      <c r="F14" s="1867"/>
      <c r="G14" s="1867"/>
      <c r="H14" s="1015" t="str">
        <f>BD24</f>
        <v/>
      </c>
      <c r="I14" s="1015"/>
      <c r="J14" s="1016"/>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39">
        <v>4</v>
      </c>
      <c r="BJ14" s="1049"/>
      <c r="BK14" s="1840" t="str">
        <f t="shared" si="0"/>
        <v/>
      </c>
      <c r="BL14" s="184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94" t="s">
        <v>809</v>
      </c>
      <c r="N15" s="995"/>
      <c r="O15" s="995"/>
      <c r="P15" s="995"/>
      <c r="Q15" s="995"/>
      <c r="R15" s="995"/>
      <c r="S15" s="995"/>
      <c r="T15" s="995"/>
      <c r="U15" s="995"/>
      <c r="V15" s="995"/>
      <c r="W15" s="995"/>
      <c r="X15" s="996"/>
      <c r="Y15" s="42"/>
      <c r="Z15" s="1860" t="s">
        <v>751</v>
      </c>
      <c r="AA15" s="1861"/>
      <c r="AB15" s="1861"/>
      <c r="AC15" s="1861"/>
      <c r="AD15" s="1861"/>
      <c r="AE15" s="1861"/>
      <c r="AF15" s="1861"/>
      <c r="AG15" s="1861"/>
      <c r="AH15" s="1861"/>
      <c r="AI15" s="1861"/>
      <c r="AJ15" s="1861"/>
      <c r="AK15" s="1861"/>
      <c r="AL15" s="1862" t="s">
        <v>877</v>
      </c>
      <c r="AM15" s="1862"/>
      <c r="AN15" s="1862"/>
      <c r="AO15" s="1862"/>
      <c r="AP15" s="1862"/>
      <c r="AQ15" s="1862"/>
      <c r="AR15" s="1862"/>
      <c r="AS15" s="1862"/>
      <c r="AT15" s="1862"/>
      <c r="AU15" s="1862"/>
      <c r="AV15" s="1863"/>
      <c r="AW15" s="5"/>
      <c r="AX15" s="1534" t="s">
        <v>80</v>
      </c>
      <c r="AY15" s="1832"/>
      <c r="AZ15" s="1832"/>
      <c r="BA15" s="1832"/>
      <c r="BB15" s="1832"/>
      <c r="BC15" s="1832"/>
      <c r="BD15" s="1832"/>
      <c r="BE15" s="1832"/>
      <c r="BF15" s="1833"/>
      <c r="BG15" s="5"/>
      <c r="BH15" s="5"/>
      <c r="BI15" s="1839">
        <v>5</v>
      </c>
      <c r="BJ15" s="1049"/>
      <c r="BK15" s="1840" t="str">
        <f t="shared" si="0"/>
        <v/>
      </c>
      <c r="BL15" s="184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63"/>
      <c r="N16" s="1664"/>
      <c r="O16" s="1664"/>
      <c r="P16" s="1664"/>
      <c r="Q16" s="1664"/>
      <c r="R16" s="1664"/>
      <c r="S16" s="1664"/>
      <c r="T16" s="1664"/>
      <c r="U16" s="1437"/>
      <c r="V16" s="1438"/>
      <c r="W16" s="1111"/>
      <c r="X16" s="1299"/>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34"/>
      <c r="AY16" s="1835"/>
      <c r="AZ16" s="1835"/>
      <c r="BA16" s="1835"/>
      <c r="BB16" s="1835"/>
      <c r="BC16" s="1835"/>
      <c r="BD16" s="1835"/>
      <c r="BE16" s="1835"/>
      <c r="BF16" s="1836"/>
      <c r="BG16" s="5"/>
      <c r="BH16" s="5"/>
      <c r="BI16" s="1839">
        <v>6</v>
      </c>
      <c r="BJ16" s="1049"/>
      <c r="BK16" s="1840" t="str">
        <f t="shared" si="0"/>
        <v/>
      </c>
      <c r="BL16" s="184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54" t="s">
        <v>76</v>
      </c>
      <c r="AY17" s="1855"/>
      <c r="AZ17" s="1855"/>
      <c r="BA17" s="1855"/>
      <c r="BB17" s="1855"/>
      <c r="BC17" s="1856"/>
      <c r="BD17" s="1828" t="str">
        <f>IF(B13&lt;&gt;0,B13,"")</f>
        <v/>
      </c>
      <c r="BE17" s="1828"/>
      <c r="BF17" s="1829"/>
      <c r="BG17" s="5"/>
      <c r="BH17" s="5"/>
      <c r="BI17" s="1839">
        <v>7</v>
      </c>
      <c r="BJ17" s="1049"/>
      <c r="BK17" s="1840" t="str">
        <f t="shared" si="0"/>
        <v/>
      </c>
      <c r="BL17" s="184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57" t="s">
        <v>668</v>
      </c>
      <c r="B18" s="1858"/>
      <c r="C18" s="1858"/>
      <c r="D18" s="1859"/>
      <c r="E18" s="1765" t="str">
        <f>IFERROR(B13/H13/2,"")</f>
        <v/>
      </c>
      <c r="F18" s="1766"/>
      <c r="G18" s="1766"/>
      <c r="H18" s="1767"/>
      <c r="I18" s="1768" t="str">
        <f>IFERROR(IF(BO9&lt;=$BD$18,E18+$BD$19,""),"")</f>
        <v/>
      </c>
      <c r="J18" s="1769"/>
      <c r="K18" s="1769"/>
      <c r="L18" s="1770"/>
      <c r="M18" s="1768" t="str">
        <f>IFERROR(IF(BQ9&lt;=$BD$18,I18+$BD$19,""),"")</f>
        <v/>
      </c>
      <c r="N18" s="1769"/>
      <c r="O18" s="1769"/>
      <c r="P18" s="1770"/>
      <c r="Q18" s="1768" t="str">
        <f>IFERROR(IF(BS9&lt;=$BD$18,M18+$BD$19,""),"")</f>
        <v/>
      </c>
      <c r="R18" s="1769"/>
      <c r="S18" s="1769"/>
      <c r="T18" s="1770"/>
      <c r="U18" s="1768" t="str">
        <f>IFERROR(IF(BU9&lt;=$BD$18,Q18+$BD$19,""),"")</f>
        <v/>
      </c>
      <c r="V18" s="1769"/>
      <c r="W18" s="1769"/>
      <c r="X18" s="1770"/>
      <c r="Y18" s="1768" t="str">
        <f>IFERROR(IF(BW9&lt;=$BD$18,U18+$BD$19,""),"")</f>
        <v/>
      </c>
      <c r="Z18" s="1769"/>
      <c r="AA18" s="1769"/>
      <c r="AB18" s="1770"/>
      <c r="AC18" s="1768" t="str">
        <f>IFERROR(IF(BY9&lt;=$BD$18,Y18+$BD$19,""),"")</f>
        <v/>
      </c>
      <c r="AD18" s="1769"/>
      <c r="AE18" s="1769"/>
      <c r="AF18" s="1770"/>
      <c r="AG18" s="1768" t="str">
        <f>IFERROR(IF(CA9&lt;=$BD$18,AC18+$BD$19,""),"")</f>
        <v/>
      </c>
      <c r="AH18" s="1769"/>
      <c r="AI18" s="1769"/>
      <c r="AJ18" s="1770"/>
      <c r="AK18" s="1768" t="str">
        <f>IFERROR(IF(CC9&lt;=$BD$18,AG18+$BD$19,""),"")</f>
        <v/>
      </c>
      <c r="AL18" s="1769"/>
      <c r="AM18" s="1769"/>
      <c r="AN18" s="1770"/>
      <c r="AO18" s="1768" t="str">
        <f>IFERROR(IF(CE9&lt;=$BD$18,AK18+$BD$19,""),"")</f>
        <v/>
      </c>
      <c r="AP18" s="1769"/>
      <c r="AQ18" s="1769"/>
      <c r="AR18" s="1770"/>
      <c r="AS18" s="1768" t="str">
        <f>IFERROR(IF(CG9&lt;=$BD$18,AO18+$BD$19,""),"")</f>
        <v/>
      </c>
      <c r="AT18" s="1769"/>
      <c r="AU18" s="1769"/>
      <c r="AV18" s="1770"/>
      <c r="AW18" s="5"/>
      <c r="AX18" s="1084" t="s">
        <v>75</v>
      </c>
      <c r="AY18" s="1085"/>
      <c r="AZ18" s="1085"/>
      <c r="BA18" s="1085"/>
      <c r="BB18" s="1085"/>
      <c r="BC18" s="1086"/>
      <c r="BD18" s="1064" t="str">
        <f>IFERROR(IF(BD17&lt;=20,4,ROUNDUP(BD17/6,0)),"")</f>
        <v/>
      </c>
      <c r="BE18" s="1064"/>
      <c r="BF18" s="1182"/>
      <c r="BG18" s="5"/>
      <c r="BH18" s="5"/>
      <c r="BI18" s="1839">
        <v>8</v>
      </c>
      <c r="BJ18" s="1049"/>
      <c r="BK18" s="1840" t="str">
        <f t="shared" si="0"/>
        <v/>
      </c>
      <c r="BL18" s="184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1" t="s">
        <v>55</v>
      </c>
      <c r="B19" s="1852"/>
      <c r="C19" s="1853" t="s">
        <v>78</v>
      </c>
      <c r="D19" s="1852"/>
      <c r="E19" s="1850" t="s">
        <v>99</v>
      </c>
      <c r="F19" s="1849"/>
      <c r="G19" s="1848" t="s">
        <v>666</v>
      </c>
      <c r="H19" s="1849"/>
      <c r="I19" s="1850" t="s">
        <v>99</v>
      </c>
      <c r="J19" s="1849"/>
      <c r="K19" s="1848" t="s">
        <v>666</v>
      </c>
      <c r="L19" s="1849"/>
      <c r="M19" s="1850" t="s">
        <v>99</v>
      </c>
      <c r="N19" s="1849"/>
      <c r="O19" s="1848" t="s">
        <v>666</v>
      </c>
      <c r="P19" s="1849"/>
      <c r="Q19" s="1850" t="s">
        <v>99</v>
      </c>
      <c r="R19" s="1849"/>
      <c r="S19" s="1848" t="s">
        <v>666</v>
      </c>
      <c r="T19" s="1849"/>
      <c r="U19" s="1850" t="s">
        <v>99</v>
      </c>
      <c r="V19" s="1849"/>
      <c r="W19" s="1848" t="s">
        <v>666</v>
      </c>
      <c r="X19" s="1849"/>
      <c r="Y19" s="1850" t="s">
        <v>99</v>
      </c>
      <c r="Z19" s="1849"/>
      <c r="AA19" s="1848" t="s">
        <v>666</v>
      </c>
      <c r="AB19" s="1849"/>
      <c r="AC19" s="1850" t="s">
        <v>99</v>
      </c>
      <c r="AD19" s="1849"/>
      <c r="AE19" s="1848" t="s">
        <v>666</v>
      </c>
      <c r="AF19" s="1849"/>
      <c r="AG19" s="1850" t="s">
        <v>99</v>
      </c>
      <c r="AH19" s="1849"/>
      <c r="AI19" s="1848" t="s">
        <v>666</v>
      </c>
      <c r="AJ19" s="1849"/>
      <c r="AK19" s="1850" t="s">
        <v>99</v>
      </c>
      <c r="AL19" s="1849"/>
      <c r="AM19" s="1848" t="s">
        <v>666</v>
      </c>
      <c r="AN19" s="1849"/>
      <c r="AO19" s="1850" t="s">
        <v>99</v>
      </c>
      <c r="AP19" s="1849"/>
      <c r="AQ19" s="1848" t="s">
        <v>666</v>
      </c>
      <c r="AR19" s="1849"/>
      <c r="AS19" s="1850" t="s">
        <v>99</v>
      </c>
      <c r="AT19" s="1849"/>
      <c r="AU19" s="1837" t="s">
        <v>666</v>
      </c>
      <c r="AV19" s="1838"/>
      <c r="AW19" s="5"/>
      <c r="AX19" s="1533" t="s">
        <v>74</v>
      </c>
      <c r="AY19" s="1271"/>
      <c r="AZ19" s="1271"/>
      <c r="BA19" s="1271"/>
      <c r="BB19" s="1271"/>
      <c r="BC19" s="1822"/>
      <c r="BD19" s="1823" t="str">
        <f>IFERROR(IF(BD18&lt;=20,((BD17-(BD17/BD18))/(BD18-1)),(BD17-6)/(BD18-1)),"")</f>
        <v/>
      </c>
      <c r="BE19" s="1823"/>
      <c r="BF19" s="1824"/>
      <c r="BG19" s="5"/>
      <c r="BH19" s="5"/>
      <c r="BI19" s="1839">
        <v>9</v>
      </c>
      <c r="BJ19" s="1049"/>
      <c r="BK19" s="1840" t="str">
        <f t="shared" si="0"/>
        <v/>
      </c>
      <c r="BL19" s="184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42">
        <v>1</v>
      </c>
      <c r="B20" s="1843"/>
      <c r="C20" s="1844" t="str">
        <f>IFERROR(B14/H14/2,"")</f>
        <v/>
      </c>
      <c r="D20" s="1845"/>
      <c r="E20" s="1846"/>
      <c r="F20" s="1847"/>
      <c r="G20" s="1818"/>
      <c r="H20" s="1818"/>
      <c r="I20" s="1815"/>
      <c r="J20" s="1815"/>
      <c r="K20" s="1818"/>
      <c r="L20" s="1818"/>
      <c r="M20" s="1815"/>
      <c r="N20" s="1815"/>
      <c r="O20" s="1818"/>
      <c r="P20" s="1818"/>
      <c r="Q20" s="1815"/>
      <c r="R20" s="1815"/>
      <c r="S20" s="1818"/>
      <c r="T20" s="1818"/>
      <c r="U20" s="1815"/>
      <c r="V20" s="1815"/>
      <c r="W20" s="1818"/>
      <c r="X20" s="1818"/>
      <c r="Y20" s="1815"/>
      <c r="Z20" s="1815"/>
      <c r="AA20" s="1818"/>
      <c r="AB20" s="1818"/>
      <c r="AC20" s="1815"/>
      <c r="AD20" s="1815"/>
      <c r="AE20" s="1818"/>
      <c r="AF20" s="1818"/>
      <c r="AG20" s="1815"/>
      <c r="AH20" s="1815"/>
      <c r="AI20" s="1818"/>
      <c r="AJ20" s="1818"/>
      <c r="AK20" s="1815"/>
      <c r="AL20" s="1815"/>
      <c r="AM20" s="1818"/>
      <c r="AN20" s="1818"/>
      <c r="AO20" s="1815"/>
      <c r="AP20" s="1815"/>
      <c r="AQ20" s="1818"/>
      <c r="AR20" s="1818"/>
      <c r="AS20" s="1817"/>
      <c r="AT20" s="1815"/>
      <c r="AU20" s="1818"/>
      <c r="AV20" s="1819"/>
      <c r="AW20" s="5"/>
      <c r="AX20" s="5"/>
      <c r="AY20" s="5"/>
      <c r="AZ20" s="5"/>
      <c r="BA20" s="5"/>
      <c r="BB20" s="5"/>
      <c r="BC20" s="5"/>
      <c r="BD20" s="5"/>
      <c r="BE20" s="5"/>
      <c r="BF20" s="5"/>
      <c r="BG20" s="5"/>
      <c r="BH20" s="5"/>
      <c r="BI20" s="1830">
        <v>10</v>
      </c>
      <c r="BJ20" s="1831"/>
      <c r="BK20" s="1779" t="str">
        <f t="shared" si="0"/>
        <v/>
      </c>
      <c r="BL20" s="178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20">
        <v>2</v>
      </c>
      <c r="B21" s="1159"/>
      <c r="C21" s="1765" t="str">
        <f t="shared" ref="C21:C29" si="1">IFERROR(IF($A21&lt;=$BD$24,C20+$BD$25,""),"")</f>
        <v/>
      </c>
      <c r="D21" s="1767"/>
      <c r="E21" s="1815"/>
      <c r="F21" s="1815"/>
      <c r="G21" s="1818"/>
      <c r="H21" s="1818"/>
      <c r="I21" s="1815"/>
      <c r="J21" s="1815"/>
      <c r="K21" s="1818"/>
      <c r="L21" s="1818"/>
      <c r="M21" s="1815"/>
      <c r="N21" s="1815"/>
      <c r="O21" s="1818"/>
      <c r="P21" s="1818"/>
      <c r="Q21" s="1815"/>
      <c r="R21" s="1815"/>
      <c r="S21" s="1818"/>
      <c r="T21" s="1818"/>
      <c r="U21" s="1815"/>
      <c r="V21" s="1815"/>
      <c r="W21" s="1818"/>
      <c r="X21" s="1818"/>
      <c r="Y21" s="1815"/>
      <c r="Z21" s="1815"/>
      <c r="AA21" s="1818"/>
      <c r="AB21" s="1818"/>
      <c r="AC21" s="1815"/>
      <c r="AD21" s="1815"/>
      <c r="AE21" s="1818"/>
      <c r="AF21" s="1818"/>
      <c r="AG21" s="1815"/>
      <c r="AH21" s="1815"/>
      <c r="AI21" s="1818"/>
      <c r="AJ21" s="1818"/>
      <c r="AK21" s="1815"/>
      <c r="AL21" s="1815"/>
      <c r="AM21" s="1818"/>
      <c r="AN21" s="1818"/>
      <c r="AO21" s="1815"/>
      <c r="AP21" s="1815"/>
      <c r="AQ21" s="1818"/>
      <c r="AR21" s="1818"/>
      <c r="AS21" s="1817"/>
      <c r="AT21" s="1815"/>
      <c r="AU21" s="1818"/>
      <c r="AV21" s="1819"/>
      <c r="AW21" s="5"/>
      <c r="AX21" s="1534" t="s">
        <v>77</v>
      </c>
      <c r="AY21" s="1832"/>
      <c r="AZ21" s="1832"/>
      <c r="BA21" s="1832"/>
      <c r="BB21" s="1832"/>
      <c r="BC21" s="1832"/>
      <c r="BD21" s="1832"/>
      <c r="BE21" s="1832"/>
      <c r="BF21" s="183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20">
        <v>3</v>
      </c>
      <c r="B22" s="1159"/>
      <c r="C22" s="1765" t="str">
        <f t="shared" si="1"/>
        <v/>
      </c>
      <c r="D22" s="1767"/>
      <c r="E22" s="1815"/>
      <c r="F22" s="1815"/>
      <c r="G22" s="1818"/>
      <c r="H22" s="1818"/>
      <c r="I22" s="1815"/>
      <c r="J22" s="1815"/>
      <c r="K22" s="1818"/>
      <c r="L22" s="1818"/>
      <c r="M22" s="1815"/>
      <c r="N22" s="1815"/>
      <c r="O22" s="1818"/>
      <c r="P22" s="1818"/>
      <c r="Q22" s="1815"/>
      <c r="R22" s="1815"/>
      <c r="S22" s="1818"/>
      <c r="T22" s="1818"/>
      <c r="U22" s="1815"/>
      <c r="V22" s="1815"/>
      <c r="W22" s="1818"/>
      <c r="X22" s="1818"/>
      <c r="Y22" s="1815"/>
      <c r="Z22" s="1815"/>
      <c r="AA22" s="1818"/>
      <c r="AB22" s="1818"/>
      <c r="AC22" s="1815"/>
      <c r="AD22" s="1815"/>
      <c r="AE22" s="1818"/>
      <c r="AF22" s="1818"/>
      <c r="AG22" s="1815"/>
      <c r="AH22" s="1815"/>
      <c r="AI22" s="1818"/>
      <c r="AJ22" s="1818"/>
      <c r="AK22" s="1815"/>
      <c r="AL22" s="1815"/>
      <c r="AM22" s="1818"/>
      <c r="AN22" s="1818"/>
      <c r="AO22" s="1815"/>
      <c r="AP22" s="1815"/>
      <c r="AQ22" s="1818"/>
      <c r="AR22" s="1818"/>
      <c r="AS22" s="1817"/>
      <c r="AT22" s="1815"/>
      <c r="AU22" s="1818"/>
      <c r="AV22" s="1819"/>
      <c r="AW22" s="5"/>
      <c r="AX22" s="1834"/>
      <c r="AY22" s="1835"/>
      <c r="AZ22" s="1835"/>
      <c r="BA22" s="1835"/>
      <c r="BB22" s="1835"/>
      <c r="BC22" s="1835"/>
      <c r="BD22" s="1835"/>
      <c r="BE22" s="1835"/>
      <c r="BF22" s="183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20">
        <v>4</v>
      </c>
      <c r="B23" s="1159"/>
      <c r="C23" s="1765" t="str">
        <f t="shared" si="1"/>
        <v/>
      </c>
      <c r="D23" s="1767"/>
      <c r="E23" s="1815"/>
      <c r="F23" s="1815"/>
      <c r="G23" s="1818"/>
      <c r="H23" s="1818"/>
      <c r="I23" s="1815"/>
      <c r="J23" s="1815"/>
      <c r="K23" s="1818"/>
      <c r="L23" s="1818"/>
      <c r="M23" s="1815"/>
      <c r="N23" s="1815"/>
      <c r="O23" s="1818"/>
      <c r="P23" s="1818"/>
      <c r="Q23" s="1815"/>
      <c r="R23" s="1815"/>
      <c r="S23" s="1818"/>
      <c r="T23" s="1818"/>
      <c r="U23" s="1815"/>
      <c r="V23" s="1815"/>
      <c r="W23" s="1818"/>
      <c r="X23" s="1818"/>
      <c r="Y23" s="1815"/>
      <c r="Z23" s="1815"/>
      <c r="AA23" s="1818"/>
      <c r="AB23" s="1818"/>
      <c r="AC23" s="1815"/>
      <c r="AD23" s="1815"/>
      <c r="AE23" s="1818"/>
      <c r="AF23" s="1818"/>
      <c r="AG23" s="1815"/>
      <c r="AH23" s="1815"/>
      <c r="AI23" s="1818"/>
      <c r="AJ23" s="1818"/>
      <c r="AK23" s="1815"/>
      <c r="AL23" s="1815"/>
      <c r="AM23" s="1818"/>
      <c r="AN23" s="1818"/>
      <c r="AO23" s="1815"/>
      <c r="AP23" s="1815"/>
      <c r="AQ23" s="1818"/>
      <c r="AR23" s="1818"/>
      <c r="AS23" s="1817"/>
      <c r="AT23" s="1815"/>
      <c r="AU23" s="1818"/>
      <c r="AV23" s="1819"/>
      <c r="AW23" s="5"/>
      <c r="AX23" s="1825" t="s">
        <v>671</v>
      </c>
      <c r="AY23" s="1826"/>
      <c r="AZ23" s="1826"/>
      <c r="BA23" s="1826"/>
      <c r="BB23" s="1826"/>
      <c r="BC23" s="1827"/>
      <c r="BD23" s="1828" t="str">
        <f>IF(B14&lt;&gt;0,B14,"")</f>
        <v/>
      </c>
      <c r="BE23" s="1828"/>
      <c r="BF23" s="18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20">
        <v>5</v>
      </c>
      <c r="B24" s="1159"/>
      <c r="C24" s="1765" t="str">
        <f t="shared" si="1"/>
        <v/>
      </c>
      <c r="D24" s="1767"/>
      <c r="E24" s="1815"/>
      <c r="F24" s="1815"/>
      <c r="G24" s="1818"/>
      <c r="H24" s="1818"/>
      <c r="I24" s="1815"/>
      <c r="J24" s="1815"/>
      <c r="K24" s="1818"/>
      <c r="L24" s="1818"/>
      <c r="M24" s="1815"/>
      <c r="N24" s="1815"/>
      <c r="O24" s="1818"/>
      <c r="P24" s="1818"/>
      <c r="Q24" s="1815"/>
      <c r="R24" s="1815"/>
      <c r="S24" s="1818"/>
      <c r="T24" s="1818"/>
      <c r="U24" s="1815"/>
      <c r="V24" s="1815"/>
      <c r="W24" s="1818"/>
      <c r="X24" s="1818"/>
      <c r="Y24" s="1815"/>
      <c r="Z24" s="1815"/>
      <c r="AA24" s="1818"/>
      <c r="AB24" s="1818"/>
      <c r="AC24" s="1815"/>
      <c r="AD24" s="1815"/>
      <c r="AE24" s="1818"/>
      <c r="AF24" s="1818"/>
      <c r="AG24" s="1815"/>
      <c r="AH24" s="1815"/>
      <c r="AI24" s="1818"/>
      <c r="AJ24" s="1818"/>
      <c r="AK24" s="1815"/>
      <c r="AL24" s="1815"/>
      <c r="AM24" s="1818"/>
      <c r="AN24" s="1818"/>
      <c r="AO24" s="1815"/>
      <c r="AP24" s="1815"/>
      <c r="AQ24" s="1818"/>
      <c r="AR24" s="1818"/>
      <c r="AS24" s="1817"/>
      <c r="AT24" s="1815"/>
      <c r="AU24" s="1818"/>
      <c r="AV24" s="1819"/>
      <c r="AW24" s="5"/>
      <c r="AX24" s="1084" t="s">
        <v>75</v>
      </c>
      <c r="AY24" s="1085"/>
      <c r="AZ24" s="1085"/>
      <c r="BA24" s="1085"/>
      <c r="BB24" s="1085"/>
      <c r="BC24" s="1086"/>
      <c r="BD24" s="1064" t="str">
        <f>IFERROR(IF(BD23&lt;=20,4,ROUNDUP(BD23/6,0)),"")</f>
        <v/>
      </c>
      <c r="BE24" s="1064"/>
      <c r="BF24" s="118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20">
        <v>6</v>
      </c>
      <c r="B25" s="1159"/>
      <c r="C25" s="1765" t="str">
        <f t="shared" si="1"/>
        <v/>
      </c>
      <c r="D25" s="1767"/>
      <c r="E25" s="1815"/>
      <c r="F25" s="1815"/>
      <c r="G25" s="1818"/>
      <c r="H25" s="1818"/>
      <c r="I25" s="1815"/>
      <c r="J25" s="1815"/>
      <c r="K25" s="1818"/>
      <c r="L25" s="1818"/>
      <c r="M25" s="1815"/>
      <c r="N25" s="1815"/>
      <c r="O25" s="1818"/>
      <c r="P25" s="1818"/>
      <c r="Q25" s="1815"/>
      <c r="R25" s="1815"/>
      <c r="S25" s="1818"/>
      <c r="T25" s="1818"/>
      <c r="U25" s="1815"/>
      <c r="V25" s="1815"/>
      <c r="W25" s="1818"/>
      <c r="X25" s="1818"/>
      <c r="Y25" s="1815"/>
      <c r="Z25" s="1815"/>
      <c r="AA25" s="1818"/>
      <c r="AB25" s="1818"/>
      <c r="AC25" s="1815"/>
      <c r="AD25" s="1815"/>
      <c r="AE25" s="1818"/>
      <c r="AF25" s="1818"/>
      <c r="AG25" s="1815"/>
      <c r="AH25" s="1815"/>
      <c r="AI25" s="1818"/>
      <c r="AJ25" s="1818"/>
      <c r="AK25" s="1815"/>
      <c r="AL25" s="1815"/>
      <c r="AM25" s="1818"/>
      <c r="AN25" s="1818"/>
      <c r="AO25" s="1815"/>
      <c r="AP25" s="1815"/>
      <c r="AQ25" s="1818"/>
      <c r="AR25" s="1818"/>
      <c r="AS25" s="1817"/>
      <c r="AT25" s="1815"/>
      <c r="AU25" s="1818"/>
      <c r="AV25" s="1819"/>
      <c r="AW25" s="5"/>
      <c r="AX25" s="1533" t="s">
        <v>74</v>
      </c>
      <c r="AY25" s="1271"/>
      <c r="AZ25" s="1271"/>
      <c r="BA25" s="1271"/>
      <c r="BB25" s="1271"/>
      <c r="BC25" s="1822"/>
      <c r="BD25" s="1823" t="str">
        <f>IFERROR(IF(BD24&lt;=20,((BD23-(BD23/BD24))/(BD24-1)),(BD23-6)/(BD24-1)),"")</f>
        <v/>
      </c>
      <c r="BE25" s="1823"/>
      <c r="BF25" s="1824"/>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20">
        <v>7</v>
      </c>
      <c r="B26" s="1159"/>
      <c r="C26" s="1765" t="str">
        <f t="shared" si="1"/>
        <v/>
      </c>
      <c r="D26" s="1767"/>
      <c r="E26" s="1815"/>
      <c r="F26" s="1815"/>
      <c r="G26" s="1818"/>
      <c r="H26" s="1818"/>
      <c r="I26" s="1815"/>
      <c r="J26" s="1815"/>
      <c r="K26" s="1818"/>
      <c r="L26" s="1818"/>
      <c r="M26" s="1815"/>
      <c r="N26" s="1815"/>
      <c r="O26" s="1818"/>
      <c r="P26" s="1818"/>
      <c r="Q26" s="1815"/>
      <c r="R26" s="1815"/>
      <c r="S26" s="1818"/>
      <c r="T26" s="1818"/>
      <c r="U26" s="1815"/>
      <c r="V26" s="1815"/>
      <c r="W26" s="1818"/>
      <c r="X26" s="1818"/>
      <c r="Y26" s="1815"/>
      <c r="Z26" s="1815"/>
      <c r="AA26" s="1818"/>
      <c r="AB26" s="1818"/>
      <c r="AC26" s="1815"/>
      <c r="AD26" s="1815"/>
      <c r="AE26" s="1818"/>
      <c r="AF26" s="1818"/>
      <c r="AG26" s="1815"/>
      <c r="AH26" s="1815"/>
      <c r="AI26" s="1818"/>
      <c r="AJ26" s="1818"/>
      <c r="AK26" s="1815"/>
      <c r="AL26" s="1815"/>
      <c r="AM26" s="1818"/>
      <c r="AN26" s="1818"/>
      <c r="AO26" s="1815"/>
      <c r="AP26" s="1815"/>
      <c r="AQ26" s="1818"/>
      <c r="AR26" s="1818"/>
      <c r="AS26" s="1817"/>
      <c r="AT26" s="1815"/>
      <c r="AU26" s="1818"/>
      <c r="AV26" s="1819"/>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20">
        <v>8</v>
      </c>
      <c r="B27" s="1159"/>
      <c r="C27" s="1765" t="str">
        <f t="shared" si="1"/>
        <v/>
      </c>
      <c r="D27" s="1767"/>
      <c r="E27" s="1815"/>
      <c r="F27" s="1815"/>
      <c r="G27" s="1818"/>
      <c r="H27" s="1818"/>
      <c r="I27" s="1815"/>
      <c r="J27" s="1815"/>
      <c r="K27" s="1818"/>
      <c r="L27" s="1818"/>
      <c r="M27" s="1815"/>
      <c r="N27" s="1815"/>
      <c r="O27" s="1818"/>
      <c r="P27" s="1818"/>
      <c r="Q27" s="1815"/>
      <c r="R27" s="1815"/>
      <c r="S27" s="1818"/>
      <c r="T27" s="1818"/>
      <c r="U27" s="1815"/>
      <c r="V27" s="1815"/>
      <c r="W27" s="1818"/>
      <c r="X27" s="1818"/>
      <c r="Y27" s="1815"/>
      <c r="Z27" s="1815"/>
      <c r="AA27" s="1818"/>
      <c r="AB27" s="1818"/>
      <c r="AC27" s="1815"/>
      <c r="AD27" s="1815"/>
      <c r="AE27" s="1818"/>
      <c r="AF27" s="1818"/>
      <c r="AG27" s="1815"/>
      <c r="AH27" s="1815"/>
      <c r="AI27" s="1818"/>
      <c r="AJ27" s="1818"/>
      <c r="AK27" s="1815"/>
      <c r="AL27" s="1815"/>
      <c r="AM27" s="1818"/>
      <c r="AN27" s="1818"/>
      <c r="AO27" s="1815"/>
      <c r="AP27" s="1815"/>
      <c r="AQ27" s="1818"/>
      <c r="AR27" s="1818"/>
      <c r="AS27" s="1817"/>
      <c r="AT27" s="1815"/>
      <c r="AU27" s="1818"/>
      <c r="AV27" s="1819"/>
      <c r="AW27" s="5"/>
      <c r="AX27" s="890" t="s">
        <v>696</v>
      </c>
      <c r="AY27" s="891"/>
      <c r="AZ27" s="891"/>
      <c r="BA27" s="891"/>
      <c r="BB27" s="891"/>
      <c r="BC27" s="891"/>
      <c r="BD27" s="891"/>
      <c r="BE27" s="891"/>
      <c r="BF27" s="891"/>
      <c r="BG27" s="891"/>
      <c r="BH27" s="891"/>
      <c r="BI27" s="891"/>
      <c r="BJ27" s="891"/>
      <c r="BK27" s="891"/>
      <c r="BL27" s="892"/>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20">
        <v>9</v>
      </c>
      <c r="B28" s="1159"/>
      <c r="C28" s="1765" t="str">
        <f t="shared" si="1"/>
        <v/>
      </c>
      <c r="D28" s="1767"/>
      <c r="E28" s="1815"/>
      <c r="F28" s="1815"/>
      <c r="G28" s="1818"/>
      <c r="H28" s="1818"/>
      <c r="I28" s="1815"/>
      <c r="J28" s="1815"/>
      <c r="K28" s="1818"/>
      <c r="L28" s="1818"/>
      <c r="M28" s="1815"/>
      <c r="N28" s="1815"/>
      <c r="O28" s="1818"/>
      <c r="P28" s="1818"/>
      <c r="Q28" s="1815"/>
      <c r="R28" s="1815"/>
      <c r="S28" s="1818"/>
      <c r="T28" s="1818"/>
      <c r="U28" s="1815"/>
      <c r="V28" s="1815"/>
      <c r="W28" s="1818"/>
      <c r="X28" s="1818"/>
      <c r="Y28" s="1815"/>
      <c r="Z28" s="1815"/>
      <c r="AA28" s="1818"/>
      <c r="AB28" s="1818"/>
      <c r="AC28" s="1815"/>
      <c r="AD28" s="1815"/>
      <c r="AE28" s="1818"/>
      <c r="AF28" s="1818"/>
      <c r="AG28" s="1815"/>
      <c r="AH28" s="1815"/>
      <c r="AI28" s="1818"/>
      <c r="AJ28" s="1818"/>
      <c r="AK28" s="1815"/>
      <c r="AL28" s="1815"/>
      <c r="AM28" s="1818"/>
      <c r="AN28" s="1818"/>
      <c r="AO28" s="1815"/>
      <c r="AP28" s="1815"/>
      <c r="AQ28" s="1818"/>
      <c r="AR28" s="1818"/>
      <c r="AS28" s="1817"/>
      <c r="AT28" s="1815"/>
      <c r="AU28" s="1818"/>
      <c r="AV28" s="1819"/>
      <c r="AW28" s="5"/>
      <c r="AX28" s="905"/>
      <c r="AY28" s="906"/>
      <c r="AZ28" s="906"/>
      <c r="BA28" s="906"/>
      <c r="BB28" s="907"/>
      <c r="BC28" s="908"/>
      <c r="BD28" s="906"/>
      <c r="BE28" s="906"/>
      <c r="BF28" s="906"/>
      <c r="BG28" s="907"/>
      <c r="BH28" s="908"/>
      <c r="BI28" s="906"/>
      <c r="BJ28" s="906"/>
      <c r="BK28" s="906"/>
      <c r="BL28" s="909"/>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20">
        <v>10</v>
      </c>
      <c r="B29" s="1159"/>
      <c r="C29" s="1765" t="str">
        <f t="shared" si="1"/>
        <v/>
      </c>
      <c r="D29" s="1767"/>
      <c r="E29" s="1821"/>
      <c r="F29" s="1821"/>
      <c r="G29" s="1816"/>
      <c r="H29" s="1816"/>
      <c r="I29" s="1821"/>
      <c r="J29" s="1821"/>
      <c r="K29" s="1816"/>
      <c r="L29" s="1816"/>
      <c r="M29" s="1815"/>
      <c r="N29" s="1815"/>
      <c r="O29" s="1816"/>
      <c r="P29" s="1816"/>
      <c r="Q29" s="1815"/>
      <c r="R29" s="1815"/>
      <c r="S29" s="1816"/>
      <c r="T29" s="1816"/>
      <c r="U29" s="1815"/>
      <c r="V29" s="1815"/>
      <c r="W29" s="1816"/>
      <c r="X29" s="1816"/>
      <c r="Y29" s="1815"/>
      <c r="Z29" s="1815"/>
      <c r="AA29" s="1816"/>
      <c r="AB29" s="1816"/>
      <c r="AC29" s="1815"/>
      <c r="AD29" s="1815"/>
      <c r="AE29" s="1816"/>
      <c r="AF29" s="1816"/>
      <c r="AG29" s="1815"/>
      <c r="AH29" s="1815"/>
      <c r="AI29" s="1816"/>
      <c r="AJ29" s="1816"/>
      <c r="AK29" s="1815"/>
      <c r="AL29" s="1815"/>
      <c r="AM29" s="1816"/>
      <c r="AN29" s="1816"/>
      <c r="AO29" s="1815"/>
      <c r="AP29" s="1815"/>
      <c r="AQ29" s="1816"/>
      <c r="AR29" s="1816"/>
      <c r="AS29" s="1817"/>
      <c r="AT29" s="1815"/>
      <c r="AU29" s="1818"/>
      <c r="AV29" s="1819"/>
      <c r="AW29" s="5"/>
      <c r="AX29" s="886"/>
      <c r="AY29" s="870"/>
      <c r="AZ29" s="870"/>
      <c r="BA29" s="870"/>
      <c r="BB29" s="871"/>
      <c r="BC29" s="869"/>
      <c r="BD29" s="870"/>
      <c r="BE29" s="870"/>
      <c r="BF29" s="870"/>
      <c r="BG29" s="871"/>
      <c r="BH29" s="869"/>
      <c r="BI29" s="870"/>
      <c r="BJ29" s="870"/>
      <c r="BK29" s="870"/>
      <c r="BL29" s="872"/>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12" t="s">
        <v>40</v>
      </c>
      <c r="B30" s="1813"/>
      <c r="C30" s="1813"/>
      <c r="D30" s="1813"/>
      <c r="E30" s="1814"/>
      <c r="F30" s="1809"/>
      <c r="G30" s="1807" t="str">
        <f>IF(E18="","",ROUND(SUM(G20:H29),0))</f>
        <v/>
      </c>
      <c r="H30" s="1811"/>
      <c r="I30" s="1805"/>
      <c r="J30" s="1809"/>
      <c r="K30" s="1807" t="str">
        <f>IF(I18="","",ROUND(SUM(K20:L29),0))</f>
        <v/>
      </c>
      <c r="L30" s="1808"/>
      <c r="M30" s="1805"/>
      <c r="N30" s="1806"/>
      <c r="O30" s="1807" t="str">
        <f>IF(M18="","",ROUND(SUM(O20:P29),0))</f>
        <v/>
      </c>
      <c r="P30" s="1811"/>
      <c r="Q30" s="1805"/>
      <c r="R30" s="1809"/>
      <c r="S30" s="1807" t="str">
        <f>IF(Q18="","",ROUND(SUM(S20:T29),0))</f>
        <v/>
      </c>
      <c r="T30" s="1808"/>
      <c r="U30" s="1809"/>
      <c r="V30" s="1809"/>
      <c r="W30" s="1807" t="str">
        <f>IF(U18="","",ROUND(SUM(W20:X29),0))</f>
        <v/>
      </c>
      <c r="X30" s="1811"/>
      <c r="Y30" s="1805"/>
      <c r="Z30" s="1809"/>
      <c r="AA30" s="1807" t="str">
        <f>IF(Y18="","",ROUND(SUM(AA20:AB29),0))</f>
        <v/>
      </c>
      <c r="AB30" s="1808"/>
      <c r="AC30" s="1809"/>
      <c r="AD30" s="1809"/>
      <c r="AE30" s="1807" t="str">
        <f>IF(AC18="","",ROUND(SUM(AE20:AF29),0))</f>
        <v/>
      </c>
      <c r="AF30" s="1811"/>
      <c r="AG30" s="1805"/>
      <c r="AH30" s="1809"/>
      <c r="AI30" s="1807" t="str">
        <f>IF(AG18="","",ROUND(SUM(AI20:AJ29),0))</f>
        <v/>
      </c>
      <c r="AJ30" s="1811"/>
      <c r="AK30" s="1805"/>
      <c r="AL30" s="1806"/>
      <c r="AM30" s="1807" t="str">
        <f>IF(AK18="","",ROUND(SUM(AM20:AN29),0))</f>
        <v/>
      </c>
      <c r="AN30" s="1811"/>
      <c r="AO30" s="1805"/>
      <c r="AP30" s="1806"/>
      <c r="AQ30" s="1807" t="str">
        <f>IF(AO18="","",ROUND(SUM(AQ20:AR29),0))</f>
        <v/>
      </c>
      <c r="AR30" s="1808"/>
      <c r="AS30" s="1809"/>
      <c r="AT30" s="1806"/>
      <c r="AU30" s="1807" t="str">
        <f>IF(AS18="","",ROUND(SUM(AU20:AV29),0))</f>
        <v/>
      </c>
      <c r="AV30" s="1810"/>
      <c r="AW30" s="5"/>
      <c r="AX30" s="886"/>
      <c r="AY30" s="870"/>
      <c r="AZ30" s="870"/>
      <c r="BA30" s="870"/>
      <c r="BB30" s="871"/>
      <c r="BC30" s="869"/>
      <c r="BD30" s="870"/>
      <c r="BE30" s="870"/>
      <c r="BF30" s="870"/>
      <c r="BG30" s="871"/>
      <c r="BH30" s="869"/>
      <c r="BI30" s="870"/>
      <c r="BJ30" s="870"/>
      <c r="BK30" s="870"/>
      <c r="BL30" s="872"/>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86"/>
      <c r="AY31" s="870"/>
      <c r="AZ31" s="870"/>
      <c r="BA31" s="870"/>
      <c r="BB31" s="871"/>
      <c r="BC31" s="869"/>
      <c r="BD31" s="870"/>
      <c r="BE31" s="870"/>
      <c r="BF31" s="870"/>
      <c r="BG31" s="871"/>
      <c r="BH31" s="869"/>
      <c r="BI31" s="870"/>
      <c r="BJ31" s="870"/>
      <c r="BK31" s="870"/>
      <c r="BL31" s="872"/>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86"/>
      <c r="AY32" s="870"/>
      <c r="AZ32" s="870"/>
      <c r="BA32" s="870"/>
      <c r="BB32" s="871"/>
      <c r="BC32" s="869"/>
      <c r="BD32" s="870"/>
      <c r="BE32" s="870"/>
      <c r="BF32" s="870"/>
      <c r="BG32" s="871"/>
      <c r="BH32" s="869"/>
      <c r="BI32" s="870"/>
      <c r="BJ32" s="870"/>
      <c r="BK32" s="870"/>
      <c r="BL32" s="872"/>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57"/>
      <c r="C33" s="957"/>
      <c r="D33" s="957"/>
      <c r="E33" s="957"/>
      <c r="F33" s="957"/>
      <c r="G33" s="957"/>
      <c r="H33" s="957"/>
      <c r="I33" s="957"/>
      <c r="J33" s="957"/>
      <c r="K33" s="957"/>
      <c r="L33" s="957"/>
      <c r="M33" s="957"/>
      <c r="N33" s="957"/>
      <c r="O33" s="957"/>
      <c r="P33" s="957"/>
      <c r="Q33" s="957"/>
      <c r="R33" s="957"/>
      <c r="S33" s="957"/>
      <c r="T33" s="957"/>
      <c r="U33" s="957"/>
      <c r="V33" s="957"/>
      <c r="W33" s="957"/>
      <c r="X33" s="957"/>
      <c r="Y33" s="957"/>
      <c r="Z33" s="957"/>
      <c r="AA33" s="957"/>
      <c r="AB33" s="957"/>
      <c r="AC33" s="957"/>
      <c r="AD33" s="957"/>
      <c r="AE33" s="42"/>
      <c r="AF33" s="1803" t="s">
        <v>670</v>
      </c>
      <c r="AG33" s="1804"/>
      <c r="AH33" s="1804"/>
      <c r="AI33" s="1804"/>
      <c r="AJ33" s="1804"/>
      <c r="AK33" s="1804"/>
      <c r="AL33" s="1804"/>
      <c r="AM33" s="1804"/>
      <c r="AN33" s="1804"/>
      <c r="AO33" s="1804"/>
      <c r="AP33" s="683"/>
      <c r="AQ33" s="684" t="s">
        <v>669</v>
      </c>
      <c r="AR33" s="1755"/>
      <c r="AS33" s="1755"/>
      <c r="AT33" s="685" t="s">
        <v>493</v>
      </c>
      <c r="AU33" s="1755"/>
      <c r="AV33" s="1756"/>
      <c r="AW33" s="5"/>
      <c r="AX33" s="930"/>
      <c r="AY33" s="923"/>
      <c r="AZ33" s="923"/>
      <c r="BA33" s="923"/>
      <c r="BB33" s="931"/>
      <c r="BC33" s="922"/>
      <c r="BD33" s="923"/>
      <c r="BE33" s="923"/>
      <c r="BF33" s="923"/>
      <c r="BG33" s="931"/>
      <c r="BH33" s="922"/>
      <c r="BI33" s="923"/>
      <c r="BJ33" s="923"/>
      <c r="BK33" s="923"/>
      <c r="BL33" s="924"/>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57"/>
      <c r="C34" s="957"/>
      <c r="D34" s="957"/>
      <c r="E34" s="957"/>
      <c r="F34" s="957"/>
      <c r="G34" s="957"/>
      <c r="H34" s="957"/>
      <c r="I34" s="957"/>
      <c r="J34" s="957"/>
      <c r="K34" s="957"/>
      <c r="L34" s="957"/>
      <c r="M34" s="957"/>
      <c r="N34" s="957"/>
      <c r="O34" s="957"/>
      <c r="P34" s="957"/>
      <c r="Q34" s="957"/>
      <c r="R34" s="957"/>
      <c r="S34" s="957"/>
      <c r="T34" s="957"/>
      <c r="U34" s="957"/>
      <c r="V34" s="957"/>
      <c r="W34" s="957"/>
      <c r="X34" s="957"/>
      <c r="Y34" s="957"/>
      <c r="Z34" s="957"/>
      <c r="AA34" s="957"/>
      <c r="AB34" s="957"/>
      <c r="AC34" s="957"/>
      <c r="AD34" s="957"/>
      <c r="AE34" s="42"/>
      <c r="AF34" s="989" t="s">
        <v>71</v>
      </c>
      <c r="AG34" s="990"/>
      <c r="AH34" s="990"/>
      <c r="AI34" s="990"/>
      <c r="AJ34" s="990"/>
      <c r="AK34" s="990"/>
      <c r="AL34" s="990"/>
      <c r="AM34" s="990"/>
      <c r="AN34" s="990"/>
      <c r="AO34" s="990"/>
      <c r="AP34" s="1018"/>
      <c r="AQ34" s="991"/>
      <c r="AR34" s="991"/>
      <c r="AS34" s="991"/>
      <c r="AT34" s="1011" t="s">
        <v>70</v>
      </c>
      <c r="AU34" s="1011"/>
      <c r="AV34" s="179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42"/>
      <c r="AF35" s="989" t="s">
        <v>69</v>
      </c>
      <c r="AG35" s="990"/>
      <c r="AH35" s="990"/>
      <c r="AI35" s="990"/>
      <c r="AJ35" s="990"/>
      <c r="AK35" s="990"/>
      <c r="AL35" s="990"/>
      <c r="AM35" s="990"/>
      <c r="AN35" s="990"/>
      <c r="AO35" s="990"/>
      <c r="AP35" s="1801" t="str">
        <f>IF((SUM(E30:AV30)+ SUM(E40:L40))&lt;&gt;0,(SUM(E30:AV30)+ SUM(E40:L40)),"")</f>
        <v/>
      </c>
      <c r="AQ35" s="1802"/>
      <c r="AR35" s="1802"/>
      <c r="AS35" s="1802"/>
      <c r="AT35" s="1011" t="s">
        <v>66</v>
      </c>
      <c r="AU35" s="1011"/>
      <c r="AV35" s="179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42"/>
      <c r="AF36" s="989" t="s">
        <v>68</v>
      </c>
      <c r="AG36" s="990"/>
      <c r="AH36" s="990"/>
      <c r="AI36" s="990"/>
      <c r="AJ36" s="990"/>
      <c r="AK36" s="990"/>
      <c r="AL36" s="990"/>
      <c r="AM36" s="990"/>
      <c r="AN36" s="990"/>
      <c r="AO36" s="990"/>
      <c r="AP36" s="1798" t="str">
        <f>IF((COUNT(E20:AV29)),((COUNT(E20:AV29))),"")</f>
        <v/>
      </c>
      <c r="AQ36" s="1799"/>
      <c r="AR36" s="1799"/>
      <c r="AS36" s="1799"/>
      <c r="AT36" s="1799"/>
      <c r="AU36" s="1799"/>
      <c r="AV36" s="180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42"/>
      <c r="AF37" s="989" t="s">
        <v>67</v>
      </c>
      <c r="AG37" s="990"/>
      <c r="AH37" s="990"/>
      <c r="AI37" s="990"/>
      <c r="AJ37" s="990"/>
      <c r="AK37" s="990"/>
      <c r="AL37" s="990"/>
      <c r="AM37" s="990"/>
      <c r="AN37" s="990"/>
      <c r="AO37" s="990"/>
      <c r="AP37" s="1801" t="str">
        <f>IFERROR(ROUND(AP35/AP36,2),"")</f>
        <v/>
      </c>
      <c r="AQ37" s="1802"/>
      <c r="AR37" s="1802"/>
      <c r="AS37" s="1802"/>
      <c r="AT37" s="1011" t="s">
        <v>66</v>
      </c>
      <c r="AU37" s="1011"/>
      <c r="AV37" s="179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42"/>
      <c r="AF38" s="634" t="s">
        <v>65</v>
      </c>
      <c r="AG38" s="633"/>
      <c r="AH38" s="633"/>
      <c r="AI38" s="633"/>
      <c r="AJ38" s="633"/>
      <c r="AK38" s="633"/>
      <c r="AL38" s="633"/>
      <c r="AM38" s="633"/>
      <c r="AN38" s="633"/>
      <c r="AO38" s="632"/>
      <c r="AP38" s="1100"/>
      <c r="AQ38" s="1101"/>
      <c r="AR38" s="1101"/>
      <c r="AS38" s="1101"/>
      <c r="AT38" s="1101"/>
      <c r="AU38" s="1101"/>
      <c r="AV38" s="173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42"/>
      <c r="AF39" s="989" t="s">
        <v>64</v>
      </c>
      <c r="AG39" s="990"/>
      <c r="AH39" s="990"/>
      <c r="AI39" s="990"/>
      <c r="AJ39" s="990"/>
      <c r="AK39" s="990"/>
      <c r="AL39" s="990"/>
      <c r="AM39" s="990"/>
      <c r="AN39" s="990"/>
      <c r="AO39" s="990"/>
      <c r="AP39" s="1795" t="str">
        <f>IF(OR(AP38&lt;&gt;0,AP38&lt;&gt;""),N13*IF(AP38&lt;&gt;"N/A",AP38,1),N13)</f>
        <v/>
      </c>
      <c r="AQ39" s="1796"/>
      <c r="AR39" s="1796"/>
      <c r="AS39" s="1796"/>
      <c r="AT39" s="1011" t="s">
        <v>63</v>
      </c>
      <c r="AU39" s="1011"/>
      <c r="AV39" s="179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42"/>
      <c r="AF40" s="978" t="s">
        <v>62</v>
      </c>
      <c r="AG40" s="979"/>
      <c r="AH40" s="979"/>
      <c r="AI40" s="979"/>
      <c r="AJ40" s="979"/>
      <c r="AK40" s="979"/>
      <c r="AL40" s="979"/>
      <c r="AM40" s="979"/>
      <c r="AN40" s="979"/>
      <c r="AO40" s="979"/>
      <c r="AP40" s="1792" t="str">
        <f>IFERROR(AP39*AP37,"")</f>
        <v/>
      </c>
      <c r="AQ40" s="1793"/>
      <c r="AR40" s="1793"/>
      <c r="AS40" s="1793"/>
      <c r="AT40" s="1169" t="s">
        <v>29</v>
      </c>
      <c r="AU40" s="1169"/>
      <c r="AV40" s="179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57"/>
      <c r="C41" s="957"/>
      <c r="D41" s="957"/>
      <c r="E41" s="957"/>
      <c r="F41" s="957"/>
      <c r="G41" s="957"/>
      <c r="H41" s="957"/>
      <c r="I41" s="957"/>
      <c r="J41" s="957"/>
      <c r="K41" s="957"/>
      <c r="L41" s="957"/>
      <c r="M41" s="957"/>
      <c r="N41" s="957"/>
      <c r="O41" s="957"/>
      <c r="P41" s="957"/>
      <c r="Q41" s="957"/>
      <c r="R41" s="957"/>
      <c r="S41" s="957"/>
      <c r="T41" s="957"/>
      <c r="U41" s="957"/>
      <c r="V41" s="957"/>
      <c r="W41" s="957"/>
      <c r="X41" s="957"/>
      <c r="Y41" s="957"/>
      <c r="Z41" s="957"/>
      <c r="AA41" s="957"/>
      <c r="AB41" s="957"/>
      <c r="AC41" s="957"/>
      <c r="AD41" s="957"/>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6" t="s">
        <v>49</v>
      </c>
      <c r="AX1" s="1916"/>
      <c r="AY1" s="1916"/>
      <c r="AZ1" s="1916"/>
      <c r="BA1" s="1916"/>
      <c r="BB1" s="1916"/>
      <c r="BC1" s="1916"/>
      <c r="BD1" s="1916"/>
      <c r="BE1" s="1916"/>
      <c r="BF1" s="1916"/>
      <c r="BG1" s="1916"/>
      <c r="BH1" s="1916"/>
      <c r="BI1" s="1916"/>
      <c r="BJ1" s="1916"/>
      <c r="BK1" s="1916"/>
      <c r="BL1" s="1916"/>
      <c r="BM1" s="1916"/>
      <c r="BN1" s="1916"/>
      <c r="BO1" s="1916"/>
      <c r="BP1" s="1916"/>
      <c r="BQ1" s="1916"/>
      <c r="BR1" s="1916"/>
      <c r="BS1" s="1916"/>
      <c r="BT1" s="1916"/>
      <c r="BU1" s="1916"/>
      <c r="BV1" s="1916"/>
      <c r="BW1" s="1916"/>
      <c r="BX1" s="1916"/>
      <c r="BY1" s="1916"/>
      <c r="BZ1" s="1916"/>
      <c r="CA1" s="1916"/>
      <c r="CB1" s="1916"/>
      <c r="CC1" s="1916"/>
      <c r="CD1" s="1916"/>
      <c r="CE1" s="1916"/>
      <c r="CF1" s="191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84"/>
      <c r="AA5" s="1884"/>
      <c r="AB5" s="1884"/>
      <c r="AC5" s="1884"/>
      <c r="AD5" s="1884"/>
      <c r="AE5" s="1884"/>
      <c r="AF5" s="1884"/>
      <c r="AG5" s="1884"/>
      <c r="AH5" s="1884"/>
      <c r="AI5" s="1884"/>
      <c r="AJ5" s="1884"/>
      <c r="AK5" s="1884"/>
      <c r="AL5" s="1884"/>
      <c r="AM5" s="1884"/>
      <c r="AN5" s="1884"/>
      <c r="AO5" s="1884"/>
      <c r="AP5" s="1884"/>
      <c r="AQ5" s="1884"/>
      <c r="AR5" s="1884"/>
      <c r="AS5" s="1884"/>
      <c r="AT5" s="1884"/>
      <c r="AU5" s="1884"/>
      <c r="AV5" s="188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7" t="s">
        <v>48</v>
      </c>
      <c r="B7" s="887"/>
      <c r="C7" s="887"/>
      <c r="D7" s="887"/>
      <c r="E7" s="887"/>
      <c r="F7" s="940"/>
      <c r="G7" s="940"/>
      <c r="H7" s="940"/>
      <c r="I7" s="940"/>
      <c r="J7" s="940"/>
      <c r="K7" s="940"/>
      <c r="L7" s="940"/>
      <c r="M7" s="940"/>
      <c r="N7" s="940"/>
      <c r="O7" s="940"/>
      <c r="P7" s="940"/>
      <c r="Q7" s="42"/>
      <c r="R7" s="42"/>
      <c r="S7" s="42"/>
      <c r="T7" s="42"/>
      <c r="U7" s="42"/>
      <c r="V7" s="42"/>
      <c r="W7" s="42"/>
      <c r="X7" s="42"/>
      <c r="Y7" s="42"/>
      <c r="Z7" s="42"/>
      <c r="AA7" s="42"/>
      <c r="AB7" s="42"/>
      <c r="AC7" s="42"/>
      <c r="AD7" s="42"/>
      <c r="AE7" s="42"/>
      <c r="AF7" s="42"/>
      <c r="AG7" s="887" t="s">
        <v>47</v>
      </c>
      <c r="AH7" s="887"/>
      <c r="AI7" s="887"/>
      <c r="AJ7" s="887"/>
      <c r="AK7" s="887"/>
      <c r="AL7" s="940"/>
      <c r="AM7" s="940"/>
      <c r="AN7" s="940"/>
      <c r="AO7" s="940"/>
      <c r="AP7" s="940"/>
      <c r="AQ7" s="940"/>
      <c r="AR7" s="940"/>
      <c r="AS7" s="940"/>
      <c r="AT7" s="940"/>
      <c r="AU7" s="940"/>
      <c r="AV7" s="94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26" t="s">
        <v>92</v>
      </c>
      <c r="AZ8" s="1627"/>
      <c r="BA8" s="1627"/>
      <c r="BB8" s="1627"/>
      <c r="BC8" s="1627"/>
      <c r="BD8" s="1627"/>
      <c r="BE8" s="1627"/>
      <c r="BF8" s="1628"/>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7" t="s">
        <v>61</v>
      </c>
      <c r="B9" s="887"/>
      <c r="C9" s="887"/>
      <c r="D9" s="887"/>
      <c r="E9" s="887"/>
      <c r="F9" s="940"/>
      <c r="G9" s="940"/>
      <c r="H9" s="940"/>
      <c r="I9" s="940"/>
      <c r="J9" s="940"/>
      <c r="K9" s="940"/>
      <c r="L9" s="940"/>
      <c r="M9" s="940"/>
      <c r="N9" s="940"/>
      <c r="O9" s="940"/>
      <c r="P9" s="940"/>
      <c r="Q9" s="42"/>
      <c r="R9" s="42"/>
      <c r="S9" s="42"/>
      <c r="T9" s="42"/>
      <c r="U9" s="42"/>
      <c r="V9" s="42"/>
      <c r="W9" s="42"/>
      <c r="X9" s="42"/>
      <c r="Y9" s="42"/>
      <c r="Z9" s="42"/>
      <c r="AA9" s="42"/>
      <c r="AB9" s="42"/>
      <c r="AC9" s="42"/>
      <c r="AD9" s="42"/>
      <c r="AE9" s="42"/>
      <c r="AF9" s="42"/>
      <c r="AG9" s="887" t="s">
        <v>46</v>
      </c>
      <c r="AH9" s="887"/>
      <c r="AI9" s="887"/>
      <c r="AJ9" s="887"/>
      <c r="AK9" s="887"/>
      <c r="AL9" s="940"/>
      <c r="AM9" s="940"/>
      <c r="AN9" s="940"/>
      <c r="AO9" s="940"/>
      <c r="AP9" s="940"/>
      <c r="AQ9" s="940"/>
      <c r="AR9" s="940"/>
      <c r="AS9" s="940"/>
      <c r="AT9" s="940"/>
      <c r="AU9" s="940"/>
      <c r="AV9" s="940"/>
      <c r="AW9" s="4"/>
      <c r="AX9" s="17"/>
      <c r="AY9" s="1629" t="s">
        <v>91</v>
      </c>
      <c r="AZ9" s="1629"/>
      <c r="BA9" s="1629"/>
      <c r="BB9" s="1629"/>
      <c r="BC9" s="1629"/>
      <c r="BD9" s="1629"/>
      <c r="BE9" s="1631"/>
      <c r="BF9" s="1632"/>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30" t="s">
        <v>90</v>
      </c>
      <c r="AZ10" s="1630"/>
      <c r="BA10" s="1630"/>
      <c r="BB10" s="1630"/>
      <c r="BC10" s="1630"/>
      <c r="BD10" s="1630"/>
      <c r="BE10" s="1633"/>
      <c r="BF10" s="1634"/>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79" t="s">
        <v>89</v>
      </c>
      <c r="B11" s="880"/>
      <c r="C11" s="880"/>
      <c r="D11" s="880"/>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1"/>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1" t="s">
        <v>88</v>
      </c>
      <c r="B12" s="1023"/>
      <c r="C12" s="1023"/>
      <c r="D12" s="1023"/>
      <c r="E12" s="1023"/>
      <c r="F12" s="1023"/>
      <c r="G12" s="1023"/>
      <c r="H12" s="1023"/>
      <c r="I12" s="1023"/>
      <c r="J12" s="1023"/>
      <c r="K12" s="1023"/>
      <c r="L12" s="1023"/>
      <c r="M12" s="1023"/>
      <c r="N12" s="1023"/>
      <c r="O12" s="1023"/>
      <c r="P12" s="1023"/>
      <c r="Q12" s="1023" t="s">
        <v>87</v>
      </c>
      <c r="R12" s="1023"/>
      <c r="S12" s="1023"/>
      <c r="T12" s="1023"/>
      <c r="U12" s="1023"/>
      <c r="V12" s="1023"/>
      <c r="W12" s="1023"/>
      <c r="X12" s="1023"/>
      <c r="Y12" s="1023"/>
      <c r="Z12" s="1023"/>
      <c r="AA12" s="1023"/>
      <c r="AB12" s="1023"/>
      <c r="AC12" s="1023"/>
      <c r="AD12" s="1023"/>
      <c r="AE12" s="1023"/>
      <c r="AF12" s="1023"/>
      <c r="AG12" s="1023" t="s">
        <v>86</v>
      </c>
      <c r="AH12" s="1023"/>
      <c r="AI12" s="1023"/>
      <c r="AJ12" s="1023"/>
      <c r="AK12" s="1023"/>
      <c r="AL12" s="1023"/>
      <c r="AM12" s="1023"/>
      <c r="AN12" s="1023"/>
      <c r="AO12" s="1023"/>
      <c r="AP12" s="1023"/>
      <c r="AQ12" s="1023"/>
      <c r="AR12" s="1023"/>
      <c r="AS12" s="1023"/>
      <c r="AT12" s="1023"/>
      <c r="AU12" s="1023"/>
      <c r="AV12" s="1024"/>
      <c r="AW12" s="4"/>
      <c r="AX12" s="1712" t="s">
        <v>56</v>
      </c>
      <c r="AY12" s="1713"/>
      <c r="AZ12" s="1713"/>
      <c r="BA12" s="1713"/>
      <c r="BB12" s="1713"/>
      <c r="BC12" s="1713"/>
      <c r="BD12" s="1713"/>
      <c r="BE12" s="1713"/>
      <c r="BF12" s="1713"/>
      <c r="BG12" s="171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2" t="s">
        <v>53</v>
      </c>
      <c r="B13" s="1913"/>
      <c r="C13" s="1522"/>
      <c r="D13" s="1522"/>
      <c r="E13" s="1914" t="s">
        <v>689</v>
      </c>
      <c r="F13" s="1914"/>
      <c r="G13" s="1914"/>
      <c r="H13" s="1915"/>
      <c r="I13" s="1869" t="s">
        <v>63</v>
      </c>
      <c r="J13" s="1169"/>
      <c r="K13" s="1169"/>
      <c r="L13" s="1871">
        <f>IFERROR(C13*C13*3.14/144/4,"")</f>
        <v>0</v>
      </c>
      <c r="M13" s="1871"/>
      <c r="N13" s="1871"/>
      <c r="O13" s="1871"/>
      <c r="P13" s="1872"/>
      <c r="Q13" s="1869" t="s">
        <v>66</v>
      </c>
      <c r="R13" s="1169"/>
      <c r="S13" s="1169"/>
      <c r="T13" s="1015" t="str">
        <f>IFERROR(AB13/L13,"")</f>
        <v/>
      </c>
      <c r="U13" s="1015"/>
      <c r="V13" s="1015"/>
      <c r="W13" s="1015"/>
      <c r="X13" s="1868"/>
      <c r="Y13" s="1869" t="s">
        <v>29</v>
      </c>
      <c r="Z13" s="1169"/>
      <c r="AA13" s="1169"/>
      <c r="AB13" s="973"/>
      <c r="AC13" s="973"/>
      <c r="AD13" s="973"/>
      <c r="AE13" s="973"/>
      <c r="AF13" s="974"/>
      <c r="AG13" s="1869" t="s">
        <v>66</v>
      </c>
      <c r="AH13" s="1169"/>
      <c r="AI13" s="1169"/>
      <c r="AJ13" s="1015" t="str">
        <f>AP37</f>
        <v/>
      </c>
      <c r="AK13" s="1015"/>
      <c r="AL13" s="1015"/>
      <c r="AM13" s="1015"/>
      <c r="AN13" s="1868"/>
      <c r="AO13" s="1869" t="s">
        <v>29</v>
      </c>
      <c r="AP13" s="1169"/>
      <c r="AQ13" s="1169"/>
      <c r="AR13" s="1015" t="str">
        <f>AP40</f>
        <v/>
      </c>
      <c r="AS13" s="1015"/>
      <c r="AT13" s="1015"/>
      <c r="AU13" s="1015"/>
      <c r="AV13" s="1016"/>
      <c r="AW13" s="4"/>
      <c r="AX13" s="1602" t="str">
        <f>IF(AR13="CALC.","",IF(AR13="","",IF(AR13&lt;AB13-(AB13*$BE$10),"Below "&amp;$BE$10*100&amp;"% by "&amp;ROUND(AB13-(AB13*$BE$10)-AR13,0)&amp;" CFM",IF(AR13&gt;AB13+(AB13*$BE$9),"Above "&amp;$BE$9*100&amp;"% by "&amp;ROUND(AR13-AB13-(AB13*$BE$9),0)&amp;" CFM",""))))</f>
        <v/>
      </c>
      <c r="AY13" s="1603"/>
      <c r="AZ13" s="1603"/>
      <c r="BA13" s="1603"/>
      <c r="BB13" s="1603"/>
      <c r="BC13" s="1603"/>
      <c r="BD13" s="1603"/>
      <c r="BE13" s="1603"/>
      <c r="BF13" s="1603"/>
      <c r="BG13" s="160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08" t="s">
        <v>81</v>
      </c>
      <c r="B15" s="1909"/>
      <c r="C15" s="1909"/>
      <c r="D15" s="1909"/>
      <c r="E15" s="1909"/>
      <c r="F15" s="1909"/>
      <c r="G15" s="1909"/>
      <c r="H15" s="1909"/>
      <c r="I15" s="1909"/>
      <c r="J15" s="1909"/>
      <c r="K15" s="1909"/>
      <c r="L15" s="1909"/>
      <c r="M15" s="1909"/>
      <c r="N15" s="1909"/>
      <c r="O15" s="1909"/>
      <c r="P15" s="1909"/>
      <c r="Q15" s="1909"/>
      <c r="R15" s="1910"/>
      <c r="S15" s="42"/>
      <c r="T15" s="1425" t="s">
        <v>809</v>
      </c>
      <c r="U15" s="1426"/>
      <c r="V15" s="1426"/>
      <c r="W15" s="1426"/>
      <c r="X15" s="1426"/>
      <c r="Y15" s="1426"/>
      <c r="Z15" s="1426"/>
      <c r="AA15" s="1426"/>
      <c r="AB15" s="1426"/>
      <c r="AC15" s="1426"/>
      <c r="AD15" s="1426"/>
      <c r="AE15" s="1427"/>
      <c r="AF15" s="42"/>
      <c r="AG15" s="879" t="s">
        <v>83</v>
      </c>
      <c r="AH15" s="880"/>
      <c r="AI15" s="880"/>
      <c r="AJ15" s="880"/>
      <c r="AK15" s="880"/>
      <c r="AL15" s="880"/>
      <c r="AM15" s="880"/>
      <c r="AN15" s="880"/>
      <c r="AO15" s="880"/>
      <c r="AP15" s="880"/>
      <c r="AQ15" s="880"/>
      <c r="AR15" s="880"/>
      <c r="AS15" s="880"/>
      <c r="AT15" s="880"/>
      <c r="AU15" s="880"/>
      <c r="AV15" s="881"/>
      <c r="AW15" s="5"/>
      <c r="AX15" s="1305" t="s">
        <v>696</v>
      </c>
      <c r="AY15" s="1306"/>
      <c r="AZ15" s="1306"/>
      <c r="BA15" s="1306"/>
      <c r="BB15" s="1306"/>
      <c r="BC15" s="1306"/>
      <c r="BD15" s="1306"/>
      <c r="BE15" s="1306"/>
      <c r="BF15" s="1306"/>
      <c r="BG15" s="1306"/>
      <c r="BH15" s="1306"/>
      <c r="BI15" s="1306"/>
      <c r="BJ15" s="1306"/>
      <c r="BK15" s="1306"/>
      <c r="BL15" s="130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03" t="s">
        <v>79</v>
      </c>
      <c r="B16" s="1104"/>
      <c r="C16" s="1104"/>
      <c r="D16" s="1104"/>
      <c r="E16" s="1104"/>
      <c r="F16" s="1104"/>
      <c r="G16" s="1888" t="s">
        <v>688</v>
      </c>
      <c r="H16" s="1888"/>
      <c r="I16" s="1888"/>
      <c r="J16" s="1888"/>
      <c r="K16" s="1888"/>
      <c r="L16" s="1889"/>
      <c r="M16" s="1890" t="s">
        <v>687</v>
      </c>
      <c r="N16" s="1888"/>
      <c r="O16" s="1888"/>
      <c r="P16" s="1888"/>
      <c r="Q16" s="1888"/>
      <c r="R16" s="1891"/>
      <c r="S16" s="42"/>
      <c r="T16" s="1663"/>
      <c r="U16" s="1664"/>
      <c r="V16" s="1664"/>
      <c r="W16" s="1664"/>
      <c r="X16" s="1664"/>
      <c r="Y16" s="1664"/>
      <c r="Z16" s="1664"/>
      <c r="AA16" s="1664"/>
      <c r="AB16" s="1437"/>
      <c r="AC16" s="1438"/>
      <c r="AD16" s="1111"/>
      <c r="AE16" s="1299"/>
      <c r="AF16" s="42"/>
      <c r="AG16" s="1892" t="s">
        <v>82</v>
      </c>
      <c r="AH16" s="1893"/>
      <c r="AI16" s="1893"/>
      <c r="AJ16" s="1893"/>
      <c r="AK16" s="1893"/>
      <c r="AL16" s="1697" t="s">
        <v>667</v>
      </c>
      <c r="AM16" s="1697"/>
      <c r="AN16" s="1697"/>
      <c r="AO16" s="1697"/>
      <c r="AP16" s="1697"/>
      <c r="AQ16" s="1697"/>
      <c r="AR16" s="1697"/>
      <c r="AS16" s="1697"/>
      <c r="AT16" s="1697"/>
      <c r="AU16" s="1697"/>
      <c r="AV16" s="1698"/>
      <c r="AW16" s="4"/>
      <c r="AX16" s="905"/>
      <c r="AY16" s="906"/>
      <c r="AZ16" s="906"/>
      <c r="BA16" s="906"/>
      <c r="BB16" s="907"/>
      <c r="BC16" s="908"/>
      <c r="BD16" s="906"/>
      <c r="BE16" s="906"/>
      <c r="BF16" s="906"/>
      <c r="BG16" s="907"/>
      <c r="BH16" s="908"/>
      <c r="BI16" s="906"/>
      <c r="BJ16" s="906"/>
      <c r="BK16" s="906"/>
      <c r="BL16" s="90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2" t="s">
        <v>55</v>
      </c>
      <c r="B17" s="1059"/>
      <c r="C17" s="1059"/>
      <c r="D17" s="1059" t="s">
        <v>78</v>
      </c>
      <c r="E17" s="1059"/>
      <c r="F17" s="1059"/>
      <c r="G17" s="1905" t="s">
        <v>665</v>
      </c>
      <c r="H17" s="1905"/>
      <c r="I17" s="1905"/>
      <c r="J17" s="1906" t="s">
        <v>666</v>
      </c>
      <c r="K17" s="1905"/>
      <c r="L17" s="1905"/>
      <c r="M17" s="1906" t="s">
        <v>665</v>
      </c>
      <c r="N17" s="1905"/>
      <c r="O17" s="1905"/>
      <c r="P17" s="1906" t="s">
        <v>666</v>
      </c>
      <c r="Q17" s="1905"/>
      <c r="R17" s="190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86"/>
      <c r="AY17" s="870"/>
      <c r="AZ17" s="870"/>
      <c r="BA17" s="870"/>
      <c r="BB17" s="871"/>
      <c r="BC17" s="869"/>
      <c r="BD17" s="870"/>
      <c r="BE17" s="870"/>
      <c r="BF17" s="870"/>
      <c r="BG17" s="871"/>
      <c r="BH17" s="869"/>
      <c r="BI17" s="870"/>
      <c r="BJ17" s="870"/>
      <c r="BK17" s="870"/>
      <c r="BL17" s="87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03">
        <v>1</v>
      </c>
      <c r="B18" s="1904"/>
      <c r="C18" s="1904"/>
      <c r="D18" s="1917">
        <f>IF($C$13&lt;=5,$C$13/2,IF(AND($C$13&gt;=6,$C$13&lt;=9),($C$13/6)/2,IF(AND($C$13&gt;=10,$C$13&lt;=12),($C$13/8)/2,IF($C$13&gt;12,($C$13/10)/2,""))))</f>
        <v>0</v>
      </c>
      <c r="E18" s="1917"/>
      <c r="F18" s="1917"/>
      <c r="G18" s="1736"/>
      <c r="H18" s="1737"/>
      <c r="I18" s="1737"/>
      <c r="J18" s="1887" t="str">
        <f>IF(G18="","",IF(C13&lt;=5,(SQRT(G18)*4005)*0.9,SQRT(G18)*4005))</f>
        <v/>
      </c>
      <c r="K18" s="1818"/>
      <c r="L18" s="1818"/>
      <c r="M18" s="1736"/>
      <c r="N18" s="1737"/>
      <c r="O18" s="1737"/>
      <c r="P18" s="1887" t="str">
        <f>IF(M18="","",IF(C13&lt;=5,(SQRT(M18)*4005)*0.9,SQRT(M18)*4005))</f>
        <v/>
      </c>
      <c r="Q18" s="1818"/>
      <c r="R18" s="1819"/>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86"/>
      <c r="AY18" s="870"/>
      <c r="AZ18" s="870"/>
      <c r="BA18" s="870"/>
      <c r="BB18" s="871"/>
      <c r="BC18" s="869"/>
      <c r="BD18" s="870"/>
      <c r="BE18" s="870"/>
      <c r="BF18" s="870"/>
      <c r="BG18" s="871"/>
      <c r="BH18" s="869"/>
      <c r="BI18" s="870"/>
      <c r="BJ18" s="870"/>
      <c r="BK18" s="870"/>
      <c r="BL18" s="87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03">
        <v>2</v>
      </c>
      <c r="B19" s="1104"/>
      <c r="C19" s="1104"/>
      <c r="D19" s="1901">
        <f t="shared" ref="D19:D27" si="0">IF($C$13&lt;=5,$C$13/2,IF(AND($C$13&gt;=6,$C$13&lt;=9),($C$13/6)+D18,IF(AND($C$13&gt;=10,$C$13&lt;=12),($C$13/8)+D18,IF($C$13&gt;12,($C$13/10)+D18,""))))</f>
        <v>0</v>
      </c>
      <c r="E19" s="1901"/>
      <c r="F19" s="1901"/>
      <c r="G19" s="1736"/>
      <c r="H19" s="1737"/>
      <c r="I19" s="1737"/>
      <c r="J19" s="1887" t="str">
        <f t="shared" ref="J19:J27" si="1">IF(G19="","",SQRT(G19)*4005)</f>
        <v/>
      </c>
      <c r="K19" s="1818"/>
      <c r="L19" s="1818"/>
      <c r="M19" s="1736"/>
      <c r="N19" s="1737"/>
      <c r="O19" s="1737"/>
      <c r="P19" s="1887" t="str">
        <f t="shared" ref="P19:P27" si="2">IF(M19="","",SQRT(M19)*4005)</f>
        <v/>
      </c>
      <c r="Q19" s="1818"/>
      <c r="R19" s="1819"/>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86"/>
      <c r="AY19" s="870"/>
      <c r="AZ19" s="870"/>
      <c r="BA19" s="870"/>
      <c r="BB19" s="871"/>
      <c r="BC19" s="869"/>
      <c r="BD19" s="870"/>
      <c r="BE19" s="870"/>
      <c r="BF19" s="870"/>
      <c r="BG19" s="871"/>
      <c r="BH19" s="869"/>
      <c r="BI19" s="870"/>
      <c r="BJ19" s="870"/>
      <c r="BK19" s="870"/>
      <c r="BL19" s="87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03">
        <v>3</v>
      </c>
      <c r="B20" s="1104"/>
      <c r="C20" s="1104"/>
      <c r="D20" s="1901">
        <f t="shared" si="0"/>
        <v>0</v>
      </c>
      <c r="E20" s="1901"/>
      <c r="F20" s="1901"/>
      <c r="G20" s="1736"/>
      <c r="H20" s="1737"/>
      <c r="I20" s="1737"/>
      <c r="J20" s="1887" t="str">
        <f t="shared" si="1"/>
        <v/>
      </c>
      <c r="K20" s="1818"/>
      <c r="L20" s="1818"/>
      <c r="M20" s="1736"/>
      <c r="N20" s="1737"/>
      <c r="O20" s="1737"/>
      <c r="P20" s="1887" t="str">
        <f t="shared" si="2"/>
        <v/>
      </c>
      <c r="Q20" s="1818"/>
      <c r="R20" s="1819"/>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86"/>
      <c r="AY20" s="870"/>
      <c r="AZ20" s="870"/>
      <c r="BA20" s="870"/>
      <c r="BB20" s="871"/>
      <c r="BC20" s="869"/>
      <c r="BD20" s="870"/>
      <c r="BE20" s="870"/>
      <c r="BF20" s="870"/>
      <c r="BG20" s="871"/>
      <c r="BH20" s="869"/>
      <c r="BI20" s="870"/>
      <c r="BJ20" s="870"/>
      <c r="BK20" s="870"/>
      <c r="BL20" s="87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03">
        <v>4</v>
      </c>
      <c r="B21" s="1104"/>
      <c r="C21" s="1104"/>
      <c r="D21" s="1901">
        <f t="shared" si="0"/>
        <v>0</v>
      </c>
      <c r="E21" s="1901"/>
      <c r="F21" s="1901"/>
      <c r="G21" s="1736"/>
      <c r="H21" s="1737"/>
      <c r="I21" s="1737"/>
      <c r="J21" s="1887" t="str">
        <f t="shared" si="1"/>
        <v/>
      </c>
      <c r="K21" s="1818"/>
      <c r="L21" s="1818"/>
      <c r="M21" s="1736"/>
      <c r="N21" s="1737"/>
      <c r="O21" s="1737"/>
      <c r="P21" s="1887" t="str">
        <f t="shared" si="2"/>
        <v/>
      </c>
      <c r="Q21" s="1818"/>
      <c r="R21" s="1819"/>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0"/>
      <c r="AY21" s="923"/>
      <c r="AZ21" s="923"/>
      <c r="BA21" s="923"/>
      <c r="BB21" s="931"/>
      <c r="BC21" s="922"/>
      <c r="BD21" s="923"/>
      <c r="BE21" s="923"/>
      <c r="BF21" s="923"/>
      <c r="BG21" s="931"/>
      <c r="BH21" s="922"/>
      <c r="BI21" s="923"/>
      <c r="BJ21" s="923"/>
      <c r="BK21" s="923"/>
      <c r="BL21" s="92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03">
        <v>5</v>
      </c>
      <c r="B22" s="1104"/>
      <c r="C22" s="1104"/>
      <c r="D22" s="1901">
        <f t="shared" si="0"/>
        <v>0</v>
      </c>
      <c r="E22" s="1901"/>
      <c r="F22" s="1901"/>
      <c r="G22" s="1736"/>
      <c r="H22" s="1737"/>
      <c r="I22" s="1737"/>
      <c r="J22" s="1887" t="str">
        <f t="shared" si="1"/>
        <v/>
      </c>
      <c r="K22" s="1818"/>
      <c r="L22" s="1818"/>
      <c r="M22" s="1736"/>
      <c r="N22" s="1737"/>
      <c r="O22" s="1737"/>
      <c r="P22" s="1887" t="str">
        <f t="shared" si="2"/>
        <v/>
      </c>
      <c r="Q22" s="1818"/>
      <c r="R22" s="1819"/>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03">
        <v>6</v>
      </c>
      <c r="B23" s="1104"/>
      <c r="C23" s="1104"/>
      <c r="D23" s="1901">
        <f t="shared" si="0"/>
        <v>0</v>
      </c>
      <c r="E23" s="1901"/>
      <c r="F23" s="1901"/>
      <c r="G23" s="1102"/>
      <c r="H23" s="925"/>
      <c r="I23" s="925"/>
      <c r="J23" s="1887" t="str">
        <f t="shared" si="1"/>
        <v/>
      </c>
      <c r="K23" s="1818"/>
      <c r="L23" s="1818"/>
      <c r="M23" s="1736"/>
      <c r="N23" s="1737"/>
      <c r="O23" s="1737"/>
      <c r="P23" s="1887" t="str">
        <f t="shared" si="2"/>
        <v/>
      </c>
      <c r="Q23" s="1818"/>
      <c r="R23" s="1819"/>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03">
        <v>7</v>
      </c>
      <c r="B24" s="1104"/>
      <c r="C24" s="1104"/>
      <c r="D24" s="1928">
        <f t="shared" si="0"/>
        <v>0</v>
      </c>
      <c r="E24" s="1928"/>
      <c r="F24" s="1928"/>
      <c r="G24" s="1102"/>
      <c r="H24" s="925"/>
      <c r="I24" s="925"/>
      <c r="J24" s="1887" t="str">
        <f t="shared" si="1"/>
        <v/>
      </c>
      <c r="K24" s="1818"/>
      <c r="L24" s="1818"/>
      <c r="M24" s="1736"/>
      <c r="N24" s="1737"/>
      <c r="O24" s="1737"/>
      <c r="P24" s="1887" t="str">
        <f t="shared" si="2"/>
        <v/>
      </c>
      <c r="Q24" s="1818"/>
      <c r="R24" s="1819"/>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03">
        <v>8</v>
      </c>
      <c r="B25" s="1104"/>
      <c r="C25" s="1104"/>
      <c r="D25" s="1901">
        <f t="shared" si="0"/>
        <v>0</v>
      </c>
      <c r="E25" s="1901"/>
      <c r="F25" s="1901"/>
      <c r="G25" s="1102"/>
      <c r="H25" s="925"/>
      <c r="I25" s="925"/>
      <c r="J25" s="1887" t="str">
        <f t="shared" si="1"/>
        <v/>
      </c>
      <c r="K25" s="1818"/>
      <c r="L25" s="1818"/>
      <c r="M25" s="1736"/>
      <c r="N25" s="1737"/>
      <c r="O25" s="1737"/>
      <c r="P25" s="1887" t="str">
        <f t="shared" si="2"/>
        <v/>
      </c>
      <c r="Q25" s="1818"/>
      <c r="R25" s="1819"/>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03">
        <v>9</v>
      </c>
      <c r="B26" s="1104"/>
      <c r="C26" s="1104"/>
      <c r="D26" s="1901">
        <f t="shared" si="0"/>
        <v>0</v>
      </c>
      <c r="E26" s="1901"/>
      <c r="F26" s="1901"/>
      <c r="G26" s="1102"/>
      <c r="H26" s="925"/>
      <c r="I26" s="925"/>
      <c r="J26" s="1887" t="str">
        <f t="shared" si="1"/>
        <v/>
      </c>
      <c r="K26" s="1818"/>
      <c r="L26" s="1818"/>
      <c r="M26" s="1736"/>
      <c r="N26" s="1737"/>
      <c r="O26" s="1737"/>
      <c r="P26" s="1887" t="str">
        <f t="shared" si="2"/>
        <v/>
      </c>
      <c r="Q26" s="1818"/>
      <c r="R26" s="1819"/>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2">
        <v>10</v>
      </c>
      <c r="B27" s="1059"/>
      <c r="C27" s="1059"/>
      <c r="D27" s="1918">
        <f t="shared" si="0"/>
        <v>0</v>
      </c>
      <c r="E27" s="1918"/>
      <c r="F27" s="1918"/>
      <c r="G27" s="1922"/>
      <c r="H27" s="1923"/>
      <c r="I27" s="1923"/>
      <c r="J27" s="1924" t="str">
        <f t="shared" si="1"/>
        <v/>
      </c>
      <c r="K27" s="1925"/>
      <c r="L27" s="1925"/>
      <c r="M27" s="1921"/>
      <c r="N27" s="1760"/>
      <c r="O27" s="1760"/>
      <c r="P27" s="1926" t="str">
        <f t="shared" si="2"/>
        <v/>
      </c>
      <c r="Q27" s="1816"/>
      <c r="R27" s="192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19" t="s">
        <v>40</v>
      </c>
      <c r="B28" s="1920"/>
      <c r="C28" s="1920"/>
      <c r="D28" s="1920"/>
      <c r="E28" s="1920"/>
      <c r="F28" s="1920"/>
      <c r="G28" s="1895" t="s">
        <v>99</v>
      </c>
      <c r="H28" s="1896"/>
      <c r="I28" s="1896"/>
      <c r="J28" s="1897" t="str">
        <f>IF(SUM(J18:L27)&lt;&gt;0,SUM(J18:L27),"")</f>
        <v/>
      </c>
      <c r="K28" s="1898"/>
      <c r="L28" s="1898"/>
      <c r="M28" s="1899" t="s">
        <v>99</v>
      </c>
      <c r="N28" s="1896"/>
      <c r="O28" s="1896"/>
      <c r="P28" s="1897" t="str">
        <f>IF(SUM(P18:R27)&lt;&gt;0,SUM(P18:R27),"")</f>
        <v/>
      </c>
      <c r="Q28" s="1898"/>
      <c r="R28" s="190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03" t="s">
        <v>73</v>
      </c>
      <c r="AG33" s="1804"/>
      <c r="AH33" s="1804"/>
      <c r="AI33" s="1804"/>
      <c r="AJ33" s="1804"/>
      <c r="AK33" s="1804"/>
      <c r="AL33" s="1804"/>
      <c r="AM33" s="1804"/>
      <c r="AN33" s="1804"/>
      <c r="AO33" s="1804"/>
      <c r="AP33" s="1727"/>
      <c r="AQ33" s="1728"/>
      <c r="AR33" s="1728"/>
      <c r="AS33" s="1728"/>
      <c r="AT33" s="1929" t="s">
        <v>72</v>
      </c>
      <c r="AU33" s="1929"/>
      <c r="AV33" s="1930"/>
      <c r="AW33" s="4"/>
      <c r="AX33" s="1734" t="s">
        <v>1034</v>
      </c>
      <c r="AY33" s="1734"/>
      <c r="AZ33" s="1734"/>
      <c r="BA33" s="1734"/>
      <c r="BB33" s="1734"/>
      <c r="BC33" s="1734"/>
      <c r="BD33" s="1734"/>
      <c r="BE33" s="1734"/>
      <c r="BF33" s="1734"/>
      <c r="BG33" s="1734"/>
      <c r="BH33" s="1734"/>
      <c r="BI33" s="1734"/>
      <c r="BJ33" s="1734"/>
      <c r="BK33" s="1734"/>
      <c r="BL33" s="1734"/>
      <c r="BM33" s="1734"/>
      <c r="BN33" s="1734"/>
      <c r="BO33" s="1734"/>
      <c r="BP33" s="1734"/>
      <c r="BQ33" s="1734"/>
      <c r="BR33" s="1734"/>
      <c r="BS33" s="1734"/>
      <c r="BT33" s="1734"/>
      <c r="BU33" s="1734"/>
      <c r="BV33" s="1734"/>
      <c r="BW33" s="1734"/>
      <c r="BX33" s="1734"/>
      <c r="BY33" s="1734"/>
      <c r="BZ33" s="750"/>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89" t="s">
        <v>71</v>
      </c>
      <c r="AG34" s="990"/>
      <c r="AH34" s="990"/>
      <c r="AI34" s="990"/>
      <c r="AJ34" s="990"/>
      <c r="AK34" s="990"/>
      <c r="AL34" s="990"/>
      <c r="AM34" s="990"/>
      <c r="AN34" s="990"/>
      <c r="AO34" s="990"/>
      <c r="AP34" s="1018"/>
      <c r="AQ34" s="991"/>
      <c r="AR34" s="991"/>
      <c r="AS34" s="991"/>
      <c r="AT34" s="1011" t="s">
        <v>70</v>
      </c>
      <c r="AU34" s="1011"/>
      <c r="AV34" s="1797"/>
      <c r="AW34" s="4"/>
      <c r="AX34" s="1734"/>
      <c r="AY34" s="1734"/>
      <c r="AZ34" s="1734"/>
      <c r="BA34" s="1734"/>
      <c r="BB34" s="1734"/>
      <c r="BC34" s="1734"/>
      <c r="BD34" s="1734"/>
      <c r="BE34" s="1734"/>
      <c r="BF34" s="1734"/>
      <c r="BG34" s="1734"/>
      <c r="BH34" s="1734"/>
      <c r="BI34" s="1734"/>
      <c r="BJ34" s="1734"/>
      <c r="BK34" s="1734"/>
      <c r="BL34" s="1734"/>
      <c r="BM34" s="1734"/>
      <c r="BN34" s="1734"/>
      <c r="BO34" s="1734"/>
      <c r="BP34" s="1734"/>
      <c r="BQ34" s="1734"/>
      <c r="BR34" s="1734"/>
      <c r="BS34" s="1734"/>
      <c r="BT34" s="1734"/>
      <c r="BU34" s="1734"/>
      <c r="BV34" s="1734"/>
      <c r="BW34" s="1734"/>
      <c r="BX34" s="1734"/>
      <c r="BY34" s="1734"/>
      <c r="BZ34" s="750"/>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89" t="s">
        <v>69</v>
      </c>
      <c r="AG35" s="990"/>
      <c r="AH35" s="990"/>
      <c r="AI35" s="990"/>
      <c r="AJ35" s="990"/>
      <c r="AK35" s="990"/>
      <c r="AL35" s="990"/>
      <c r="AM35" s="990"/>
      <c r="AN35" s="990"/>
      <c r="AO35" s="990"/>
      <c r="AP35" s="1801">
        <f>SUM(J28,P28)</f>
        <v>0</v>
      </c>
      <c r="AQ35" s="1802"/>
      <c r="AR35" s="1802"/>
      <c r="AS35" s="1802"/>
      <c r="AT35" s="1011" t="s">
        <v>66</v>
      </c>
      <c r="AU35" s="1011"/>
      <c r="AV35" s="1797"/>
      <c r="AW35" s="4"/>
      <c r="AX35" s="1734" t="s">
        <v>1033</v>
      </c>
      <c r="AY35" s="1734"/>
      <c r="AZ35" s="1734"/>
      <c r="BA35" s="1734"/>
      <c r="BB35" s="1734"/>
      <c r="BC35" s="1734"/>
      <c r="BD35" s="1734"/>
      <c r="BE35" s="1734"/>
      <c r="BF35" s="1734"/>
      <c r="BG35" s="1734"/>
      <c r="BH35" s="1734"/>
      <c r="BI35" s="1734"/>
      <c r="BJ35" s="1734"/>
      <c r="BK35" s="1734"/>
      <c r="BL35" s="1734"/>
      <c r="BM35" s="1734"/>
      <c r="BN35" s="1734"/>
      <c r="BO35" s="1734"/>
      <c r="BP35" s="1734"/>
      <c r="BQ35" s="1734"/>
      <c r="BR35" s="1734"/>
      <c r="BS35" s="1734"/>
      <c r="BT35" s="1734"/>
      <c r="BU35" s="1734"/>
      <c r="BV35" s="1734"/>
      <c r="BW35" s="1734"/>
      <c r="BX35" s="1734"/>
      <c r="BY35" s="1734"/>
      <c r="BZ35" s="750"/>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89" t="s">
        <v>68</v>
      </c>
      <c r="AG36" s="990"/>
      <c r="AH36" s="990"/>
      <c r="AI36" s="990"/>
      <c r="AJ36" s="990"/>
      <c r="AK36" s="990"/>
      <c r="AL36" s="990"/>
      <c r="AM36" s="990"/>
      <c r="AN36" s="990"/>
      <c r="AO36" s="990"/>
      <c r="AP36" s="1801">
        <f>COUNT(G18:I27,M18:O27)</f>
        <v>0</v>
      </c>
      <c r="AQ36" s="1802"/>
      <c r="AR36" s="1802"/>
      <c r="AS36" s="1802"/>
      <c r="AT36" s="1011"/>
      <c r="AU36" s="1011"/>
      <c r="AV36" s="1797"/>
      <c r="AW36" s="4"/>
      <c r="AX36" s="1734"/>
      <c r="AY36" s="1734"/>
      <c r="AZ36" s="1734"/>
      <c r="BA36" s="1734"/>
      <c r="BB36" s="1734"/>
      <c r="BC36" s="1734"/>
      <c r="BD36" s="1734"/>
      <c r="BE36" s="1734"/>
      <c r="BF36" s="1734"/>
      <c r="BG36" s="1734"/>
      <c r="BH36" s="1734"/>
      <c r="BI36" s="1734"/>
      <c r="BJ36" s="1734"/>
      <c r="BK36" s="1734"/>
      <c r="BL36" s="1734"/>
      <c r="BM36" s="1734"/>
      <c r="BN36" s="1734"/>
      <c r="BO36" s="1734"/>
      <c r="BP36" s="1734"/>
      <c r="BQ36" s="1734"/>
      <c r="BR36" s="1734"/>
      <c r="BS36" s="1734"/>
      <c r="BT36" s="1734"/>
      <c r="BU36" s="1734"/>
      <c r="BV36" s="1734"/>
      <c r="BW36" s="1734"/>
      <c r="BX36" s="1734"/>
      <c r="BY36" s="1734"/>
      <c r="BZ36" s="750"/>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89" t="s">
        <v>67</v>
      </c>
      <c r="AG37" s="990"/>
      <c r="AH37" s="990"/>
      <c r="AI37" s="990"/>
      <c r="AJ37" s="990"/>
      <c r="AK37" s="990"/>
      <c r="AL37" s="990"/>
      <c r="AM37" s="990"/>
      <c r="AN37" s="990"/>
      <c r="AO37" s="990"/>
      <c r="AP37" s="1801" t="str">
        <f>IFERROR(AP35/AP36,"")</f>
        <v/>
      </c>
      <c r="AQ37" s="1802"/>
      <c r="AR37" s="1802"/>
      <c r="AS37" s="1802"/>
      <c r="AT37" s="1011" t="s">
        <v>66</v>
      </c>
      <c r="AU37" s="1011"/>
      <c r="AV37" s="1797"/>
      <c r="AW37" s="4"/>
      <c r="AX37" s="1735" t="s">
        <v>1035</v>
      </c>
      <c r="AY37" s="1735"/>
      <c r="AZ37" s="1735"/>
      <c r="BA37" s="1735"/>
      <c r="BB37" s="1735"/>
      <c r="BC37" s="1735"/>
      <c r="BD37" s="1735"/>
      <c r="BE37" s="1735"/>
      <c r="BF37" s="1735"/>
      <c r="BG37" s="1735"/>
      <c r="BH37" s="1735"/>
      <c r="BI37" s="1735"/>
      <c r="BJ37" s="1735"/>
      <c r="BK37" s="1735"/>
      <c r="BL37" s="1735"/>
      <c r="BM37" s="1735"/>
      <c r="BN37" s="1735"/>
      <c r="BO37" s="1735"/>
      <c r="BP37" s="1735"/>
      <c r="BQ37" s="1735"/>
      <c r="BR37" s="1735"/>
      <c r="BS37" s="1735"/>
      <c r="BT37" s="1735"/>
      <c r="BU37" s="1735"/>
      <c r="BV37" s="1735"/>
      <c r="BW37" s="1735"/>
      <c r="BX37" s="1735"/>
      <c r="BY37" s="1735"/>
      <c r="BZ37" s="1735"/>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1010" t="s">
        <v>65</v>
      </c>
      <c r="AG38" s="1011"/>
      <c r="AH38" s="1011"/>
      <c r="AI38" s="1011"/>
      <c r="AJ38" s="1011"/>
      <c r="AK38" s="1011"/>
      <c r="AL38" s="1011"/>
      <c r="AM38" s="1011"/>
      <c r="AN38" s="1011"/>
      <c r="AO38" s="1012"/>
      <c r="AP38" s="1100"/>
      <c r="AQ38" s="1101"/>
      <c r="AR38" s="1101"/>
      <c r="AS38" s="1101"/>
      <c r="AT38" s="1101"/>
      <c r="AU38" s="1101"/>
      <c r="AV38" s="1731"/>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89" t="s">
        <v>64</v>
      </c>
      <c r="AG39" s="990"/>
      <c r="AH39" s="990"/>
      <c r="AI39" s="990"/>
      <c r="AJ39" s="990"/>
      <c r="AK39" s="990"/>
      <c r="AL39" s="990"/>
      <c r="AM39" s="990"/>
      <c r="AN39" s="990"/>
      <c r="AO39" s="990"/>
      <c r="AP39" s="1795">
        <f>IF(OR(AP38&lt;&gt;0,AP38&lt;&gt;""),L13*IF(AP38&lt;&gt;"N/A",AP38,1),L13)</f>
        <v>0</v>
      </c>
      <c r="AQ39" s="1796"/>
      <c r="AR39" s="1796"/>
      <c r="AS39" s="1796"/>
      <c r="AT39" s="1011" t="s">
        <v>63</v>
      </c>
      <c r="AU39" s="1011"/>
      <c r="AV39" s="179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978" t="s">
        <v>62</v>
      </c>
      <c r="AG40" s="979"/>
      <c r="AH40" s="979"/>
      <c r="AI40" s="979"/>
      <c r="AJ40" s="979"/>
      <c r="AK40" s="979"/>
      <c r="AL40" s="979"/>
      <c r="AM40" s="979"/>
      <c r="AN40" s="979"/>
      <c r="AO40" s="979"/>
      <c r="AP40" s="1792" t="str">
        <f>IFERROR(AP39*AP37,"")</f>
        <v/>
      </c>
      <c r="AQ40" s="1793"/>
      <c r="AR40" s="1793"/>
      <c r="AS40" s="1793"/>
      <c r="AT40" s="1169" t="s">
        <v>29</v>
      </c>
      <c r="AU40" s="1169"/>
      <c r="AV40" s="179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6" t="s">
        <v>49</v>
      </c>
      <c r="AX1" s="1916"/>
      <c r="AY1" s="1916"/>
      <c r="AZ1" s="1916"/>
      <c r="BA1" s="1916"/>
      <c r="BB1" s="1916"/>
      <c r="BC1" s="1916"/>
      <c r="BD1" s="1916"/>
      <c r="BE1" s="1916"/>
      <c r="BF1" s="1916"/>
      <c r="BG1" s="1916"/>
      <c r="BH1" s="1916"/>
      <c r="BI1" s="1916"/>
      <c r="BJ1" s="1916"/>
      <c r="BK1" s="1916"/>
      <c r="BL1" s="1916"/>
      <c r="BM1" s="1916"/>
      <c r="BN1" s="1916"/>
      <c r="BO1" s="1916"/>
      <c r="BP1" s="1916"/>
      <c r="BQ1" s="1916"/>
      <c r="BR1" s="1916"/>
      <c r="BS1" s="1916"/>
      <c r="BT1" s="1916"/>
      <c r="BU1" s="1916"/>
      <c r="BV1" s="1916"/>
      <c r="BW1" s="1916"/>
      <c r="BX1" s="1916"/>
      <c r="BY1" s="1916"/>
      <c r="BZ1" s="1916"/>
      <c r="CA1" s="1916"/>
      <c r="CB1" s="1916"/>
      <c r="CC1" s="1916"/>
      <c r="CD1" s="1916"/>
      <c r="CE1" s="1916"/>
      <c r="CF1" s="191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84"/>
      <c r="AA5" s="1884"/>
      <c r="AB5" s="1884"/>
      <c r="AC5" s="1884"/>
      <c r="AD5" s="1884"/>
      <c r="AE5" s="1884"/>
      <c r="AF5" s="1884"/>
      <c r="AG5" s="1884"/>
      <c r="AH5" s="1884"/>
      <c r="AI5" s="1884"/>
      <c r="AJ5" s="1884"/>
      <c r="AK5" s="1884"/>
      <c r="AL5" s="1884"/>
      <c r="AM5" s="1884"/>
      <c r="AN5" s="1884"/>
      <c r="AO5" s="1884"/>
      <c r="AP5" s="1884"/>
      <c r="AQ5" s="1884"/>
      <c r="AR5" s="1884"/>
      <c r="AS5" s="1884"/>
      <c r="AT5" s="1884"/>
      <c r="AU5" s="1884"/>
      <c r="AV5" s="188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7" t="s">
        <v>48</v>
      </c>
      <c r="B7" s="887"/>
      <c r="C7" s="887"/>
      <c r="D7" s="887"/>
      <c r="E7" s="887"/>
      <c r="F7" s="940"/>
      <c r="G7" s="940"/>
      <c r="H7" s="940"/>
      <c r="I7" s="940"/>
      <c r="J7" s="940"/>
      <c r="K7" s="940"/>
      <c r="L7" s="940"/>
      <c r="M7" s="940"/>
      <c r="N7" s="940"/>
      <c r="O7" s="940"/>
      <c r="P7" s="940"/>
      <c r="Q7" s="42"/>
      <c r="R7" s="42"/>
      <c r="S7" s="42"/>
      <c r="T7" s="42"/>
      <c r="U7" s="42"/>
      <c r="V7" s="42"/>
      <c r="W7" s="42"/>
      <c r="X7" s="42"/>
      <c r="Y7" s="42"/>
      <c r="Z7" s="42"/>
      <c r="AA7" s="42"/>
      <c r="AB7" s="42"/>
      <c r="AC7" s="42"/>
      <c r="AD7" s="42"/>
      <c r="AE7" s="42"/>
      <c r="AF7" s="42"/>
      <c r="AG7" s="887" t="s">
        <v>47</v>
      </c>
      <c r="AH7" s="887"/>
      <c r="AI7" s="887"/>
      <c r="AJ7" s="887"/>
      <c r="AK7" s="887"/>
      <c r="AL7" s="940"/>
      <c r="AM7" s="940"/>
      <c r="AN7" s="940"/>
      <c r="AO7" s="940"/>
      <c r="AP7" s="940"/>
      <c r="AQ7" s="940"/>
      <c r="AR7" s="940"/>
      <c r="AS7" s="940"/>
      <c r="AT7" s="940"/>
      <c r="AU7" s="940"/>
      <c r="AV7" s="94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79" t="s">
        <v>92</v>
      </c>
      <c r="AZ8" s="1880"/>
      <c r="BA8" s="1880"/>
      <c r="BB8" s="1880"/>
      <c r="BC8" s="1880"/>
      <c r="BD8" s="1880"/>
      <c r="BE8" s="1880"/>
      <c r="BF8" s="1881"/>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7" t="s">
        <v>61</v>
      </c>
      <c r="B9" s="887"/>
      <c r="C9" s="887"/>
      <c r="D9" s="887"/>
      <c r="E9" s="887"/>
      <c r="F9" s="940"/>
      <c r="G9" s="940"/>
      <c r="H9" s="940"/>
      <c r="I9" s="940"/>
      <c r="J9" s="940"/>
      <c r="K9" s="940"/>
      <c r="L9" s="940"/>
      <c r="M9" s="940"/>
      <c r="N9" s="940"/>
      <c r="O9" s="940"/>
      <c r="P9" s="940"/>
      <c r="Q9" s="42"/>
      <c r="R9" s="42"/>
      <c r="S9" s="42"/>
      <c r="T9" s="42"/>
      <c r="U9" s="42"/>
      <c r="V9" s="42"/>
      <c r="W9" s="42"/>
      <c r="X9" s="42"/>
      <c r="Y9" s="42"/>
      <c r="Z9" s="42"/>
      <c r="AA9" s="42"/>
      <c r="AB9" s="42"/>
      <c r="AC9" s="42"/>
      <c r="AD9" s="42"/>
      <c r="AE9" s="42"/>
      <c r="AF9" s="42"/>
      <c r="AG9" s="887" t="s">
        <v>46</v>
      </c>
      <c r="AH9" s="887"/>
      <c r="AI9" s="887"/>
      <c r="AJ9" s="887"/>
      <c r="AK9" s="887"/>
      <c r="AL9" s="940"/>
      <c r="AM9" s="940"/>
      <c r="AN9" s="940"/>
      <c r="AO9" s="940"/>
      <c r="AP9" s="940"/>
      <c r="AQ9" s="940"/>
      <c r="AR9" s="940"/>
      <c r="AS9" s="940"/>
      <c r="AT9" s="940"/>
      <c r="AU9" s="940"/>
      <c r="AV9" s="940"/>
      <c r="AW9" s="4"/>
      <c r="AX9" s="261"/>
      <c r="AY9" s="1882" t="s">
        <v>91</v>
      </c>
      <c r="AZ9" s="1882"/>
      <c r="BA9" s="1882"/>
      <c r="BB9" s="1882"/>
      <c r="BC9" s="1882"/>
      <c r="BD9" s="1882"/>
      <c r="BE9" s="1631"/>
      <c r="BF9" s="1632"/>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73" t="s">
        <v>90</v>
      </c>
      <c r="AZ10" s="1873"/>
      <c r="BA10" s="1873"/>
      <c r="BB10" s="1873"/>
      <c r="BC10" s="1873"/>
      <c r="BD10" s="1873"/>
      <c r="BE10" s="1633"/>
      <c r="BF10" s="1634"/>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79" t="s">
        <v>89</v>
      </c>
      <c r="B11" s="880"/>
      <c r="C11" s="880"/>
      <c r="D11" s="880"/>
      <c r="E11" s="880"/>
      <c r="F11" s="880"/>
      <c r="G11" s="880"/>
      <c r="H11" s="880"/>
      <c r="I11" s="880"/>
      <c r="J11" s="880"/>
      <c r="K11" s="880"/>
      <c r="L11" s="880"/>
      <c r="M11" s="880"/>
      <c r="N11" s="880"/>
      <c r="O11" s="880"/>
      <c r="P11" s="880"/>
      <c r="Q11" s="880"/>
      <c r="R11" s="880"/>
      <c r="S11" s="880"/>
      <c r="T11" s="880"/>
      <c r="U11" s="880"/>
      <c r="V11" s="880"/>
      <c r="W11" s="880"/>
      <c r="X11" s="880"/>
      <c r="Y11" s="880"/>
      <c r="Z11" s="880"/>
      <c r="AA11" s="880"/>
      <c r="AB11" s="880"/>
      <c r="AC11" s="880"/>
      <c r="AD11" s="880"/>
      <c r="AE11" s="880"/>
      <c r="AF11" s="880"/>
      <c r="AG11" s="880"/>
      <c r="AH11" s="880"/>
      <c r="AI11" s="880"/>
      <c r="AJ11" s="880"/>
      <c r="AK11" s="880"/>
      <c r="AL11" s="880"/>
      <c r="AM11" s="880"/>
      <c r="AN11" s="880"/>
      <c r="AO11" s="880"/>
      <c r="AP11" s="880"/>
      <c r="AQ11" s="880"/>
      <c r="AR11" s="880"/>
      <c r="AS11" s="880"/>
      <c r="AT11" s="880"/>
      <c r="AU11" s="880"/>
      <c r="AV11" s="881"/>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1" t="s">
        <v>88</v>
      </c>
      <c r="B12" s="1023"/>
      <c r="C12" s="1023"/>
      <c r="D12" s="1023"/>
      <c r="E12" s="1023"/>
      <c r="F12" s="1023"/>
      <c r="G12" s="1023"/>
      <c r="H12" s="1023"/>
      <c r="I12" s="1023"/>
      <c r="J12" s="1023"/>
      <c r="K12" s="1023"/>
      <c r="L12" s="1023"/>
      <c r="M12" s="1023"/>
      <c r="N12" s="1023"/>
      <c r="O12" s="1023"/>
      <c r="P12" s="1023"/>
      <c r="Q12" s="1023" t="s">
        <v>87</v>
      </c>
      <c r="R12" s="1023"/>
      <c r="S12" s="1023"/>
      <c r="T12" s="1023"/>
      <c r="U12" s="1023"/>
      <c r="V12" s="1023"/>
      <c r="W12" s="1023"/>
      <c r="X12" s="1023"/>
      <c r="Y12" s="1023"/>
      <c r="Z12" s="1023"/>
      <c r="AA12" s="1023"/>
      <c r="AB12" s="1023"/>
      <c r="AC12" s="1023"/>
      <c r="AD12" s="1023"/>
      <c r="AE12" s="1023"/>
      <c r="AF12" s="1023"/>
      <c r="AG12" s="1023" t="s">
        <v>86</v>
      </c>
      <c r="AH12" s="1023"/>
      <c r="AI12" s="1023"/>
      <c r="AJ12" s="1023"/>
      <c r="AK12" s="1023"/>
      <c r="AL12" s="1023"/>
      <c r="AM12" s="1023"/>
      <c r="AN12" s="1023"/>
      <c r="AO12" s="1023"/>
      <c r="AP12" s="1023"/>
      <c r="AQ12" s="1023"/>
      <c r="AR12" s="1023"/>
      <c r="AS12" s="1023"/>
      <c r="AT12" s="1023"/>
      <c r="AU12" s="1023"/>
      <c r="AV12" s="1024"/>
      <c r="AW12" s="4"/>
      <c r="AX12" s="1195" t="s">
        <v>56</v>
      </c>
      <c r="AY12" s="1196"/>
      <c r="AZ12" s="1196"/>
      <c r="BA12" s="1196"/>
      <c r="BB12" s="1196"/>
      <c r="BC12" s="1196"/>
      <c r="BD12" s="1196"/>
      <c r="BE12" s="1196"/>
      <c r="BF12" s="1196"/>
      <c r="BG12" s="187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2" t="s">
        <v>53</v>
      </c>
      <c r="B13" s="1913"/>
      <c r="C13" s="1522"/>
      <c r="D13" s="1522"/>
      <c r="E13" s="1914" t="s">
        <v>689</v>
      </c>
      <c r="F13" s="1914"/>
      <c r="G13" s="1914"/>
      <c r="H13" s="1915"/>
      <c r="I13" s="1869" t="s">
        <v>63</v>
      </c>
      <c r="J13" s="1169"/>
      <c r="K13" s="1169"/>
      <c r="L13" s="1871">
        <f>IFERROR(C13*C13*3.14/144/4,"")</f>
        <v>0</v>
      </c>
      <c r="M13" s="1871"/>
      <c r="N13" s="1871"/>
      <c r="O13" s="1871"/>
      <c r="P13" s="1872"/>
      <c r="Q13" s="1869" t="s">
        <v>66</v>
      </c>
      <c r="R13" s="1169"/>
      <c r="S13" s="1169"/>
      <c r="T13" s="1015" t="str">
        <f>IFERROR(AB13/L13,"")</f>
        <v/>
      </c>
      <c r="U13" s="1015"/>
      <c r="V13" s="1015"/>
      <c r="W13" s="1015"/>
      <c r="X13" s="1868"/>
      <c r="Y13" s="1869" t="s">
        <v>29</v>
      </c>
      <c r="Z13" s="1169"/>
      <c r="AA13" s="1169"/>
      <c r="AB13" s="973"/>
      <c r="AC13" s="973"/>
      <c r="AD13" s="973"/>
      <c r="AE13" s="973"/>
      <c r="AF13" s="974"/>
      <c r="AG13" s="1869" t="s">
        <v>66</v>
      </c>
      <c r="AH13" s="1169"/>
      <c r="AI13" s="1169"/>
      <c r="AJ13" s="1015" t="str">
        <f>AP37</f>
        <v/>
      </c>
      <c r="AK13" s="1015"/>
      <c r="AL13" s="1015"/>
      <c r="AM13" s="1015"/>
      <c r="AN13" s="1868"/>
      <c r="AO13" s="1869" t="s">
        <v>29</v>
      </c>
      <c r="AP13" s="1169"/>
      <c r="AQ13" s="1169"/>
      <c r="AR13" s="1015" t="str">
        <f>AP40</f>
        <v/>
      </c>
      <c r="AS13" s="1015"/>
      <c r="AT13" s="1015"/>
      <c r="AU13" s="1015"/>
      <c r="AV13" s="1016"/>
      <c r="AW13" s="4"/>
      <c r="AX13" s="1942" t="str">
        <f>IF(AR13="CALC.","",IF(AR13="","",IF(AR13&lt;AB13-(AB13*$BE$10),"Below "&amp;$BE$10*100&amp;"% by "&amp;ROUND(AB13-(AB13*$BE$10)-AR13,0)&amp;" CFM",IF(AR13&gt;AB13+(AB13*$BE$9),"Above "&amp;$BE$9*100&amp;"% by "&amp;ROUND(AR13-AB13-(AB13*$BE$9),0)&amp;" CFM",""))))</f>
        <v/>
      </c>
      <c r="AY13" s="1943"/>
      <c r="AZ13" s="1943"/>
      <c r="BA13" s="1943"/>
      <c r="BB13" s="1943"/>
      <c r="BC13" s="1943"/>
      <c r="BD13" s="1943"/>
      <c r="BE13" s="1943"/>
      <c r="BF13" s="1943"/>
      <c r="BG13" s="194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08" t="s">
        <v>81</v>
      </c>
      <c r="B15" s="1909"/>
      <c r="C15" s="1909"/>
      <c r="D15" s="1909"/>
      <c r="E15" s="1909"/>
      <c r="F15" s="1909"/>
      <c r="G15" s="1909"/>
      <c r="H15" s="1909"/>
      <c r="I15" s="1909"/>
      <c r="J15" s="1909"/>
      <c r="K15" s="1909"/>
      <c r="L15" s="1909"/>
      <c r="M15" s="1909"/>
      <c r="N15" s="1909"/>
      <c r="O15" s="1909"/>
      <c r="P15" s="1909"/>
      <c r="Q15" s="1909"/>
      <c r="R15" s="1910"/>
      <c r="S15" s="42"/>
      <c r="T15" s="994" t="s">
        <v>809</v>
      </c>
      <c r="U15" s="995"/>
      <c r="V15" s="995"/>
      <c r="W15" s="995"/>
      <c r="X15" s="995"/>
      <c r="Y15" s="995"/>
      <c r="Z15" s="995"/>
      <c r="AA15" s="995"/>
      <c r="AB15" s="995"/>
      <c r="AC15" s="995"/>
      <c r="AD15" s="995"/>
      <c r="AE15" s="996"/>
      <c r="AF15" s="42"/>
      <c r="AG15" s="879" t="s">
        <v>83</v>
      </c>
      <c r="AH15" s="880"/>
      <c r="AI15" s="880"/>
      <c r="AJ15" s="880"/>
      <c r="AK15" s="880"/>
      <c r="AL15" s="880"/>
      <c r="AM15" s="880"/>
      <c r="AN15" s="880"/>
      <c r="AO15" s="880"/>
      <c r="AP15" s="880"/>
      <c r="AQ15" s="880"/>
      <c r="AR15" s="880"/>
      <c r="AS15" s="880"/>
      <c r="AT15" s="880"/>
      <c r="AU15" s="880"/>
      <c r="AV15" s="881"/>
      <c r="AW15" s="5"/>
      <c r="AX15" s="890" t="s">
        <v>696</v>
      </c>
      <c r="AY15" s="891"/>
      <c r="AZ15" s="891"/>
      <c r="BA15" s="891"/>
      <c r="BB15" s="891"/>
      <c r="BC15" s="891"/>
      <c r="BD15" s="891"/>
      <c r="BE15" s="891"/>
      <c r="BF15" s="891"/>
      <c r="BG15" s="891"/>
      <c r="BH15" s="891"/>
      <c r="BI15" s="891"/>
      <c r="BJ15" s="891"/>
      <c r="BK15" s="891"/>
      <c r="BL15" s="89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03" t="s">
        <v>79</v>
      </c>
      <c r="B16" s="1104"/>
      <c r="C16" s="1104"/>
      <c r="D16" s="1104"/>
      <c r="E16" s="1104"/>
      <c r="F16" s="1104"/>
      <c r="G16" s="1888" t="s">
        <v>688</v>
      </c>
      <c r="H16" s="1888"/>
      <c r="I16" s="1888"/>
      <c r="J16" s="1888"/>
      <c r="K16" s="1888"/>
      <c r="L16" s="1889"/>
      <c r="M16" s="1890" t="s">
        <v>687</v>
      </c>
      <c r="N16" s="1888"/>
      <c r="O16" s="1888"/>
      <c r="P16" s="1888"/>
      <c r="Q16" s="1888"/>
      <c r="R16" s="1891"/>
      <c r="S16" s="42"/>
      <c r="T16" s="1663"/>
      <c r="U16" s="1664"/>
      <c r="V16" s="1664"/>
      <c r="W16" s="1664"/>
      <c r="X16" s="1664"/>
      <c r="Y16" s="1664"/>
      <c r="Z16" s="1664"/>
      <c r="AA16" s="1664"/>
      <c r="AB16" s="1437"/>
      <c r="AC16" s="1438"/>
      <c r="AD16" s="1111"/>
      <c r="AE16" s="1299"/>
      <c r="AF16" s="42"/>
      <c r="AG16" s="1892" t="s">
        <v>82</v>
      </c>
      <c r="AH16" s="1893"/>
      <c r="AI16" s="1893"/>
      <c r="AJ16" s="1893"/>
      <c r="AK16" s="1893"/>
      <c r="AL16" s="1939" t="s">
        <v>877</v>
      </c>
      <c r="AM16" s="1939"/>
      <c r="AN16" s="1939"/>
      <c r="AO16" s="1939"/>
      <c r="AP16" s="1939"/>
      <c r="AQ16" s="1939"/>
      <c r="AR16" s="1939"/>
      <c r="AS16" s="1939"/>
      <c r="AT16" s="1939"/>
      <c r="AU16" s="1939"/>
      <c r="AV16" s="1940"/>
      <c r="AW16" s="4"/>
      <c r="AX16" s="905"/>
      <c r="AY16" s="906"/>
      <c r="AZ16" s="906"/>
      <c r="BA16" s="906"/>
      <c r="BB16" s="907"/>
      <c r="BC16" s="908"/>
      <c r="BD16" s="906"/>
      <c r="BE16" s="906"/>
      <c r="BF16" s="906"/>
      <c r="BG16" s="907"/>
      <c r="BH16" s="908"/>
      <c r="BI16" s="906"/>
      <c r="BJ16" s="906"/>
      <c r="BK16" s="906"/>
      <c r="BL16" s="90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2" t="s">
        <v>55</v>
      </c>
      <c r="B17" s="1059"/>
      <c r="C17" s="1059"/>
      <c r="D17" s="1059" t="s">
        <v>78</v>
      </c>
      <c r="E17" s="1059"/>
      <c r="F17" s="1059"/>
      <c r="G17" s="1941" t="s">
        <v>99</v>
      </c>
      <c r="H17" s="1905"/>
      <c r="I17" s="1905"/>
      <c r="J17" s="1906" t="s">
        <v>666</v>
      </c>
      <c r="K17" s="1905"/>
      <c r="L17" s="1905"/>
      <c r="M17" s="1941" t="s">
        <v>99</v>
      </c>
      <c r="N17" s="1905"/>
      <c r="O17" s="1905"/>
      <c r="P17" s="1906" t="s">
        <v>666</v>
      </c>
      <c r="Q17" s="1905"/>
      <c r="R17" s="190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86"/>
      <c r="AY17" s="870"/>
      <c r="AZ17" s="870"/>
      <c r="BA17" s="870"/>
      <c r="BB17" s="871"/>
      <c r="BC17" s="869"/>
      <c r="BD17" s="870"/>
      <c r="BE17" s="870"/>
      <c r="BF17" s="870"/>
      <c r="BG17" s="871"/>
      <c r="BH17" s="869"/>
      <c r="BI17" s="870"/>
      <c r="BJ17" s="870"/>
      <c r="BK17" s="870"/>
      <c r="BL17" s="87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03">
        <v>1</v>
      </c>
      <c r="B18" s="1904"/>
      <c r="C18" s="1904"/>
      <c r="D18" s="1917">
        <f>IF($C$13&lt;=5,$C$13/2,IF(AND($C$13&gt;=6,$C$13&lt;=9),($C$13/6)/2,IF(AND($C$13&gt;=10,$C$13&lt;=12),($C$13/8)/2,IF($C$13&gt;12,($C$13/10)/2,""))))</f>
        <v>0</v>
      </c>
      <c r="E18" s="1917"/>
      <c r="F18" s="1917"/>
      <c r="G18" s="1937"/>
      <c r="H18" s="1938"/>
      <c r="I18" s="1938"/>
      <c r="J18" s="1887"/>
      <c r="K18" s="1818"/>
      <c r="L18" s="1818"/>
      <c r="M18" s="1937"/>
      <c r="N18" s="1938"/>
      <c r="O18" s="1938"/>
      <c r="P18" s="1887"/>
      <c r="Q18" s="1818"/>
      <c r="R18" s="1819"/>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86"/>
      <c r="AY18" s="870"/>
      <c r="AZ18" s="870"/>
      <c r="BA18" s="870"/>
      <c r="BB18" s="871"/>
      <c r="BC18" s="869"/>
      <c r="BD18" s="870"/>
      <c r="BE18" s="870"/>
      <c r="BF18" s="870"/>
      <c r="BG18" s="871"/>
      <c r="BH18" s="869"/>
      <c r="BI18" s="870"/>
      <c r="BJ18" s="870"/>
      <c r="BK18" s="870"/>
      <c r="BL18" s="87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03">
        <v>2</v>
      </c>
      <c r="B19" s="1104"/>
      <c r="C19" s="1104"/>
      <c r="D19" s="1901">
        <f>IF($C$13&lt;=5,$C$13/2,IF(AND($C$13&gt;=6,$C$13&lt;=9),($C$13/6)+D18,IF(AND($C$13&gt;=10,$C$13&lt;=12),($C$13/8)+D18,IF($C$13&gt;12,($C$13/10)+D18,""))))</f>
        <v>0</v>
      </c>
      <c r="E19" s="1901"/>
      <c r="F19" s="1901"/>
      <c r="G19" s="1937"/>
      <c r="H19" s="1938"/>
      <c r="I19" s="1938"/>
      <c r="J19" s="1887"/>
      <c r="K19" s="1818"/>
      <c r="L19" s="1818"/>
      <c r="M19" s="1937"/>
      <c r="N19" s="1938"/>
      <c r="O19" s="1938"/>
      <c r="P19" s="1887"/>
      <c r="Q19" s="1818"/>
      <c r="R19" s="1819"/>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86"/>
      <c r="AY19" s="870"/>
      <c r="AZ19" s="870"/>
      <c r="BA19" s="870"/>
      <c r="BB19" s="871"/>
      <c r="BC19" s="869"/>
      <c r="BD19" s="870"/>
      <c r="BE19" s="870"/>
      <c r="BF19" s="870"/>
      <c r="BG19" s="871"/>
      <c r="BH19" s="869"/>
      <c r="BI19" s="870"/>
      <c r="BJ19" s="870"/>
      <c r="BK19" s="870"/>
      <c r="BL19" s="87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03">
        <v>3</v>
      </c>
      <c r="B20" s="1104"/>
      <c r="C20" s="1104"/>
      <c r="D20" s="1901">
        <f t="shared" ref="D20:D27" si="0">IF($C$13&lt;=5,$C$13/2,IF(AND($C$13&gt;=6,$C$13&lt;=9),($C$13/6)+D19,IF(AND($C$13&gt;=10,$C$13&lt;=12),($C$13/8)+D19,IF($C$13&gt;12,($C$13/10)+D19,""))))</f>
        <v>0</v>
      </c>
      <c r="E20" s="1901"/>
      <c r="F20" s="1901"/>
      <c r="G20" s="1937"/>
      <c r="H20" s="1938"/>
      <c r="I20" s="1938"/>
      <c r="J20" s="1887"/>
      <c r="K20" s="1818"/>
      <c r="L20" s="1818"/>
      <c r="M20" s="1937"/>
      <c r="N20" s="1938"/>
      <c r="O20" s="1938"/>
      <c r="P20" s="1887"/>
      <c r="Q20" s="1818"/>
      <c r="R20" s="1819"/>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86"/>
      <c r="AY20" s="870"/>
      <c r="AZ20" s="870"/>
      <c r="BA20" s="870"/>
      <c r="BB20" s="871"/>
      <c r="BC20" s="869"/>
      <c r="BD20" s="870"/>
      <c r="BE20" s="870"/>
      <c r="BF20" s="870"/>
      <c r="BG20" s="871"/>
      <c r="BH20" s="869"/>
      <c r="BI20" s="870"/>
      <c r="BJ20" s="870"/>
      <c r="BK20" s="870"/>
      <c r="BL20" s="87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03">
        <v>4</v>
      </c>
      <c r="B21" s="1104"/>
      <c r="C21" s="1104"/>
      <c r="D21" s="1901">
        <f t="shared" si="0"/>
        <v>0</v>
      </c>
      <c r="E21" s="1901"/>
      <c r="F21" s="1901"/>
      <c r="G21" s="1937"/>
      <c r="H21" s="1938"/>
      <c r="I21" s="1938"/>
      <c r="J21" s="1887"/>
      <c r="K21" s="1818"/>
      <c r="L21" s="1818"/>
      <c r="M21" s="1937"/>
      <c r="N21" s="1938"/>
      <c r="O21" s="1938"/>
      <c r="P21" s="1887"/>
      <c r="Q21" s="1818"/>
      <c r="R21" s="1819"/>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0"/>
      <c r="AY21" s="923"/>
      <c r="AZ21" s="923"/>
      <c r="BA21" s="923"/>
      <c r="BB21" s="931"/>
      <c r="BC21" s="922"/>
      <c r="BD21" s="923"/>
      <c r="BE21" s="923"/>
      <c r="BF21" s="923"/>
      <c r="BG21" s="931"/>
      <c r="BH21" s="922"/>
      <c r="BI21" s="923"/>
      <c r="BJ21" s="923"/>
      <c r="BK21" s="923"/>
      <c r="BL21" s="92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03">
        <v>5</v>
      </c>
      <c r="B22" s="1104"/>
      <c r="C22" s="1104"/>
      <c r="D22" s="1901">
        <f t="shared" si="0"/>
        <v>0</v>
      </c>
      <c r="E22" s="1901"/>
      <c r="F22" s="1901"/>
      <c r="G22" s="1937"/>
      <c r="H22" s="1938"/>
      <c r="I22" s="1938"/>
      <c r="J22" s="1887"/>
      <c r="K22" s="1818"/>
      <c r="L22" s="1818"/>
      <c r="M22" s="1937"/>
      <c r="N22" s="1938"/>
      <c r="O22" s="1938"/>
      <c r="P22" s="1887"/>
      <c r="Q22" s="1818"/>
      <c r="R22" s="1819"/>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03">
        <v>6</v>
      </c>
      <c r="B23" s="1104"/>
      <c r="C23" s="1104"/>
      <c r="D23" s="1901">
        <f t="shared" si="0"/>
        <v>0</v>
      </c>
      <c r="E23" s="1901"/>
      <c r="F23" s="1901"/>
      <c r="G23" s="1935"/>
      <c r="H23" s="1936"/>
      <c r="I23" s="1936"/>
      <c r="J23" s="1887"/>
      <c r="K23" s="1818"/>
      <c r="L23" s="1818"/>
      <c r="M23" s="1937"/>
      <c r="N23" s="1938"/>
      <c r="O23" s="1938"/>
      <c r="P23" s="1887"/>
      <c r="Q23" s="1818"/>
      <c r="R23" s="1819"/>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03">
        <v>7</v>
      </c>
      <c r="B24" s="1104"/>
      <c r="C24" s="1104"/>
      <c r="D24" s="1928">
        <f t="shared" si="0"/>
        <v>0</v>
      </c>
      <c r="E24" s="1928"/>
      <c r="F24" s="1928"/>
      <c r="G24" s="1935"/>
      <c r="H24" s="1936"/>
      <c r="I24" s="1936"/>
      <c r="J24" s="1887"/>
      <c r="K24" s="1818"/>
      <c r="L24" s="1818"/>
      <c r="M24" s="1937"/>
      <c r="N24" s="1938"/>
      <c r="O24" s="1938"/>
      <c r="P24" s="1887"/>
      <c r="Q24" s="1818"/>
      <c r="R24" s="1819"/>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03">
        <v>8</v>
      </c>
      <c r="B25" s="1104"/>
      <c r="C25" s="1104"/>
      <c r="D25" s="1901">
        <f t="shared" si="0"/>
        <v>0</v>
      </c>
      <c r="E25" s="1901"/>
      <c r="F25" s="1901"/>
      <c r="G25" s="1935"/>
      <c r="H25" s="1936"/>
      <c r="I25" s="1936"/>
      <c r="J25" s="1887"/>
      <c r="K25" s="1818"/>
      <c r="L25" s="1818"/>
      <c r="M25" s="1937"/>
      <c r="N25" s="1938"/>
      <c r="O25" s="1938"/>
      <c r="P25" s="1887"/>
      <c r="Q25" s="1818"/>
      <c r="R25" s="1819"/>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03">
        <v>9</v>
      </c>
      <c r="B26" s="1104"/>
      <c r="C26" s="1104"/>
      <c r="D26" s="1901">
        <f t="shared" si="0"/>
        <v>0</v>
      </c>
      <c r="E26" s="1901"/>
      <c r="F26" s="1901"/>
      <c r="G26" s="1935"/>
      <c r="H26" s="1936"/>
      <c r="I26" s="1936"/>
      <c r="J26" s="1887" t="str">
        <f>IF(G26="","",SQRT(G26)*4005)</f>
        <v/>
      </c>
      <c r="K26" s="1818"/>
      <c r="L26" s="1818"/>
      <c r="M26" s="1937"/>
      <c r="N26" s="1938"/>
      <c r="O26" s="1938"/>
      <c r="P26" s="1887" t="str">
        <f>IF(M26="","",SQRT(M26)*4005)</f>
        <v/>
      </c>
      <c r="Q26" s="1818"/>
      <c r="R26" s="1819"/>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2">
        <v>10</v>
      </c>
      <c r="B27" s="1059"/>
      <c r="C27" s="1059"/>
      <c r="D27" s="1918">
        <f t="shared" si="0"/>
        <v>0</v>
      </c>
      <c r="E27" s="1918"/>
      <c r="F27" s="1918"/>
      <c r="G27" s="1931"/>
      <c r="H27" s="1932"/>
      <c r="I27" s="1932"/>
      <c r="J27" s="1924" t="str">
        <f>IF(G27="","",SQRT(G27)*4005)</f>
        <v/>
      </c>
      <c r="K27" s="1925"/>
      <c r="L27" s="1925"/>
      <c r="M27" s="1933"/>
      <c r="N27" s="1934"/>
      <c r="O27" s="1934"/>
      <c r="P27" s="1926" t="str">
        <f>IF(M27="","",SQRT(M27)*4005)</f>
        <v/>
      </c>
      <c r="Q27" s="1816"/>
      <c r="R27" s="192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19" t="s">
        <v>40</v>
      </c>
      <c r="B28" s="1920"/>
      <c r="C28" s="1920"/>
      <c r="D28" s="1920"/>
      <c r="E28" s="1920"/>
      <c r="F28" s="1920"/>
      <c r="G28" s="1895" t="s">
        <v>99</v>
      </c>
      <c r="H28" s="1896"/>
      <c r="I28" s="1896"/>
      <c r="J28" s="1897" t="str">
        <f>IF(SUM(J18:L27)&lt;&gt;0,SUM(J18:L27),"")</f>
        <v/>
      </c>
      <c r="K28" s="1898"/>
      <c r="L28" s="1898"/>
      <c r="M28" s="1899" t="s">
        <v>99</v>
      </c>
      <c r="N28" s="1896"/>
      <c r="O28" s="1896"/>
      <c r="P28" s="1897" t="str">
        <f>IF(SUM(P18:R27)&lt;&gt;0,SUM(P18:R27),"")</f>
        <v/>
      </c>
      <c r="Q28" s="1898"/>
      <c r="R28" s="190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03" t="s">
        <v>73</v>
      </c>
      <c r="AG33" s="1804"/>
      <c r="AH33" s="1804"/>
      <c r="AI33" s="1804"/>
      <c r="AJ33" s="1804"/>
      <c r="AK33" s="1804"/>
      <c r="AL33" s="1804"/>
      <c r="AM33" s="1804"/>
      <c r="AN33" s="1804"/>
      <c r="AO33" s="1804"/>
      <c r="AP33" s="1727"/>
      <c r="AQ33" s="1728"/>
      <c r="AR33" s="1728"/>
      <c r="AS33" s="1728"/>
      <c r="AT33" s="1929" t="s">
        <v>72</v>
      </c>
      <c r="AU33" s="1929"/>
      <c r="AV33" s="1930"/>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89" t="s">
        <v>71</v>
      </c>
      <c r="AG34" s="990"/>
      <c r="AH34" s="990"/>
      <c r="AI34" s="990"/>
      <c r="AJ34" s="990"/>
      <c r="AK34" s="990"/>
      <c r="AL34" s="990"/>
      <c r="AM34" s="990"/>
      <c r="AN34" s="990"/>
      <c r="AO34" s="990"/>
      <c r="AP34" s="1018"/>
      <c r="AQ34" s="991"/>
      <c r="AR34" s="991"/>
      <c r="AS34" s="991"/>
      <c r="AT34" s="1011" t="s">
        <v>70</v>
      </c>
      <c r="AU34" s="1011"/>
      <c r="AV34" s="1797"/>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89" t="s">
        <v>69</v>
      </c>
      <c r="AG35" s="990"/>
      <c r="AH35" s="990"/>
      <c r="AI35" s="990"/>
      <c r="AJ35" s="990"/>
      <c r="AK35" s="990"/>
      <c r="AL35" s="990"/>
      <c r="AM35" s="990"/>
      <c r="AN35" s="990"/>
      <c r="AO35" s="990"/>
      <c r="AP35" s="1801">
        <f>SUM(J28,P28)</f>
        <v>0</v>
      </c>
      <c r="AQ35" s="1802"/>
      <c r="AR35" s="1802"/>
      <c r="AS35" s="1802"/>
      <c r="AT35" s="1011" t="s">
        <v>66</v>
      </c>
      <c r="AU35" s="1011"/>
      <c r="AV35" s="1797"/>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89" t="s">
        <v>68</v>
      </c>
      <c r="AG36" s="990"/>
      <c r="AH36" s="990"/>
      <c r="AI36" s="990"/>
      <c r="AJ36" s="990"/>
      <c r="AK36" s="990"/>
      <c r="AL36" s="990"/>
      <c r="AM36" s="990"/>
      <c r="AN36" s="990"/>
      <c r="AO36" s="990"/>
      <c r="AP36" s="1801">
        <f>COUNT(J18:L27,P18:R27)</f>
        <v>0</v>
      </c>
      <c r="AQ36" s="1802"/>
      <c r="AR36" s="1802"/>
      <c r="AS36" s="1802"/>
      <c r="AT36" s="1011"/>
      <c r="AU36" s="1011"/>
      <c r="AV36" s="1797"/>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89" t="s">
        <v>67</v>
      </c>
      <c r="AG37" s="990"/>
      <c r="AH37" s="990"/>
      <c r="AI37" s="990"/>
      <c r="AJ37" s="990"/>
      <c r="AK37" s="990"/>
      <c r="AL37" s="990"/>
      <c r="AM37" s="990"/>
      <c r="AN37" s="990"/>
      <c r="AO37" s="990"/>
      <c r="AP37" s="1801" t="str">
        <f>IFERROR(AP35/AP36,"")</f>
        <v/>
      </c>
      <c r="AQ37" s="1802"/>
      <c r="AR37" s="1802"/>
      <c r="AS37" s="1802"/>
      <c r="AT37" s="1011" t="s">
        <v>66</v>
      </c>
      <c r="AU37" s="1011"/>
      <c r="AV37" s="1797"/>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1010" t="s">
        <v>65</v>
      </c>
      <c r="AG38" s="1011"/>
      <c r="AH38" s="1011"/>
      <c r="AI38" s="1011"/>
      <c r="AJ38" s="1011"/>
      <c r="AK38" s="1011"/>
      <c r="AL38" s="1011"/>
      <c r="AM38" s="1011"/>
      <c r="AN38" s="1011"/>
      <c r="AO38" s="1012"/>
      <c r="AP38" s="1100"/>
      <c r="AQ38" s="1101"/>
      <c r="AR38" s="1101"/>
      <c r="AS38" s="1101"/>
      <c r="AT38" s="1101"/>
      <c r="AU38" s="1101"/>
      <c r="AV38" s="173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89" t="s">
        <v>64</v>
      </c>
      <c r="AG39" s="990"/>
      <c r="AH39" s="990"/>
      <c r="AI39" s="990"/>
      <c r="AJ39" s="990"/>
      <c r="AK39" s="990"/>
      <c r="AL39" s="990"/>
      <c r="AM39" s="990"/>
      <c r="AN39" s="990"/>
      <c r="AO39" s="990"/>
      <c r="AP39" s="1795">
        <f>IF(OR(AP38&lt;&gt;0,AP38&lt;&gt;""),L13*IF(AP38&lt;&gt;"N/A",AP38,1),L13)</f>
        <v>0</v>
      </c>
      <c r="AQ39" s="1796"/>
      <c r="AR39" s="1796"/>
      <c r="AS39" s="1796"/>
      <c r="AT39" s="1011" t="s">
        <v>63</v>
      </c>
      <c r="AU39" s="1011"/>
      <c r="AV39" s="179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978" t="s">
        <v>62</v>
      </c>
      <c r="AG40" s="979"/>
      <c r="AH40" s="979"/>
      <c r="AI40" s="979"/>
      <c r="AJ40" s="979"/>
      <c r="AK40" s="979"/>
      <c r="AL40" s="979"/>
      <c r="AM40" s="979"/>
      <c r="AN40" s="979"/>
      <c r="AO40" s="979"/>
      <c r="AP40" s="1792" t="str">
        <f>IFERROR(AP39*AP37,"")</f>
        <v/>
      </c>
      <c r="AQ40" s="1793"/>
      <c r="AR40" s="1793"/>
      <c r="AS40" s="1793"/>
      <c r="AT40" s="1169" t="s">
        <v>29</v>
      </c>
      <c r="AU40" s="1169"/>
      <c r="AV40" s="179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405</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1376"/>
      <c r="G7" s="1376"/>
      <c r="H7" s="1376"/>
      <c r="I7" s="1376"/>
      <c r="J7" s="1376"/>
      <c r="K7" s="1376"/>
      <c r="L7" s="1376"/>
      <c r="M7" s="1376"/>
      <c r="N7" s="1376"/>
      <c r="O7" s="1376"/>
      <c r="P7" s="1376"/>
      <c r="Q7" s="6"/>
      <c r="R7" s="6"/>
      <c r="S7" s="6"/>
      <c r="T7" s="6"/>
      <c r="U7" s="6"/>
      <c r="V7" s="6"/>
      <c r="W7" s="6"/>
      <c r="X7" s="6"/>
      <c r="Y7" s="6"/>
      <c r="Z7" s="6"/>
      <c r="AA7" s="6"/>
      <c r="AB7" s="6"/>
      <c r="AC7" s="6"/>
      <c r="AD7" s="6"/>
      <c r="AE7" s="6"/>
      <c r="AF7" s="6"/>
      <c r="AG7" s="1371" t="s">
        <v>47</v>
      </c>
      <c r="AH7" s="1371"/>
      <c r="AI7" s="1371"/>
      <c r="AJ7" s="1371"/>
      <c r="AK7" s="1371"/>
      <c r="AL7" s="940"/>
      <c r="AM7" s="940"/>
      <c r="AN7" s="940"/>
      <c r="AO7" s="940"/>
      <c r="AP7" s="940"/>
      <c r="AQ7" s="940"/>
      <c r="AR7" s="940"/>
      <c r="AS7" s="940"/>
      <c r="AT7" s="940"/>
      <c r="AU7" s="940"/>
      <c r="AV7" s="94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1305" t="s">
        <v>696</v>
      </c>
      <c r="AY9" s="1306"/>
      <c r="AZ9" s="1306"/>
      <c r="BA9" s="1306"/>
      <c r="BB9" s="1306"/>
      <c r="BC9" s="1306"/>
      <c r="BD9" s="1306"/>
      <c r="BE9" s="1306"/>
      <c r="BF9" s="1306"/>
      <c r="BG9" s="1306"/>
      <c r="BH9" s="1306"/>
      <c r="BI9" s="1306"/>
      <c r="BJ9" s="1306"/>
      <c r="BK9" s="1306"/>
      <c r="BL9" s="1307"/>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45" t="s">
        <v>944</v>
      </c>
      <c r="B10" s="1946"/>
      <c r="C10" s="1946"/>
      <c r="D10" s="1946"/>
      <c r="E10" s="1946"/>
      <c r="F10" s="1946"/>
      <c r="G10" s="1946"/>
      <c r="H10" s="1949" t="s">
        <v>878</v>
      </c>
      <c r="I10" s="1950"/>
      <c r="J10" s="1950"/>
      <c r="K10" s="1950"/>
      <c r="L10" s="1950"/>
      <c r="M10" s="1950"/>
      <c r="N10" s="1950"/>
      <c r="O10" s="1950"/>
      <c r="P10" s="1950"/>
      <c r="Q10" s="1950"/>
      <c r="R10" s="1950"/>
      <c r="S10" s="1951"/>
      <c r="T10" s="1949" t="s">
        <v>407</v>
      </c>
      <c r="U10" s="1950"/>
      <c r="V10" s="1950"/>
      <c r="W10" s="1950"/>
      <c r="X10" s="1950"/>
      <c r="Y10" s="1951"/>
      <c r="Z10" s="1950" t="s">
        <v>408</v>
      </c>
      <c r="AA10" s="1950"/>
      <c r="AB10" s="1950"/>
      <c r="AC10" s="1950"/>
      <c r="AD10" s="1950"/>
      <c r="AE10" s="1951"/>
      <c r="AF10" s="1952" t="s">
        <v>409</v>
      </c>
      <c r="AG10" s="1952"/>
      <c r="AH10" s="1952"/>
      <c r="AI10" s="1952"/>
      <c r="AJ10" s="1952"/>
      <c r="AK10" s="1952"/>
      <c r="AL10" s="1952"/>
      <c r="AM10" s="1952"/>
      <c r="AN10" s="1952"/>
      <c r="AO10" s="1952"/>
      <c r="AP10" s="1952"/>
      <c r="AQ10" s="1952"/>
      <c r="AR10" s="1952"/>
      <c r="AS10" s="1946" t="s">
        <v>39</v>
      </c>
      <c r="AT10" s="1946"/>
      <c r="AU10" s="1946"/>
      <c r="AV10" s="1953"/>
      <c r="AW10" s="96"/>
      <c r="AX10" s="905"/>
      <c r="AY10" s="906"/>
      <c r="AZ10" s="906"/>
      <c r="BA10" s="906"/>
      <c r="BB10" s="907"/>
      <c r="BC10" s="908"/>
      <c r="BD10" s="906"/>
      <c r="BE10" s="906"/>
      <c r="BF10" s="906"/>
      <c r="BG10" s="907"/>
      <c r="BH10" s="908"/>
      <c r="BI10" s="906"/>
      <c r="BJ10" s="906"/>
      <c r="BK10" s="906"/>
      <c r="BL10" s="909"/>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47"/>
      <c r="B11" s="1948"/>
      <c r="C11" s="1948"/>
      <c r="D11" s="1948"/>
      <c r="E11" s="1948"/>
      <c r="F11" s="1948"/>
      <c r="G11" s="1948"/>
      <c r="H11" s="1948" t="s">
        <v>410</v>
      </c>
      <c r="I11" s="1948"/>
      <c r="J11" s="1948"/>
      <c r="K11" s="1948" t="s">
        <v>44</v>
      </c>
      <c r="L11" s="1948"/>
      <c r="M11" s="1948"/>
      <c r="N11" s="1948" t="s">
        <v>43</v>
      </c>
      <c r="O11" s="1948"/>
      <c r="P11" s="1948"/>
      <c r="Q11" s="1948" t="s">
        <v>42</v>
      </c>
      <c r="R11" s="1948"/>
      <c r="S11" s="1948"/>
      <c r="T11" s="1948" t="s">
        <v>411</v>
      </c>
      <c r="U11" s="1948"/>
      <c r="V11" s="1948"/>
      <c r="W11" s="1948" t="s">
        <v>412</v>
      </c>
      <c r="X11" s="1948"/>
      <c r="Y11" s="1948"/>
      <c r="Z11" s="1955" t="s">
        <v>753</v>
      </c>
      <c r="AA11" s="1955"/>
      <c r="AB11" s="1955"/>
      <c r="AC11" s="1955" t="s">
        <v>754</v>
      </c>
      <c r="AD11" s="1955"/>
      <c r="AE11" s="1955"/>
      <c r="AF11" s="1955" t="s">
        <v>413</v>
      </c>
      <c r="AG11" s="1955"/>
      <c r="AH11" s="1955"/>
      <c r="AI11" s="1955"/>
      <c r="AJ11" s="1948" t="s">
        <v>41</v>
      </c>
      <c r="AK11" s="1948"/>
      <c r="AL11" s="1948"/>
      <c r="AM11" s="1948" t="s">
        <v>414</v>
      </c>
      <c r="AN11" s="1948"/>
      <c r="AO11" s="1948"/>
      <c r="AP11" s="1948"/>
      <c r="AQ11" s="1948"/>
      <c r="AR11" s="1948"/>
      <c r="AS11" s="1948"/>
      <c r="AT11" s="1948"/>
      <c r="AU11" s="1948"/>
      <c r="AV11" s="1954"/>
      <c r="AW11" s="96"/>
      <c r="AX11" s="886"/>
      <c r="AY11" s="870"/>
      <c r="AZ11" s="870"/>
      <c r="BA11" s="870"/>
      <c r="BB11" s="871"/>
      <c r="BC11" s="869"/>
      <c r="BD11" s="870"/>
      <c r="BE11" s="870"/>
      <c r="BF11" s="870"/>
      <c r="BG11" s="871"/>
      <c r="BH11" s="869"/>
      <c r="BI11" s="870"/>
      <c r="BJ11" s="870"/>
      <c r="BK11" s="870"/>
      <c r="BL11" s="872"/>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47"/>
      <c r="B12" s="1948"/>
      <c r="C12" s="1948"/>
      <c r="D12" s="1948"/>
      <c r="E12" s="1948"/>
      <c r="F12" s="1948"/>
      <c r="G12" s="1948"/>
      <c r="H12" s="1948"/>
      <c r="I12" s="1948"/>
      <c r="J12" s="1948"/>
      <c r="K12" s="1948"/>
      <c r="L12" s="1948"/>
      <c r="M12" s="1948"/>
      <c r="N12" s="1948"/>
      <c r="O12" s="1948"/>
      <c r="P12" s="1948"/>
      <c r="Q12" s="1948"/>
      <c r="R12" s="1948"/>
      <c r="S12" s="1948"/>
      <c r="T12" s="1948"/>
      <c r="U12" s="1948"/>
      <c r="V12" s="1948"/>
      <c r="W12" s="1948"/>
      <c r="X12" s="1948"/>
      <c r="Y12" s="1948"/>
      <c r="Z12" s="1955"/>
      <c r="AA12" s="1955"/>
      <c r="AB12" s="1955"/>
      <c r="AC12" s="1955"/>
      <c r="AD12" s="1955"/>
      <c r="AE12" s="1955"/>
      <c r="AF12" s="1955"/>
      <c r="AG12" s="1955"/>
      <c r="AH12" s="1955"/>
      <c r="AI12" s="1955"/>
      <c r="AJ12" s="1948"/>
      <c r="AK12" s="1948"/>
      <c r="AL12" s="1948"/>
      <c r="AM12" s="1948"/>
      <c r="AN12" s="1948"/>
      <c r="AO12" s="1948"/>
      <c r="AP12" s="1948"/>
      <c r="AQ12" s="1948"/>
      <c r="AR12" s="1948"/>
      <c r="AS12" s="1948"/>
      <c r="AT12" s="1948"/>
      <c r="AU12" s="1948"/>
      <c r="AV12" s="1954"/>
      <c r="AW12" s="96"/>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58"/>
      <c r="B13" s="1959"/>
      <c r="C13" s="1959"/>
      <c r="D13" s="1959"/>
      <c r="E13" s="1959"/>
      <c r="F13" s="1959"/>
      <c r="G13" s="1959"/>
      <c r="H13" s="1960"/>
      <c r="I13" s="1960"/>
      <c r="J13" s="1960"/>
      <c r="K13" s="1960"/>
      <c r="L13" s="1960"/>
      <c r="M13" s="1960"/>
      <c r="N13" s="1960"/>
      <c r="O13" s="1960"/>
      <c r="P13" s="1960"/>
      <c r="Q13" s="1960"/>
      <c r="R13" s="1960"/>
      <c r="S13" s="1960"/>
      <c r="T13" s="1960"/>
      <c r="U13" s="1960"/>
      <c r="V13" s="1960"/>
      <c r="W13" s="1960"/>
      <c r="X13" s="1960"/>
      <c r="Y13" s="1960"/>
      <c r="Z13" s="1960"/>
      <c r="AA13" s="1960"/>
      <c r="AB13" s="1960"/>
      <c r="AC13" s="1960"/>
      <c r="AD13" s="1960"/>
      <c r="AE13" s="1960"/>
      <c r="AF13" s="1959"/>
      <c r="AG13" s="1959"/>
      <c r="AH13" s="1959"/>
      <c r="AI13" s="1959"/>
      <c r="AJ13" s="1959"/>
      <c r="AK13" s="1959"/>
      <c r="AL13" s="1959"/>
      <c r="AM13" s="1959"/>
      <c r="AN13" s="1959"/>
      <c r="AO13" s="1959"/>
      <c r="AP13" s="1959"/>
      <c r="AQ13" s="1959"/>
      <c r="AR13" s="1959"/>
      <c r="AS13" s="1956"/>
      <c r="AT13" s="1956"/>
      <c r="AU13" s="1956"/>
      <c r="AV13" s="1957"/>
      <c r="AW13" s="96"/>
      <c r="AX13" s="886"/>
      <c r="AY13" s="870"/>
      <c r="AZ13" s="870"/>
      <c r="BA13" s="870"/>
      <c r="BB13" s="871"/>
      <c r="BC13" s="869"/>
      <c r="BD13" s="870"/>
      <c r="BE13" s="870"/>
      <c r="BF13" s="870"/>
      <c r="BG13" s="871"/>
      <c r="BH13" s="869"/>
      <c r="BI13" s="870"/>
      <c r="BJ13" s="870"/>
      <c r="BK13" s="870"/>
      <c r="BL13" s="87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58"/>
      <c r="B14" s="1959"/>
      <c r="C14" s="1959"/>
      <c r="D14" s="1959"/>
      <c r="E14" s="1959"/>
      <c r="F14" s="1959"/>
      <c r="G14" s="1959"/>
      <c r="H14" s="1960"/>
      <c r="I14" s="1960"/>
      <c r="J14" s="1960"/>
      <c r="K14" s="1960"/>
      <c r="L14" s="1960"/>
      <c r="M14" s="1960"/>
      <c r="N14" s="1960"/>
      <c r="O14" s="1960"/>
      <c r="P14" s="1960"/>
      <c r="Q14" s="1960"/>
      <c r="R14" s="1960"/>
      <c r="S14" s="1960"/>
      <c r="T14" s="1960"/>
      <c r="U14" s="1960"/>
      <c r="V14" s="1960"/>
      <c r="W14" s="1960"/>
      <c r="X14" s="1960"/>
      <c r="Y14" s="1960"/>
      <c r="Z14" s="1960"/>
      <c r="AA14" s="1960"/>
      <c r="AB14" s="1960"/>
      <c r="AC14" s="1960"/>
      <c r="AD14" s="1960"/>
      <c r="AE14" s="1960"/>
      <c r="AF14" s="1959"/>
      <c r="AG14" s="1959"/>
      <c r="AH14" s="1959"/>
      <c r="AI14" s="1959"/>
      <c r="AJ14" s="1959"/>
      <c r="AK14" s="1959"/>
      <c r="AL14" s="1959"/>
      <c r="AM14" s="1959"/>
      <c r="AN14" s="1959"/>
      <c r="AO14" s="1959"/>
      <c r="AP14" s="1959"/>
      <c r="AQ14" s="1959"/>
      <c r="AR14" s="1959"/>
      <c r="AS14" s="1956"/>
      <c r="AT14" s="1956"/>
      <c r="AU14" s="1956"/>
      <c r="AV14" s="1957"/>
      <c r="AW14" s="96"/>
      <c r="AX14" s="886"/>
      <c r="AY14" s="870"/>
      <c r="AZ14" s="870"/>
      <c r="BA14" s="870"/>
      <c r="BB14" s="871"/>
      <c r="BC14" s="869"/>
      <c r="BD14" s="870"/>
      <c r="BE14" s="870"/>
      <c r="BF14" s="870"/>
      <c r="BG14" s="871"/>
      <c r="BH14" s="869"/>
      <c r="BI14" s="870"/>
      <c r="BJ14" s="870"/>
      <c r="BK14" s="870"/>
      <c r="BL14" s="872"/>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58"/>
      <c r="B15" s="1959"/>
      <c r="C15" s="1959"/>
      <c r="D15" s="1959"/>
      <c r="E15" s="1959"/>
      <c r="F15" s="1959"/>
      <c r="G15" s="1959"/>
      <c r="H15" s="1960"/>
      <c r="I15" s="1960"/>
      <c r="J15" s="1960"/>
      <c r="K15" s="1960"/>
      <c r="L15" s="1960"/>
      <c r="M15" s="1960"/>
      <c r="N15" s="1960"/>
      <c r="O15" s="1960"/>
      <c r="P15" s="1960"/>
      <c r="Q15" s="1960"/>
      <c r="R15" s="1960"/>
      <c r="S15" s="1960"/>
      <c r="T15" s="1960"/>
      <c r="U15" s="1960"/>
      <c r="V15" s="1960"/>
      <c r="W15" s="1960"/>
      <c r="X15" s="1960"/>
      <c r="Y15" s="1960"/>
      <c r="Z15" s="1960"/>
      <c r="AA15" s="1960"/>
      <c r="AB15" s="1960"/>
      <c r="AC15" s="1960"/>
      <c r="AD15" s="1960"/>
      <c r="AE15" s="1960"/>
      <c r="AF15" s="1959"/>
      <c r="AG15" s="1959"/>
      <c r="AH15" s="1959"/>
      <c r="AI15" s="1959"/>
      <c r="AJ15" s="1959"/>
      <c r="AK15" s="1959"/>
      <c r="AL15" s="1959"/>
      <c r="AM15" s="1959"/>
      <c r="AN15" s="1959"/>
      <c r="AO15" s="1959"/>
      <c r="AP15" s="1959"/>
      <c r="AQ15" s="1959"/>
      <c r="AR15" s="1959"/>
      <c r="AS15" s="1956"/>
      <c r="AT15" s="1956"/>
      <c r="AU15" s="1956"/>
      <c r="AV15" s="1957"/>
      <c r="AW15" s="96"/>
      <c r="AX15" s="930"/>
      <c r="AY15" s="923"/>
      <c r="AZ15" s="923"/>
      <c r="BA15" s="923"/>
      <c r="BB15" s="931"/>
      <c r="BC15" s="922"/>
      <c r="BD15" s="923"/>
      <c r="BE15" s="923"/>
      <c r="BF15" s="923"/>
      <c r="BG15" s="931"/>
      <c r="BH15" s="922"/>
      <c r="BI15" s="923"/>
      <c r="BJ15" s="923"/>
      <c r="BK15" s="923"/>
      <c r="BL15" s="924"/>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58"/>
      <c r="B16" s="1959"/>
      <c r="C16" s="1959"/>
      <c r="D16" s="1959"/>
      <c r="E16" s="1959"/>
      <c r="F16" s="1959"/>
      <c r="G16" s="1959"/>
      <c r="H16" s="1960"/>
      <c r="I16" s="1960"/>
      <c r="J16" s="1960"/>
      <c r="K16" s="1960"/>
      <c r="L16" s="1960"/>
      <c r="M16" s="1960"/>
      <c r="N16" s="1960"/>
      <c r="O16" s="1960"/>
      <c r="P16" s="1960"/>
      <c r="Q16" s="1960"/>
      <c r="R16" s="1960"/>
      <c r="S16" s="1960"/>
      <c r="T16" s="1960"/>
      <c r="U16" s="1960"/>
      <c r="V16" s="1960"/>
      <c r="W16" s="1960"/>
      <c r="X16" s="1960"/>
      <c r="Y16" s="1960"/>
      <c r="Z16" s="1960"/>
      <c r="AA16" s="1960"/>
      <c r="AB16" s="1960"/>
      <c r="AC16" s="1960"/>
      <c r="AD16" s="1960"/>
      <c r="AE16" s="1960"/>
      <c r="AF16" s="1959"/>
      <c r="AG16" s="1959"/>
      <c r="AH16" s="1959"/>
      <c r="AI16" s="1959"/>
      <c r="AJ16" s="1959"/>
      <c r="AK16" s="1959"/>
      <c r="AL16" s="1959"/>
      <c r="AM16" s="1959"/>
      <c r="AN16" s="1959"/>
      <c r="AO16" s="1959"/>
      <c r="AP16" s="1959"/>
      <c r="AQ16" s="1959"/>
      <c r="AR16" s="1959"/>
      <c r="AS16" s="1956"/>
      <c r="AT16" s="1956"/>
      <c r="AU16" s="1956"/>
      <c r="AV16" s="1957"/>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58"/>
      <c r="B17" s="1959"/>
      <c r="C17" s="1959"/>
      <c r="D17" s="1959"/>
      <c r="E17" s="1959"/>
      <c r="F17" s="1959"/>
      <c r="G17" s="1959"/>
      <c r="H17" s="1960"/>
      <c r="I17" s="1960"/>
      <c r="J17" s="1960"/>
      <c r="K17" s="1960"/>
      <c r="L17" s="1960"/>
      <c r="M17" s="1960"/>
      <c r="N17" s="1960"/>
      <c r="O17" s="1960"/>
      <c r="P17" s="1960"/>
      <c r="Q17" s="1960"/>
      <c r="R17" s="1960"/>
      <c r="S17" s="1960"/>
      <c r="T17" s="1960"/>
      <c r="U17" s="1960"/>
      <c r="V17" s="1960"/>
      <c r="W17" s="1960"/>
      <c r="X17" s="1960"/>
      <c r="Y17" s="1960"/>
      <c r="Z17" s="1960"/>
      <c r="AA17" s="1960"/>
      <c r="AB17" s="1960"/>
      <c r="AC17" s="1960"/>
      <c r="AD17" s="1960"/>
      <c r="AE17" s="1960"/>
      <c r="AF17" s="1959"/>
      <c r="AG17" s="1959"/>
      <c r="AH17" s="1959"/>
      <c r="AI17" s="1959"/>
      <c r="AJ17" s="1959"/>
      <c r="AK17" s="1959"/>
      <c r="AL17" s="1959"/>
      <c r="AM17" s="1959"/>
      <c r="AN17" s="1959"/>
      <c r="AO17" s="1959"/>
      <c r="AP17" s="1959"/>
      <c r="AQ17" s="1959"/>
      <c r="AR17" s="1959"/>
      <c r="AS17" s="1956"/>
      <c r="AT17" s="1956"/>
      <c r="AU17" s="1956"/>
      <c r="AV17" s="1957"/>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58"/>
      <c r="B18" s="1959"/>
      <c r="C18" s="1959"/>
      <c r="D18" s="1959"/>
      <c r="E18" s="1959"/>
      <c r="F18" s="1959"/>
      <c r="G18" s="1959"/>
      <c r="H18" s="1960"/>
      <c r="I18" s="1960"/>
      <c r="J18" s="1960"/>
      <c r="K18" s="1960"/>
      <c r="L18" s="1960"/>
      <c r="M18" s="1960"/>
      <c r="N18" s="1960"/>
      <c r="O18" s="1960"/>
      <c r="P18" s="1960"/>
      <c r="Q18" s="1960"/>
      <c r="R18" s="1960"/>
      <c r="S18" s="1960"/>
      <c r="T18" s="1960"/>
      <c r="U18" s="1960"/>
      <c r="V18" s="1960"/>
      <c r="W18" s="1960"/>
      <c r="X18" s="1960"/>
      <c r="Y18" s="1960"/>
      <c r="Z18" s="1960"/>
      <c r="AA18" s="1960"/>
      <c r="AB18" s="1960"/>
      <c r="AC18" s="1960"/>
      <c r="AD18" s="1960"/>
      <c r="AE18" s="1960"/>
      <c r="AF18" s="1959"/>
      <c r="AG18" s="1959"/>
      <c r="AH18" s="1959"/>
      <c r="AI18" s="1959"/>
      <c r="AJ18" s="1959"/>
      <c r="AK18" s="1959"/>
      <c r="AL18" s="1959"/>
      <c r="AM18" s="1959"/>
      <c r="AN18" s="1959"/>
      <c r="AO18" s="1959"/>
      <c r="AP18" s="1959"/>
      <c r="AQ18" s="1959"/>
      <c r="AR18" s="1959"/>
      <c r="AS18" s="1956"/>
      <c r="AT18" s="1956"/>
      <c r="AU18" s="1956"/>
      <c r="AV18" s="1957"/>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58"/>
      <c r="B19" s="1959"/>
      <c r="C19" s="1959"/>
      <c r="D19" s="1959"/>
      <c r="E19" s="1959"/>
      <c r="F19" s="1959"/>
      <c r="G19" s="1959"/>
      <c r="H19" s="1960"/>
      <c r="I19" s="1960"/>
      <c r="J19" s="1960"/>
      <c r="K19" s="1960"/>
      <c r="L19" s="1960"/>
      <c r="M19" s="1960"/>
      <c r="N19" s="1960"/>
      <c r="O19" s="1960"/>
      <c r="P19" s="1960"/>
      <c r="Q19" s="1960"/>
      <c r="R19" s="1960"/>
      <c r="S19" s="1960"/>
      <c r="T19" s="1960"/>
      <c r="U19" s="1960"/>
      <c r="V19" s="1960"/>
      <c r="W19" s="1960"/>
      <c r="X19" s="1960"/>
      <c r="Y19" s="1960"/>
      <c r="Z19" s="1960"/>
      <c r="AA19" s="1960"/>
      <c r="AB19" s="1960"/>
      <c r="AC19" s="1960"/>
      <c r="AD19" s="1960"/>
      <c r="AE19" s="1960"/>
      <c r="AF19" s="1959"/>
      <c r="AG19" s="1959"/>
      <c r="AH19" s="1959"/>
      <c r="AI19" s="1959"/>
      <c r="AJ19" s="1959"/>
      <c r="AK19" s="1959"/>
      <c r="AL19" s="1959"/>
      <c r="AM19" s="1959"/>
      <c r="AN19" s="1959"/>
      <c r="AO19" s="1959"/>
      <c r="AP19" s="1959"/>
      <c r="AQ19" s="1959"/>
      <c r="AR19" s="1959"/>
      <c r="AS19" s="1956"/>
      <c r="AT19" s="1956"/>
      <c r="AU19" s="1956"/>
      <c r="AV19" s="1957"/>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58"/>
      <c r="B20" s="1959"/>
      <c r="C20" s="1959"/>
      <c r="D20" s="1959"/>
      <c r="E20" s="1959"/>
      <c r="F20" s="1959"/>
      <c r="G20" s="1959"/>
      <c r="H20" s="1960"/>
      <c r="I20" s="1960"/>
      <c r="J20" s="1960"/>
      <c r="K20" s="1960"/>
      <c r="L20" s="1960"/>
      <c r="M20" s="1960"/>
      <c r="N20" s="1960"/>
      <c r="O20" s="1960"/>
      <c r="P20" s="1960"/>
      <c r="Q20" s="1960"/>
      <c r="R20" s="1960"/>
      <c r="S20" s="1960"/>
      <c r="T20" s="1960"/>
      <c r="U20" s="1960"/>
      <c r="V20" s="1960"/>
      <c r="W20" s="1960"/>
      <c r="X20" s="1960"/>
      <c r="Y20" s="1960"/>
      <c r="Z20" s="1960"/>
      <c r="AA20" s="1960"/>
      <c r="AB20" s="1960"/>
      <c r="AC20" s="1960"/>
      <c r="AD20" s="1960"/>
      <c r="AE20" s="1960"/>
      <c r="AF20" s="1959"/>
      <c r="AG20" s="1959"/>
      <c r="AH20" s="1959"/>
      <c r="AI20" s="1959"/>
      <c r="AJ20" s="1959"/>
      <c r="AK20" s="1959"/>
      <c r="AL20" s="1959"/>
      <c r="AM20" s="1959"/>
      <c r="AN20" s="1959"/>
      <c r="AO20" s="1959"/>
      <c r="AP20" s="1959"/>
      <c r="AQ20" s="1959"/>
      <c r="AR20" s="1959"/>
      <c r="AS20" s="1956"/>
      <c r="AT20" s="1956"/>
      <c r="AU20" s="1956"/>
      <c r="AV20" s="1957"/>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58"/>
      <c r="B21" s="1959"/>
      <c r="C21" s="1959"/>
      <c r="D21" s="1959"/>
      <c r="E21" s="1959"/>
      <c r="F21" s="1959"/>
      <c r="G21" s="1959"/>
      <c r="H21" s="1960"/>
      <c r="I21" s="1960"/>
      <c r="J21" s="1960"/>
      <c r="K21" s="1960"/>
      <c r="L21" s="1960"/>
      <c r="M21" s="1960"/>
      <c r="N21" s="1960"/>
      <c r="O21" s="1960"/>
      <c r="P21" s="1960"/>
      <c r="Q21" s="1960"/>
      <c r="R21" s="1960"/>
      <c r="S21" s="1960"/>
      <c r="T21" s="1960"/>
      <c r="U21" s="1960"/>
      <c r="V21" s="1960"/>
      <c r="W21" s="1960"/>
      <c r="X21" s="1960"/>
      <c r="Y21" s="1960"/>
      <c r="Z21" s="1960"/>
      <c r="AA21" s="1960"/>
      <c r="AB21" s="1960"/>
      <c r="AC21" s="1960"/>
      <c r="AD21" s="1960"/>
      <c r="AE21" s="1960"/>
      <c r="AF21" s="1959"/>
      <c r="AG21" s="1959"/>
      <c r="AH21" s="1959"/>
      <c r="AI21" s="1959"/>
      <c r="AJ21" s="1959"/>
      <c r="AK21" s="1959"/>
      <c r="AL21" s="1959"/>
      <c r="AM21" s="1959"/>
      <c r="AN21" s="1959"/>
      <c r="AO21" s="1959"/>
      <c r="AP21" s="1959"/>
      <c r="AQ21" s="1959"/>
      <c r="AR21" s="1959"/>
      <c r="AS21" s="1956"/>
      <c r="AT21" s="1956"/>
      <c r="AU21" s="1956"/>
      <c r="AV21" s="1957"/>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58"/>
      <c r="B22" s="1959"/>
      <c r="C22" s="1959"/>
      <c r="D22" s="1959"/>
      <c r="E22" s="1959"/>
      <c r="F22" s="1959"/>
      <c r="G22" s="1959"/>
      <c r="H22" s="1960"/>
      <c r="I22" s="1960"/>
      <c r="J22" s="1960"/>
      <c r="K22" s="1960"/>
      <c r="L22" s="1960"/>
      <c r="M22" s="1960"/>
      <c r="N22" s="1960"/>
      <c r="O22" s="1960"/>
      <c r="P22" s="1960"/>
      <c r="Q22" s="1960"/>
      <c r="R22" s="1960"/>
      <c r="S22" s="1960"/>
      <c r="T22" s="1960"/>
      <c r="U22" s="1960"/>
      <c r="V22" s="1960"/>
      <c r="W22" s="1960"/>
      <c r="X22" s="1960"/>
      <c r="Y22" s="1960"/>
      <c r="Z22" s="1960"/>
      <c r="AA22" s="1960"/>
      <c r="AB22" s="1960"/>
      <c r="AC22" s="1960"/>
      <c r="AD22" s="1960"/>
      <c r="AE22" s="1960"/>
      <c r="AF22" s="1959"/>
      <c r="AG22" s="1959"/>
      <c r="AH22" s="1959"/>
      <c r="AI22" s="1959"/>
      <c r="AJ22" s="1959"/>
      <c r="AK22" s="1959"/>
      <c r="AL22" s="1959"/>
      <c r="AM22" s="1959"/>
      <c r="AN22" s="1959"/>
      <c r="AO22" s="1959"/>
      <c r="AP22" s="1959"/>
      <c r="AQ22" s="1959"/>
      <c r="AR22" s="1959"/>
      <c r="AS22" s="1956"/>
      <c r="AT22" s="1956"/>
      <c r="AU22" s="1956"/>
      <c r="AV22" s="1957"/>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58"/>
      <c r="B23" s="1959"/>
      <c r="C23" s="1959"/>
      <c r="D23" s="1959"/>
      <c r="E23" s="1959"/>
      <c r="F23" s="1959"/>
      <c r="G23" s="1959"/>
      <c r="H23" s="1960"/>
      <c r="I23" s="1960"/>
      <c r="J23" s="1960"/>
      <c r="K23" s="1960"/>
      <c r="L23" s="1960"/>
      <c r="M23" s="1960"/>
      <c r="N23" s="1960"/>
      <c r="O23" s="1960"/>
      <c r="P23" s="1960"/>
      <c r="Q23" s="1960"/>
      <c r="R23" s="1960"/>
      <c r="S23" s="1960"/>
      <c r="T23" s="1960"/>
      <c r="U23" s="1960"/>
      <c r="V23" s="1960"/>
      <c r="W23" s="1960"/>
      <c r="X23" s="1960"/>
      <c r="Y23" s="1960"/>
      <c r="Z23" s="1960"/>
      <c r="AA23" s="1960"/>
      <c r="AB23" s="1960"/>
      <c r="AC23" s="1960"/>
      <c r="AD23" s="1960"/>
      <c r="AE23" s="1960"/>
      <c r="AF23" s="1959"/>
      <c r="AG23" s="1959"/>
      <c r="AH23" s="1959"/>
      <c r="AI23" s="1959"/>
      <c r="AJ23" s="1959"/>
      <c r="AK23" s="1959"/>
      <c r="AL23" s="1959"/>
      <c r="AM23" s="1959"/>
      <c r="AN23" s="1959"/>
      <c r="AO23" s="1959"/>
      <c r="AP23" s="1959"/>
      <c r="AQ23" s="1959"/>
      <c r="AR23" s="1959"/>
      <c r="AS23" s="1956"/>
      <c r="AT23" s="1956"/>
      <c r="AU23" s="1956"/>
      <c r="AV23" s="1957"/>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58"/>
      <c r="B24" s="1959"/>
      <c r="C24" s="1959"/>
      <c r="D24" s="1959"/>
      <c r="E24" s="1959"/>
      <c r="F24" s="1959"/>
      <c r="G24" s="1959"/>
      <c r="H24" s="1960"/>
      <c r="I24" s="1960"/>
      <c r="J24" s="1960"/>
      <c r="K24" s="1960"/>
      <c r="L24" s="1960"/>
      <c r="M24" s="1960"/>
      <c r="N24" s="1960"/>
      <c r="O24" s="1960"/>
      <c r="P24" s="1960"/>
      <c r="Q24" s="1960"/>
      <c r="R24" s="1960"/>
      <c r="S24" s="1960"/>
      <c r="T24" s="1960"/>
      <c r="U24" s="1960"/>
      <c r="V24" s="1960"/>
      <c r="W24" s="1960"/>
      <c r="X24" s="1960"/>
      <c r="Y24" s="1960"/>
      <c r="Z24" s="1960"/>
      <c r="AA24" s="1960"/>
      <c r="AB24" s="1960"/>
      <c r="AC24" s="1960"/>
      <c r="AD24" s="1960"/>
      <c r="AE24" s="1960"/>
      <c r="AF24" s="1959"/>
      <c r="AG24" s="1959"/>
      <c r="AH24" s="1959"/>
      <c r="AI24" s="1959"/>
      <c r="AJ24" s="1959"/>
      <c r="AK24" s="1959"/>
      <c r="AL24" s="1959"/>
      <c r="AM24" s="1959"/>
      <c r="AN24" s="1959"/>
      <c r="AO24" s="1959"/>
      <c r="AP24" s="1959"/>
      <c r="AQ24" s="1959"/>
      <c r="AR24" s="1959"/>
      <c r="AS24" s="1956"/>
      <c r="AT24" s="1956"/>
      <c r="AU24" s="1956"/>
      <c r="AV24" s="1957"/>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58"/>
      <c r="B25" s="1959"/>
      <c r="C25" s="1959"/>
      <c r="D25" s="1959"/>
      <c r="E25" s="1959"/>
      <c r="F25" s="1959"/>
      <c r="G25" s="1959"/>
      <c r="H25" s="1960"/>
      <c r="I25" s="1960"/>
      <c r="J25" s="1960"/>
      <c r="K25" s="1960"/>
      <c r="L25" s="1960"/>
      <c r="M25" s="1960"/>
      <c r="N25" s="1960"/>
      <c r="O25" s="1960"/>
      <c r="P25" s="1960"/>
      <c r="Q25" s="1960"/>
      <c r="R25" s="1960"/>
      <c r="S25" s="1960"/>
      <c r="T25" s="1960"/>
      <c r="U25" s="1960"/>
      <c r="V25" s="1960"/>
      <c r="W25" s="1960"/>
      <c r="X25" s="1960"/>
      <c r="Y25" s="1960"/>
      <c r="Z25" s="1960"/>
      <c r="AA25" s="1960"/>
      <c r="AB25" s="1960"/>
      <c r="AC25" s="1960"/>
      <c r="AD25" s="1960"/>
      <c r="AE25" s="1960"/>
      <c r="AF25" s="1959"/>
      <c r="AG25" s="1959"/>
      <c r="AH25" s="1959"/>
      <c r="AI25" s="1959"/>
      <c r="AJ25" s="1959"/>
      <c r="AK25" s="1959"/>
      <c r="AL25" s="1959"/>
      <c r="AM25" s="1959"/>
      <c r="AN25" s="1959"/>
      <c r="AO25" s="1959"/>
      <c r="AP25" s="1959"/>
      <c r="AQ25" s="1959"/>
      <c r="AR25" s="1959"/>
      <c r="AS25" s="1956"/>
      <c r="AT25" s="1956"/>
      <c r="AU25" s="1956"/>
      <c r="AV25" s="1957"/>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58"/>
      <c r="B26" s="1959"/>
      <c r="C26" s="1959"/>
      <c r="D26" s="1959"/>
      <c r="E26" s="1959"/>
      <c r="F26" s="1959"/>
      <c r="G26" s="1959"/>
      <c r="H26" s="1960"/>
      <c r="I26" s="1960"/>
      <c r="J26" s="1960"/>
      <c r="K26" s="1960"/>
      <c r="L26" s="1960"/>
      <c r="M26" s="1960"/>
      <c r="N26" s="1960"/>
      <c r="O26" s="1960"/>
      <c r="P26" s="1960"/>
      <c r="Q26" s="1960"/>
      <c r="R26" s="1960"/>
      <c r="S26" s="1960"/>
      <c r="T26" s="1960"/>
      <c r="U26" s="1960"/>
      <c r="V26" s="1960"/>
      <c r="W26" s="1960"/>
      <c r="X26" s="1960"/>
      <c r="Y26" s="1960"/>
      <c r="Z26" s="1960"/>
      <c r="AA26" s="1960"/>
      <c r="AB26" s="1960"/>
      <c r="AC26" s="1960"/>
      <c r="AD26" s="1960"/>
      <c r="AE26" s="1960"/>
      <c r="AF26" s="1959"/>
      <c r="AG26" s="1959"/>
      <c r="AH26" s="1959"/>
      <c r="AI26" s="1959"/>
      <c r="AJ26" s="1959"/>
      <c r="AK26" s="1959"/>
      <c r="AL26" s="1959"/>
      <c r="AM26" s="1959"/>
      <c r="AN26" s="1959"/>
      <c r="AO26" s="1959"/>
      <c r="AP26" s="1959"/>
      <c r="AQ26" s="1959"/>
      <c r="AR26" s="1959"/>
      <c r="AS26" s="1956"/>
      <c r="AT26" s="1956"/>
      <c r="AU26" s="1956"/>
      <c r="AV26" s="1957"/>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58"/>
      <c r="B27" s="1959"/>
      <c r="C27" s="1959"/>
      <c r="D27" s="1959"/>
      <c r="E27" s="1959"/>
      <c r="F27" s="1959"/>
      <c r="G27" s="1959"/>
      <c r="H27" s="1960"/>
      <c r="I27" s="1960"/>
      <c r="J27" s="1960"/>
      <c r="K27" s="1960"/>
      <c r="L27" s="1960"/>
      <c r="M27" s="1960"/>
      <c r="N27" s="1960"/>
      <c r="O27" s="1960"/>
      <c r="P27" s="1960"/>
      <c r="Q27" s="1960"/>
      <c r="R27" s="1960"/>
      <c r="S27" s="1960"/>
      <c r="T27" s="1960"/>
      <c r="U27" s="1960"/>
      <c r="V27" s="1960"/>
      <c r="W27" s="1960"/>
      <c r="X27" s="1960"/>
      <c r="Y27" s="1960"/>
      <c r="Z27" s="1960"/>
      <c r="AA27" s="1960"/>
      <c r="AB27" s="1960"/>
      <c r="AC27" s="1961"/>
      <c r="AD27" s="1960"/>
      <c r="AE27" s="1960"/>
      <c r="AF27" s="1959"/>
      <c r="AG27" s="1959"/>
      <c r="AH27" s="1959"/>
      <c r="AI27" s="1959"/>
      <c r="AJ27" s="1959"/>
      <c r="AK27" s="1959"/>
      <c r="AL27" s="1959"/>
      <c r="AM27" s="1959"/>
      <c r="AN27" s="1959"/>
      <c r="AO27" s="1959"/>
      <c r="AP27" s="1959"/>
      <c r="AQ27" s="1959"/>
      <c r="AR27" s="1959"/>
      <c r="AS27" s="1956"/>
      <c r="AT27" s="1956"/>
      <c r="AU27" s="1956"/>
      <c r="AV27" s="1957"/>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58"/>
      <c r="B28" s="1959"/>
      <c r="C28" s="1959"/>
      <c r="D28" s="1959"/>
      <c r="E28" s="1959"/>
      <c r="F28" s="1959"/>
      <c r="G28" s="1959"/>
      <c r="H28" s="1960"/>
      <c r="I28" s="1960"/>
      <c r="J28" s="1960"/>
      <c r="K28" s="1960"/>
      <c r="L28" s="1960"/>
      <c r="M28" s="1960"/>
      <c r="N28" s="1960"/>
      <c r="O28" s="1960"/>
      <c r="P28" s="1960"/>
      <c r="Q28" s="1960"/>
      <c r="R28" s="1960"/>
      <c r="S28" s="1960"/>
      <c r="T28" s="1960"/>
      <c r="U28" s="1960"/>
      <c r="V28" s="1960"/>
      <c r="W28" s="1960"/>
      <c r="X28" s="1960"/>
      <c r="Y28" s="1960"/>
      <c r="Z28" s="1960"/>
      <c r="AA28" s="1960"/>
      <c r="AB28" s="1960"/>
      <c r="AC28" s="1960"/>
      <c r="AD28" s="1960"/>
      <c r="AE28" s="1960"/>
      <c r="AF28" s="1959"/>
      <c r="AG28" s="1959"/>
      <c r="AH28" s="1959"/>
      <c r="AI28" s="1959"/>
      <c r="AJ28" s="1959"/>
      <c r="AK28" s="1959"/>
      <c r="AL28" s="1959"/>
      <c r="AM28" s="1959"/>
      <c r="AN28" s="1959"/>
      <c r="AO28" s="1959"/>
      <c r="AP28" s="1959"/>
      <c r="AQ28" s="1959"/>
      <c r="AR28" s="1959"/>
      <c r="AS28" s="1956"/>
      <c r="AT28" s="1956"/>
      <c r="AU28" s="1956"/>
      <c r="AV28" s="1957"/>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58"/>
      <c r="B29" s="1959"/>
      <c r="C29" s="1959"/>
      <c r="D29" s="1959"/>
      <c r="E29" s="1959"/>
      <c r="F29" s="1959"/>
      <c r="G29" s="1959"/>
      <c r="H29" s="1960"/>
      <c r="I29" s="1960"/>
      <c r="J29" s="1960"/>
      <c r="K29" s="1960"/>
      <c r="L29" s="1960"/>
      <c r="M29" s="1960"/>
      <c r="N29" s="1960"/>
      <c r="O29" s="1960"/>
      <c r="P29" s="1960"/>
      <c r="Q29" s="1960"/>
      <c r="R29" s="1960"/>
      <c r="S29" s="1960"/>
      <c r="T29" s="1960"/>
      <c r="U29" s="1960"/>
      <c r="V29" s="1960"/>
      <c r="W29" s="1960"/>
      <c r="X29" s="1960"/>
      <c r="Y29" s="1960"/>
      <c r="Z29" s="1960"/>
      <c r="AA29" s="1960"/>
      <c r="AB29" s="1960"/>
      <c r="AC29" s="1960"/>
      <c r="AD29" s="1960"/>
      <c r="AE29" s="1960"/>
      <c r="AF29" s="1959"/>
      <c r="AG29" s="1959"/>
      <c r="AH29" s="1959"/>
      <c r="AI29" s="1959"/>
      <c r="AJ29" s="1959"/>
      <c r="AK29" s="1959"/>
      <c r="AL29" s="1959"/>
      <c r="AM29" s="1959"/>
      <c r="AN29" s="1959"/>
      <c r="AO29" s="1959"/>
      <c r="AP29" s="1959"/>
      <c r="AQ29" s="1959"/>
      <c r="AR29" s="1959"/>
      <c r="AS29" s="1956"/>
      <c r="AT29" s="1956"/>
      <c r="AU29" s="1956"/>
      <c r="AV29" s="1957"/>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58"/>
      <c r="B30" s="1959"/>
      <c r="C30" s="1959"/>
      <c r="D30" s="1959"/>
      <c r="E30" s="1959"/>
      <c r="F30" s="1959"/>
      <c r="G30" s="1959"/>
      <c r="H30" s="1960"/>
      <c r="I30" s="1960"/>
      <c r="J30" s="1960"/>
      <c r="K30" s="1960"/>
      <c r="L30" s="1960"/>
      <c r="M30" s="1960"/>
      <c r="N30" s="1960"/>
      <c r="O30" s="1960"/>
      <c r="P30" s="1960"/>
      <c r="Q30" s="1960"/>
      <c r="R30" s="1960"/>
      <c r="S30" s="1960"/>
      <c r="T30" s="1960"/>
      <c r="U30" s="1960"/>
      <c r="V30" s="1960"/>
      <c r="W30" s="1960"/>
      <c r="X30" s="1960"/>
      <c r="Y30" s="1960"/>
      <c r="Z30" s="1960"/>
      <c r="AA30" s="1960"/>
      <c r="AB30" s="1960"/>
      <c r="AC30" s="1960"/>
      <c r="AD30" s="1960"/>
      <c r="AE30" s="1960"/>
      <c r="AF30" s="1959"/>
      <c r="AG30" s="1959"/>
      <c r="AH30" s="1959"/>
      <c r="AI30" s="1959"/>
      <c r="AJ30" s="1959"/>
      <c r="AK30" s="1959"/>
      <c r="AL30" s="1959"/>
      <c r="AM30" s="1959"/>
      <c r="AN30" s="1959"/>
      <c r="AO30" s="1959"/>
      <c r="AP30" s="1959"/>
      <c r="AQ30" s="1959"/>
      <c r="AR30" s="1959"/>
      <c r="AS30" s="1956"/>
      <c r="AT30" s="1956"/>
      <c r="AU30" s="1956"/>
      <c r="AV30" s="1957"/>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58"/>
      <c r="B31" s="1959"/>
      <c r="C31" s="1959"/>
      <c r="D31" s="1959"/>
      <c r="E31" s="1959"/>
      <c r="F31" s="1959"/>
      <c r="G31" s="1959"/>
      <c r="H31" s="1960"/>
      <c r="I31" s="1960"/>
      <c r="J31" s="1960"/>
      <c r="K31" s="1960"/>
      <c r="L31" s="1960"/>
      <c r="M31" s="1960"/>
      <c r="N31" s="1960"/>
      <c r="O31" s="1960"/>
      <c r="P31" s="1960"/>
      <c r="Q31" s="1960"/>
      <c r="R31" s="1960"/>
      <c r="S31" s="1960"/>
      <c r="T31" s="1960"/>
      <c r="U31" s="1960"/>
      <c r="V31" s="1960"/>
      <c r="W31" s="1960"/>
      <c r="X31" s="1960"/>
      <c r="Y31" s="1960"/>
      <c r="Z31" s="1960"/>
      <c r="AA31" s="1960"/>
      <c r="AB31" s="1960"/>
      <c r="AC31" s="1960"/>
      <c r="AD31" s="1960"/>
      <c r="AE31" s="1960"/>
      <c r="AF31" s="1959"/>
      <c r="AG31" s="1959"/>
      <c r="AH31" s="1959"/>
      <c r="AI31" s="1959"/>
      <c r="AJ31" s="1959"/>
      <c r="AK31" s="1959"/>
      <c r="AL31" s="1959"/>
      <c r="AM31" s="1959"/>
      <c r="AN31" s="1959"/>
      <c r="AO31" s="1959"/>
      <c r="AP31" s="1959"/>
      <c r="AQ31" s="1959"/>
      <c r="AR31" s="1959"/>
      <c r="AS31" s="1956"/>
      <c r="AT31" s="1956"/>
      <c r="AU31" s="1956"/>
      <c r="AV31" s="1957"/>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58"/>
      <c r="B32" s="1959"/>
      <c r="C32" s="1959"/>
      <c r="D32" s="1959"/>
      <c r="E32" s="1959"/>
      <c r="F32" s="1959"/>
      <c r="G32" s="1959"/>
      <c r="H32" s="1960"/>
      <c r="I32" s="1960"/>
      <c r="J32" s="1960"/>
      <c r="K32" s="1960"/>
      <c r="L32" s="1960"/>
      <c r="M32" s="1960"/>
      <c r="N32" s="1960"/>
      <c r="O32" s="1960"/>
      <c r="P32" s="1960"/>
      <c r="Q32" s="1960"/>
      <c r="R32" s="1960"/>
      <c r="S32" s="1960"/>
      <c r="T32" s="1960"/>
      <c r="U32" s="1960"/>
      <c r="V32" s="1960"/>
      <c r="W32" s="1960"/>
      <c r="X32" s="1960"/>
      <c r="Y32" s="1960"/>
      <c r="Z32" s="1960"/>
      <c r="AA32" s="1960"/>
      <c r="AB32" s="1960"/>
      <c r="AC32" s="1960"/>
      <c r="AD32" s="1960"/>
      <c r="AE32" s="1960"/>
      <c r="AF32" s="1959"/>
      <c r="AG32" s="1959"/>
      <c r="AH32" s="1959"/>
      <c r="AI32" s="1959"/>
      <c r="AJ32" s="1959"/>
      <c r="AK32" s="1959"/>
      <c r="AL32" s="1959"/>
      <c r="AM32" s="1959"/>
      <c r="AN32" s="1959"/>
      <c r="AO32" s="1959"/>
      <c r="AP32" s="1959"/>
      <c r="AQ32" s="1959"/>
      <c r="AR32" s="1959"/>
      <c r="AS32" s="1956"/>
      <c r="AT32" s="1956"/>
      <c r="AU32" s="1956"/>
      <c r="AV32" s="1957"/>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65" t="s">
        <v>187</v>
      </c>
      <c r="B33" s="1966"/>
      <c r="C33" s="1966"/>
      <c r="D33" s="1966"/>
      <c r="E33" s="1966"/>
      <c r="F33" s="1966"/>
      <c r="G33" s="1967"/>
      <c r="H33" s="1968">
        <f>SUM(H13:J32)</f>
        <v>0</v>
      </c>
      <c r="I33" s="1690"/>
      <c r="J33" s="1691"/>
      <c r="K33" s="1434">
        <f>SUM(K13:M32)</f>
        <v>0</v>
      </c>
      <c r="L33" s="1434"/>
      <c r="M33" s="1434"/>
      <c r="N33" s="1434">
        <f>SUM(N13:P32)</f>
        <v>0</v>
      </c>
      <c r="O33" s="1434"/>
      <c r="P33" s="1434"/>
      <c r="Q33" s="1434">
        <f>SUM(Q13:S32)</f>
        <v>0</v>
      </c>
      <c r="R33" s="1434"/>
      <c r="S33" s="1434"/>
      <c r="T33" s="1434">
        <f>SUM(T13:V32)</f>
        <v>0</v>
      </c>
      <c r="U33" s="1434"/>
      <c r="V33" s="1434"/>
      <c r="W33" s="1434">
        <f>SUM(W13:Y32)</f>
        <v>0</v>
      </c>
      <c r="X33" s="1434"/>
      <c r="Y33" s="1434"/>
      <c r="Z33" s="1434">
        <f>SUM(Z13:AB32)</f>
        <v>0</v>
      </c>
      <c r="AA33" s="1434"/>
      <c r="AB33" s="1434"/>
      <c r="AC33" s="1434">
        <f>SUM(AC13:AE32)</f>
        <v>0</v>
      </c>
      <c r="AD33" s="1434"/>
      <c r="AE33" s="1434"/>
      <c r="AF33" s="1963"/>
      <c r="AG33" s="1963"/>
      <c r="AH33" s="1963"/>
      <c r="AI33" s="1963"/>
      <c r="AJ33" s="1963"/>
      <c r="AK33" s="1963"/>
      <c r="AL33" s="1963"/>
      <c r="AM33" s="1963"/>
      <c r="AN33" s="1963"/>
      <c r="AO33" s="1963"/>
      <c r="AP33" s="1963"/>
      <c r="AQ33" s="1963"/>
      <c r="AR33" s="1963"/>
      <c r="AS33" s="1963"/>
      <c r="AT33" s="1963"/>
      <c r="AU33" s="1963"/>
      <c r="AV33" s="1964"/>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51" t="s">
        <v>168</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1997" t="s">
        <v>442</v>
      </c>
      <c r="AL7" s="1998"/>
      <c r="AM7" s="1998"/>
      <c r="AN7" s="1998"/>
      <c r="AO7" s="1998"/>
      <c r="AP7" s="1998"/>
      <c r="AQ7" s="1998"/>
      <c r="AR7" s="1998"/>
      <c r="AS7" s="1998"/>
      <c r="AT7" s="1998"/>
      <c r="AU7" s="1998"/>
      <c r="AV7" s="1998"/>
      <c r="AW7" s="1998"/>
      <c r="AX7" s="1998"/>
      <c r="AY7" s="1998"/>
      <c r="AZ7" s="1998"/>
      <c r="BA7" s="1998"/>
      <c r="BB7" s="1998"/>
      <c r="BC7" s="1998"/>
      <c r="BD7" s="1998"/>
      <c r="BE7" s="1998"/>
      <c r="BF7" s="1998"/>
      <c r="BG7" s="1998"/>
      <c r="BH7" s="1998"/>
      <c r="BI7" s="1998"/>
      <c r="BJ7" s="1998"/>
      <c r="BK7" s="1999"/>
      <c r="BL7" s="2003" t="s">
        <v>237</v>
      </c>
      <c r="BM7" s="2004"/>
      <c r="BN7" s="2004"/>
      <c r="BO7" s="2004"/>
      <c r="BP7" s="2004"/>
      <c r="BQ7" s="2004"/>
      <c r="BR7" s="2004"/>
      <c r="BS7" s="2004"/>
      <c r="BT7" s="2004"/>
      <c r="BU7" s="2004"/>
      <c r="BV7" s="2004"/>
      <c r="BW7" s="2004"/>
      <c r="BX7" s="2004"/>
      <c r="BY7" s="2004"/>
      <c r="BZ7" s="2004"/>
      <c r="CA7" s="2004"/>
      <c r="CB7" s="2004"/>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2004"/>
      <c r="DA7" s="2005"/>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0"/>
      <c r="AL8" s="2001"/>
      <c r="AM8" s="2001"/>
      <c r="AN8" s="2001"/>
      <c r="AO8" s="2001"/>
      <c r="AP8" s="2001"/>
      <c r="AQ8" s="2001"/>
      <c r="AR8" s="2001"/>
      <c r="AS8" s="2001"/>
      <c r="AT8" s="2001"/>
      <c r="AU8" s="2001"/>
      <c r="AV8" s="2001"/>
      <c r="AW8" s="2001"/>
      <c r="AX8" s="2001"/>
      <c r="AY8" s="2001"/>
      <c r="AZ8" s="2001"/>
      <c r="BA8" s="2001"/>
      <c r="BB8" s="2001"/>
      <c r="BC8" s="2001"/>
      <c r="BD8" s="2001"/>
      <c r="BE8" s="2001"/>
      <c r="BF8" s="2001"/>
      <c r="BG8" s="2001"/>
      <c r="BH8" s="2001"/>
      <c r="BI8" s="2001"/>
      <c r="BJ8" s="2001"/>
      <c r="BK8" s="2002"/>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1610"/>
      <c r="AL9" s="1612"/>
      <c r="AM9" s="1259">
        <v>1</v>
      </c>
      <c r="AN9" s="1259"/>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45"/>
      <c r="AL10" s="1246"/>
      <c r="AM10" s="1261">
        <v>2</v>
      </c>
      <c r="AN10" s="1261"/>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88" t="s">
        <v>167</v>
      </c>
      <c r="B11" s="1289"/>
      <c r="C11" s="1289"/>
      <c r="D11" s="1289"/>
      <c r="E11" s="1289"/>
      <c r="F11" s="1289"/>
      <c r="G11" s="1289"/>
      <c r="H11" s="1289"/>
      <c r="I11" s="1289"/>
      <c r="J11" s="1289"/>
      <c r="K11" s="1289"/>
      <c r="L11" s="1289"/>
      <c r="M11" s="1289"/>
      <c r="N11" s="1289"/>
      <c r="O11" s="1289"/>
      <c r="P11" s="1290"/>
      <c r="Q11" s="6"/>
      <c r="R11" s="6"/>
      <c r="S11" s="133"/>
      <c r="T11" s="1425" t="s">
        <v>162</v>
      </c>
      <c r="U11" s="1426"/>
      <c r="V11" s="1426"/>
      <c r="W11" s="1426"/>
      <c r="X11" s="1426"/>
      <c r="Y11" s="1426"/>
      <c r="Z11" s="1426"/>
      <c r="AA11" s="1426"/>
      <c r="AB11" s="1426"/>
      <c r="AC11" s="1426"/>
      <c r="AD11" s="1426"/>
      <c r="AE11" s="1426"/>
      <c r="AF11" s="1426"/>
      <c r="AG11" s="1426"/>
      <c r="AH11" s="1426"/>
      <c r="AI11" s="1427"/>
      <c r="AJ11" s="4"/>
      <c r="AK11" s="1245"/>
      <c r="AL11" s="1246"/>
      <c r="AM11" s="1261">
        <v>3</v>
      </c>
      <c r="AN11" s="1261"/>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6" t="s">
        <v>879</v>
      </c>
      <c r="B12" s="2007"/>
      <c r="C12" s="2007"/>
      <c r="D12" s="2007"/>
      <c r="E12" s="2007"/>
      <c r="F12" s="2007"/>
      <c r="G12" s="1041"/>
      <c r="H12" s="1041"/>
      <c r="I12" s="1041"/>
      <c r="J12" s="1041"/>
      <c r="K12" s="1041"/>
      <c r="L12" s="1041"/>
      <c r="M12" s="1041"/>
      <c r="N12" s="1041"/>
      <c r="O12" s="1041"/>
      <c r="P12" s="1042"/>
      <c r="Q12" s="6"/>
      <c r="R12" s="6"/>
      <c r="S12" s="133"/>
      <c r="T12" s="1672"/>
      <c r="U12" s="1673"/>
      <c r="V12" s="1673"/>
      <c r="W12" s="1673"/>
      <c r="X12" s="1673"/>
      <c r="Y12" s="1673"/>
      <c r="Z12" s="1673" t="s">
        <v>102</v>
      </c>
      <c r="AA12" s="1673"/>
      <c r="AB12" s="1673"/>
      <c r="AC12" s="1673"/>
      <c r="AD12" s="1673"/>
      <c r="AE12" s="1673" t="s">
        <v>101</v>
      </c>
      <c r="AF12" s="1673"/>
      <c r="AG12" s="1673"/>
      <c r="AH12" s="1673"/>
      <c r="AI12" s="1686"/>
      <c r="AJ12" s="4"/>
      <c r="AK12" s="1245"/>
      <c r="AL12" s="1246"/>
      <c r="AM12" s="1261">
        <v>4</v>
      </c>
      <c r="AN12" s="1261"/>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6" t="s">
        <v>165</v>
      </c>
      <c r="B13" s="1297"/>
      <c r="C13" s="1297"/>
      <c r="D13" s="1297"/>
      <c r="E13" s="1297"/>
      <c r="F13" s="1297"/>
      <c r="G13" s="1000"/>
      <c r="H13" s="2009"/>
      <c r="I13" s="2009"/>
      <c r="J13" s="2009"/>
      <c r="K13" s="2009"/>
      <c r="L13" s="138" t="s">
        <v>133</v>
      </c>
      <c r="M13" s="1142"/>
      <c r="N13" s="1142"/>
      <c r="O13" s="1142"/>
      <c r="P13" s="1350"/>
      <c r="Q13" s="6"/>
      <c r="R13" s="6"/>
      <c r="S13" s="40"/>
      <c r="T13" s="1296" t="s">
        <v>161</v>
      </c>
      <c r="U13" s="1297"/>
      <c r="V13" s="1297"/>
      <c r="W13" s="1297"/>
      <c r="X13" s="1297"/>
      <c r="Y13" s="1297"/>
      <c r="Z13" s="918"/>
      <c r="AA13" s="918"/>
      <c r="AB13" s="918"/>
      <c r="AC13" s="918"/>
      <c r="AD13" s="918"/>
      <c r="AE13" s="1960" t="str">
        <f>AC53</f>
        <v/>
      </c>
      <c r="AF13" s="1960"/>
      <c r="AG13" s="1960"/>
      <c r="AH13" s="1960"/>
      <c r="AI13" s="2010"/>
      <c r="AJ13" s="4"/>
      <c r="AK13" s="1245"/>
      <c r="AL13" s="1246"/>
      <c r="AM13" s="1261">
        <v>5</v>
      </c>
      <c r="AN13" s="1261"/>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40"/>
      <c r="T14" s="1296" t="s">
        <v>160</v>
      </c>
      <c r="U14" s="1297"/>
      <c r="V14" s="1297"/>
      <c r="W14" s="1297"/>
      <c r="X14" s="1297"/>
      <c r="Y14" s="1297"/>
      <c r="Z14" s="918"/>
      <c r="AA14" s="918"/>
      <c r="AB14" s="918"/>
      <c r="AC14" s="918"/>
      <c r="AD14" s="918"/>
      <c r="AE14" s="918"/>
      <c r="AF14" s="918"/>
      <c r="AG14" s="918"/>
      <c r="AH14" s="918"/>
      <c r="AI14" s="1479"/>
      <c r="AJ14" s="4"/>
      <c r="AK14" s="1245"/>
      <c r="AL14" s="1246"/>
      <c r="AM14" s="1261">
        <v>6</v>
      </c>
      <c r="AN14" s="1261"/>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84" t="s">
        <v>54</v>
      </c>
      <c r="B15" s="1385"/>
      <c r="C15" s="1385"/>
      <c r="D15" s="1385"/>
      <c r="E15" s="1385"/>
      <c r="F15" s="1386"/>
      <c r="G15" s="1025"/>
      <c r="H15" s="1025"/>
      <c r="I15" s="1025"/>
      <c r="J15" s="1025"/>
      <c r="K15" s="1025"/>
      <c r="L15" s="1025"/>
      <c r="M15" s="1025"/>
      <c r="N15" s="1025"/>
      <c r="O15" s="1025"/>
      <c r="P15" s="1026"/>
      <c r="Q15" s="6"/>
      <c r="R15" s="6"/>
      <c r="S15" s="40"/>
      <c r="T15" s="1296" t="s">
        <v>179</v>
      </c>
      <c r="U15" s="1297"/>
      <c r="V15" s="1297"/>
      <c r="W15" s="1297"/>
      <c r="X15" s="1297"/>
      <c r="Y15" s="1297"/>
      <c r="Z15" s="918"/>
      <c r="AA15" s="918"/>
      <c r="AB15" s="918"/>
      <c r="AC15" s="918"/>
      <c r="AD15" s="918"/>
      <c r="AE15" s="918"/>
      <c r="AF15" s="918"/>
      <c r="AG15" s="918"/>
      <c r="AH15" s="918"/>
      <c r="AI15" s="1479"/>
      <c r="AJ15" s="4"/>
      <c r="AK15" s="1245"/>
      <c r="AL15" s="1246"/>
      <c r="AM15" s="1261">
        <v>7</v>
      </c>
      <c r="AN15" s="1261"/>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1294" t="s">
        <v>180</v>
      </c>
      <c r="U16" s="1295"/>
      <c r="V16" s="1295"/>
      <c r="W16" s="1295"/>
      <c r="X16" s="1295"/>
      <c r="Y16" s="1295"/>
      <c r="Z16" s="1524"/>
      <c r="AA16" s="1524"/>
      <c r="AB16" s="1524"/>
      <c r="AC16" s="1524"/>
      <c r="AD16" s="1524"/>
      <c r="AE16" s="1524"/>
      <c r="AF16" s="1524"/>
      <c r="AG16" s="1524"/>
      <c r="AH16" s="1524"/>
      <c r="AI16" s="2008"/>
      <c r="AJ16" s="4"/>
      <c r="AK16" s="1245"/>
      <c r="AL16" s="1246"/>
      <c r="AM16" s="1261">
        <v>8</v>
      </c>
      <c r="AN16" s="1261"/>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84" t="s">
        <v>149</v>
      </c>
      <c r="B17" s="1385"/>
      <c r="C17" s="1385"/>
      <c r="D17" s="1385"/>
      <c r="E17" s="1385"/>
      <c r="F17" s="1386"/>
      <c r="G17" s="1365" t="s">
        <v>148</v>
      </c>
      <c r="H17" s="1365"/>
      <c r="I17" s="1365"/>
      <c r="J17" s="1365"/>
      <c r="K17" s="1365"/>
      <c r="L17" s="1365"/>
      <c r="M17" s="1365"/>
      <c r="N17" s="1365"/>
      <c r="O17" s="1365"/>
      <c r="P17" s="1366"/>
      <c r="Q17" s="6"/>
      <c r="R17" s="6"/>
      <c r="S17" s="133"/>
      <c r="T17" s="133"/>
      <c r="U17" s="133"/>
      <c r="V17" s="133"/>
      <c r="W17" s="133"/>
      <c r="X17" s="133"/>
      <c r="Y17" s="133"/>
      <c r="Z17" s="133"/>
      <c r="AA17" s="133"/>
      <c r="AB17" s="133"/>
      <c r="AC17" s="133"/>
      <c r="AD17" s="133"/>
      <c r="AE17" s="133"/>
      <c r="AF17" s="133"/>
      <c r="AG17" s="133"/>
      <c r="AH17" s="133"/>
      <c r="AI17" s="133"/>
      <c r="AJ17" s="4"/>
      <c r="AK17" s="1245"/>
      <c r="AL17" s="1246"/>
      <c r="AM17" s="1261">
        <v>9</v>
      </c>
      <c r="AN17" s="1261"/>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6" t="s">
        <v>146</v>
      </c>
      <c r="B18" s="1297"/>
      <c r="C18" s="1297"/>
      <c r="D18" s="1297"/>
      <c r="E18" s="1297"/>
      <c r="F18" s="1297"/>
      <c r="G18" s="1025"/>
      <c r="H18" s="1025"/>
      <c r="I18" s="1025"/>
      <c r="J18" s="1025"/>
      <c r="K18" s="1025"/>
      <c r="L18" s="1025"/>
      <c r="M18" s="1025"/>
      <c r="N18" s="1025"/>
      <c r="O18" s="1025"/>
      <c r="P18" s="1026"/>
      <c r="Q18" s="6"/>
      <c r="R18" s="6"/>
      <c r="S18" s="6"/>
      <c r="T18" s="6"/>
      <c r="U18" s="6"/>
      <c r="V18" s="6"/>
      <c r="W18" s="6"/>
      <c r="X18" s="6"/>
      <c r="Y18" s="6"/>
      <c r="Z18" s="6"/>
      <c r="AA18" s="6"/>
      <c r="AB18" s="6"/>
      <c r="AC18" s="6"/>
      <c r="AD18" s="6"/>
      <c r="AE18" s="6"/>
      <c r="AF18" s="6"/>
      <c r="AG18" s="6"/>
      <c r="AH18" s="6"/>
      <c r="AI18" s="6"/>
      <c r="AJ18" s="4"/>
      <c r="AK18" s="1245"/>
      <c r="AL18" s="1246"/>
      <c r="AM18" s="1261">
        <v>10</v>
      </c>
      <c r="AN18" s="1261"/>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6" t="s">
        <v>164</v>
      </c>
      <c r="B19" s="1297"/>
      <c r="C19" s="1297"/>
      <c r="D19" s="1297"/>
      <c r="E19" s="1297"/>
      <c r="F19" s="1297"/>
      <c r="G19" s="1025"/>
      <c r="H19" s="1025"/>
      <c r="I19" s="1025"/>
      <c r="J19" s="1025"/>
      <c r="K19" s="1025"/>
      <c r="L19" s="1025"/>
      <c r="M19" s="1025"/>
      <c r="N19" s="1025"/>
      <c r="O19" s="1025"/>
      <c r="P19" s="1026"/>
      <c r="Q19" s="6"/>
      <c r="R19" s="6"/>
      <c r="S19" s="6"/>
      <c r="T19" s="6"/>
      <c r="U19" s="6"/>
      <c r="V19" s="6"/>
      <c r="W19" s="6"/>
      <c r="X19" s="6"/>
      <c r="Y19" s="6"/>
      <c r="Z19" s="6"/>
      <c r="AA19" s="6"/>
      <c r="AB19" s="6"/>
      <c r="AC19" s="6"/>
      <c r="AD19" s="6"/>
      <c r="AE19" s="6"/>
      <c r="AF19" s="6"/>
      <c r="AG19" s="6"/>
      <c r="AH19" s="6"/>
      <c r="AI19" s="6"/>
      <c r="AJ19" s="4"/>
      <c r="AK19" s="1245"/>
      <c r="AL19" s="1246"/>
      <c r="AM19" s="1261">
        <v>11</v>
      </c>
      <c r="AN19" s="1261"/>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40"/>
      <c r="U20" s="40"/>
      <c r="V20" s="40"/>
      <c r="W20" s="40"/>
      <c r="X20" s="40"/>
      <c r="Y20" s="40"/>
      <c r="Z20" s="38"/>
      <c r="AA20" s="38"/>
      <c r="AB20" s="38"/>
      <c r="AC20" s="38"/>
      <c r="AD20" s="38"/>
      <c r="AE20" s="38"/>
      <c r="AF20" s="38"/>
      <c r="AG20" s="38"/>
      <c r="AH20" s="38"/>
      <c r="AI20" s="38"/>
      <c r="AJ20" s="4"/>
      <c r="AK20" s="1245"/>
      <c r="AL20" s="1246"/>
      <c r="AM20" s="1261">
        <v>12</v>
      </c>
      <c r="AN20" s="1261"/>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94" t="s">
        <v>223</v>
      </c>
      <c r="BN20" s="2012"/>
      <c r="BO20" s="1995"/>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45"/>
      <c r="AL21" s="1246"/>
      <c r="AM21" s="1261">
        <v>13</v>
      </c>
      <c r="AN21" s="1261"/>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94" t="s">
        <v>221</v>
      </c>
      <c r="BO21" s="1995"/>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45"/>
      <c r="AL22" s="1246"/>
      <c r="AM22" s="1261">
        <v>14</v>
      </c>
      <c r="AN22" s="1261"/>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94" t="s">
        <v>219</v>
      </c>
      <c r="BO22" s="1995"/>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45"/>
      <c r="AL23" s="1246"/>
      <c r="AM23" s="1261">
        <v>15</v>
      </c>
      <c r="AN23" s="1261"/>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94" t="s">
        <v>217</v>
      </c>
      <c r="BO23" s="1995"/>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14"/>
      <c r="AL24" s="1608"/>
      <c r="AM24" s="1274">
        <v>16</v>
      </c>
      <c r="AN24" s="1274"/>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84" t="s">
        <v>92</v>
      </c>
      <c r="AW28" s="1306"/>
      <c r="AX28" s="1306"/>
      <c r="AY28" s="1306"/>
      <c r="AZ28" s="1306"/>
      <c r="BA28" s="1306"/>
      <c r="BB28" s="1306"/>
      <c r="BC28" s="1985"/>
      <c r="BD28" s="101"/>
      <c r="BE28" s="4"/>
      <c r="BF28" s="1305" t="s">
        <v>696</v>
      </c>
      <c r="BG28" s="1306"/>
      <c r="BH28" s="1306"/>
      <c r="BI28" s="1306"/>
      <c r="BJ28" s="1306"/>
      <c r="BK28" s="1306"/>
      <c r="BL28" s="1306"/>
      <c r="BM28" s="1306"/>
      <c r="BN28" s="1306"/>
      <c r="BO28" s="1306"/>
      <c r="BP28" s="1306"/>
      <c r="BQ28" s="1306"/>
      <c r="BR28" s="1306"/>
      <c r="BS28" s="1306"/>
      <c r="BT28" s="130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86" t="s">
        <v>91</v>
      </c>
      <c r="AW29" s="1653"/>
      <c r="AX29" s="1653"/>
      <c r="AY29" s="1653"/>
      <c r="AZ29" s="1653"/>
      <c r="BA29" s="1654"/>
      <c r="BB29" s="1987"/>
      <c r="BC29" s="1988"/>
      <c r="BD29" s="97"/>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75" t="s">
        <v>749</v>
      </c>
      <c r="AL30" s="1976"/>
      <c r="AM30" s="1976"/>
      <c r="AN30" s="1976"/>
      <c r="AO30" s="1976"/>
      <c r="AP30" s="1976"/>
      <c r="AQ30" s="1976"/>
      <c r="AR30" s="1976"/>
      <c r="AS30" s="1977"/>
      <c r="AT30" s="4"/>
      <c r="AU30" s="48"/>
      <c r="AV30" s="1989" t="s">
        <v>90</v>
      </c>
      <c r="AW30" s="1268"/>
      <c r="AX30" s="1268"/>
      <c r="AY30" s="1268"/>
      <c r="AZ30" s="1268"/>
      <c r="BA30" s="1269"/>
      <c r="BB30" s="1990"/>
      <c r="BC30" s="1991"/>
      <c r="BD30" s="46"/>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978"/>
      <c r="AL31" s="1979"/>
      <c r="AM31" s="1979"/>
      <c r="AN31" s="1979"/>
      <c r="AO31" s="1979"/>
      <c r="AP31" s="1979"/>
      <c r="AQ31" s="1979"/>
      <c r="AR31" s="1979"/>
      <c r="AS31" s="1980"/>
      <c r="AT31" s="4"/>
      <c r="AU31" s="45"/>
      <c r="AV31" s="44"/>
      <c r="AW31" s="44"/>
      <c r="AX31" s="44"/>
      <c r="AY31" s="44"/>
      <c r="AZ31" s="44"/>
      <c r="BA31" s="44"/>
      <c r="BB31" s="44"/>
      <c r="BC31" s="44"/>
      <c r="BD31" s="43"/>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82"/>
      <c r="B32" s="1579"/>
      <c r="C32" s="1579"/>
      <c r="D32" s="1579"/>
      <c r="E32" s="1579"/>
      <c r="F32" s="1579"/>
      <c r="G32" s="1579"/>
      <c r="H32" s="1360" t="s">
        <v>55</v>
      </c>
      <c r="I32" s="1360"/>
      <c r="J32" s="1360"/>
      <c r="K32" s="1360" t="s">
        <v>54</v>
      </c>
      <c r="L32" s="1360"/>
      <c r="M32" s="1360"/>
      <c r="N32" s="1360" t="s">
        <v>653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981"/>
      <c r="AL32" s="1982"/>
      <c r="AM32" s="1982"/>
      <c r="AN32" s="1982"/>
      <c r="AO32" s="1982"/>
      <c r="AP32" s="1982"/>
      <c r="AQ32" s="1982"/>
      <c r="AR32" s="1982"/>
      <c r="AS32" s="1983"/>
      <c r="AT32" s="4"/>
      <c r="AU32" s="1305" t="s">
        <v>56</v>
      </c>
      <c r="AV32" s="1306"/>
      <c r="AW32" s="1306"/>
      <c r="AX32" s="1306"/>
      <c r="AY32" s="1306"/>
      <c r="AZ32" s="1306"/>
      <c r="BA32" s="1306"/>
      <c r="BB32" s="1306"/>
      <c r="BC32" s="1306"/>
      <c r="BD32" s="1307"/>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1580"/>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2015" t="str">
        <f>IFERROR(AN33*(1-$BB$30),"")</f>
        <v/>
      </c>
      <c r="AL33" s="1992"/>
      <c r="AM33" s="1992"/>
      <c r="AN33" s="1992" t="str">
        <f>IFERROR(($AK$53*Q33),"")</f>
        <v/>
      </c>
      <c r="AO33" s="1992"/>
      <c r="AP33" s="1992"/>
      <c r="AQ33" s="1992" t="str">
        <f>IFERROR(AN33*(1+$BB$29),"")</f>
        <v/>
      </c>
      <c r="AR33" s="1992"/>
      <c r="AS33" s="1993"/>
      <c r="AT33" s="4"/>
      <c r="AU33" s="1969" t="str">
        <f>IF(AC33="","",IF(AC33&lt;Q33-(Q33*$BB$30),"Below "&amp;$BB$30*100&amp;"% by "&amp;Q33-(Q33*$BB$30)-AC33&amp;" CFM",IF(AC33&gt;Q33+(Q33*$BB$29),"Above "&amp;$BB$29*100&amp;"% by "&amp;AC33-Q33-(Q33*$BB$29)&amp;" CFM","")))</f>
        <v/>
      </c>
      <c r="AV33" s="1970"/>
      <c r="AW33" s="1970"/>
      <c r="AX33" s="1970"/>
      <c r="AY33" s="1970"/>
      <c r="AZ33" s="1970"/>
      <c r="BA33" s="1970"/>
      <c r="BB33" s="1970"/>
      <c r="BC33" s="1970"/>
      <c r="BD33" s="1971"/>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2015" t="str">
        <f t="shared" ref="AK34:AK52" si="0">IFERROR(AN34*(1-$BB$30),"")</f>
        <v/>
      </c>
      <c r="AL34" s="1992"/>
      <c r="AM34" s="1992"/>
      <c r="AN34" s="1992" t="str">
        <f t="shared" ref="AN34:AN52" si="1">IFERROR(($AK$53*Q34),"")</f>
        <v/>
      </c>
      <c r="AO34" s="1992"/>
      <c r="AP34" s="1992"/>
      <c r="AQ34" s="1992" t="str">
        <f t="shared" ref="AQ34:AQ52" si="2">IFERROR(AN34*(1+$BB$29),"")</f>
        <v/>
      </c>
      <c r="AR34" s="1992"/>
      <c r="AS34" s="1993"/>
      <c r="AT34" s="4"/>
      <c r="AU34" s="1969" t="str">
        <f t="shared" ref="AU34:AU53" si="3">IF(AC34="","",IF(AC34&lt;Q34-(Q34*$BB$30),"Below "&amp;$BB$30*100&amp;"% by "&amp;Q34-(Q34*$BB$30)-AC34&amp;" CFM",IF(AC34&gt;Q34+(Q34*$BB$29),"Above "&amp;$BB$29*100&amp;"% by "&amp;AC34-Q34-(Q34*$BB$29)&amp;" CFM","")))</f>
        <v/>
      </c>
      <c r="AV34" s="1970"/>
      <c r="AW34" s="1970"/>
      <c r="AX34" s="1970"/>
      <c r="AY34" s="1970"/>
      <c r="AZ34" s="1970"/>
      <c r="BA34" s="1970"/>
      <c r="BB34" s="1970"/>
      <c r="BC34" s="1970"/>
      <c r="BD34" s="1971"/>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2015" t="str">
        <f t="shared" si="0"/>
        <v/>
      </c>
      <c r="AL35" s="1992"/>
      <c r="AM35" s="1992"/>
      <c r="AN35" s="1992" t="str">
        <f t="shared" si="1"/>
        <v/>
      </c>
      <c r="AO35" s="1992"/>
      <c r="AP35" s="1992"/>
      <c r="AQ35" s="1992" t="str">
        <f t="shared" si="2"/>
        <v/>
      </c>
      <c r="AR35" s="1992"/>
      <c r="AS35" s="1993"/>
      <c r="AT35" s="4"/>
      <c r="AU35" s="1969" t="str">
        <f t="shared" si="3"/>
        <v/>
      </c>
      <c r="AV35" s="1970"/>
      <c r="AW35" s="1970"/>
      <c r="AX35" s="1970"/>
      <c r="AY35" s="1970"/>
      <c r="AZ35" s="1970"/>
      <c r="BA35" s="1970"/>
      <c r="BB35" s="1970"/>
      <c r="BC35" s="1970"/>
      <c r="BD35" s="197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15" t="str">
        <f t="shared" si="0"/>
        <v/>
      </c>
      <c r="AL36" s="1992"/>
      <c r="AM36" s="1992"/>
      <c r="AN36" s="1992" t="str">
        <f t="shared" si="1"/>
        <v/>
      </c>
      <c r="AO36" s="1992"/>
      <c r="AP36" s="1992"/>
      <c r="AQ36" s="1992" t="str">
        <f t="shared" si="2"/>
        <v/>
      </c>
      <c r="AR36" s="1992"/>
      <c r="AS36" s="1993"/>
      <c r="AT36" s="4"/>
      <c r="AU36" s="1969" t="str">
        <f t="shared" si="3"/>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15" t="str">
        <f t="shared" si="0"/>
        <v/>
      </c>
      <c r="AL37" s="1992"/>
      <c r="AM37" s="1992"/>
      <c r="AN37" s="1992" t="str">
        <f t="shared" si="1"/>
        <v/>
      </c>
      <c r="AO37" s="1992"/>
      <c r="AP37" s="1992"/>
      <c r="AQ37" s="1992" t="str">
        <f t="shared" si="2"/>
        <v/>
      </c>
      <c r="AR37" s="1992"/>
      <c r="AS37" s="1993"/>
      <c r="AT37" s="4"/>
      <c r="AU37" s="1969" t="str">
        <f t="shared" si="3"/>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15" t="str">
        <f t="shared" si="0"/>
        <v/>
      </c>
      <c r="AL38" s="1992"/>
      <c r="AM38" s="1992"/>
      <c r="AN38" s="1992" t="str">
        <f t="shared" si="1"/>
        <v/>
      </c>
      <c r="AO38" s="1992"/>
      <c r="AP38" s="1992"/>
      <c r="AQ38" s="1992" t="str">
        <f t="shared" si="2"/>
        <v/>
      </c>
      <c r="AR38" s="1992"/>
      <c r="AS38" s="1993"/>
      <c r="AT38" s="4"/>
      <c r="AU38" s="1969" t="str">
        <f t="shared" si="3"/>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15" t="str">
        <f t="shared" si="0"/>
        <v/>
      </c>
      <c r="AL39" s="1992"/>
      <c r="AM39" s="1992"/>
      <c r="AN39" s="1992" t="str">
        <f t="shared" si="1"/>
        <v/>
      </c>
      <c r="AO39" s="1992"/>
      <c r="AP39" s="1992"/>
      <c r="AQ39" s="1992" t="str">
        <f t="shared" si="2"/>
        <v/>
      </c>
      <c r="AR39" s="1992"/>
      <c r="AS39" s="1993"/>
      <c r="AT39" s="4"/>
      <c r="AU39" s="1969" t="str">
        <f t="shared" si="3"/>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15" t="str">
        <f t="shared" si="0"/>
        <v/>
      </c>
      <c r="AL40" s="1992"/>
      <c r="AM40" s="1992"/>
      <c r="AN40" s="1992" t="str">
        <f t="shared" si="1"/>
        <v/>
      </c>
      <c r="AO40" s="1992"/>
      <c r="AP40" s="1992"/>
      <c r="AQ40" s="1992" t="str">
        <f t="shared" si="2"/>
        <v/>
      </c>
      <c r="AR40" s="1992"/>
      <c r="AS40" s="1993"/>
      <c r="AT40" s="4"/>
      <c r="AU40" s="1969" t="str">
        <f t="shared" si="3"/>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15" t="str">
        <f t="shared" si="0"/>
        <v/>
      </c>
      <c r="AL41" s="1992"/>
      <c r="AM41" s="1992"/>
      <c r="AN41" s="1992" t="str">
        <f t="shared" si="1"/>
        <v/>
      </c>
      <c r="AO41" s="1992"/>
      <c r="AP41" s="1992"/>
      <c r="AQ41" s="1992" t="str">
        <f t="shared" si="2"/>
        <v/>
      </c>
      <c r="AR41" s="1992"/>
      <c r="AS41" s="1993"/>
      <c r="AT41" s="4"/>
      <c r="AU41" s="1969" t="str">
        <f t="shared" si="3"/>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15" t="str">
        <f t="shared" si="0"/>
        <v/>
      </c>
      <c r="AL42" s="1992"/>
      <c r="AM42" s="1992"/>
      <c r="AN42" s="1992" t="str">
        <f t="shared" si="1"/>
        <v/>
      </c>
      <c r="AO42" s="1992"/>
      <c r="AP42" s="1992"/>
      <c r="AQ42" s="1992" t="str">
        <f t="shared" si="2"/>
        <v/>
      </c>
      <c r="AR42" s="1992"/>
      <c r="AS42" s="1993"/>
      <c r="AT42" s="4"/>
      <c r="AU42" s="1969" t="str">
        <f t="shared" si="3"/>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15" t="str">
        <f t="shared" si="0"/>
        <v/>
      </c>
      <c r="AL43" s="1992"/>
      <c r="AM43" s="1992"/>
      <c r="AN43" s="1992" t="str">
        <f t="shared" si="1"/>
        <v/>
      </c>
      <c r="AO43" s="1992"/>
      <c r="AP43" s="1992"/>
      <c r="AQ43" s="1992" t="str">
        <f t="shared" si="2"/>
        <v/>
      </c>
      <c r="AR43" s="1992"/>
      <c r="AS43" s="1993"/>
      <c r="AT43" s="4"/>
      <c r="AU43" s="1969" t="str">
        <f t="shared" si="3"/>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15" t="str">
        <f t="shared" si="0"/>
        <v/>
      </c>
      <c r="AL44" s="1992"/>
      <c r="AM44" s="1992"/>
      <c r="AN44" s="1992" t="str">
        <f t="shared" si="1"/>
        <v/>
      </c>
      <c r="AO44" s="1992"/>
      <c r="AP44" s="1992"/>
      <c r="AQ44" s="1992" t="str">
        <f t="shared" si="2"/>
        <v/>
      </c>
      <c r="AR44" s="1992"/>
      <c r="AS44" s="1993"/>
      <c r="AT44" s="4"/>
      <c r="AU44" s="1969" t="str">
        <f t="shared" si="3"/>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15" t="str">
        <f t="shared" si="0"/>
        <v/>
      </c>
      <c r="AL45" s="1992"/>
      <c r="AM45" s="1992"/>
      <c r="AN45" s="1992" t="str">
        <f t="shared" si="1"/>
        <v/>
      </c>
      <c r="AO45" s="1992"/>
      <c r="AP45" s="1992"/>
      <c r="AQ45" s="1992" t="str">
        <f t="shared" si="2"/>
        <v/>
      </c>
      <c r="AR45" s="1992"/>
      <c r="AS45" s="1993"/>
      <c r="AT45" s="4"/>
      <c r="AU45" s="1969" t="str">
        <f t="shared" si="3"/>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15" t="str">
        <f t="shared" si="0"/>
        <v/>
      </c>
      <c r="AL46" s="1992"/>
      <c r="AM46" s="1992"/>
      <c r="AN46" s="1992" t="str">
        <f t="shared" si="1"/>
        <v/>
      </c>
      <c r="AO46" s="1992"/>
      <c r="AP46" s="1992"/>
      <c r="AQ46" s="1992" t="str">
        <f t="shared" si="2"/>
        <v/>
      </c>
      <c r="AR46" s="1992"/>
      <c r="AS46" s="1993"/>
      <c r="AT46" s="4"/>
      <c r="AU46" s="1969" t="str">
        <f t="shared" si="3"/>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15" t="str">
        <f t="shared" si="0"/>
        <v/>
      </c>
      <c r="AL47" s="1992"/>
      <c r="AM47" s="1992"/>
      <c r="AN47" s="1992" t="str">
        <f t="shared" si="1"/>
        <v/>
      </c>
      <c r="AO47" s="1992"/>
      <c r="AP47" s="1992"/>
      <c r="AQ47" s="1992" t="str">
        <f t="shared" si="2"/>
        <v/>
      </c>
      <c r="AR47" s="1992"/>
      <c r="AS47" s="1993"/>
      <c r="AT47" s="4"/>
      <c r="AU47" s="1969" t="str">
        <f t="shared" si="3"/>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15" t="str">
        <f t="shared" si="0"/>
        <v/>
      </c>
      <c r="AL48" s="1992"/>
      <c r="AM48" s="1992"/>
      <c r="AN48" s="1992" t="str">
        <f t="shared" si="1"/>
        <v/>
      </c>
      <c r="AO48" s="1992"/>
      <c r="AP48" s="1992"/>
      <c r="AQ48" s="1992" t="str">
        <f t="shared" si="2"/>
        <v/>
      </c>
      <c r="AR48" s="1992"/>
      <c r="AS48" s="1993"/>
      <c r="AT48" s="4"/>
      <c r="AU48" s="1969" t="str">
        <f t="shared" si="3"/>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15" t="str">
        <f t="shared" si="0"/>
        <v/>
      </c>
      <c r="AL49" s="1992"/>
      <c r="AM49" s="1992"/>
      <c r="AN49" s="1992" t="str">
        <f t="shared" si="1"/>
        <v/>
      </c>
      <c r="AO49" s="1992"/>
      <c r="AP49" s="1992"/>
      <c r="AQ49" s="1992" t="str">
        <f t="shared" si="2"/>
        <v/>
      </c>
      <c r="AR49" s="1992"/>
      <c r="AS49" s="1993"/>
      <c r="AT49" s="4"/>
      <c r="AU49" s="1969" t="str">
        <f t="shared" si="3"/>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15" t="str">
        <f t="shared" si="0"/>
        <v/>
      </c>
      <c r="AL50" s="1992"/>
      <c r="AM50" s="1992"/>
      <c r="AN50" s="1992" t="str">
        <f t="shared" si="1"/>
        <v/>
      </c>
      <c r="AO50" s="1992"/>
      <c r="AP50" s="1992"/>
      <c r="AQ50" s="1992" t="str">
        <f t="shared" si="2"/>
        <v/>
      </c>
      <c r="AR50" s="1992"/>
      <c r="AS50" s="1993"/>
      <c r="AT50" s="4"/>
      <c r="AU50" s="1969" t="str">
        <f t="shared" si="3"/>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15" t="str">
        <f t="shared" si="0"/>
        <v/>
      </c>
      <c r="AL51" s="1992"/>
      <c r="AM51" s="1992"/>
      <c r="AN51" s="1992" t="str">
        <f t="shared" si="1"/>
        <v/>
      </c>
      <c r="AO51" s="1992"/>
      <c r="AP51" s="1992"/>
      <c r="AQ51" s="1992" t="str">
        <f t="shared" si="2"/>
        <v/>
      </c>
      <c r="AR51" s="1992"/>
      <c r="AS51" s="1993"/>
      <c r="AT51" s="4"/>
      <c r="AU51" s="1969" t="str">
        <f t="shared" si="3"/>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15" t="str">
        <f t="shared" si="0"/>
        <v/>
      </c>
      <c r="AL52" s="1992"/>
      <c r="AM52" s="1992"/>
      <c r="AN52" s="1992" t="str">
        <f t="shared" si="1"/>
        <v/>
      </c>
      <c r="AO52" s="1992"/>
      <c r="AP52" s="1992"/>
      <c r="AQ52" s="1992" t="str">
        <f t="shared" si="2"/>
        <v/>
      </c>
      <c r="AR52" s="1992"/>
      <c r="AS52" s="1993"/>
      <c r="AT52" s="4"/>
      <c r="AU52" s="1969" t="str">
        <f t="shared" si="3"/>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J53" s="4"/>
      <c r="AK53" s="2020" t="str">
        <f>IFERROR((T53/Q53),"")</f>
        <v/>
      </c>
      <c r="AL53" s="2021"/>
      <c r="AM53" s="2022"/>
      <c r="AN53" s="2018"/>
      <c r="AO53" s="2018"/>
      <c r="AP53" s="2018"/>
      <c r="AQ53" s="2018"/>
      <c r="AR53" s="2018"/>
      <c r="AS53" s="2019"/>
      <c r="AT53" s="4"/>
      <c r="AU53" s="1972" t="str">
        <f t="shared" si="3"/>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881</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1305" t="s">
        <v>696</v>
      </c>
      <c r="AL7" s="1306"/>
      <c r="AM7" s="1306"/>
      <c r="AN7" s="1306"/>
      <c r="AO7" s="1306"/>
      <c r="AP7" s="1306"/>
      <c r="AQ7" s="1306"/>
      <c r="AR7" s="1306"/>
      <c r="AS7" s="1306"/>
      <c r="AT7" s="1306"/>
      <c r="AU7" s="1306"/>
      <c r="AV7" s="1306"/>
      <c r="AW7" s="1306"/>
      <c r="AX7" s="1306"/>
      <c r="AY7" s="130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05"/>
      <c r="AL8" s="906"/>
      <c r="AM8" s="906"/>
      <c r="AN8" s="906"/>
      <c r="AO8" s="907"/>
      <c r="AP8" s="908"/>
      <c r="AQ8" s="906"/>
      <c r="AR8" s="906"/>
      <c r="AS8" s="906"/>
      <c r="AT8" s="907"/>
      <c r="AU8" s="908"/>
      <c r="AV8" s="906"/>
      <c r="AW8" s="906"/>
      <c r="AX8" s="906"/>
      <c r="AY8" s="909"/>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886"/>
      <c r="AL9" s="870"/>
      <c r="AM9" s="870"/>
      <c r="AN9" s="870"/>
      <c r="AO9" s="871"/>
      <c r="AP9" s="869"/>
      <c r="AQ9" s="870"/>
      <c r="AR9" s="870"/>
      <c r="AS9" s="870"/>
      <c r="AT9" s="871"/>
      <c r="AU9" s="869"/>
      <c r="AV9" s="870"/>
      <c r="AW9" s="870"/>
      <c r="AX9" s="870"/>
      <c r="AY9" s="87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86"/>
      <c r="AL10" s="870"/>
      <c r="AM10" s="870"/>
      <c r="AN10" s="870"/>
      <c r="AO10" s="871"/>
      <c r="AP10" s="869"/>
      <c r="AQ10" s="870"/>
      <c r="AR10" s="870"/>
      <c r="AS10" s="870"/>
      <c r="AT10" s="871"/>
      <c r="AU10" s="869"/>
      <c r="AV10" s="870"/>
      <c r="AW10" s="870"/>
      <c r="AX10" s="870"/>
      <c r="AY10" s="87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167</v>
      </c>
      <c r="B11" s="1289"/>
      <c r="C11" s="1289"/>
      <c r="D11" s="1289"/>
      <c r="E11" s="1289"/>
      <c r="F11" s="1289"/>
      <c r="G11" s="1289"/>
      <c r="H11" s="1289"/>
      <c r="I11" s="1289"/>
      <c r="J11" s="1289"/>
      <c r="K11" s="1289"/>
      <c r="L11" s="1289"/>
      <c r="M11" s="1289"/>
      <c r="N11" s="1289"/>
      <c r="O11" s="1289"/>
      <c r="P11" s="1290"/>
      <c r="Q11" s="6"/>
      <c r="R11" s="6"/>
      <c r="S11" s="133"/>
      <c r="T11" s="1425" t="s">
        <v>395</v>
      </c>
      <c r="U11" s="1426"/>
      <c r="V11" s="1426"/>
      <c r="W11" s="1426"/>
      <c r="X11" s="1426"/>
      <c r="Y11" s="1426"/>
      <c r="Z11" s="1426"/>
      <c r="AA11" s="1426"/>
      <c r="AB11" s="1426"/>
      <c r="AC11" s="1426"/>
      <c r="AD11" s="1426"/>
      <c r="AE11" s="1426"/>
      <c r="AF11" s="1426"/>
      <c r="AG11" s="1426"/>
      <c r="AH11" s="1426"/>
      <c r="AI11" s="1427"/>
      <c r="AJ11" s="4"/>
      <c r="AK11" s="886"/>
      <c r="AL11" s="870"/>
      <c r="AM11" s="870"/>
      <c r="AN11" s="870"/>
      <c r="AO11" s="871"/>
      <c r="AP11" s="869"/>
      <c r="AQ11" s="870"/>
      <c r="AR11" s="870"/>
      <c r="AS11" s="870"/>
      <c r="AT11" s="871"/>
      <c r="AU11" s="869"/>
      <c r="AV11" s="870"/>
      <c r="AW11" s="870"/>
      <c r="AX11" s="870"/>
      <c r="AY11" s="87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53" t="s">
        <v>879</v>
      </c>
      <c r="B12" s="1354"/>
      <c r="C12" s="1354"/>
      <c r="D12" s="1354"/>
      <c r="E12" s="1354"/>
      <c r="F12" s="1354"/>
      <c r="G12" s="1041"/>
      <c r="H12" s="1041"/>
      <c r="I12" s="1041"/>
      <c r="J12" s="1041"/>
      <c r="K12" s="1041"/>
      <c r="L12" s="1041"/>
      <c r="M12" s="1041"/>
      <c r="N12" s="1041"/>
      <c r="O12" s="1041"/>
      <c r="P12" s="1042"/>
      <c r="Q12" s="6"/>
      <c r="R12" s="6"/>
      <c r="S12" s="133"/>
      <c r="T12" s="1672"/>
      <c r="U12" s="1673"/>
      <c r="V12" s="1673"/>
      <c r="W12" s="1673"/>
      <c r="X12" s="1673"/>
      <c r="Y12" s="1673"/>
      <c r="Z12" s="1673" t="s">
        <v>102</v>
      </c>
      <c r="AA12" s="1673"/>
      <c r="AB12" s="1673"/>
      <c r="AC12" s="1673"/>
      <c r="AD12" s="1673"/>
      <c r="AE12" s="1673" t="s">
        <v>101</v>
      </c>
      <c r="AF12" s="1673"/>
      <c r="AG12" s="1673"/>
      <c r="AH12" s="1673"/>
      <c r="AI12" s="1686"/>
      <c r="AJ12" s="4"/>
      <c r="AK12" s="886"/>
      <c r="AL12" s="870"/>
      <c r="AM12" s="870"/>
      <c r="AN12" s="870"/>
      <c r="AO12" s="871"/>
      <c r="AP12" s="869"/>
      <c r="AQ12" s="870"/>
      <c r="AR12" s="870"/>
      <c r="AS12" s="870"/>
      <c r="AT12" s="871"/>
      <c r="AU12" s="869"/>
      <c r="AV12" s="870"/>
      <c r="AW12" s="870"/>
      <c r="AX12" s="870"/>
      <c r="AY12" s="87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6" t="s">
        <v>165</v>
      </c>
      <c r="B13" s="1297"/>
      <c r="C13" s="1297"/>
      <c r="D13" s="1297"/>
      <c r="E13" s="1297"/>
      <c r="F13" s="1297"/>
      <c r="G13" s="1000"/>
      <c r="H13" s="2009"/>
      <c r="I13" s="2009"/>
      <c r="J13" s="2009"/>
      <c r="K13" s="2009"/>
      <c r="L13" s="250" t="s">
        <v>133</v>
      </c>
      <c r="M13" s="1142"/>
      <c r="N13" s="1142"/>
      <c r="O13" s="1142"/>
      <c r="P13" s="1350"/>
      <c r="Q13" s="6"/>
      <c r="R13" s="6"/>
      <c r="S13" s="40"/>
      <c r="T13" s="1296" t="s">
        <v>752</v>
      </c>
      <c r="U13" s="1297"/>
      <c r="V13" s="1297"/>
      <c r="W13" s="1297"/>
      <c r="X13" s="1297"/>
      <c r="Y13" s="1297"/>
      <c r="Z13" s="918"/>
      <c r="AA13" s="918"/>
      <c r="AB13" s="918"/>
      <c r="AC13" s="918"/>
      <c r="AD13" s="918"/>
      <c r="AE13" s="1960"/>
      <c r="AF13" s="1960"/>
      <c r="AG13" s="1960"/>
      <c r="AH13" s="1960"/>
      <c r="AI13" s="2010"/>
      <c r="AJ13" s="4"/>
      <c r="AK13" s="930"/>
      <c r="AL13" s="923"/>
      <c r="AM13" s="923"/>
      <c r="AN13" s="923"/>
      <c r="AO13" s="931"/>
      <c r="AP13" s="922"/>
      <c r="AQ13" s="923"/>
      <c r="AR13" s="923"/>
      <c r="AS13" s="923"/>
      <c r="AT13" s="931"/>
      <c r="AU13" s="922"/>
      <c r="AV13" s="923"/>
      <c r="AW13" s="923"/>
      <c r="AX13" s="923"/>
      <c r="AY13" s="92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40"/>
      <c r="T14" s="1296" t="s">
        <v>180</v>
      </c>
      <c r="U14" s="1297"/>
      <c r="V14" s="1297"/>
      <c r="W14" s="1297"/>
      <c r="X14" s="1297"/>
      <c r="Y14" s="1297"/>
      <c r="Z14" s="918"/>
      <c r="AA14" s="918"/>
      <c r="AB14" s="918"/>
      <c r="AC14" s="918"/>
      <c r="AD14" s="918"/>
      <c r="AE14" s="918"/>
      <c r="AF14" s="918"/>
      <c r="AG14" s="918"/>
      <c r="AH14" s="918"/>
      <c r="AI14" s="1479"/>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84" t="s">
        <v>54</v>
      </c>
      <c r="B15" s="1385"/>
      <c r="C15" s="1385"/>
      <c r="D15" s="1385"/>
      <c r="E15" s="1385"/>
      <c r="F15" s="1386"/>
      <c r="G15" s="1025"/>
      <c r="H15" s="1025"/>
      <c r="I15" s="1025"/>
      <c r="J15" s="1025"/>
      <c r="K15" s="1025"/>
      <c r="L15" s="1025"/>
      <c r="M15" s="1025"/>
      <c r="N15" s="1025"/>
      <c r="O15" s="1025"/>
      <c r="P15" s="1026"/>
      <c r="Q15" s="6"/>
      <c r="R15" s="6"/>
      <c r="S15" s="40"/>
      <c r="T15" s="2035" t="s">
        <v>396</v>
      </c>
      <c r="U15" s="2036"/>
      <c r="V15" s="2036"/>
      <c r="W15" s="2036"/>
      <c r="X15" s="2036"/>
      <c r="Y15" s="2036"/>
      <c r="Z15" s="1524"/>
      <c r="AA15" s="1524"/>
      <c r="AB15" s="1524"/>
      <c r="AC15" s="1524"/>
      <c r="AD15" s="1524"/>
      <c r="AE15" s="1524"/>
      <c r="AF15" s="1524"/>
      <c r="AG15" s="1524"/>
      <c r="AH15" s="1524"/>
      <c r="AI15" s="2008"/>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397</v>
      </c>
      <c r="U17" s="1426"/>
      <c r="V17" s="1426"/>
      <c r="W17" s="1426"/>
      <c r="X17" s="1426"/>
      <c r="Y17" s="1426"/>
      <c r="Z17" s="1426"/>
      <c r="AA17" s="1426"/>
      <c r="AB17" s="1426"/>
      <c r="AC17" s="1426"/>
      <c r="AD17" s="1426"/>
      <c r="AE17" s="1426"/>
      <c r="AF17" s="1426"/>
      <c r="AG17" s="1426"/>
      <c r="AH17" s="1426"/>
      <c r="AI17" s="142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94" t="s">
        <v>164</v>
      </c>
      <c r="B19" s="1295"/>
      <c r="C19" s="1295"/>
      <c r="D19" s="1295"/>
      <c r="E19" s="1295"/>
      <c r="F19" s="1295"/>
      <c r="G19" s="1013"/>
      <c r="H19" s="1013"/>
      <c r="I19" s="1013"/>
      <c r="J19" s="1013"/>
      <c r="K19" s="1013"/>
      <c r="L19" s="1013"/>
      <c r="M19" s="1013"/>
      <c r="N19" s="1013"/>
      <c r="O19" s="1013"/>
      <c r="P19" s="1167"/>
      <c r="Q19" s="6"/>
      <c r="R19" s="6"/>
      <c r="S19" s="40"/>
      <c r="T19" s="1296" t="s">
        <v>230</v>
      </c>
      <c r="U19" s="1297"/>
      <c r="V19" s="1297"/>
      <c r="W19" s="1297"/>
      <c r="X19" s="1297"/>
      <c r="Y19" s="1297"/>
      <c r="Z19" s="918"/>
      <c r="AA19" s="918"/>
      <c r="AB19" s="918"/>
      <c r="AC19" s="918"/>
      <c r="AD19" s="918"/>
      <c r="AE19" s="918"/>
      <c r="AF19" s="918"/>
      <c r="AG19" s="918"/>
      <c r="AH19" s="918"/>
      <c r="AI19" s="147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6" t="s">
        <v>160</v>
      </c>
      <c r="U20" s="1297"/>
      <c r="V20" s="1297"/>
      <c r="W20" s="1297"/>
      <c r="X20" s="1297"/>
      <c r="Y20" s="1297"/>
      <c r="Z20" s="918"/>
      <c r="AA20" s="918"/>
      <c r="AB20" s="918"/>
      <c r="AC20" s="918"/>
      <c r="AD20" s="918"/>
      <c r="AE20" s="2040"/>
      <c r="AF20" s="918"/>
      <c r="AG20" s="918"/>
      <c r="AH20" s="918"/>
      <c r="AI20" s="1479"/>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35" t="s">
        <v>396</v>
      </c>
      <c r="U21" s="2036"/>
      <c r="V21" s="2036"/>
      <c r="W21" s="2036"/>
      <c r="X21" s="2036"/>
      <c r="Y21" s="2036"/>
      <c r="Z21" s="1524"/>
      <c r="AA21" s="1524"/>
      <c r="AB21" s="1524"/>
      <c r="AC21" s="1524"/>
      <c r="AD21" s="1524"/>
      <c r="AE21" s="1524"/>
      <c r="AF21" s="1524"/>
      <c r="AG21" s="1524"/>
      <c r="AH21" s="1524"/>
      <c r="AI21" s="200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28" t="s">
        <v>398</v>
      </c>
      <c r="L25" s="2029"/>
      <c r="M25" s="2029"/>
      <c r="N25" s="2029"/>
      <c r="O25" s="2030"/>
      <c r="P25" s="170"/>
      <c r="Q25" s="170"/>
      <c r="R25" s="170"/>
      <c r="S25" s="170"/>
      <c r="T25" s="170"/>
      <c r="U25" s="2028" t="s">
        <v>398</v>
      </c>
      <c r="V25" s="2029"/>
      <c r="W25" s="2029"/>
      <c r="X25" s="2029"/>
      <c r="Y25" s="2030"/>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1" t="str">
        <f>IF(AE14&lt;&gt;0,AE14,"")</f>
        <v/>
      </c>
      <c r="L26" s="2032"/>
      <c r="M26" s="2032"/>
      <c r="N26" s="2033" t="s">
        <v>29</v>
      </c>
      <c r="O26" s="2034"/>
      <c r="P26" s="133"/>
      <c r="Q26" s="170"/>
      <c r="R26" s="170"/>
      <c r="S26" s="170"/>
      <c r="T26" s="170"/>
      <c r="U26" s="2031" t="str">
        <f>IF(AE19&lt;&gt;0,AE19,"")</f>
        <v/>
      </c>
      <c r="V26" s="2032"/>
      <c r="W26" s="2032"/>
      <c r="X26" s="2033" t="s">
        <v>29</v>
      </c>
      <c r="Y26" s="2034"/>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37" t="s">
        <v>399</v>
      </c>
      <c r="L27" s="2038"/>
      <c r="M27" s="2038"/>
      <c r="N27" s="2038"/>
      <c r="O27" s="2039"/>
      <c r="P27" s="133"/>
      <c r="Q27" s="170"/>
      <c r="R27" s="170"/>
      <c r="S27" s="170"/>
      <c r="T27" s="170"/>
      <c r="U27" s="2037" t="s">
        <v>399</v>
      </c>
      <c r="V27" s="2038"/>
      <c r="W27" s="2038"/>
      <c r="X27" s="2038"/>
      <c r="Y27" s="2039"/>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24" t="str">
        <f>IF(AE13&lt;&gt;0,AE13,"")</f>
        <v/>
      </c>
      <c r="L28" s="2025"/>
      <c r="M28" s="2025"/>
      <c r="N28" s="2026" t="s">
        <v>29</v>
      </c>
      <c r="O28" s="2027"/>
      <c r="P28" s="133"/>
      <c r="Q28" s="170"/>
      <c r="R28" s="170"/>
      <c r="S28" s="170"/>
      <c r="T28" s="170"/>
      <c r="U28" s="2024" t="str">
        <f>IF(AE20&lt;&gt;0,AE20,"")</f>
        <v/>
      </c>
      <c r="V28" s="2025"/>
      <c r="W28" s="2025"/>
      <c r="X28" s="2026" t="s">
        <v>29</v>
      </c>
      <c r="Y28" s="2027"/>
      <c r="Z28" s="170"/>
      <c r="AA28" s="170"/>
      <c r="AB28" s="170"/>
      <c r="AC28" s="255"/>
      <c r="AD28" s="2"/>
      <c r="AE28" s="2"/>
      <c r="AF28" s="2"/>
      <c r="AG28" s="2"/>
      <c r="AH28" s="2"/>
      <c r="AI28" s="2"/>
      <c r="AJ28" s="4"/>
      <c r="AK28" s="4"/>
      <c r="AL28" s="4"/>
      <c r="AM28" s="4"/>
      <c r="AN28" s="4"/>
      <c r="AO28" s="4"/>
      <c r="AP28" s="4"/>
      <c r="AQ28" s="4"/>
      <c r="AR28" s="4"/>
      <c r="AS28" s="4"/>
      <c r="AT28" s="4"/>
      <c r="AU28" s="102"/>
      <c r="AV28" s="1984" t="s">
        <v>92</v>
      </c>
      <c r="AW28" s="1306"/>
      <c r="AX28" s="1306"/>
      <c r="AY28" s="1306"/>
      <c r="AZ28" s="1306"/>
      <c r="BA28" s="1306"/>
      <c r="BB28" s="1306"/>
      <c r="BC28" s="1985"/>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23" t="s">
        <v>831</v>
      </c>
      <c r="J29" s="2023"/>
      <c r="K29" s="2023"/>
      <c r="L29" s="2023"/>
      <c r="M29" s="2023"/>
      <c r="N29" s="2023"/>
      <c r="O29" s="2023"/>
      <c r="P29" s="2023"/>
      <c r="Q29" s="2023"/>
      <c r="R29" s="259"/>
      <c r="S29" s="2023" t="s">
        <v>832</v>
      </c>
      <c r="T29" s="2023"/>
      <c r="U29" s="2023"/>
      <c r="V29" s="2023"/>
      <c r="W29" s="2023"/>
      <c r="X29" s="2023"/>
      <c r="Y29" s="2023"/>
      <c r="Z29" s="2023"/>
      <c r="AA29" s="2023"/>
      <c r="AB29" s="259"/>
      <c r="AC29" s="260"/>
      <c r="AD29" s="2"/>
      <c r="AE29" s="2"/>
      <c r="AF29" s="2"/>
      <c r="AG29" s="2"/>
      <c r="AH29" s="2"/>
      <c r="AI29" s="2"/>
      <c r="AJ29" s="4"/>
      <c r="AK29" s="4"/>
      <c r="AL29" s="4"/>
      <c r="AM29" s="4"/>
      <c r="AN29" s="4"/>
      <c r="AO29" s="4"/>
      <c r="AP29" s="4"/>
      <c r="AQ29" s="4"/>
      <c r="AR29" s="4"/>
      <c r="AS29" s="4"/>
      <c r="AT29" s="4"/>
      <c r="AU29" s="48"/>
      <c r="AV29" s="1986" t="s">
        <v>91</v>
      </c>
      <c r="AW29" s="1653"/>
      <c r="AX29" s="1653"/>
      <c r="AY29" s="1653"/>
      <c r="AZ29" s="1653"/>
      <c r="BA29" s="1654"/>
      <c r="BB29" s="1987"/>
      <c r="BC29" s="1988"/>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7" t="s">
        <v>749</v>
      </c>
      <c r="AL30" s="1618"/>
      <c r="AM30" s="1618"/>
      <c r="AN30" s="1618"/>
      <c r="AO30" s="1618"/>
      <c r="AP30" s="1618"/>
      <c r="AQ30" s="1618"/>
      <c r="AR30" s="1618"/>
      <c r="AS30" s="1619"/>
      <c r="AT30" s="4"/>
      <c r="AU30" s="48"/>
      <c r="AV30" s="1989" t="s">
        <v>90</v>
      </c>
      <c r="AW30" s="1268"/>
      <c r="AX30" s="1268"/>
      <c r="AY30" s="1268"/>
      <c r="AZ30" s="1268"/>
      <c r="BA30" s="1269"/>
      <c r="BB30" s="1990"/>
      <c r="BC30" s="1991"/>
      <c r="BD30" s="46"/>
      <c r="BE30" s="4"/>
      <c r="BF30" s="4"/>
      <c r="BG30" s="4"/>
      <c r="BH30" s="4"/>
      <c r="BI30" s="4"/>
      <c r="BJ30" s="4"/>
      <c r="BK30" s="4"/>
      <c r="BL30" s="4"/>
      <c r="BM30" s="4"/>
      <c r="BN30" s="4"/>
      <c r="BO30" s="4"/>
      <c r="BP30" s="4"/>
      <c r="BQ30" s="4"/>
      <c r="BR30" s="4"/>
      <c r="BS30" s="4"/>
    </row>
    <row r="31" spans="1:71"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620"/>
      <c r="AL31" s="1621"/>
      <c r="AM31" s="1621"/>
      <c r="AN31" s="1621"/>
      <c r="AO31" s="1621"/>
      <c r="AP31" s="1621"/>
      <c r="AQ31" s="1621"/>
      <c r="AR31" s="1621"/>
      <c r="AS31" s="1622"/>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82"/>
      <c r="B32" s="1579"/>
      <c r="C32" s="1579"/>
      <c r="D32" s="1579"/>
      <c r="E32" s="1579"/>
      <c r="F32" s="1579"/>
      <c r="G32" s="1579"/>
      <c r="H32" s="1360" t="s">
        <v>55</v>
      </c>
      <c r="I32" s="1360"/>
      <c r="J32" s="1360"/>
      <c r="K32" s="1360" t="s">
        <v>54</v>
      </c>
      <c r="L32" s="1360"/>
      <c r="M32" s="1360"/>
      <c r="N32" s="1360" t="s">
        <v>653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623"/>
      <c r="AL32" s="1624"/>
      <c r="AM32" s="1624"/>
      <c r="AN32" s="1624"/>
      <c r="AO32" s="1624"/>
      <c r="AP32" s="1624"/>
      <c r="AQ32" s="1624"/>
      <c r="AR32" s="1624"/>
      <c r="AS32" s="1625"/>
      <c r="AT32" s="4"/>
      <c r="AU32" s="1305" t="s">
        <v>56</v>
      </c>
      <c r="AV32" s="1306"/>
      <c r="AW32" s="1306"/>
      <c r="AX32" s="1306"/>
      <c r="AY32" s="1306"/>
      <c r="AZ32" s="1306"/>
      <c r="BA32" s="1306"/>
      <c r="BB32" s="1306"/>
      <c r="BC32" s="1306"/>
      <c r="BD32" s="1307"/>
      <c r="BE32" s="4"/>
      <c r="BF32" s="4"/>
      <c r="BG32" s="4"/>
      <c r="BH32" s="4"/>
      <c r="BI32" s="4"/>
      <c r="BJ32" s="4"/>
      <c r="BK32" s="4"/>
      <c r="BL32" s="4"/>
      <c r="BM32" s="4"/>
      <c r="BN32" s="4"/>
      <c r="BO32" s="4"/>
      <c r="BP32" s="4"/>
      <c r="BQ32" s="4"/>
      <c r="BR32" s="4"/>
      <c r="BS32" s="4"/>
    </row>
    <row r="33" spans="1:71" ht="12.75" thickTop="1" x14ac:dyDescent="0.2">
      <c r="A33" s="2016"/>
      <c r="B33" s="2017"/>
      <c r="C33" s="2017"/>
      <c r="D33" s="2017"/>
      <c r="E33" s="2017"/>
      <c r="F33" s="2017"/>
      <c r="G33" s="2017"/>
      <c r="H33" s="1041"/>
      <c r="I33" s="1041"/>
      <c r="J33" s="1041"/>
      <c r="K33" s="1041"/>
      <c r="L33" s="1041"/>
      <c r="M33" s="1041"/>
      <c r="N33" s="1041"/>
      <c r="O33" s="1041"/>
      <c r="P33" s="1041"/>
      <c r="Q33" s="1041"/>
      <c r="R33" s="1041"/>
      <c r="S33" s="1041"/>
      <c r="T33" s="1576"/>
      <c r="U33" s="1576"/>
      <c r="V33" s="1576"/>
      <c r="W33" s="1576"/>
      <c r="X33" s="1576"/>
      <c r="Y33" s="1576"/>
      <c r="Z33" s="1576"/>
      <c r="AA33" s="1576"/>
      <c r="AB33" s="1576"/>
      <c r="AC33" s="1576"/>
      <c r="AD33" s="1576"/>
      <c r="AE33" s="1576"/>
      <c r="AF33" s="1041"/>
      <c r="AG33" s="1041"/>
      <c r="AH33" s="1041"/>
      <c r="AI33" s="1042"/>
      <c r="AJ33" s="4"/>
      <c r="AK33" s="2015" t="str">
        <f>IFERROR(AN33*(1-$BB$30),"")</f>
        <v/>
      </c>
      <c r="AL33" s="1992"/>
      <c r="AM33" s="1992"/>
      <c r="AN33" s="1992" t="str">
        <f>IFERROR(($AK$53*Q33),"")</f>
        <v/>
      </c>
      <c r="AO33" s="1992"/>
      <c r="AP33" s="1992"/>
      <c r="AQ33" s="1992" t="str">
        <f>IFERROR(AN33*(1+$BB$29),"")</f>
        <v/>
      </c>
      <c r="AR33" s="1992"/>
      <c r="AS33" s="1993"/>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4"/>
      <c r="BF33" s="4"/>
      <c r="BG33" s="4"/>
      <c r="BH33" s="4"/>
      <c r="BI33" s="4"/>
      <c r="BJ33" s="4"/>
      <c r="BK33" s="4"/>
      <c r="BL33" s="4"/>
      <c r="BM33" s="4"/>
      <c r="BN33" s="4"/>
      <c r="BO33" s="4"/>
      <c r="BP33" s="4"/>
      <c r="BQ33" s="4"/>
      <c r="BR33" s="4"/>
      <c r="BS33" s="4"/>
    </row>
    <row r="34" spans="1:71" ht="12" customHeight="1" x14ac:dyDescent="0.2">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2015" t="str">
        <f t="shared" ref="AK34:AK52" si="1">IFERROR(AN34*(1-$BB$30),"")</f>
        <v/>
      </c>
      <c r="AL34" s="1992"/>
      <c r="AM34" s="1992"/>
      <c r="AN34" s="1992" t="str">
        <f t="shared" ref="AN34:AN52" si="2">IFERROR(($AK$53*Q34),"")</f>
        <v/>
      </c>
      <c r="AO34" s="1992"/>
      <c r="AP34" s="1992"/>
      <c r="AQ34" s="1992" t="str">
        <f t="shared" ref="AQ34:AQ52" si="3">IFERROR(AN34*(1+$BB$29),"")</f>
        <v/>
      </c>
      <c r="AR34" s="1992"/>
      <c r="AS34" s="1993"/>
      <c r="AT34" s="4"/>
      <c r="AU34" s="1969" t="str">
        <f t="shared" si="0"/>
        <v/>
      </c>
      <c r="AV34" s="1970"/>
      <c r="AW34" s="1970"/>
      <c r="AX34" s="1970"/>
      <c r="AY34" s="1970"/>
      <c r="AZ34" s="1970"/>
      <c r="BA34" s="1970"/>
      <c r="BB34" s="1970"/>
      <c r="BC34" s="1970"/>
      <c r="BD34" s="1971"/>
      <c r="BE34" s="4"/>
      <c r="BF34" s="4"/>
      <c r="BG34" s="4"/>
      <c r="BH34" s="4"/>
      <c r="BI34" s="4"/>
      <c r="BJ34" s="4"/>
      <c r="BK34" s="4"/>
      <c r="BL34" s="4"/>
      <c r="BM34" s="4"/>
      <c r="BN34" s="4"/>
      <c r="BO34" s="4"/>
      <c r="BP34" s="4"/>
      <c r="BQ34" s="4"/>
      <c r="BR34" s="4"/>
      <c r="BS34" s="4"/>
    </row>
    <row r="35" spans="1:71" ht="12" customHeight="1" x14ac:dyDescent="0.2">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2015" t="str">
        <f t="shared" si="1"/>
        <v/>
      </c>
      <c r="AL35" s="1992"/>
      <c r="AM35" s="1992"/>
      <c r="AN35" s="1992" t="str">
        <f t="shared" si="2"/>
        <v/>
      </c>
      <c r="AO35" s="1992"/>
      <c r="AP35" s="1992"/>
      <c r="AQ35" s="1992" t="str">
        <f t="shared" si="3"/>
        <v/>
      </c>
      <c r="AR35" s="1992"/>
      <c r="AS35" s="1993"/>
      <c r="AT35" s="4"/>
      <c r="AU35" s="1969" t="str">
        <f t="shared" si="0"/>
        <v/>
      </c>
      <c r="AV35" s="1970"/>
      <c r="AW35" s="1970"/>
      <c r="AX35" s="1970"/>
      <c r="AY35" s="1970"/>
      <c r="AZ35" s="1970"/>
      <c r="BA35" s="1970"/>
      <c r="BB35" s="1970"/>
      <c r="BC35" s="1970"/>
      <c r="BD35" s="1971"/>
      <c r="BE35" s="4"/>
      <c r="BF35" s="4"/>
      <c r="BG35" s="4"/>
      <c r="BH35" s="4"/>
      <c r="BI35" s="4"/>
      <c r="BJ35" s="4"/>
      <c r="BK35" s="4"/>
      <c r="BL35" s="4"/>
      <c r="BM35" s="4"/>
      <c r="BN35" s="4"/>
      <c r="BO35" s="4"/>
      <c r="BP35" s="4"/>
      <c r="BQ35" s="4"/>
      <c r="BR35" s="4"/>
      <c r="BS35" s="4"/>
    </row>
    <row r="36" spans="1:71"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15" t="str">
        <f t="shared" si="1"/>
        <v/>
      </c>
      <c r="AL36" s="1992"/>
      <c r="AM36" s="1992"/>
      <c r="AN36" s="1992" t="str">
        <f t="shared" si="2"/>
        <v/>
      </c>
      <c r="AO36" s="1992"/>
      <c r="AP36" s="1992"/>
      <c r="AQ36" s="1992" t="str">
        <f t="shared" si="3"/>
        <v/>
      </c>
      <c r="AR36" s="1992"/>
      <c r="AS36" s="1993"/>
      <c r="AT36" s="4"/>
      <c r="AU36" s="1969" t="str">
        <f t="shared" si="0"/>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15" t="str">
        <f t="shared" si="1"/>
        <v/>
      </c>
      <c r="AL37" s="1992"/>
      <c r="AM37" s="1992"/>
      <c r="AN37" s="1992" t="str">
        <f t="shared" si="2"/>
        <v/>
      </c>
      <c r="AO37" s="1992"/>
      <c r="AP37" s="1992"/>
      <c r="AQ37" s="1992" t="str">
        <f t="shared" si="3"/>
        <v/>
      </c>
      <c r="AR37" s="1992"/>
      <c r="AS37" s="1993"/>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15" t="str">
        <f t="shared" si="1"/>
        <v/>
      </c>
      <c r="AL38" s="1992"/>
      <c r="AM38" s="1992"/>
      <c r="AN38" s="1992" t="str">
        <f t="shared" si="2"/>
        <v/>
      </c>
      <c r="AO38" s="1992"/>
      <c r="AP38" s="1992"/>
      <c r="AQ38" s="1992" t="str">
        <f t="shared" si="3"/>
        <v/>
      </c>
      <c r="AR38" s="1992"/>
      <c r="AS38" s="1993"/>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15" t="str">
        <f t="shared" si="1"/>
        <v/>
      </c>
      <c r="AL39" s="1992"/>
      <c r="AM39" s="1992"/>
      <c r="AN39" s="1992" t="str">
        <f t="shared" si="2"/>
        <v/>
      </c>
      <c r="AO39" s="1992"/>
      <c r="AP39" s="1992"/>
      <c r="AQ39" s="1992" t="str">
        <f t="shared" si="3"/>
        <v/>
      </c>
      <c r="AR39" s="1992"/>
      <c r="AS39" s="1993"/>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15" t="str">
        <f t="shared" si="1"/>
        <v/>
      </c>
      <c r="AL40" s="1992"/>
      <c r="AM40" s="1992"/>
      <c r="AN40" s="1992" t="str">
        <f t="shared" si="2"/>
        <v/>
      </c>
      <c r="AO40" s="1992"/>
      <c r="AP40" s="1992"/>
      <c r="AQ40" s="1992" t="str">
        <f t="shared" si="3"/>
        <v/>
      </c>
      <c r="AR40" s="1992"/>
      <c r="AS40" s="1993"/>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15" t="str">
        <f t="shared" si="1"/>
        <v/>
      </c>
      <c r="AL41" s="1992"/>
      <c r="AM41" s="1992"/>
      <c r="AN41" s="1992" t="str">
        <f t="shared" si="2"/>
        <v/>
      </c>
      <c r="AO41" s="1992"/>
      <c r="AP41" s="1992"/>
      <c r="AQ41" s="1992" t="str">
        <f t="shared" si="3"/>
        <v/>
      </c>
      <c r="AR41" s="1992"/>
      <c r="AS41" s="1993"/>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15" t="str">
        <f t="shared" si="1"/>
        <v/>
      </c>
      <c r="AL42" s="1992"/>
      <c r="AM42" s="1992"/>
      <c r="AN42" s="1992" t="str">
        <f t="shared" si="2"/>
        <v/>
      </c>
      <c r="AO42" s="1992"/>
      <c r="AP42" s="1992"/>
      <c r="AQ42" s="1992" t="str">
        <f t="shared" si="3"/>
        <v/>
      </c>
      <c r="AR42" s="1992"/>
      <c r="AS42" s="1993"/>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15" t="str">
        <f t="shared" si="1"/>
        <v/>
      </c>
      <c r="AL43" s="1992"/>
      <c r="AM43" s="1992"/>
      <c r="AN43" s="1992" t="str">
        <f t="shared" si="2"/>
        <v/>
      </c>
      <c r="AO43" s="1992"/>
      <c r="AP43" s="1992"/>
      <c r="AQ43" s="1992" t="str">
        <f t="shared" si="3"/>
        <v/>
      </c>
      <c r="AR43" s="1992"/>
      <c r="AS43" s="1993"/>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15" t="str">
        <f t="shared" si="1"/>
        <v/>
      </c>
      <c r="AL44" s="1992"/>
      <c r="AM44" s="1992"/>
      <c r="AN44" s="1992" t="str">
        <f t="shared" si="2"/>
        <v/>
      </c>
      <c r="AO44" s="1992"/>
      <c r="AP44" s="1992"/>
      <c r="AQ44" s="1992" t="str">
        <f t="shared" si="3"/>
        <v/>
      </c>
      <c r="AR44" s="1992"/>
      <c r="AS44" s="1993"/>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15" t="str">
        <f t="shared" si="1"/>
        <v/>
      </c>
      <c r="AL45" s="1992"/>
      <c r="AM45" s="1992"/>
      <c r="AN45" s="1992" t="str">
        <f t="shared" si="2"/>
        <v/>
      </c>
      <c r="AO45" s="1992"/>
      <c r="AP45" s="1992"/>
      <c r="AQ45" s="1992" t="str">
        <f t="shared" si="3"/>
        <v/>
      </c>
      <c r="AR45" s="1992"/>
      <c r="AS45" s="1993"/>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15" t="str">
        <f t="shared" si="1"/>
        <v/>
      </c>
      <c r="AL46" s="1992"/>
      <c r="AM46" s="1992"/>
      <c r="AN46" s="1992" t="str">
        <f t="shared" si="2"/>
        <v/>
      </c>
      <c r="AO46" s="1992"/>
      <c r="AP46" s="1992"/>
      <c r="AQ46" s="1992" t="str">
        <f t="shared" si="3"/>
        <v/>
      </c>
      <c r="AR46" s="1992"/>
      <c r="AS46" s="1993"/>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15" t="str">
        <f t="shared" si="1"/>
        <v/>
      </c>
      <c r="AL47" s="1992"/>
      <c r="AM47" s="1992"/>
      <c r="AN47" s="1992" t="str">
        <f t="shared" si="2"/>
        <v/>
      </c>
      <c r="AO47" s="1992"/>
      <c r="AP47" s="1992"/>
      <c r="AQ47" s="1992" t="str">
        <f t="shared" si="3"/>
        <v/>
      </c>
      <c r="AR47" s="1992"/>
      <c r="AS47" s="1993"/>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15" t="str">
        <f t="shared" si="1"/>
        <v/>
      </c>
      <c r="AL48" s="1992"/>
      <c r="AM48" s="1992"/>
      <c r="AN48" s="1992" t="str">
        <f t="shared" si="2"/>
        <v/>
      </c>
      <c r="AO48" s="1992"/>
      <c r="AP48" s="1992"/>
      <c r="AQ48" s="1992" t="str">
        <f t="shared" si="3"/>
        <v/>
      </c>
      <c r="AR48" s="1992"/>
      <c r="AS48" s="1993"/>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15" t="str">
        <f t="shared" si="1"/>
        <v/>
      </c>
      <c r="AL49" s="1992"/>
      <c r="AM49" s="1992"/>
      <c r="AN49" s="1992" t="str">
        <f t="shared" si="2"/>
        <v/>
      </c>
      <c r="AO49" s="1992"/>
      <c r="AP49" s="1992"/>
      <c r="AQ49" s="1992" t="str">
        <f t="shared" si="3"/>
        <v/>
      </c>
      <c r="AR49" s="1992"/>
      <c r="AS49" s="1993"/>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15" t="str">
        <f t="shared" si="1"/>
        <v/>
      </c>
      <c r="AL50" s="1992"/>
      <c r="AM50" s="1992"/>
      <c r="AN50" s="1992" t="str">
        <f t="shared" si="2"/>
        <v/>
      </c>
      <c r="AO50" s="1992"/>
      <c r="AP50" s="1992"/>
      <c r="AQ50" s="1992" t="str">
        <f t="shared" si="3"/>
        <v/>
      </c>
      <c r="AR50" s="1992"/>
      <c r="AS50" s="1993"/>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15" t="str">
        <f t="shared" si="1"/>
        <v/>
      </c>
      <c r="AL51" s="1992"/>
      <c r="AM51" s="1992"/>
      <c r="AN51" s="1992" t="str">
        <f t="shared" si="2"/>
        <v/>
      </c>
      <c r="AO51" s="1992"/>
      <c r="AP51" s="1992"/>
      <c r="AQ51" s="1992" t="str">
        <f t="shared" si="3"/>
        <v/>
      </c>
      <c r="AR51" s="1992"/>
      <c r="AS51" s="1993"/>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15" t="str">
        <f t="shared" si="1"/>
        <v/>
      </c>
      <c r="AL52" s="1992"/>
      <c r="AM52" s="1992"/>
      <c r="AN52" s="1992" t="str">
        <f t="shared" si="2"/>
        <v/>
      </c>
      <c r="AO52" s="1992"/>
      <c r="AP52" s="1992"/>
      <c r="AQ52" s="1992" t="str">
        <f t="shared" si="3"/>
        <v/>
      </c>
      <c r="AR52" s="1992"/>
      <c r="AS52" s="1993"/>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J53" s="4"/>
      <c r="AK53" s="2020" t="str">
        <f>IFERROR((T53/Q53),"")</f>
        <v/>
      </c>
      <c r="AL53" s="2021"/>
      <c r="AM53" s="2022"/>
      <c r="AN53" s="2018"/>
      <c r="AO53" s="2018"/>
      <c r="AP53" s="2018"/>
      <c r="AQ53" s="2018"/>
      <c r="AR53" s="2018"/>
      <c r="AS53" s="2019"/>
      <c r="AT53" s="4"/>
      <c r="AU53" s="1972" t="str">
        <f>IFERROR(IF(AC53="","",IF(AC53&lt;Q53-(Q53*$BB$30),"Below "&amp;$BB$30*100&amp;"% by "&amp;Q53-(Q53*$BB$30)-AC53&amp;" CFM",IF(AC53&gt;Q53+(Q53*$BB$29),"Above "&amp;$BB$29*100&amp;"% by "&amp;AC53-Q53-(Q53*$BB$29)&amp;" CFM",""))),"")</f>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05" t="s">
        <v>696</v>
      </c>
      <c r="AW3" s="1306"/>
      <c r="AX3" s="1306"/>
      <c r="AY3" s="1306"/>
      <c r="AZ3" s="1306"/>
      <c r="BA3" s="1306"/>
      <c r="BB3" s="1306"/>
      <c r="BC3" s="1306"/>
      <c r="BD3" s="1306"/>
      <c r="BE3" s="1306"/>
      <c r="BF3" s="1306"/>
      <c r="BG3" s="1306"/>
      <c r="BH3" s="1306"/>
      <c r="BI3" s="1306"/>
      <c r="BJ3" s="1307"/>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05"/>
      <c r="AW4" s="906"/>
      <c r="AX4" s="906"/>
      <c r="AY4" s="906"/>
      <c r="AZ4" s="907"/>
      <c r="BA4" s="908"/>
      <c r="BB4" s="906"/>
      <c r="BC4" s="906"/>
      <c r="BD4" s="906"/>
      <c r="BE4" s="907"/>
      <c r="BF4" s="908"/>
      <c r="BG4" s="906"/>
      <c r="BH4" s="906"/>
      <c r="BI4" s="906"/>
      <c r="BJ4" s="909"/>
      <c r="BK4" s="4"/>
      <c r="BL4" s="4"/>
      <c r="BM4" s="4"/>
      <c r="BN4" s="4"/>
      <c r="BO4" s="4"/>
      <c r="BP4" s="4"/>
      <c r="BQ4" s="4"/>
      <c r="BR4" s="4"/>
      <c r="BS4" s="4"/>
    </row>
    <row r="5" spans="1:71" ht="12.75" customHeight="1" x14ac:dyDescent="0.2">
      <c r="A5" s="6"/>
      <c r="B5" s="6"/>
      <c r="C5" s="6"/>
      <c r="D5" s="6"/>
      <c r="E5" s="6"/>
      <c r="F5" s="6"/>
      <c r="G5" s="6"/>
      <c r="H5" s="6"/>
      <c r="I5" s="6"/>
      <c r="J5" s="6"/>
      <c r="K5" s="6"/>
      <c r="L5" s="6"/>
      <c r="M5" s="1351" t="s">
        <v>400</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886"/>
      <c r="AW5" s="870"/>
      <c r="AX5" s="870"/>
      <c r="AY5" s="870"/>
      <c r="AZ5" s="871"/>
      <c r="BA5" s="869"/>
      <c r="BB5" s="870"/>
      <c r="BC5" s="870"/>
      <c r="BD5" s="870"/>
      <c r="BE5" s="871"/>
      <c r="BF5" s="869"/>
      <c r="BG5" s="870"/>
      <c r="BH5" s="870"/>
      <c r="BI5" s="870"/>
      <c r="BJ5" s="872"/>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86"/>
      <c r="AW6" s="870"/>
      <c r="AX6" s="870"/>
      <c r="AY6" s="870"/>
      <c r="AZ6" s="871"/>
      <c r="BA6" s="869"/>
      <c r="BB6" s="870"/>
      <c r="BC6" s="870"/>
      <c r="BD6" s="870"/>
      <c r="BE6" s="871"/>
      <c r="BF6" s="869"/>
      <c r="BG6" s="870"/>
      <c r="BH6" s="870"/>
      <c r="BI6" s="870"/>
      <c r="BJ6" s="872"/>
      <c r="BK6" s="4"/>
      <c r="BL6" s="4"/>
      <c r="BM6" s="4"/>
      <c r="BN6" s="4"/>
      <c r="BO6" s="4"/>
      <c r="BP6" s="4"/>
      <c r="BQ6" s="4"/>
      <c r="BR6" s="4"/>
      <c r="BS6" s="4"/>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886"/>
      <c r="AW7" s="870"/>
      <c r="AX7" s="870"/>
      <c r="AY7" s="870"/>
      <c r="AZ7" s="871"/>
      <c r="BA7" s="869"/>
      <c r="BB7" s="870"/>
      <c r="BC7" s="870"/>
      <c r="BD7" s="870"/>
      <c r="BE7" s="871"/>
      <c r="BF7" s="869"/>
      <c r="BG7" s="870"/>
      <c r="BH7" s="870"/>
      <c r="BI7" s="870"/>
      <c r="BJ7" s="872"/>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86"/>
      <c r="AW8" s="870"/>
      <c r="AX8" s="870"/>
      <c r="AY8" s="870"/>
      <c r="AZ8" s="871"/>
      <c r="BA8" s="869"/>
      <c r="BB8" s="870"/>
      <c r="BC8" s="870"/>
      <c r="BD8" s="870"/>
      <c r="BE8" s="871"/>
      <c r="BF8" s="869"/>
      <c r="BG8" s="870"/>
      <c r="BH8" s="870"/>
      <c r="BI8" s="870"/>
      <c r="BJ8" s="872"/>
      <c r="BK8" s="4"/>
      <c r="BL8" s="4"/>
      <c r="BM8" s="4"/>
      <c r="BN8" s="4"/>
      <c r="BO8" s="4"/>
      <c r="BP8" s="4"/>
      <c r="BQ8" s="4"/>
      <c r="BR8" s="4"/>
      <c r="BS8" s="4"/>
    </row>
    <row r="9" spans="1:71" ht="12" customHeight="1" thickBot="1" x14ac:dyDescent="0.25">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4"/>
      <c r="AL9" s="4"/>
      <c r="AM9" s="4"/>
      <c r="AN9" s="4"/>
      <c r="AO9" s="4"/>
      <c r="AP9" s="4"/>
      <c r="AQ9" s="4"/>
      <c r="AR9" s="4"/>
      <c r="AS9" s="4"/>
      <c r="AT9" s="4"/>
      <c r="AU9" s="4"/>
      <c r="AV9" s="930"/>
      <c r="AW9" s="923"/>
      <c r="AX9" s="923"/>
      <c r="AY9" s="923"/>
      <c r="AZ9" s="931"/>
      <c r="BA9" s="922"/>
      <c r="BB9" s="923"/>
      <c r="BC9" s="923"/>
      <c r="BD9" s="923"/>
      <c r="BE9" s="931"/>
      <c r="BF9" s="922"/>
      <c r="BG9" s="923"/>
      <c r="BH9" s="923"/>
      <c r="BI9" s="923"/>
      <c r="BJ9" s="92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882</v>
      </c>
      <c r="B11" s="1289"/>
      <c r="C11" s="1289"/>
      <c r="D11" s="1289"/>
      <c r="E11" s="1289"/>
      <c r="F11" s="1289"/>
      <c r="G11" s="1289"/>
      <c r="H11" s="1289"/>
      <c r="I11" s="1289"/>
      <c r="J11" s="1289"/>
      <c r="K11" s="1289"/>
      <c r="L11" s="1289"/>
      <c r="M11" s="1289"/>
      <c r="N11" s="1289"/>
      <c r="O11" s="1289"/>
      <c r="P11" s="1290"/>
      <c r="Q11" s="6"/>
      <c r="R11" s="6"/>
      <c r="S11" s="879" t="s">
        <v>401</v>
      </c>
      <c r="T11" s="880"/>
      <c r="U11" s="880"/>
      <c r="V11" s="880"/>
      <c r="W11" s="880"/>
      <c r="X11" s="880"/>
      <c r="Y11" s="880"/>
      <c r="Z11" s="880"/>
      <c r="AA11" s="880"/>
      <c r="AB11" s="880"/>
      <c r="AC11" s="880"/>
      <c r="AD11" s="880"/>
      <c r="AE11" s="880"/>
      <c r="AF11" s="880"/>
      <c r="AG11" s="880"/>
      <c r="AH11" s="880"/>
      <c r="AI11" s="881"/>
      <c r="AJ11" s="4"/>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4"/>
      <c r="BQ11" s="4"/>
      <c r="BR11" s="4"/>
      <c r="BS11" s="4"/>
    </row>
    <row r="12" spans="1:71" ht="14.25" thickTop="1" x14ac:dyDescent="0.2">
      <c r="A12" s="1353" t="s">
        <v>166</v>
      </c>
      <c r="B12" s="1354"/>
      <c r="C12" s="1354"/>
      <c r="D12" s="1354"/>
      <c r="E12" s="1354"/>
      <c r="F12" s="1354"/>
      <c r="G12" s="1041"/>
      <c r="H12" s="1041"/>
      <c r="I12" s="1041"/>
      <c r="J12" s="1041"/>
      <c r="K12" s="1041"/>
      <c r="L12" s="1041"/>
      <c r="M12" s="1041"/>
      <c r="N12" s="1041"/>
      <c r="O12" s="1041"/>
      <c r="P12" s="1042"/>
      <c r="Q12" s="6"/>
      <c r="R12" s="6"/>
      <c r="S12" s="2055"/>
      <c r="T12" s="2056"/>
      <c r="U12" s="2056"/>
      <c r="V12" s="2056"/>
      <c r="W12" s="2056"/>
      <c r="X12" s="2056"/>
      <c r="Y12" s="2056"/>
      <c r="Z12" s="1904" t="s">
        <v>102</v>
      </c>
      <c r="AA12" s="1904"/>
      <c r="AB12" s="1904"/>
      <c r="AC12" s="1904"/>
      <c r="AD12" s="1904"/>
      <c r="AE12" s="1904" t="s">
        <v>101</v>
      </c>
      <c r="AF12" s="1904"/>
      <c r="AG12" s="1904"/>
      <c r="AH12" s="1904"/>
      <c r="AI12" s="2057"/>
      <c r="AJ12" s="4"/>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4"/>
      <c r="BQ12" s="4"/>
      <c r="BR12" s="4"/>
      <c r="BS12" s="4"/>
    </row>
    <row r="13" spans="1:71" ht="12" customHeight="1" x14ac:dyDescent="0.2">
      <c r="A13" s="1296" t="s">
        <v>165</v>
      </c>
      <c r="B13" s="1297"/>
      <c r="C13" s="1297"/>
      <c r="D13" s="1297"/>
      <c r="E13" s="1297"/>
      <c r="F13" s="1297"/>
      <c r="G13" s="1000"/>
      <c r="H13" s="2009"/>
      <c r="I13" s="2009"/>
      <c r="J13" s="2009"/>
      <c r="K13" s="2009"/>
      <c r="L13" s="458" t="s">
        <v>133</v>
      </c>
      <c r="M13" s="1142"/>
      <c r="N13" s="1142"/>
      <c r="O13" s="1142"/>
      <c r="P13" s="1350"/>
      <c r="Q13" s="6"/>
      <c r="R13" s="6"/>
      <c r="S13" s="997" t="s">
        <v>105</v>
      </c>
      <c r="T13" s="998"/>
      <c r="U13" s="998"/>
      <c r="V13" s="998"/>
      <c r="W13" s="998"/>
      <c r="X13" s="998"/>
      <c r="Y13" s="998"/>
      <c r="Z13" s="2059"/>
      <c r="AA13" s="1737"/>
      <c r="AB13" s="1737"/>
      <c r="AC13" s="1737"/>
      <c r="AD13" s="1737"/>
      <c r="AE13" s="2059"/>
      <c r="AF13" s="1737"/>
      <c r="AG13" s="1737"/>
      <c r="AH13" s="1737"/>
      <c r="AI13" s="2060"/>
      <c r="AJ13" s="4"/>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4"/>
      <c r="BQ13" s="4"/>
      <c r="BR13" s="4"/>
      <c r="BS13" s="4"/>
    </row>
    <row r="14" spans="1:71" ht="12" customHeight="1" x14ac:dyDescent="0.2">
      <c r="A14" s="1296" t="s">
        <v>111</v>
      </c>
      <c r="B14" s="1297"/>
      <c r="C14" s="1297"/>
      <c r="D14" s="1297"/>
      <c r="E14" s="1297"/>
      <c r="F14" s="1297"/>
      <c r="G14" s="1115"/>
      <c r="H14" s="1116"/>
      <c r="I14" s="1116"/>
      <c r="J14" s="1116"/>
      <c r="K14" s="1116"/>
      <c r="L14" s="1116"/>
      <c r="M14" s="1116"/>
      <c r="N14" s="1116"/>
      <c r="O14" s="1116"/>
      <c r="P14" s="1277"/>
      <c r="Q14" s="6"/>
      <c r="R14" s="6"/>
      <c r="S14" s="989" t="s">
        <v>1007</v>
      </c>
      <c r="T14" s="990"/>
      <c r="U14" s="990"/>
      <c r="V14" s="990"/>
      <c r="W14" s="990"/>
      <c r="X14" s="990"/>
      <c r="Y14" s="990"/>
      <c r="Z14" s="2058"/>
      <c r="AA14" s="919"/>
      <c r="AB14" s="919"/>
      <c r="AC14" s="919"/>
      <c r="AD14" s="919"/>
      <c r="AE14" s="921" t="str">
        <f>IF(AT18="Single Phase",AN13,IF(AT18="Three Phase",IF(MOD(AN13,1)=0,AN13&amp;".0",AN13)&amp;", "&amp;IF(MOD(AN14,1)=0,AN14&amp;".0",AN14)&amp;", "&amp;IF(MOD(AN15,1)=0,AN15&amp;".0",AN15),""))</f>
        <v/>
      </c>
      <c r="AF14" s="921"/>
      <c r="AG14" s="921"/>
      <c r="AH14" s="921"/>
      <c r="AI14" s="1022"/>
      <c r="AJ14" s="4"/>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4"/>
      <c r="BQ14" s="4"/>
      <c r="BR14" s="4"/>
      <c r="BS14" s="4"/>
    </row>
    <row r="15" spans="1:71" ht="12" customHeight="1" thickBot="1" x14ac:dyDescent="0.25">
      <c r="A15" s="1384" t="s">
        <v>54</v>
      </c>
      <c r="B15" s="1385"/>
      <c r="C15" s="1385"/>
      <c r="D15" s="1385"/>
      <c r="E15" s="1385"/>
      <c r="F15" s="1386"/>
      <c r="G15" s="1115"/>
      <c r="H15" s="1116"/>
      <c r="I15" s="1116"/>
      <c r="J15" s="1116"/>
      <c r="K15" s="1116"/>
      <c r="L15" s="1116"/>
      <c r="M15" s="1116"/>
      <c r="N15" s="1116"/>
      <c r="O15" s="1116"/>
      <c r="P15" s="1277"/>
      <c r="Q15" s="6"/>
      <c r="R15" s="6"/>
      <c r="S15" s="978" t="s">
        <v>98</v>
      </c>
      <c r="T15" s="979"/>
      <c r="U15" s="979"/>
      <c r="V15" s="979"/>
      <c r="W15" s="979"/>
      <c r="X15" s="979"/>
      <c r="Y15" s="979"/>
      <c r="Z15" s="1524"/>
      <c r="AA15" s="1524"/>
      <c r="AB15" s="1524"/>
      <c r="AC15" s="1524"/>
      <c r="AD15" s="1524"/>
      <c r="AE15" s="1149" t="str">
        <f>IF(AT18="Single Phase",AQ13,IF(AT18="Three Phase",AQ13 &amp;", "&amp; AQ14 &amp; ", " &amp; AQ15,""))</f>
        <v/>
      </c>
      <c r="AF15" s="1149"/>
      <c r="AG15" s="1149"/>
      <c r="AH15" s="1149"/>
      <c r="AI15" s="1150"/>
      <c r="AJ15" s="4"/>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c r="AA16" s="40"/>
      <c r="AB16" s="40"/>
      <c r="AC16" s="40"/>
      <c r="AD16" s="40"/>
      <c r="AE16" s="40"/>
      <c r="AF16" s="40"/>
      <c r="AG16" s="40"/>
      <c r="AH16" s="40"/>
      <c r="AI16" s="40"/>
      <c r="AJ16" s="4"/>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402</v>
      </c>
      <c r="U17" s="1426"/>
      <c r="V17" s="1426"/>
      <c r="W17" s="1426"/>
      <c r="X17" s="1426"/>
      <c r="Y17" s="1426"/>
      <c r="Z17" s="1426"/>
      <c r="AA17" s="1426"/>
      <c r="AB17" s="1426"/>
      <c r="AC17" s="1426"/>
      <c r="AD17" s="1426"/>
      <c r="AE17" s="1426"/>
      <c r="AF17" s="1426"/>
      <c r="AG17" s="1426"/>
      <c r="AH17" s="1426"/>
      <c r="AI17" s="1427"/>
      <c r="AJ17" s="4"/>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4"/>
      <c r="BQ17" s="4"/>
      <c r="BR17" s="4"/>
      <c r="BS17" s="4"/>
    </row>
    <row r="18" spans="1:71" ht="12.75" customHeight="1" thickTop="1" thickBot="1" x14ac:dyDescent="0.25">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4"/>
      <c r="BQ18" s="4"/>
      <c r="BR18" s="4"/>
      <c r="BS18" s="4"/>
    </row>
    <row r="19" spans="1:71" ht="12" customHeight="1" thickBot="1" x14ac:dyDescent="0.25">
      <c r="A19" s="1296" t="s">
        <v>164</v>
      </c>
      <c r="B19" s="1297"/>
      <c r="C19" s="1297"/>
      <c r="D19" s="1297"/>
      <c r="E19" s="1297"/>
      <c r="F19" s="1297"/>
      <c r="G19" s="1025"/>
      <c r="H19" s="1025"/>
      <c r="I19" s="1025"/>
      <c r="J19" s="1025"/>
      <c r="K19" s="1025"/>
      <c r="L19" s="1025"/>
      <c r="M19" s="1025"/>
      <c r="N19" s="1025"/>
      <c r="O19" s="1025"/>
      <c r="P19" s="1026"/>
      <c r="Q19" s="6"/>
      <c r="R19" s="6"/>
      <c r="S19" s="40"/>
      <c r="T19" s="1296" t="s">
        <v>161</v>
      </c>
      <c r="U19" s="1297"/>
      <c r="V19" s="1297"/>
      <c r="W19" s="1297"/>
      <c r="X19" s="1297"/>
      <c r="Y19" s="1297"/>
      <c r="Z19" s="918"/>
      <c r="AA19" s="918"/>
      <c r="AB19" s="918"/>
      <c r="AC19" s="918"/>
      <c r="AD19" s="918"/>
      <c r="AE19" s="1960" t="str">
        <f>AC53</f>
        <v/>
      </c>
      <c r="AF19" s="1960"/>
      <c r="AG19" s="1960"/>
      <c r="AH19" s="1960"/>
      <c r="AI19" s="201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1296" t="s">
        <v>160</v>
      </c>
      <c r="U20" s="1297"/>
      <c r="V20" s="1297"/>
      <c r="W20" s="1297"/>
      <c r="X20" s="1297"/>
      <c r="Y20" s="1297"/>
      <c r="Z20" s="918"/>
      <c r="AA20" s="918"/>
      <c r="AB20" s="918"/>
      <c r="AC20" s="918"/>
      <c r="AD20" s="918"/>
      <c r="AE20" s="1960" t="str">
        <f>IFERROR(AE19-AE21,"")</f>
        <v/>
      </c>
      <c r="AF20" s="1960"/>
      <c r="AG20" s="1960"/>
      <c r="AH20" s="1960"/>
      <c r="AI20" s="2010"/>
      <c r="AJ20" s="4"/>
      <c r="AK20" s="4"/>
      <c r="AL20" s="4"/>
      <c r="AM20" s="4"/>
      <c r="AN20" s="4"/>
      <c r="AO20" s="4"/>
      <c r="AP20" s="4"/>
      <c r="AQ20" s="4"/>
      <c r="AR20" s="4"/>
      <c r="AS20" s="4"/>
      <c r="AT20" s="4"/>
      <c r="AU20" s="4"/>
      <c r="AV20" s="4"/>
      <c r="AW20" s="4"/>
      <c r="AX20" s="4"/>
      <c r="AY20" s="4"/>
      <c r="AZ20" s="4"/>
      <c r="BA20" s="4"/>
      <c r="BB20" s="4"/>
      <c r="BC20" s="200"/>
      <c r="BD20" s="200"/>
      <c r="BE20" s="200"/>
      <c r="BF20" s="2076" t="s">
        <v>136</v>
      </c>
      <c r="BG20" s="1880"/>
      <c r="BH20" s="1880"/>
      <c r="BI20" s="1880"/>
      <c r="BJ20" s="1880"/>
      <c r="BK20" s="1880"/>
      <c r="BL20" s="1880"/>
      <c r="BM20" s="1880"/>
      <c r="BN20" s="1880"/>
      <c r="BO20" s="1880"/>
      <c r="BP20" s="1880"/>
      <c r="BQ20" s="1880"/>
      <c r="BR20" s="2077"/>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6" t="s">
        <v>403</v>
      </c>
      <c r="U21" s="1297"/>
      <c r="V21" s="1297"/>
      <c r="W21" s="1297"/>
      <c r="X21" s="1297"/>
      <c r="Y21" s="1297"/>
      <c r="Z21" s="918"/>
      <c r="AA21" s="918"/>
      <c r="AB21" s="918"/>
      <c r="AC21" s="918"/>
      <c r="AD21" s="918"/>
      <c r="AE21" s="918"/>
      <c r="AF21" s="918"/>
      <c r="AG21" s="918"/>
      <c r="AH21" s="918"/>
      <c r="AI21" s="1479"/>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94" t="s">
        <v>230</v>
      </c>
      <c r="U22" s="1295"/>
      <c r="V22" s="1295"/>
      <c r="W22" s="1295"/>
      <c r="X22" s="1295"/>
      <c r="Y22" s="1295"/>
      <c r="Z22" s="1524"/>
      <c r="AA22" s="1524"/>
      <c r="AB22" s="1524"/>
      <c r="AC22" s="1524"/>
      <c r="AD22" s="1524"/>
      <c r="AE22" s="1434" t="str">
        <f>IFERROR(AE21+AE20,"")</f>
        <v/>
      </c>
      <c r="AF22" s="1434"/>
      <c r="AG22" s="1434"/>
      <c r="AH22" s="1434"/>
      <c r="AI22" s="2047"/>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25" t="s">
        <v>159</v>
      </c>
      <c r="U24" s="1426"/>
      <c r="V24" s="1426"/>
      <c r="W24" s="1426"/>
      <c r="X24" s="1426"/>
      <c r="Y24" s="1426"/>
      <c r="Z24" s="1426"/>
      <c r="AA24" s="1426"/>
      <c r="AB24" s="1426"/>
      <c r="AC24" s="1426"/>
      <c r="AD24" s="1426"/>
      <c r="AE24" s="1426"/>
      <c r="AF24" s="1426"/>
      <c r="AG24" s="1426"/>
      <c r="AH24" s="1426"/>
      <c r="AI24" s="1427"/>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1" t="s">
        <v>365</v>
      </c>
      <c r="U25" s="2042"/>
      <c r="V25" s="2042"/>
      <c r="W25" s="2042"/>
      <c r="X25" s="2042"/>
      <c r="Y25" s="2042"/>
      <c r="Z25" s="2042"/>
      <c r="AA25" s="2042"/>
      <c r="AB25" s="2042"/>
      <c r="AC25" s="2042"/>
      <c r="AD25" s="2042"/>
      <c r="AE25" s="2045"/>
      <c r="AF25" s="2046"/>
      <c r="AG25" s="2046"/>
      <c r="AH25" s="2043" t="str">
        <f>IF(ISNUMBER(AE25),"%","")</f>
        <v/>
      </c>
      <c r="AI25" s="2044"/>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84" t="s">
        <v>92</v>
      </c>
      <c r="AW28" s="1306"/>
      <c r="AX28" s="1306"/>
      <c r="AY28" s="1306"/>
      <c r="AZ28" s="1306"/>
      <c r="BA28" s="1306"/>
      <c r="BB28" s="1306"/>
      <c r="BC28" s="1985"/>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86" t="s">
        <v>91</v>
      </c>
      <c r="AW29" s="1653"/>
      <c r="AX29" s="1653"/>
      <c r="AY29" s="1653"/>
      <c r="AZ29" s="1653"/>
      <c r="BA29" s="1654"/>
      <c r="BB29" s="1987"/>
      <c r="BC29" s="1988"/>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7" t="s">
        <v>749</v>
      </c>
      <c r="AL30" s="1618"/>
      <c r="AM30" s="1618"/>
      <c r="AN30" s="1618"/>
      <c r="AO30" s="1618"/>
      <c r="AP30" s="1618"/>
      <c r="AQ30" s="1618"/>
      <c r="AR30" s="1618"/>
      <c r="AS30" s="1619"/>
      <c r="AT30" s="4"/>
      <c r="AU30" s="48"/>
      <c r="AV30" s="1989" t="s">
        <v>90</v>
      </c>
      <c r="AW30" s="1268"/>
      <c r="AX30" s="1268"/>
      <c r="AY30" s="1268"/>
      <c r="AZ30" s="1268"/>
      <c r="BA30" s="1269"/>
      <c r="BB30" s="1990"/>
      <c r="BC30" s="1991"/>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620"/>
      <c r="AL31" s="1621"/>
      <c r="AM31" s="1621"/>
      <c r="AN31" s="1621"/>
      <c r="AO31" s="1621"/>
      <c r="AP31" s="1621"/>
      <c r="AQ31" s="1621"/>
      <c r="AR31" s="1621"/>
      <c r="AS31" s="162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82"/>
      <c r="B32" s="1579"/>
      <c r="C32" s="1579"/>
      <c r="D32" s="1579"/>
      <c r="E32" s="1579"/>
      <c r="F32" s="1579"/>
      <c r="G32" s="1579"/>
      <c r="H32" s="1360" t="s">
        <v>55</v>
      </c>
      <c r="I32" s="1360"/>
      <c r="J32" s="1360"/>
      <c r="K32" s="1360" t="s">
        <v>54</v>
      </c>
      <c r="L32" s="1360"/>
      <c r="M32" s="1360"/>
      <c r="N32" s="1360" t="s">
        <v>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623"/>
      <c r="AL32" s="1624"/>
      <c r="AM32" s="1624"/>
      <c r="AN32" s="1624"/>
      <c r="AO32" s="1624"/>
      <c r="AP32" s="1624"/>
      <c r="AQ32" s="1624"/>
      <c r="AR32" s="1624"/>
      <c r="AS32" s="1625"/>
      <c r="AT32" s="4"/>
      <c r="AU32" s="1305" t="s">
        <v>56</v>
      </c>
      <c r="AV32" s="1306"/>
      <c r="AW32" s="1306"/>
      <c r="AX32" s="1306"/>
      <c r="AY32" s="1306"/>
      <c r="AZ32" s="1306"/>
      <c r="BA32" s="1306"/>
      <c r="BB32" s="1306"/>
      <c r="BC32" s="1306"/>
      <c r="BD32" s="1307"/>
      <c r="BE32" s="176"/>
      <c r="BF32" s="261"/>
      <c r="BG32" s="176"/>
      <c r="BH32" s="176"/>
      <c r="BI32" s="176"/>
      <c r="BJ32" s="176"/>
      <c r="BK32" s="176"/>
      <c r="BL32" s="176"/>
      <c r="BM32" s="176"/>
      <c r="BN32" s="176"/>
      <c r="BO32" s="176"/>
      <c r="BP32" s="176"/>
      <c r="BQ32" s="176"/>
      <c r="BR32" s="262"/>
      <c r="BS32" s="176"/>
    </row>
    <row r="33" spans="1:71" ht="12.75" thickTop="1" x14ac:dyDescent="0.2">
      <c r="A33" s="2016"/>
      <c r="B33" s="2017"/>
      <c r="C33" s="2017"/>
      <c r="D33" s="2017"/>
      <c r="E33" s="2017"/>
      <c r="F33" s="2017"/>
      <c r="G33" s="2017"/>
      <c r="H33" s="1041"/>
      <c r="I33" s="1041"/>
      <c r="J33" s="1041"/>
      <c r="K33" s="1041"/>
      <c r="L33" s="1041"/>
      <c r="M33" s="1041"/>
      <c r="N33" s="1041"/>
      <c r="O33" s="1041"/>
      <c r="P33" s="1041"/>
      <c r="Q33" s="1041"/>
      <c r="R33" s="1041"/>
      <c r="S33" s="1041"/>
      <c r="T33" s="1576"/>
      <c r="U33" s="1576"/>
      <c r="V33" s="1576"/>
      <c r="W33" s="1576"/>
      <c r="X33" s="1576"/>
      <c r="Y33" s="1576"/>
      <c r="Z33" s="1576"/>
      <c r="AA33" s="1576"/>
      <c r="AB33" s="1576"/>
      <c r="AC33" s="1576"/>
      <c r="AD33" s="1576"/>
      <c r="AE33" s="1576"/>
      <c r="AF33" s="1041"/>
      <c r="AG33" s="1041"/>
      <c r="AH33" s="1041"/>
      <c r="AI33" s="1042"/>
      <c r="AJ33" s="4"/>
      <c r="AK33" s="2015" t="str">
        <f>IFERROR(AN33*(1-$BB$30),"")</f>
        <v/>
      </c>
      <c r="AL33" s="1992"/>
      <c r="AM33" s="1992"/>
      <c r="AN33" s="1992" t="str">
        <f>IFERROR(($AK$53*Q33),"")</f>
        <v/>
      </c>
      <c r="AO33" s="1992"/>
      <c r="AP33" s="1992"/>
      <c r="AQ33" s="1992" t="str">
        <f>IFERROR(AN33*(1+$BB$29),"")</f>
        <v/>
      </c>
      <c r="AR33" s="1992"/>
      <c r="AS33" s="1993"/>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176"/>
      <c r="BF33" s="261"/>
      <c r="BG33" s="176"/>
      <c r="BH33" s="176"/>
      <c r="BI33" s="176"/>
      <c r="BJ33" s="176"/>
      <c r="BK33" s="176"/>
      <c r="BL33" s="176"/>
      <c r="BM33" s="176"/>
      <c r="BN33" s="176"/>
      <c r="BO33" s="176"/>
      <c r="BP33" s="176"/>
      <c r="BQ33" s="176"/>
      <c r="BR33" s="262"/>
      <c r="BS33" s="176"/>
    </row>
    <row r="34" spans="1:71" ht="12" customHeight="1" x14ac:dyDescent="0.2">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2015" t="str">
        <f t="shared" ref="AK34:AK52" si="1">IFERROR(AN34*(1-$BB$30),"")</f>
        <v/>
      </c>
      <c r="AL34" s="1992"/>
      <c r="AM34" s="1992"/>
      <c r="AN34" s="1992" t="str">
        <f t="shared" ref="AN34:AN52" si="2">IFERROR(($AK$53*Q34),"")</f>
        <v/>
      </c>
      <c r="AO34" s="1992"/>
      <c r="AP34" s="1992"/>
      <c r="AQ34" s="1992" t="str">
        <f t="shared" ref="AQ34:AQ52" si="3">IFERROR(AN34*(1+$BB$29),"")</f>
        <v/>
      </c>
      <c r="AR34" s="1992"/>
      <c r="AS34" s="1993"/>
      <c r="AT34" s="4"/>
      <c r="AU34" s="1969" t="str">
        <f t="shared" si="0"/>
        <v/>
      </c>
      <c r="AV34" s="1970"/>
      <c r="AW34" s="1970"/>
      <c r="AX34" s="1970"/>
      <c r="AY34" s="1970"/>
      <c r="AZ34" s="1970"/>
      <c r="BA34" s="1970"/>
      <c r="BB34" s="1970"/>
      <c r="BC34" s="1970"/>
      <c r="BD34" s="1971"/>
      <c r="BE34" s="176"/>
      <c r="BF34" s="261"/>
      <c r="BG34" s="176"/>
      <c r="BH34" s="176"/>
      <c r="BI34" s="176"/>
      <c r="BJ34" s="176"/>
      <c r="BK34" s="176"/>
      <c r="BL34" s="176"/>
      <c r="BM34" s="176"/>
      <c r="BN34" s="176"/>
      <c r="BO34" s="176"/>
      <c r="BP34" s="176"/>
      <c r="BQ34" s="176"/>
      <c r="BR34" s="262"/>
      <c r="BS34" s="176"/>
    </row>
    <row r="35" spans="1:71" ht="12" customHeight="1" thickBot="1" x14ac:dyDescent="0.25">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2015" t="str">
        <f t="shared" si="1"/>
        <v/>
      </c>
      <c r="AL35" s="1992"/>
      <c r="AM35" s="1992"/>
      <c r="AN35" s="1992" t="str">
        <f t="shared" si="2"/>
        <v/>
      </c>
      <c r="AO35" s="1992"/>
      <c r="AP35" s="1992"/>
      <c r="AQ35" s="1992" t="str">
        <f t="shared" si="3"/>
        <v/>
      </c>
      <c r="AR35" s="1992"/>
      <c r="AS35" s="1993"/>
      <c r="AT35" s="4"/>
      <c r="AU35" s="1969" t="str">
        <f t="shared" si="0"/>
        <v/>
      </c>
      <c r="AV35" s="1970"/>
      <c r="AW35" s="1970"/>
      <c r="AX35" s="1970"/>
      <c r="AY35" s="1970"/>
      <c r="AZ35" s="1970"/>
      <c r="BA35" s="1970"/>
      <c r="BB35" s="1970"/>
      <c r="BC35" s="1970"/>
      <c r="BD35" s="1971"/>
      <c r="BE35" s="176"/>
      <c r="BF35" s="263"/>
      <c r="BG35" s="264"/>
      <c r="BH35" s="264"/>
      <c r="BI35" s="264"/>
      <c r="BJ35" s="264"/>
      <c r="BK35" s="264"/>
      <c r="BL35" s="264"/>
      <c r="BM35" s="264"/>
      <c r="BN35" s="264"/>
      <c r="BO35" s="264"/>
      <c r="BP35" s="264"/>
      <c r="BQ35" s="264"/>
      <c r="BR35" s="265"/>
      <c r="BS35" s="176"/>
    </row>
    <row r="36" spans="1:71"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15" t="str">
        <f t="shared" si="1"/>
        <v/>
      </c>
      <c r="AL36" s="1992"/>
      <c r="AM36" s="1992"/>
      <c r="AN36" s="1992" t="str">
        <f t="shared" si="2"/>
        <v/>
      </c>
      <c r="AO36" s="1992"/>
      <c r="AP36" s="1992"/>
      <c r="AQ36" s="1992" t="str">
        <f t="shared" si="3"/>
        <v/>
      </c>
      <c r="AR36" s="1992"/>
      <c r="AS36" s="1993"/>
      <c r="AT36" s="4"/>
      <c r="AU36" s="1969" t="str">
        <f t="shared" si="0"/>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15" t="str">
        <f t="shared" si="1"/>
        <v/>
      </c>
      <c r="AL37" s="1992"/>
      <c r="AM37" s="1992"/>
      <c r="AN37" s="1992" t="str">
        <f t="shared" si="2"/>
        <v/>
      </c>
      <c r="AO37" s="1992"/>
      <c r="AP37" s="1992"/>
      <c r="AQ37" s="1992" t="str">
        <f t="shared" si="3"/>
        <v/>
      </c>
      <c r="AR37" s="1992"/>
      <c r="AS37" s="1993"/>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15" t="str">
        <f t="shared" si="1"/>
        <v/>
      </c>
      <c r="AL38" s="1992"/>
      <c r="AM38" s="1992"/>
      <c r="AN38" s="1992" t="str">
        <f t="shared" si="2"/>
        <v/>
      </c>
      <c r="AO38" s="1992"/>
      <c r="AP38" s="1992"/>
      <c r="AQ38" s="1992" t="str">
        <f t="shared" si="3"/>
        <v/>
      </c>
      <c r="AR38" s="1992"/>
      <c r="AS38" s="1993"/>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15" t="str">
        <f t="shared" si="1"/>
        <v/>
      </c>
      <c r="AL39" s="1992"/>
      <c r="AM39" s="1992"/>
      <c r="AN39" s="1992" t="str">
        <f t="shared" si="2"/>
        <v/>
      </c>
      <c r="AO39" s="1992"/>
      <c r="AP39" s="1992"/>
      <c r="AQ39" s="1992" t="str">
        <f t="shared" si="3"/>
        <v/>
      </c>
      <c r="AR39" s="1992"/>
      <c r="AS39" s="1993"/>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15" t="str">
        <f t="shared" si="1"/>
        <v/>
      </c>
      <c r="AL40" s="1992"/>
      <c r="AM40" s="1992"/>
      <c r="AN40" s="1992" t="str">
        <f t="shared" si="2"/>
        <v/>
      </c>
      <c r="AO40" s="1992"/>
      <c r="AP40" s="1992"/>
      <c r="AQ40" s="1992" t="str">
        <f t="shared" si="3"/>
        <v/>
      </c>
      <c r="AR40" s="1992"/>
      <c r="AS40" s="1993"/>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15" t="str">
        <f t="shared" si="1"/>
        <v/>
      </c>
      <c r="AL41" s="1992"/>
      <c r="AM41" s="1992"/>
      <c r="AN41" s="1992" t="str">
        <f t="shared" si="2"/>
        <v/>
      </c>
      <c r="AO41" s="1992"/>
      <c r="AP41" s="1992"/>
      <c r="AQ41" s="1992" t="str">
        <f t="shared" si="3"/>
        <v/>
      </c>
      <c r="AR41" s="1992"/>
      <c r="AS41" s="1993"/>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15" t="str">
        <f t="shared" si="1"/>
        <v/>
      </c>
      <c r="AL42" s="1992"/>
      <c r="AM42" s="1992"/>
      <c r="AN42" s="1992" t="str">
        <f t="shared" si="2"/>
        <v/>
      </c>
      <c r="AO42" s="1992"/>
      <c r="AP42" s="1992"/>
      <c r="AQ42" s="1992" t="str">
        <f t="shared" si="3"/>
        <v/>
      </c>
      <c r="AR42" s="1992"/>
      <c r="AS42" s="1993"/>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15" t="str">
        <f t="shared" si="1"/>
        <v/>
      </c>
      <c r="AL43" s="1992"/>
      <c r="AM43" s="1992"/>
      <c r="AN43" s="1992" t="str">
        <f t="shared" si="2"/>
        <v/>
      </c>
      <c r="AO43" s="1992"/>
      <c r="AP43" s="1992"/>
      <c r="AQ43" s="1992" t="str">
        <f t="shared" si="3"/>
        <v/>
      </c>
      <c r="AR43" s="1992"/>
      <c r="AS43" s="1993"/>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15" t="str">
        <f t="shared" si="1"/>
        <v/>
      </c>
      <c r="AL44" s="1992"/>
      <c r="AM44" s="1992"/>
      <c r="AN44" s="1992" t="str">
        <f t="shared" si="2"/>
        <v/>
      </c>
      <c r="AO44" s="1992"/>
      <c r="AP44" s="1992"/>
      <c r="AQ44" s="1992" t="str">
        <f t="shared" si="3"/>
        <v/>
      </c>
      <c r="AR44" s="1992"/>
      <c r="AS44" s="1993"/>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15" t="str">
        <f t="shared" si="1"/>
        <v/>
      </c>
      <c r="AL45" s="1992"/>
      <c r="AM45" s="1992"/>
      <c r="AN45" s="1992" t="str">
        <f t="shared" si="2"/>
        <v/>
      </c>
      <c r="AO45" s="1992"/>
      <c r="AP45" s="1992"/>
      <c r="AQ45" s="1992" t="str">
        <f t="shared" si="3"/>
        <v/>
      </c>
      <c r="AR45" s="1992"/>
      <c r="AS45" s="1993"/>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15" t="str">
        <f t="shared" si="1"/>
        <v/>
      </c>
      <c r="AL46" s="1992"/>
      <c r="AM46" s="1992"/>
      <c r="AN46" s="1992" t="str">
        <f t="shared" si="2"/>
        <v/>
      </c>
      <c r="AO46" s="1992"/>
      <c r="AP46" s="1992"/>
      <c r="AQ46" s="1992" t="str">
        <f t="shared" si="3"/>
        <v/>
      </c>
      <c r="AR46" s="1992"/>
      <c r="AS46" s="1993"/>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15" t="str">
        <f t="shared" si="1"/>
        <v/>
      </c>
      <c r="AL47" s="1992"/>
      <c r="AM47" s="1992"/>
      <c r="AN47" s="1992" t="str">
        <f t="shared" si="2"/>
        <v/>
      </c>
      <c r="AO47" s="1992"/>
      <c r="AP47" s="1992"/>
      <c r="AQ47" s="1992" t="str">
        <f t="shared" si="3"/>
        <v/>
      </c>
      <c r="AR47" s="1992"/>
      <c r="AS47" s="1993"/>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15" t="str">
        <f t="shared" si="1"/>
        <v/>
      </c>
      <c r="AL48" s="1992"/>
      <c r="AM48" s="1992"/>
      <c r="AN48" s="1992" t="str">
        <f t="shared" si="2"/>
        <v/>
      </c>
      <c r="AO48" s="1992"/>
      <c r="AP48" s="1992"/>
      <c r="AQ48" s="1992" t="str">
        <f t="shared" si="3"/>
        <v/>
      </c>
      <c r="AR48" s="1992"/>
      <c r="AS48" s="1993"/>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15" t="str">
        <f t="shared" si="1"/>
        <v/>
      </c>
      <c r="AL49" s="1992"/>
      <c r="AM49" s="1992"/>
      <c r="AN49" s="1992" t="str">
        <f t="shared" si="2"/>
        <v/>
      </c>
      <c r="AO49" s="1992"/>
      <c r="AP49" s="1992"/>
      <c r="AQ49" s="1992" t="str">
        <f t="shared" si="3"/>
        <v/>
      </c>
      <c r="AR49" s="1992"/>
      <c r="AS49" s="1993"/>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15" t="str">
        <f t="shared" si="1"/>
        <v/>
      </c>
      <c r="AL50" s="1992"/>
      <c r="AM50" s="1992"/>
      <c r="AN50" s="1992" t="str">
        <f t="shared" si="2"/>
        <v/>
      </c>
      <c r="AO50" s="1992"/>
      <c r="AP50" s="1992"/>
      <c r="AQ50" s="1992" t="str">
        <f t="shared" si="3"/>
        <v/>
      </c>
      <c r="AR50" s="1992"/>
      <c r="AS50" s="1993"/>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15" t="str">
        <f t="shared" si="1"/>
        <v/>
      </c>
      <c r="AL51" s="1992"/>
      <c r="AM51" s="1992"/>
      <c r="AN51" s="1992" t="str">
        <f t="shared" si="2"/>
        <v/>
      </c>
      <c r="AO51" s="1992"/>
      <c r="AP51" s="1992"/>
      <c r="AQ51" s="1992" t="str">
        <f t="shared" si="3"/>
        <v/>
      </c>
      <c r="AR51" s="1992"/>
      <c r="AS51" s="1993"/>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15" t="str">
        <f t="shared" si="1"/>
        <v/>
      </c>
      <c r="AL52" s="1992"/>
      <c r="AM52" s="1992"/>
      <c r="AN52" s="1992" t="str">
        <f t="shared" si="2"/>
        <v/>
      </c>
      <c r="AO52" s="1992"/>
      <c r="AP52" s="1992"/>
      <c r="AQ52" s="1992" t="str">
        <f t="shared" si="3"/>
        <v/>
      </c>
      <c r="AR52" s="1992"/>
      <c r="AS52" s="1993"/>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J53" s="4"/>
      <c r="AK53" s="2020" t="str">
        <f>IFERROR((T53/Q53),"")</f>
        <v/>
      </c>
      <c r="AL53" s="2021"/>
      <c r="AM53" s="2022"/>
      <c r="AN53" s="2018"/>
      <c r="AO53" s="2018"/>
      <c r="AP53" s="2018"/>
      <c r="AQ53" s="2018"/>
      <c r="AR53" s="2018"/>
      <c r="AS53" s="2019"/>
      <c r="AT53" s="4"/>
      <c r="AU53" s="1972" t="str">
        <f>IFERROR(IF(AC53="","",IF(AC53&lt;Q53-(Q53*$BB$30),"Below "&amp;$BB$30*100&amp;"% by "&amp;Q53-(Q53*$BB$30)-AC53&amp;" CFM",IF(AC53&gt;Q53+(Q53*$BB$29),"Above "&amp;$BB$29*100&amp;"% by "&amp;AC53-Q53-(Q53*$BB$29)&amp;" CFM",""))),"")</f>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655</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882</v>
      </c>
      <c r="B11" s="1289"/>
      <c r="C11" s="1289"/>
      <c r="D11" s="1289"/>
      <c r="E11" s="1289"/>
      <c r="F11" s="1289"/>
      <c r="G11" s="1289"/>
      <c r="H11" s="1289"/>
      <c r="I11" s="1289"/>
      <c r="J11" s="1289"/>
      <c r="K11" s="1289"/>
      <c r="L11" s="1289"/>
      <c r="M11" s="1289"/>
      <c r="N11" s="1289"/>
      <c r="O11" s="1289"/>
      <c r="P11" s="1290"/>
      <c r="Q11" s="6"/>
      <c r="R11" s="6"/>
      <c r="S11" s="879" t="s">
        <v>401</v>
      </c>
      <c r="T11" s="880"/>
      <c r="U11" s="880"/>
      <c r="V11" s="880"/>
      <c r="W11" s="880"/>
      <c r="X11" s="880"/>
      <c r="Y11" s="880"/>
      <c r="Z11" s="880"/>
      <c r="AA11" s="880"/>
      <c r="AB11" s="880"/>
      <c r="AC11" s="880"/>
      <c r="AD11" s="880"/>
      <c r="AE11" s="880"/>
      <c r="AF11" s="880"/>
      <c r="AG11" s="880"/>
      <c r="AH11" s="880"/>
      <c r="AI11" s="881"/>
      <c r="AJ11" s="4"/>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4"/>
      <c r="BQ11" s="4"/>
      <c r="BR11" s="4"/>
      <c r="BS11" s="4"/>
    </row>
    <row r="12" spans="1:71" ht="14.25" thickTop="1" x14ac:dyDescent="0.2">
      <c r="A12" s="1353" t="s">
        <v>166</v>
      </c>
      <c r="B12" s="1354"/>
      <c r="C12" s="1354"/>
      <c r="D12" s="1354"/>
      <c r="E12" s="1354"/>
      <c r="F12" s="1354"/>
      <c r="G12" s="1041"/>
      <c r="H12" s="1041"/>
      <c r="I12" s="1041"/>
      <c r="J12" s="1041"/>
      <c r="K12" s="1041"/>
      <c r="L12" s="1041"/>
      <c r="M12" s="1041"/>
      <c r="N12" s="1041"/>
      <c r="O12" s="1041"/>
      <c r="P12" s="1042"/>
      <c r="Q12" s="6"/>
      <c r="R12" s="6"/>
      <c r="S12" s="2055"/>
      <c r="T12" s="2056"/>
      <c r="U12" s="2056"/>
      <c r="V12" s="2056"/>
      <c r="W12" s="2056"/>
      <c r="X12" s="2056"/>
      <c r="Y12" s="2056"/>
      <c r="Z12" s="1904" t="s">
        <v>102</v>
      </c>
      <c r="AA12" s="1904"/>
      <c r="AB12" s="1904"/>
      <c r="AC12" s="1904"/>
      <c r="AD12" s="1904"/>
      <c r="AE12" s="1904" t="s">
        <v>101</v>
      </c>
      <c r="AF12" s="1904"/>
      <c r="AG12" s="1904"/>
      <c r="AH12" s="1904"/>
      <c r="AI12" s="2057"/>
      <c r="AJ12" s="4"/>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4"/>
      <c r="BQ12" s="4"/>
      <c r="BR12" s="4"/>
      <c r="BS12" s="4"/>
    </row>
    <row r="13" spans="1:71" ht="12" customHeight="1" x14ac:dyDescent="0.2">
      <c r="A13" s="1296" t="s">
        <v>165</v>
      </c>
      <c r="B13" s="1297"/>
      <c r="C13" s="1297"/>
      <c r="D13" s="1297"/>
      <c r="E13" s="1297"/>
      <c r="F13" s="1297"/>
      <c r="G13" s="1000"/>
      <c r="H13" s="2009"/>
      <c r="I13" s="2009"/>
      <c r="J13" s="2009"/>
      <c r="K13" s="2009"/>
      <c r="L13" s="250" t="s">
        <v>133</v>
      </c>
      <c r="M13" s="1142"/>
      <c r="N13" s="1142"/>
      <c r="O13" s="1142"/>
      <c r="P13" s="1350"/>
      <c r="Q13" s="6"/>
      <c r="R13" s="6"/>
      <c r="S13" s="997" t="s">
        <v>105</v>
      </c>
      <c r="T13" s="998"/>
      <c r="U13" s="998"/>
      <c r="V13" s="998"/>
      <c r="W13" s="998"/>
      <c r="X13" s="998"/>
      <c r="Y13" s="998"/>
      <c r="Z13" s="2059"/>
      <c r="AA13" s="1737"/>
      <c r="AB13" s="1737"/>
      <c r="AC13" s="1737"/>
      <c r="AD13" s="1737"/>
      <c r="AE13" s="2059"/>
      <c r="AF13" s="1737"/>
      <c r="AG13" s="1737"/>
      <c r="AH13" s="1737"/>
      <c r="AI13" s="2060"/>
      <c r="AJ13" s="4"/>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4"/>
      <c r="BQ13" s="4"/>
      <c r="BR13" s="4"/>
      <c r="BS13" s="4"/>
    </row>
    <row r="14" spans="1:71"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989" t="s">
        <v>1007</v>
      </c>
      <c r="T14" s="990"/>
      <c r="U14" s="990"/>
      <c r="V14" s="990"/>
      <c r="W14" s="990"/>
      <c r="X14" s="990"/>
      <c r="Y14" s="990"/>
      <c r="Z14" s="2058"/>
      <c r="AA14" s="919"/>
      <c r="AB14" s="919"/>
      <c r="AC14" s="919"/>
      <c r="AD14" s="919"/>
      <c r="AE14" s="921" t="str">
        <f>IF(AT18="Single Phase",AN13,IF(AT18="Three Phase",IF(MOD(AN13,1)=0,AN13&amp;".0",AN13)&amp;", "&amp;IF(MOD(AN14,1)=0,AN14&amp;".0",AN14)&amp;", "&amp;IF(MOD(AN15,1)=0,AN15&amp;".0",AN15),""))</f>
        <v/>
      </c>
      <c r="AF14" s="921"/>
      <c r="AG14" s="921"/>
      <c r="AH14" s="921"/>
      <c r="AI14" s="1022"/>
      <c r="AJ14" s="4"/>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4"/>
      <c r="BQ14" s="4"/>
      <c r="BR14" s="4"/>
      <c r="BS14" s="4"/>
    </row>
    <row r="15" spans="1:71" ht="12" customHeight="1" thickBot="1" x14ac:dyDescent="0.25">
      <c r="A15" s="1384" t="s">
        <v>54</v>
      </c>
      <c r="B15" s="1385"/>
      <c r="C15" s="1385"/>
      <c r="D15" s="1385"/>
      <c r="E15" s="1385"/>
      <c r="F15" s="1386"/>
      <c r="G15" s="1025"/>
      <c r="H15" s="1025"/>
      <c r="I15" s="1025"/>
      <c r="J15" s="1025"/>
      <c r="K15" s="1025"/>
      <c r="L15" s="1025"/>
      <c r="M15" s="1025"/>
      <c r="N15" s="1025"/>
      <c r="O15" s="1025"/>
      <c r="P15" s="1026"/>
      <c r="Q15" s="6"/>
      <c r="R15" s="6"/>
      <c r="S15" s="978" t="s">
        <v>98</v>
      </c>
      <c r="T15" s="979"/>
      <c r="U15" s="979"/>
      <c r="V15" s="979"/>
      <c r="W15" s="979"/>
      <c r="X15" s="979"/>
      <c r="Y15" s="979"/>
      <c r="Z15" s="1524"/>
      <c r="AA15" s="1524"/>
      <c r="AB15" s="1524"/>
      <c r="AC15" s="1524"/>
      <c r="AD15" s="1524"/>
      <c r="AE15" s="1149" t="str">
        <f>IF(AT18="Single Phase",AQ13,IF(AT18="Three Phase",AQ13 &amp;", "&amp; AQ14 &amp; ", " &amp; AQ15,""))</f>
        <v/>
      </c>
      <c r="AF15" s="1149"/>
      <c r="AG15" s="1149"/>
      <c r="AH15" s="1149"/>
      <c r="AI15" s="1150"/>
      <c r="AJ15" s="4"/>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c r="AA16" s="40"/>
      <c r="AB16" s="40"/>
      <c r="AC16" s="40"/>
      <c r="AD16" s="40"/>
      <c r="AE16" s="40"/>
      <c r="AF16" s="40"/>
      <c r="AG16" s="40"/>
      <c r="AH16" s="40"/>
      <c r="AI16" s="40"/>
      <c r="AJ16" s="4"/>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402</v>
      </c>
      <c r="U17" s="1426"/>
      <c r="V17" s="1426"/>
      <c r="W17" s="1426"/>
      <c r="X17" s="1426"/>
      <c r="Y17" s="1426"/>
      <c r="Z17" s="1426"/>
      <c r="AA17" s="1426"/>
      <c r="AB17" s="1426"/>
      <c r="AC17" s="1426"/>
      <c r="AD17" s="1426"/>
      <c r="AE17" s="1426"/>
      <c r="AF17" s="1426"/>
      <c r="AG17" s="1426"/>
      <c r="AH17" s="1426"/>
      <c r="AI17" s="1427"/>
      <c r="AJ17" s="4"/>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4"/>
      <c r="BQ17" s="4"/>
      <c r="BR17" s="4"/>
      <c r="BS17" s="4"/>
    </row>
    <row r="18" spans="1:71" ht="12.75" customHeight="1" thickTop="1" thickBot="1" x14ac:dyDescent="0.25">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4"/>
      <c r="BQ18" s="4"/>
      <c r="BR18" s="4"/>
      <c r="BS18" s="4"/>
    </row>
    <row r="19" spans="1:71" ht="12" customHeight="1" thickBot="1" x14ac:dyDescent="0.25">
      <c r="A19" s="1296" t="s">
        <v>164</v>
      </c>
      <c r="B19" s="1297"/>
      <c r="C19" s="1297"/>
      <c r="D19" s="1297"/>
      <c r="E19" s="1297"/>
      <c r="F19" s="1297"/>
      <c r="G19" s="1025"/>
      <c r="H19" s="1025"/>
      <c r="I19" s="1025"/>
      <c r="J19" s="1025"/>
      <c r="K19" s="1025"/>
      <c r="L19" s="1025"/>
      <c r="M19" s="1025"/>
      <c r="N19" s="1025"/>
      <c r="O19" s="1025"/>
      <c r="P19" s="1026"/>
      <c r="Q19" s="6"/>
      <c r="R19" s="6"/>
      <c r="S19" s="40"/>
      <c r="T19" s="1296" t="s">
        <v>161</v>
      </c>
      <c r="U19" s="1297"/>
      <c r="V19" s="1297"/>
      <c r="W19" s="1297"/>
      <c r="X19" s="1297"/>
      <c r="Y19" s="1297"/>
      <c r="Z19" s="918"/>
      <c r="AA19" s="918"/>
      <c r="AB19" s="918"/>
      <c r="AC19" s="918"/>
      <c r="AD19" s="918"/>
      <c r="AE19" s="1960" t="str">
        <f>AC53</f>
        <v/>
      </c>
      <c r="AF19" s="1960"/>
      <c r="AG19" s="1960"/>
      <c r="AH19" s="1960"/>
      <c r="AI19" s="201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1296" t="s">
        <v>160</v>
      </c>
      <c r="U20" s="1297"/>
      <c r="V20" s="1297"/>
      <c r="W20" s="1297"/>
      <c r="X20" s="1297"/>
      <c r="Y20" s="1297"/>
      <c r="Z20" s="918"/>
      <c r="AA20" s="918"/>
      <c r="AB20" s="918"/>
      <c r="AC20" s="918"/>
      <c r="AD20" s="918"/>
      <c r="AE20" s="1960" t="str">
        <f>IFERROR(AE19-AE21,"")</f>
        <v/>
      </c>
      <c r="AF20" s="1960"/>
      <c r="AG20" s="1960"/>
      <c r="AH20" s="1960"/>
      <c r="AI20" s="2010"/>
      <c r="AJ20" s="4"/>
      <c r="AK20" s="1305" t="s">
        <v>696</v>
      </c>
      <c r="AL20" s="1306"/>
      <c r="AM20" s="1306"/>
      <c r="AN20" s="1306"/>
      <c r="AO20" s="1306"/>
      <c r="AP20" s="1306"/>
      <c r="AQ20" s="1306"/>
      <c r="AR20" s="1306"/>
      <c r="AS20" s="1306"/>
      <c r="AT20" s="1306"/>
      <c r="AU20" s="1306"/>
      <c r="AV20" s="1306"/>
      <c r="AW20" s="1306"/>
      <c r="AX20" s="1306"/>
      <c r="AY20" s="1307"/>
      <c r="AZ20" s="4"/>
      <c r="BA20" s="4"/>
      <c r="BB20" s="4"/>
      <c r="BC20" s="4"/>
      <c r="BD20" s="4"/>
      <c r="BE20" s="4"/>
      <c r="BF20" s="2076" t="s">
        <v>136</v>
      </c>
      <c r="BG20" s="1880"/>
      <c r="BH20" s="1880"/>
      <c r="BI20" s="1880"/>
      <c r="BJ20" s="1880"/>
      <c r="BK20" s="1880"/>
      <c r="BL20" s="1880"/>
      <c r="BM20" s="1880"/>
      <c r="BN20" s="1880"/>
      <c r="BO20" s="1880"/>
      <c r="BP20" s="1880"/>
      <c r="BQ20" s="1880"/>
      <c r="BR20" s="1880"/>
      <c r="BS20" s="2077"/>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6" t="s">
        <v>403</v>
      </c>
      <c r="U21" s="1297"/>
      <c r="V21" s="1297"/>
      <c r="W21" s="1297"/>
      <c r="X21" s="1297"/>
      <c r="Y21" s="1297"/>
      <c r="Z21" s="918"/>
      <c r="AA21" s="918"/>
      <c r="AB21" s="918"/>
      <c r="AC21" s="918"/>
      <c r="AD21" s="918"/>
      <c r="AE21" s="918"/>
      <c r="AF21" s="918"/>
      <c r="AG21" s="918"/>
      <c r="AH21" s="918"/>
      <c r="AI21" s="1479"/>
      <c r="AJ21" s="4"/>
      <c r="AK21" s="905"/>
      <c r="AL21" s="906"/>
      <c r="AM21" s="906"/>
      <c r="AN21" s="906"/>
      <c r="AO21" s="907"/>
      <c r="AP21" s="908"/>
      <c r="AQ21" s="906"/>
      <c r="AR21" s="906"/>
      <c r="AS21" s="906"/>
      <c r="AT21" s="907"/>
      <c r="AU21" s="908"/>
      <c r="AV21" s="906"/>
      <c r="AW21" s="906"/>
      <c r="AX21" s="906"/>
      <c r="AY21" s="909"/>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25" t="s">
        <v>159</v>
      </c>
      <c r="B22" s="1426"/>
      <c r="C22" s="1426"/>
      <c r="D22" s="1426"/>
      <c r="E22" s="1426"/>
      <c r="F22" s="1426"/>
      <c r="G22" s="1426"/>
      <c r="H22" s="1426"/>
      <c r="I22" s="1426"/>
      <c r="J22" s="1426"/>
      <c r="K22" s="1426"/>
      <c r="L22" s="1426"/>
      <c r="M22" s="1426"/>
      <c r="N22" s="1426"/>
      <c r="O22" s="1426"/>
      <c r="P22" s="1427"/>
      <c r="Q22" s="42"/>
      <c r="R22" s="42"/>
      <c r="S22" s="42"/>
      <c r="T22" s="1294" t="s">
        <v>230</v>
      </c>
      <c r="U22" s="1295"/>
      <c r="V22" s="1295"/>
      <c r="W22" s="1295"/>
      <c r="X22" s="1295"/>
      <c r="Y22" s="1295"/>
      <c r="Z22" s="1524"/>
      <c r="AA22" s="1524"/>
      <c r="AB22" s="1524"/>
      <c r="AC22" s="1524"/>
      <c r="AD22" s="1524"/>
      <c r="AE22" s="1434" t="str">
        <f>IFERROR(AE21+AE20,"")</f>
        <v/>
      </c>
      <c r="AF22" s="1434"/>
      <c r="AG22" s="1434"/>
      <c r="AH22" s="1434"/>
      <c r="AI22" s="2047"/>
      <c r="AJ22" s="4"/>
      <c r="AK22" s="886"/>
      <c r="AL22" s="870"/>
      <c r="AM22" s="870"/>
      <c r="AN22" s="870"/>
      <c r="AO22" s="871"/>
      <c r="AP22" s="869"/>
      <c r="AQ22" s="870"/>
      <c r="AR22" s="870"/>
      <c r="AS22" s="870"/>
      <c r="AT22" s="871"/>
      <c r="AU22" s="869"/>
      <c r="AV22" s="870"/>
      <c r="AW22" s="870"/>
      <c r="AX22" s="870"/>
      <c r="AY22" s="872"/>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41" t="s">
        <v>365</v>
      </c>
      <c r="B23" s="2042"/>
      <c r="C23" s="2042"/>
      <c r="D23" s="2042"/>
      <c r="E23" s="2042"/>
      <c r="F23" s="2042"/>
      <c r="G23" s="2042"/>
      <c r="H23" s="2042"/>
      <c r="I23" s="2042"/>
      <c r="J23" s="2042"/>
      <c r="K23" s="2042"/>
      <c r="L23" s="2045"/>
      <c r="M23" s="2046"/>
      <c r="N23" s="2046"/>
      <c r="O23" s="2043" t="str">
        <f>IF(ISNUMBER(L23),"%","")</f>
        <v/>
      </c>
      <c r="P23" s="2044"/>
      <c r="Q23" s="42"/>
      <c r="R23" s="42"/>
      <c r="S23" s="42"/>
      <c r="T23" s="42"/>
      <c r="U23" s="42"/>
      <c r="V23" s="42"/>
      <c r="W23" s="42"/>
      <c r="X23" s="42"/>
      <c r="Y23" s="42"/>
      <c r="Z23" s="42"/>
      <c r="AA23" s="42"/>
      <c r="AB23" s="42"/>
      <c r="AC23" s="42"/>
      <c r="AD23" s="42"/>
      <c r="AE23" s="42"/>
      <c r="AF23" s="42"/>
      <c r="AG23" s="42"/>
      <c r="AH23" s="42"/>
      <c r="AI23" s="42"/>
      <c r="AJ23" s="4"/>
      <c r="AK23" s="886"/>
      <c r="AL23" s="870"/>
      <c r="AM23" s="870"/>
      <c r="AN23" s="870"/>
      <c r="AO23" s="871"/>
      <c r="AP23" s="869"/>
      <c r="AQ23" s="870"/>
      <c r="AR23" s="870"/>
      <c r="AS23" s="870"/>
      <c r="AT23" s="871"/>
      <c r="AU23" s="869"/>
      <c r="AV23" s="870"/>
      <c r="AW23" s="870"/>
      <c r="AX23" s="870"/>
      <c r="AY23" s="872"/>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88" t="s">
        <v>654</v>
      </c>
      <c r="U24" s="1289"/>
      <c r="V24" s="1289"/>
      <c r="W24" s="1289"/>
      <c r="X24" s="1289"/>
      <c r="Y24" s="1289"/>
      <c r="Z24" s="1289"/>
      <c r="AA24" s="1289"/>
      <c r="AB24" s="1289"/>
      <c r="AC24" s="1289"/>
      <c r="AD24" s="1289"/>
      <c r="AE24" s="1289"/>
      <c r="AF24" s="1289"/>
      <c r="AG24" s="1289"/>
      <c r="AH24" s="1289"/>
      <c r="AI24" s="1290"/>
      <c r="AJ24" s="4"/>
      <c r="AK24" s="886"/>
      <c r="AL24" s="870"/>
      <c r="AM24" s="870"/>
      <c r="AN24" s="870"/>
      <c r="AO24" s="871"/>
      <c r="AP24" s="869"/>
      <c r="AQ24" s="870"/>
      <c r="AR24" s="870"/>
      <c r="AS24" s="870"/>
      <c r="AT24" s="871"/>
      <c r="AU24" s="869"/>
      <c r="AV24" s="870"/>
      <c r="AW24" s="870"/>
      <c r="AX24" s="870"/>
      <c r="AY24" s="872"/>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83" t="s">
        <v>165</v>
      </c>
      <c r="U25" s="2084"/>
      <c r="V25" s="2084"/>
      <c r="W25" s="2084"/>
      <c r="X25" s="2084"/>
      <c r="Y25" s="2084"/>
      <c r="Z25" s="1000"/>
      <c r="AA25" s="2009"/>
      <c r="AB25" s="2009"/>
      <c r="AC25" s="2009"/>
      <c r="AD25" s="2009"/>
      <c r="AE25" s="356" t="s">
        <v>133</v>
      </c>
      <c r="AF25" s="1142"/>
      <c r="AG25" s="1142"/>
      <c r="AH25" s="1142"/>
      <c r="AI25" s="1350"/>
      <c r="AJ25" s="4"/>
      <c r="AK25" s="886"/>
      <c r="AL25" s="870"/>
      <c r="AM25" s="870"/>
      <c r="AN25" s="870"/>
      <c r="AO25" s="871"/>
      <c r="AP25" s="869"/>
      <c r="AQ25" s="870"/>
      <c r="AR25" s="870"/>
      <c r="AS25" s="870"/>
      <c r="AT25" s="871"/>
      <c r="AU25" s="869"/>
      <c r="AV25" s="870"/>
      <c r="AW25" s="870"/>
      <c r="AX25" s="870"/>
      <c r="AY25" s="872"/>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6" t="s">
        <v>164</v>
      </c>
      <c r="U26" s="1297"/>
      <c r="V26" s="1297"/>
      <c r="W26" s="1297"/>
      <c r="X26" s="1297"/>
      <c r="Y26" s="1297"/>
      <c r="Z26" s="1025"/>
      <c r="AA26" s="1025"/>
      <c r="AB26" s="1025"/>
      <c r="AC26" s="1025"/>
      <c r="AD26" s="1025"/>
      <c r="AE26" s="1025"/>
      <c r="AF26" s="1025"/>
      <c r="AG26" s="1025"/>
      <c r="AH26" s="1025"/>
      <c r="AI26" s="1026"/>
      <c r="AJ26" s="4"/>
      <c r="AK26" s="930"/>
      <c r="AL26" s="923"/>
      <c r="AM26" s="923"/>
      <c r="AN26" s="923"/>
      <c r="AO26" s="931"/>
      <c r="AP26" s="922"/>
      <c r="AQ26" s="923"/>
      <c r="AR26" s="923"/>
      <c r="AS26" s="923"/>
      <c r="AT26" s="931"/>
      <c r="AU26" s="922"/>
      <c r="AV26" s="923"/>
      <c r="AW26" s="923"/>
      <c r="AX26" s="923"/>
      <c r="AY26" s="924"/>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6" t="s">
        <v>163</v>
      </c>
      <c r="U27" s="1297"/>
      <c r="V27" s="1297"/>
      <c r="W27" s="1297"/>
      <c r="X27" s="1297"/>
      <c r="Y27" s="1297"/>
      <c r="Z27" s="925"/>
      <c r="AA27" s="925"/>
      <c r="AB27" s="925"/>
      <c r="AC27" s="925"/>
      <c r="AD27" s="925"/>
      <c r="AE27" s="925"/>
      <c r="AF27" s="925"/>
      <c r="AG27" s="925"/>
      <c r="AH27" s="925"/>
      <c r="AI27" s="1073"/>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68"/>
      <c r="U28" s="1669"/>
      <c r="V28" s="1669"/>
      <c r="W28" s="1669"/>
      <c r="X28" s="1669"/>
      <c r="Y28" s="1669"/>
      <c r="Z28" s="2081" t="s">
        <v>102</v>
      </c>
      <c r="AA28" s="2081"/>
      <c r="AB28" s="2081"/>
      <c r="AC28" s="2081"/>
      <c r="AD28" s="2081"/>
      <c r="AE28" s="2081" t="s">
        <v>101</v>
      </c>
      <c r="AF28" s="2081"/>
      <c r="AG28" s="2081"/>
      <c r="AH28" s="2081"/>
      <c r="AI28" s="2082"/>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6" t="s">
        <v>651</v>
      </c>
      <c r="U29" s="1297"/>
      <c r="V29" s="1297"/>
      <c r="W29" s="1297"/>
      <c r="X29" s="1297"/>
      <c r="Y29" s="1297"/>
      <c r="Z29" s="918"/>
      <c r="AA29" s="918"/>
      <c r="AB29" s="918"/>
      <c r="AC29" s="918"/>
      <c r="AD29" s="918"/>
      <c r="AE29" s="918"/>
      <c r="AF29" s="918"/>
      <c r="AG29" s="918"/>
      <c r="AH29" s="918"/>
      <c r="AI29" s="1479"/>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294" t="s">
        <v>652</v>
      </c>
      <c r="U30" s="1295"/>
      <c r="V30" s="1295"/>
      <c r="W30" s="1295"/>
      <c r="X30" s="1295"/>
      <c r="Y30" s="1295"/>
      <c r="Z30" s="1524"/>
      <c r="AA30" s="1524"/>
      <c r="AB30" s="1524"/>
      <c r="AC30" s="1524"/>
      <c r="AD30" s="1524"/>
      <c r="AE30" s="1524"/>
      <c r="AF30" s="1524"/>
      <c r="AG30" s="1524"/>
      <c r="AH30" s="1524"/>
      <c r="AI30" s="2008"/>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84" t="s">
        <v>92</v>
      </c>
      <c r="AW31" s="1306"/>
      <c r="AX31" s="1306"/>
      <c r="AY31" s="1306"/>
      <c r="AZ31" s="1306"/>
      <c r="BA31" s="1306"/>
      <c r="BB31" s="1306"/>
      <c r="BC31" s="1985"/>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86" t="s">
        <v>91</v>
      </c>
      <c r="AW32" s="1653"/>
      <c r="AX32" s="1653"/>
      <c r="AY32" s="1653"/>
      <c r="AZ32" s="1653"/>
      <c r="BA32" s="1654"/>
      <c r="BB32" s="1987"/>
      <c r="BC32" s="1988"/>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17" t="s">
        <v>749</v>
      </c>
      <c r="AL33" s="1618"/>
      <c r="AM33" s="1618"/>
      <c r="AN33" s="1618"/>
      <c r="AO33" s="1618"/>
      <c r="AP33" s="1618"/>
      <c r="AQ33" s="1618"/>
      <c r="AR33" s="1618"/>
      <c r="AS33" s="1619"/>
      <c r="AT33" s="4"/>
      <c r="AU33" s="48"/>
      <c r="AV33" s="1989" t="s">
        <v>90</v>
      </c>
      <c r="AW33" s="1268"/>
      <c r="AX33" s="1268"/>
      <c r="AY33" s="1268"/>
      <c r="AZ33" s="1268"/>
      <c r="BA33" s="1269"/>
      <c r="BB33" s="1990"/>
      <c r="BC33" s="1991"/>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81" t="s">
        <v>60</v>
      </c>
      <c r="B34" s="1578"/>
      <c r="C34" s="1578"/>
      <c r="D34" s="1578"/>
      <c r="E34" s="1578"/>
      <c r="F34" s="1578"/>
      <c r="G34" s="1578"/>
      <c r="H34" s="1577" t="s">
        <v>93</v>
      </c>
      <c r="I34" s="1577"/>
      <c r="J34" s="1577"/>
      <c r="K34" s="1577"/>
      <c r="L34" s="1577"/>
      <c r="M34" s="1577"/>
      <c r="N34" s="1577"/>
      <c r="O34" s="1577"/>
      <c r="P34" s="1577"/>
      <c r="Q34" s="1578" t="s">
        <v>59</v>
      </c>
      <c r="R34" s="1578"/>
      <c r="S34" s="1578"/>
      <c r="T34" s="1577" t="s">
        <v>58</v>
      </c>
      <c r="U34" s="1577"/>
      <c r="V34" s="1577"/>
      <c r="W34" s="1577"/>
      <c r="X34" s="1577"/>
      <c r="Y34" s="1577"/>
      <c r="Z34" s="1577"/>
      <c r="AA34" s="1577"/>
      <c r="AB34" s="1577"/>
      <c r="AC34" s="1578" t="s">
        <v>57</v>
      </c>
      <c r="AD34" s="1578"/>
      <c r="AE34" s="1578"/>
      <c r="AF34" s="1590" t="s">
        <v>39</v>
      </c>
      <c r="AG34" s="1591"/>
      <c r="AH34" s="1591"/>
      <c r="AI34" s="1592"/>
      <c r="AJ34" s="4"/>
      <c r="AK34" s="1620"/>
      <c r="AL34" s="1621"/>
      <c r="AM34" s="1621"/>
      <c r="AN34" s="1621"/>
      <c r="AO34" s="1621"/>
      <c r="AP34" s="1621"/>
      <c r="AQ34" s="1621"/>
      <c r="AR34" s="1621"/>
      <c r="AS34" s="1622"/>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82"/>
      <c r="B35" s="1579"/>
      <c r="C35" s="1579"/>
      <c r="D35" s="1579"/>
      <c r="E35" s="1579"/>
      <c r="F35" s="1579"/>
      <c r="G35" s="1579"/>
      <c r="H35" s="1360" t="s">
        <v>55</v>
      </c>
      <c r="I35" s="1360"/>
      <c r="J35" s="1360"/>
      <c r="K35" s="1360" t="s">
        <v>54</v>
      </c>
      <c r="L35" s="1360"/>
      <c r="M35" s="1360"/>
      <c r="N35" s="1360" t="s">
        <v>653</v>
      </c>
      <c r="O35" s="1360"/>
      <c r="P35" s="1360"/>
      <c r="Q35" s="1579"/>
      <c r="R35" s="1579"/>
      <c r="S35" s="1579"/>
      <c r="T35" s="1360" t="s">
        <v>52</v>
      </c>
      <c r="U35" s="1360"/>
      <c r="V35" s="1360"/>
      <c r="W35" s="1360" t="s">
        <v>51</v>
      </c>
      <c r="X35" s="1360"/>
      <c r="Y35" s="1360"/>
      <c r="Z35" s="1360" t="s">
        <v>50</v>
      </c>
      <c r="AA35" s="1360"/>
      <c r="AB35" s="1360"/>
      <c r="AC35" s="1579"/>
      <c r="AD35" s="1579"/>
      <c r="AE35" s="1579"/>
      <c r="AF35" s="1593"/>
      <c r="AG35" s="1594"/>
      <c r="AH35" s="1594"/>
      <c r="AI35" s="1595"/>
      <c r="AJ35" s="4"/>
      <c r="AK35" s="1623"/>
      <c r="AL35" s="1624"/>
      <c r="AM35" s="1624"/>
      <c r="AN35" s="1624"/>
      <c r="AO35" s="1624"/>
      <c r="AP35" s="1624"/>
      <c r="AQ35" s="1624"/>
      <c r="AR35" s="1624"/>
      <c r="AS35" s="1625"/>
      <c r="AT35" s="4"/>
      <c r="AU35" s="1305" t="s">
        <v>56</v>
      </c>
      <c r="AV35" s="1306"/>
      <c r="AW35" s="1306"/>
      <c r="AX35" s="1306"/>
      <c r="AY35" s="1306"/>
      <c r="AZ35" s="1306"/>
      <c r="BA35" s="1306"/>
      <c r="BB35" s="1306"/>
      <c r="BC35" s="1306"/>
      <c r="BD35" s="1307"/>
      <c r="BE35" s="4"/>
      <c r="BF35" s="263"/>
      <c r="BG35" s="264"/>
      <c r="BH35" s="264"/>
      <c r="BI35" s="264"/>
      <c r="BJ35" s="264"/>
      <c r="BK35" s="264"/>
      <c r="BL35" s="264"/>
      <c r="BM35" s="264"/>
      <c r="BN35" s="264"/>
      <c r="BO35" s="264"/>
      <c r="BP35" s="264"/>
      <c r="BQ35" s="264"/>
      <c r="BR35" s="264"/>
      <c r="BS35" s="265"/>
    </row>
    <row r="36" spans="1:71" ht="12" customHeight="1" thickTop="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2092" t="str">
        <f>IFERROR(AN36*(1-$BB$33),"")</f>
        <v/>
      </c>
      <c r="AL36" s="2093"/>
      <c r="AM36" s="2094"/>
      <c r="AN36" s="2095" t="str">
        <f>IFERROR(($AK$56*Q36),"")</f>
        <v/>
      </c>
      <c r="AO36" s="2093"/>
      <c r="AP36" s="2094"/>
      <c r="AQ36" s="2095" t="str">
        <f>IFERROR(AN36*(1+$BB$32),"")</f>
        <v/>
      </c>
      <c r="AR36" s="2093"/>
      <c r="AS36" s="2096"/>
      <c r="AT36" s="4"/>
      <c r="AU36" s="1969" t="str">
        <f t="shared" ref="AU36:AU52" si="0">IF(AC36="","",IF(AC36&lt;Q36-(Q36*$BB$33),"Below "&amp;$BB$33*100&amp;"% by "&amp;Q36-(Q36*$BB$33)-AC36&amp;" CFM",IF(AC36&gt;Q36+(Q36*$BB$32),"Above "&amp;$BB$32*100&amp;"% by "&amp;AC36-Q36-(Q36*$BB$32)&amp;" CFM","")))</f>
        <v/>
      </c>
      <c r="AV36" s="1970"/>
      <c r="AW36" s="1970"/>
      <c r="AX36" s="1970"/>
      <c r="AY36" s="1970"/>
      <c r="AZ36" s="1970"/>
      <c r="BA36" s="1970"/>
      <c r="BB36" s="1970"/>
      <c r="BC36" s="1970"/>
      <c r="BD36" s="1971"/>
      <c r="BE36" s="4"/>
      <c r="BF36" s="4"/>
      <c r="BG36" s="4"/>
      <c r="BH36" s="4"/>
      <c r="BI36" s="4"/>
      <c r="BJ36" s="4"/>
      <c r="BK36" s="4"/>
      <c r="BL36" s="4"/>
      <c r="BM36" s="4"/>
      <c r="BN36" s="4"/>
      <c r="BO36" s="4"/>
      <c r="BP36" s="4"/>
      <c r="BQ36" s="4"/>
      <c r="BR36" s="4"/>
      <c r="BS36" s="4"/>
    </row>
    <row r="37" spans="1:7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2085" t="str">
        <f>IFERROR(AN37*(1-$BB$33),"")</f>
        <v/>
      </c>
      <c r="AL37" s="2012"/>
      <c r="AM37" s="1995"/>
      <c r="AN37" s="1994" t="str">
        <f>IFERROR(($AK$56*Q37),"")</f>
        <v/>
      </c>
      <c r="AO37" s="2012"/>
      <c r="AP37" s="1995"/>
      <c r="AQ37" s="1994" t="str">
        <f>IFERROR(AN37*(1+$BB$32),"")</f>
        <v/>
      </c>
      <c r="AR37" s="2012"/>
      <c r="AS37" s="2086"/>
      <c r="AT37" s="4"/>
      <c r="AU37" s="1969" t="str">
        <f t="shared" si="0"/>
        <v/>
      </c>
      <c r="AV37" s="1970"/>
      <c r="AW37" s="1970"/>
      <c r="AX37" s="1970"/>
      <c r="AY37" s="1970"/>
      <c r="AZ37" s="1970"/>
      <c r="BA37" s="1970"/>
      <c r="BB37" s="1970"/>
      <c r="BC37" s="1970"/>
      <c r="BD37" s="1971"/>
      <c r="BE37" s="4"/>
      <c r="BF37" s="4"/>
      <c r="BG37" s="4"/>
      <c r="BH37" s="4"/>
      <c r="BI37" s="4"/>
      <c r="BJ37" s="4"/>
      <c r="BK37" s="4"/>
      <c r="BL37" s="4"/>
      <c r="BM37" s="4"/>
      <c r="BN37" s="4"/>
      <c r="BO37" s="4"/>
      <c r="BP37" s="4"/>
      <c r="BQ37" s="4"/>
      <c r="BR37" s="4"/>
      <c r="BS37" s="4"/>
    </row>
    <row r="38" spans="1:7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2085" t="str">
        <f t="shared" ref="AK38:AK52" si="1">IFERROR(AN38*(1-$BB$33),"")</f>
        <v/>
      </c>
      <c r="AL38" s="2012"/>
      <c r="AM38" s="1995"/>
      <c r="AN38" s="1994" t="str">
        <f t="shared" ref="AN38:AN51" si="2">IFERROR(($AK$56*Q38),"")</f>
        <v/>
      </c>
      <c r="AO38" s="2012"/>
      <c r="AP38" s="1995"/>
      <c r="AQ38" s="1994" t="str">
        <f t="shared" ref="AQ38:AQ52" si="3">IFERROR(AN38*(1+$BB$32),"")</f>
        <v/>
      </c>
      <c r="AR38" s="2012"/>
      <c r="AS38" s="2086"/>
      <c r="AT38" s="4"/>
      <c r="AU38" s="1969" t="str">
        <f t="shared" si="0"/>
        <v/>
      </c>
      <c r="AV38" s="1970"/>
      <c r="AW38" s="1970"/>
      <c r="AX38" s="1970"/>
      <c r="AY38" s="1970"/>
      <c r="AZ38" s="1970"/>
      <c r="BA38" s="1970"/>
      <c r="BB38" s="1970"/>
      <c r="BC38" s="1970"/>
      <c r="BD38" s="1971"/>
      <c r="BE38" s="4"/>
      <c r="BF38" s="4"/>
      <c r="BG38" s="4"/>
      <c r="BH38" s="4"/>
      <c r="BI38" s="4"/>
      <c r="BJ38" s="4"/>
      <c r="BK38" s="4"/>
      <c r="BL38" s="4"/>
      <c r="BM38" s="4"/>
      <c r="BN38" s="4"/>
      <c r="BO38" s="4"/>
      <c r="BP38" s="4"/>
      <c r="BQ38" s="4"/>
      <c r="BR38" s="4"/>
      <c r="BS38" s="4"/>
    </row>
    <row r="39" spans="1:7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2085" t="str">
        <f t="shared" si="1"/>
        <v/>
      </c>
      <c r="AL39" s="2012"/>
      <c r="AM39" s="1995"/>
      <c r="AN39" s="1994" t="str">
        <f t="shared" si="2"/>
        <v/>
      </c>
      <c r="AO39" s="2012"/>
      <c r="AP39" s="1995"/>
      <c r="AQ39" s="1994" t="str">
        <f t="shared" si="3"/>
        <v/>
      </c>
      <c r="AR39" s="2012"/>
      <c r="AS39" s="2086"/>
      <c r="AT39" s="4"/>
      <c r="AU39" s="1969" t="str">
        <f t="shared" si="0"/>
        <v/>
      </c>
      <c r="AV39" s="1970"/>
      <c r="AW39" s="1970"/>
      <c r="AX39" s="1970"/>
      <c r="AY39" s="1970"/>
      <c r="AZ39" s="1970"/>
      <c r="BA39" s="1970"/>
      <c r="BB39" s="1970"/>
      <c r="BC39" s="1970"/>
      <c r="BD39" s="1971"/>
      <c r="BE39" s="4"/>
      <c r="BF39" s="4"/>
      <c r="BG39" s="4"/>
      <c r="BH39" s="4"/>
      <c r="BI39" s="4"/>
      <c r="BJ39" s="4"/>
      <c r="BK39" s="4"/>
      <c r="BL39" s="4"/>
      <c r="BM39" s="4"/>
      <c r="BN39" s="4"/>
      <c r="BO39" s="4"/>
      <c r="BP39" s="4"/>
      <c r="BQ39" s="4"/>
      <c r="BR39" s="4"/>
      <c r="BS39" s="4"/>
    </row>
    <row r="40" spans="1:7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2085" t="str">
        <f t="shared" si="1"/>
        <v/>
      </c>
      <c r="AL40" s="2012"/>
      <c r="AM40" s="1995"/>
      <c r="AN40" s="1994" t="str">
        <f t="shared" si="2"/>
        <v/>
      </c>
      <c r="AO40" s="2012"/>
      <c r="AP40" s="1995"/>
      <c r="AQ40" s="1994" t="str">
        <f t="shared" si="3"/>
        <v/>
      </c>
      <c r="AR40" s="2012"/>
      <c r="AS40" s="2086"/>
      <c r="AT40" s="4"/>
      <c r="AU40" s="1969" t="str">
        <f t="shared" si="0"/>
        <v/>
      </c>
      <c r="AV40" s="1970"/>
      <c r="AW40" s="1970"/>
      <c r="AX40" s="1970"/>
      <c r="AY40" s="1970"/>
      <c r="AZ40" s="1970"/>
      <c r="BA40" s="1970"/>
      <c r="BB40" s="1970"/>
      <c r="BC40" s="1970"/>
      <c r="BD40" s="1971"/>
      <c r="BE40" s="4"/>
      <c r="BF40" s="4"/>
      <c r="BG40" s="4"/>
      <c r="BH40" s="4"/>
      <c r="BI40" s="4"/>
      <c r="BJ40" s="4"/>
      <c r="BK40" s="4"/>
      <c r="BL40" s="4"/>
      <c r="BM40" s="4"/>
      <c r="BN40" s="4"/>
      <c r="BO40" s="4"/>
      <c r="BP40" s="4"/>
      <c r="BQ40" s="4"/>
      <c r="BR40" s="4"/>
      <c r="BS40" s="4"/>
    </row>
    <row r="41" spans="1:7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2085" t="str">
        <f t="shared" si="1"/>
        <v/>
      </c>
      <c r="AL41" s="2012"/>
      <c r="AM41" s="1995"/>
      <c r="AN41" s="1994" t="str">
        <f t="shared" si="2"/>
        <v/>
      </c>
      <c r="AO41" s="2012"/>
      <c r="AP41" s="1995"/>
      <c r="AQ41" s="1994" t="str">
        <f t="shared" si="3"/>
        <v/>
      </c>
      <c r="AR41" s="2012"/>
      <c r="AS41" s="2086"/>
      <c r="AT41" s="4"/>
      <c r="AU41" s="1969" t="str">
        <f t="shared" si="0"/>
        <v/>
      </c>
      <c r="AV41" s="1970"/>
      <c r="AW41" s="1970"/>
      <c r="AX41" s="1970"/>
      <c r="AY41" s="1970"/>
      <c r="AZ41" s="1970"/>
      <c r="BA41" s="1970"/>
      <c r="BB41" s="1970"/>
      <c r="BC41" s="1970"/>
      <c r="BD41" s="1971"/>
      <c r="BE41" s="4"/>
      <c r="BF41" s="4"/>
      <c r="BG41" s="4"/>
      <c r="BH41" s="4"/>
      <c r="BI41" s="4"/>
      <c r="BJ41" s="4"/>
      <c r="BK41" s="4"/>
      <c r="BL41" s="4"/>
      <c r="BM41" s="4"/>
      <c r="BN41" s="4"/>
      <c r="BO41" s="4"/>
      <c r="BP41" s="4"/>
      <c r="BQ41" s="4"/>
      <c r="BR41" s="4"/>
      <c r="BS41" s="4"/>
    </row>
    <row r="42" spans="1:7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2085" t="str">
        <f t="shared" si="1"/>
        <v/>
      </c>
      <c r="AL42" s="2012"/>
      <c r="AM42" s="1995"/>
      <c r="AN42" s="1994" t="str">
        <f t="shared" si="2"/>
        <v/>
      </c>
      <c r="AO42" s="2012"/>
      <c r="AP42" s="1995"/>
      <c r="AQ42" s="1994" t="str">
        <f t="shared" si="3"/>
        <v/>
      </c>
      <c r="AR42" s="2012"/>
      <c r="AS42" s="2086"/>
      <c r="AT42" s="4"/>
      <c r="AU42" s="1969" t="str">
        <f t="shared" si="0"/>
        <v/>
      </c>
      <c r="AV42" s="1970"/>
      <c r="AW42" s="1970"/>
      <c r="AX42" s="1970"/>
      <c r="AY42" s="1970"/>
      <c r="AZ42" s="1970"/>
      <c r="BA42" s="1970"/>
      <c r="BB42" s="1970"/>
      <c r="BC42" s="1970"/>
      <c r="BD42" s="1971"/>
      <c r="BE42" s="4"/>
      <c r="BF42" s="4"/>
      <c r="BG42" s="4"/>
      <c r="BH42" s="4"/>
      <c r="BI42" s="4"/>
      <c r="BJ42" s="4"/>
      <c r="BK42" s="4"/>
      <c r="BL42" s="4"/>
      <c r="BM42" s="4"/>
      <c r="BN42" s="4"/>
      <c r="BO42" s="4"/>
      <c r="BP42" s="4"/>
      <c r="BQ42" s="4"/>
      <c r="BR42" s="4"/>
      <c r="BS42" s="4"/>
    </row>
    <row r="43" spans="1:7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2085" t="str">
        <f t="shared" si="1"/>
        <v/>
      </c>
      <c r="AL43" s="2012"/>
      <c r="AM43" s="1995"/>
      <c r="AN43" s="1994" t="str">
        <f t="shared" si="2"/>
        <v/>
      </c>
      <c r="AO43" s="2012"/>
      <c r="AP43" s="1995"/>
      <c r="AQ43" s="1994" t="str">
        <f t="shared" si="3"/>
        <v/>
      </c>
      <c r="AR43" s="2012"/>
      <c r="AS43" s="2086"/>
      <c r="AT43" s="4"/>
      <c r="AU43" s="1969" t="str">
        <f t="shared" si="0"/>
        <v/>
      </c>
      <c r="AV43" s="1970"/>
      <c r="AW43" s="1970"/>
      <c r="AX43" s="1970"/>
      <c r="AY43" s="1970"/>
      <c r="AZ43" s="1970"/>
      <c r="BA43" s="1970"/>
      <c r="BB43" s="1970"/>
      <c r="BC43" s="1970"/>
      <c r="BD43" s="1971"/>
      <c r="BE43" s="4"/>
      <c r="BF43" s="4"/>
      <c r="BG43" s="4"/>
      <c r="BH43" s="4"/>
      <c r="BI43" s="4"/>
      <c r="BJ43" s="4"/>
      <c r="BK43" s="4"/>
      <c r="BL43" s="4"/>
      <c r="BM43" s="4"/>
      <c r="BN43" s="4"/>
      <c r="BO43" s="4"/>
      <c r="BP43" s="4"/>
      <c r="BQ43" s="4"/>
      <c r="BR43" s="4"/>
      <c r="BS43" s="4"/>
    </row>
    <row r="44" spans="1:7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2085" t="str">
        <f t="shared" si="1"/>
        <v/>
      </c>
      <c r="AL44" s="2012"/>
      <c r="AM44" s="1995"/>
      <c r="AN44" s="1994" t="str">
        <f t="shared" si="2"/>
        <v/>
      </c>
      <c r="AO44" s="2012"/>
      <c r="AP44" s="1995"/>
      <c r="AQ44" s="1994" t="str">
        <f t="shared" si="3"/>
        <v/>
      </c>
      <c r="AR44" s="2012"/>
      <c r="AS44" s="2086"/>
      <c r="AT44" s="4"/>
      <c r="AU44" s="1969" t="str">
        <f t="shared" si="0"/>
        <v/>
      </c>
      <c r="AV44" s="1970"/>
      <c r="AW44" s="1970"/>
      <c r="AX44" s="1970"/>
      <c r="AY44" s="1970"/>
      <c r="AZ44" s="1970"/>
      <c r="BA44" s="1970"/>
      <c r="BB44" s="1970"/>
      <c r="BC44" s="1970"/>
      <c r="BD44" s="1971"/>
      <c r="BE44" s="4"/>
      <c r="BF44" s="4"/>
      <c r="BG44" s="4"/>
      <c r="BH44" s="4"/>
      <c r="BI44" s="4"/>
      <c r="BJ44" s="4"/>
      <c r="BK44" s="4"/>
      <c r="BL44" s="4"/>
      <c r="BM44" s="4"/>
      <c r="BN44" s="4"/>
      <c r="BO44" s="4"/>
      <c r="BP44" s="4"/>
      <c r="BQ44" s="4"/>
      <c r="BR44" s="4"/>
      <c r="BS44" s="4"/>
    </row>
    <row r="45" spans="1:7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2085" t="str">
        <f t="shared" si="1"/>
        <v/>
      </c>
      <c r="AL45" s="2012"/>
      <c r="AM45" s="1995"/>
      <c r="AN45" s="1994" t="str">
        <f t="shared" si="2"/>
        <v/>
      </c>
      <c r="AO45" s="2012"/>
      <c r="AP45" s="1995"/>
      <c r="AQ45" s="1994" t="str">
        <f t="shared" si="3"/>
        <v/>
      </c>
      <c r="AR45" s="2012"/>
      <c r="AS45" s="2086"/>
      <c r="AT45" s="4"/>
      <c r="AU45" s="1969" t="str">
        <f t="shared" si="0"/>
        <v/>
      </c>
      <c r="AV45" s="1970"/>
      <c r="AW45" s="1970"/>
      <c r="AX45" s="1970"/>
      <c r="AY45" s="1970"/>
      <c r="AZ45" s="1970"/>
      <c r="BA45" s="1970"/>
      <c r="BB45" s="1970"/>
      <c r="BC45" s="1970"/>
      <c r="BD45" s="1971"/>
      <c r="BE45" s="4"/>
      <c r="BF45" s="4"/>
      <c r="BG45" s="4"/>
      <c r="BH45" s="4"/>
      <c r="BI45" s="4"/>
      <c r="BJ45" s="4"/>
      <c r="BK45" s="4"/>
      <c r="BL45" s="4"/>
      <c r="BM45" s="4"/>
      <c r="BN45" s="4"/>
      <c r="BO45" s="4"/>
      <c r="BP45" s="4"/>
      <c r="BQ45" s="4"/>
      <c r="BR45" s="4"/>
      <c r="BS45" s="4"/>
    </row>
    <row r="46" spans="1:7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2085" t="str">
        <f t="shared" si="1"/>
        <v/>
      </c>
      <c r="AL46" s="2012"/>
      <c r="AM46" s="1995"/>
      <c r="AN46" s="1994" t="str">
        <f t="shared" si="2"/>
        <v/>
      </c>
      <c r="AO46" s="2012"/>
      <c r="AP46" s="1995"/>
      <c r="AQ46" s="1994" t="str">
        <f t="shared" si="3"/>
        <v/>
      </c>
      <c r="AR46" s="2012"/>
      <c r="AS46" s="2086"/>
      <c r="AT46" s="4"/>
      <c r="AU46" s="1969" t="str">
        <f t="shared" si="0"/>
        <v/>
      </c>
      <c r="AV46" s="1970"/>
      <c r="AW46" s="1970"/>
      <c r="AX46" s="1970"/>
      <c r="AY46" s="1970"/>
      <c r="AZ46" s="1970"/>
      <c r="BA46" s="1970"/>
      <c r="BB46" s="1970"/>
      <c r="BC46" s="1970"/>
      <c r="BD46" s="1971"/>
      <c r="BE46" s="4"/>
      <c r="BF46" s="4"/>
      <c r="BG46" s="4"/>
      <c r="BH46" s="4"/>
      <c r="BI46" s="4"/>
      <c r="BJ46" s="4"/>
      <c r="BK46" s="4"/>
      <c r="BL46" s="4"/>
      <c r="BM46" s="4"/>
      <c r="BN46" s="4"/>
      <c r="BO46" s="4"/>
      <c r="BP46" s="4"/>
      <c r="BQ46" s="4"/>
      <c r="BR46" s="4"/>
      <c r="BS46" s="4"/>
    </row>
    <row r="47" spans="1:7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2085" t="str">
        <f t="shared" si="1"/>
        <v/>
      </c>
      <c r="AL47" s="2012"/>
      <c r="AM47" s="1995"/>
      <c r="AN47" s="1994" t="str">
        <f t="shared" si="2"/>
        <v/>
      </c>
      <c r="AO47" s="2012"/>
      <c r="AP47" s="1995"/>
      <c r="AQ47" s="1994" t="str">
        <f t="shared" si="3"/>
        <v/>
      </c>
      <c r="AR47" s="2012"/>
      <c r="AS47" s="2086"/>
      <c r="AT47" s="4"/>
      <c r="AU47" s="1969" t="str">
        <f t="shared" si="0"/>
        <v/>
      </c>
      <c r="AV47" s="1970"/>
      <c r="AW47" s="1970"/>
      <c r="AX47" s="1970"/>
      <c r="AY47" s="1970"/>
      <c r="AZ47" s="1970"/>
      <c r="BA47" s="1970"/>
      <c r="BB47" s="1970"/>
      <c r="BC47" s="1970"/>
      <c r="BD47" s="1971"/>
      <c r="BE47" s="4"/>
      <c r="BF47" s="4"/>
      <c r="BG47" s="4"/>
      <c r="BH47" s="4"/>
      <c r="BI47" s="4"/>
      <c r="BJ47" s="4"/>
      <c r="BK47" s="4"/>
      <c r="BL47" s="4"/>
      <c r="BM47" s="4"/>
      <c r="BN47" s="4"/>
      <c r="BO47" s="4"/>
      <c r="BP47" s="4"/>
      <c r="BQ47" s="4"/>
      <c r="BR47" s="4"/>
      <c r="BS47" s="4"/>
    </row>
    <row r="48" spans="1:7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2085" t="str">
        <f t="shared" si="1"/>
        <v/>
      </c>
      <c r="AL48" s="2012"/>
      <c r="AM48" s="1995"/>
      <c r="AN48" s="1994" t="str">
        <f t="shared" si="2"/>
        <v/>
      </c>
      <c r="AO48" s="2012"/>
      <c r="AP48" s="1995"/>
      <c r="AQ48" s="1994" t="str">
        <f t="shared" si="3"/>
        <v/>
      </c>
      <c r="AR48" s="2012"/>
      <c r="AS48" s="2086"/>
      <c r="AT48" s="4"/>
      <c r="AU48" s="1969" t="str">
        <f t="shared" si="0"/>
        <v/>
      </c>
      <c r="AV48" s="1970"/>
      <c r="AW48" s="1970"/>
      <c r="AX48" s="1970"/>
      <c r="AY48" s="1970"/>
      <c r="AZ48" s="1970"/>
      <c r="BA48" s="1970"/>
      <c r="BB48" s="1970"/>
      <c r="BC48" s="1970"/>
      <c r="BD48" s="1971"/>
      <c r="BE48" s="4"/>
      <c r="BF48" s="4"/>
      <c r="BG48" s="4"/>
      <c r="BH48" s="4"/>
      <c r="BI48" s="4"/>
      <c r="BJ48" s="4"/>
      <c r="BK48" s="4"/>
      <c r="BL48" s="4"/>
      <c r="BM48" s="4"/>
      <c r="BN48" s="4"/>
      <c r="BO48" s="4"/>
      <c r="BP48" s="4"/>
      <c r="BQ48" s="4"/>
      <c r="BR48" s="4"/>
      <c r="BS48" s="4"/>
    </row>
    <row r="49" spans="1:7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2085" t="str">
        <f t="shared" si="1"/>
        <v/>
      </c>
      <c r="AL49" s="2012"/>
      <c r="AM49" s="1995"/>
      <c r="AN49" s="1994" t="str">
        <f t="shared" si="2"/>
        <v/>
      </c>
      <c r="AO49" s="2012"/>
      <c r="AP49" s="1995"/>
      <c r="AQ49" s="1994" t="str">
        <f t="shared" si="3"/>
        <v/>
      </c>
      <c r="AR49" s="2012"/>
      <c r="AS49" s="2086"/>
      <c r="AT49" s="4"/>
      <c r="AU49" s="1969" t="str">
        <f t="shared" si="0"/>
        <v/>
      </c>
      <c r="AV49" s="1970"/>
      <c r="AW49" s="1970"/>
      <c r="AX49" s="1970"/>
      <c r="AY49" s="1970"/>
      <c r="AZ49" s="1970"/>
      <c r="BA49" s="1970"/>
      <c r="BB49" s="1970"/>
      <c r="BC49" s="1970"/>
      <c r="BD49" s="1971"/>
      <c r="BE49" s="4"/>
      <c r="BF49" s="4"/>
      <c r="BG49" s="4"/>
      <c r="BH49" s="4"/>
      <c r="BI49" s="4"/>
      <c r="BJ49" s="4"/>
      <c r="BK49" s="4"/>
      <c r="BL49" s="4"/>
      <c r="BM49" s="4"/>
      <c r="BN49" s="4"/>
      <c r="BO49" s="4"/>
      <c r="BP49" s="4"/>
      <c r="BQ49" s="4"/>
      <c r="BR49" s="4"/>
      <c r="BS49" s="4"/>
    </row>
    <row r="50" spans="1:7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2085" t="str">
        <f t="shared" si="1"/>
        <v/>
      </c>
      <c r="AL50" s="2012"/>
      <c r="AM50" s="1995"/>
      <c r="AN50" s="1994" t="str">
        <f t="shared" si="2"/>
        <v/>
      </c>
      <c r="AO50" s="2012"/>
      <c r="AP50" s="1995"/>
      <c r="AQ50" s="1994" t="str">
        <f t="shared" si="3"/>
        <v/>
      </c>
      <c r="AR50" s="2012"/>
      <c r="AS50" s="2086"/>
      <c r="AT50" s="4"/>
      <c r="AU50" s="1969" t="str">
        <f t="shared" si="0"/>
        <v/>
      </c>
      <c r="AV50" s="1970"/>
      <c r="AW50" s="1970"/>
      <c r="AX50" s="1970"/>
      <c r="AY50" s="1970"/>
      <c r="AZ50" s="1970"/>
      <c r="BA50" s="1970"/>
      <c r="BB50" s="1970"/>
      <c r="BC50" s="1970"/>
      <c r="BD50" s="1971"/>
      <c r="BE50" s="4"/>
      <c r="BF50" s="4"/>
      <c r="BG50" s="4"/>
      <c r="BH50" s="4"/>
      <c r="BI50" s="4"/>
      <c r="BJ50" s="4"/>
      <c r="BK50" s="4"/>
      <c r="BL50" s="4"/>
      <c r="BM50" s="4"/>
      <c r="BN50" s="4"/>
      <c r="BO50" s="4"/>
      <c r="BP50" s="4"/>
      <c r="BQ50" s="4"/>
      <c r="BR50" s="4"/>
      <c r="BS50" s="4"/>
    </row>
    <row r="51" spans="1:7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2085" t="str">
        <f t="shared" si="1"/>
        <v/>
      </c>
      <c r="AL51" s="2012"/>
      <c r="AM51" s="1995"/>
      <c r="AN51" s="1994" t="str">
        <f t="shared" si="2"/>
        <v/>
      </c>
      <c r="AO51" s="2012"/>
      <c r="AP51" s="1995"/>
      <c r="AQ51" s="1994" t="str">
        <f t="shared" si="3"/>
        <v/>
      </c>
      <c r="AR51" s="2012"/>
      <c r="AS51" s="2086"/>
      <c r="AT51" s="4"/>
      <c r="AU51" s="1969" t="str">
        <f t="shared" si="0"/>
        <v/>
      </c>
      <c r="AV51" s="1970"/>
      <c r="AW51" s="1970"/>
      <c r="AX51" s="1970"/>
      <c r="AY51" s="1970"/>
      <c r="AZ51" s="1970"/>
      <c r="BA51" s="1970"/>
      <c r="BB51" s="1970"/>
      <c r="BC51" s="1970"/>
      <c r="BD51" s="1971"/>
      <c r="BE51" s="4"/>
      <c r="BF51" s="4"/>
      <c r="BG51" s="4"/>
      <c r="BH51" s="4"/>
      <c r="BI51" s="4"/>
      <c r="BJ51" s="4"/>
      <c r="BK51" s="4"/>
      <c r="BL51" s="4"/>
      <c r="BM51" s="4"/>
      <c r="BN51" s="4"/>
      <c r="BO51" s="4"/>
      <c r="BP51" s="4"/>
      <c r="BQ51" s="4"/>
      <c r="BR51" s="4"/>
      <c r="BS51" s="4"/>
    </row>
    <row r="52" spans="1:7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2085" t="str">
        <f t="shared" si="1"/>
        <v/>
      </c>
      <c r="AL52" s="2012"/>
      <c r="AM52" s="1995"/>
      <c r="AN52" s="1994" t="str">
        <f>IFERROR(($AK$56*Q52),"")</f>
        <v/>
      </c>
      <c r="AO52" s="2012"/>
      <c r="AP52" s="1995"/>
      <c r="AQ52" s="1994" t="str">
        <f t="shared" si="3"/>
        <v/>
      </c>
      <c r="AR52" s="2012"/>
      <c r="AS52" s="2086"/>
      <c r="AT52" s="4"/>
      <c r="AU52" s="1969" t="str">
        <f t="shared" si="0"/>
        <v/>
      </c>
      <c r="AV52" s="1970"/>
      <c r="AW52" s="1970"/>
      <c r="AX52" s="1970"/>
      <c r="AY52" s="1970"/>
      <c r="AZ52" s="1970"/>
      <c r="BA52" s="1970"/>
      <c r="BB52" s="1970"/>
      <c r="BC52" s="1970"/>
      <c r="BD52" s="1971"/>
      <c r="BE52" s="4"/>
      <c r="BF52" s="4"/>
      <c r="BG52" s="4"/>
      <c r="BH52" s="4"/>
      <c r="BI52" s="4"/>
      <c r="BJ52" s="4"/>
      <c r="BK52" s="4"/>
      <c r="BL52" s="4"/>
      <c r="BM52" s="4"/>
      <c r="BN52" s="4"/>
      <c r="BO52" s="4"/>
      <c r="BP52" s="4"/>
      <c r="BQ52" s="4"/>
      <c r="BR52" s="4"/>
      <c r="BS52" s="4"/>
    </row>
    <row r="53" spans="1:71" ht="12" customHeight="1" thickBot="1" x14ac:dyDescent="0.25">
      <c r="A53" s="1585" t="s">
        <v>187</v>
      </c>
      <c r="B53" s="1586"/>
      <c r="C53" s="1586"/>
      <c r="D53" s="1586"/>
      <c r="E53" s="1586"/>
      <c r="F53" s="1586"/>
      <c r="G53" s="1586"/>
      <c r="H53" s="1586"/>
      <c r="I53" s="1586"/>
      <c r="J53" s="1586"/>
      <c r="K53" s="1586"/>
      <c r="L53" s="1586"/>
      <c r="M53" s="1586"/>
      <c r="N53" s="1586"/>
      <c r="O53" s="1586"/>
      <c r="P53" s="1586"/>
      <c r="Q53" s="1434" t="str">
        <f>IF(SUM(Q36:S52)&lt;&gt;0,SUM(Q36:S52),"")</f>
        <v/>
      </c>
      <c r="R53" s="1434"/>
      <c r="S53" s="1434"/>
      <c r="T53" s="1434" t="str">
        <f>IF(SUM(T36:V52)&lt;&gt;0,SUM(T36:V52),"")</f>
        <v/>
      </c>
      <c r="U53" s="1434"/>
      <c r="V53" s="1434"/>
      <c r="W53" s="1434" t="str">
        <f>IF(SUM(W36:Y52)&lt;&gt;0,SUM(W36:Y52),"")</f>
        <v/>
      </c>
      <c r="X53" s="1434"/>
      <c r="Y53" s="1434"/>
      <c r="Z53" s="1434" t="str">
        <f>IF(SUM(Z36:AB52)&lt;&gt;0,SUM(Z36:AB52),"")</f>
        <v/>
      </c>
      <c r="AA53" s="1434"/>
      <c r="AB53" s="1434"/>
      <c r="AC53" s="1434" t="str">
        <f>IF(SUM(AC36:AE52)&lt;&gt;0,SUM(AC36:AE52),"")</f>
        <v/>
      </c>
      <c r="AD53" s="1434"/>
      <c r="AE53" s="1434"/>
      <c r="AF53" s="1573"/>
      <c r="AG53" s="1573"/>
      <c r="AH53" s="1573"/>
      <c r="AI53" s="1574"/>
      <c r="AJ53" s="4"/>
      <c r="AK53" s="2085"/>
      <c r="AL53" s="2012"/>
      <c r="AM53" s="1995"/>
      <c r="AN53" s="1994"/>
      <c r="AO53" s="2012"/>
      <c r="AP53" s="1995"/>
      <c r="AQ53" s="1994"/>
      <c r="AR53" s="2012"/>
      <c r="AS53" s="2086"/>
      <c r="AT53" s="4"/>
      <c r="AU53" s="1972" t="str">
        <f>IFERROR(IF(AC53="","",IF(AC53&lt;Q53-(Q53*$BB$33),"Below "&amp;$BB$33*100&amp;"% by "&amp;Q53-(Q53*$BB$33)-AC53&amp;" CFM",IF(AC53&gt;Q53+(Q53*$BB$32),"Above "&amp;$BB$32*100&amp;"% by "&amp;AC53-Q53-(Q53*$BB$32)&amp;" CFM",""))),"")</f>
        <v/>
      </c>
      <c r="AV53" s="1973"/>
      <c r="AW53" s="1973"/>
      <c r="AX53" s="1973"/>
      <c r="AY53" s="1973"/>
      <c r="AZ53" s="1973"/>
      <c r="BA53" s="1973"/>
      <c r="BB53" s="1973"/>
      <c r="BC53" s="1973"/>
      <c r="BD53" s="197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85"/>
      <c r="AL54" s="2012"/>
      <c r="AM54" s="1995"/>
      <c r="AN54" s="1994"/>
      <c r="AO54" s="2012"/>
      <c r="AP54" s="1995"/>
      <c r="AQ54" s="1994"/>
      <c r="AR54" s="2012"/>
      <c r="AS54" s="2086"/>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85"/>
      <c r="AL55" s="2012"/>
      <c r="AM55" s="1995"/>
      <c r="AN55" s="1994"/>
      <c r="AO55" s="2012"/>
      <c r="AP55" s="1995"/>
      <c r="AQ55" s="1994"/>
      <c r="AR55" s="2012"/>
      <c r="AS55" s="2086"/>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2087" t="str">
        <f>IFERROR((T53/Q53),"")</f>
        <v/>
      </c>
      <c r="AL56" s="2088"/>
      <c r="AM56" s="2089"/>
      <c r="AN56" s="2090"/>
      <c r="AO56" s="2088"/>
      <c r="AP56" s="2089"/>
      <c r="AQ56" s="2090"/>
      <c r="AR56" s="2088"/>
      <c r="AS56" s="209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404</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88" t="s">
        <v>882</v>
      </c>
      <c r="B11" s="1289"/>
      <c r="C11" s="1289"/>
      <c r="D11" s="1289"/>
      <c r="E11" s="1289"/>
      <c r="F11" s="1289"/>
      <c r="G11" s="1289"/>
      <c r="H11" s="1289"/>
      <c r="I11" s="1289"/>
      <c r="J11" s="1289"/>
      <c r="K11" s="1289"/>
      <c r="L11" s="1289"/>
      <c r="M11" s="1289"/>
      <c r="N11" s="1289"/>
      <c r="O11" s="1289"/>
      <c r="P11" s="1290"/>
      <c r="Q11" s="6"/>
      <c r="R11" s="6"/>
      <c r="S11" s="879" t="s">
        <v>401</v>
      </c>
      <c r="T11" s="880"/>
      <c r="U11" s="880"/>
      <c r="V11" s="880"/>
      <c r="W11" s="880"/>
      <c r="X11" s="880"/>
      <c r="Y11" s="880"/>
      <c r="Z11" s="880"/>
      <c r="AA11" s="880"/>
      <c r="AB11" s="880"/>
      <c r="AC11" s="880"/>
      <c r="AD11" s="880"/>
      <c r="AE11" s="880"/>
      <c r="AF11" s="880"/>
      <c r="AG11" s="880"/>
      <c r="AH11" s="880"/>
      <c r="AI11" s="881"/>
      <c r="AJ11" s="4"/>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4"/>
      <c r="BQ11" s="4"/>
      <c r="BR11" s="4"/>
      <c r="BS11" s="4"/>
    </row>
    <row r="12" spans="1:71" ht="14.25" thickTop="1" x14ac:dyDescent="0.2">
      <c r="A12" s="1353" t="s">
        <v>166</v>
      </c>
      <c r="B12" s="1354"/>
      <c r="C12" s="1354"/>
      <c r="D12" s="1354"/>
      <c r="E12" s="1354"/>
      <c r="F12" s="1354"/>
      <c r="G12" s="1041"/>
      <c r="H12" s="1041"/>
      <c r="I12" s="1041"/>
      <c r="J12" s="1041"/>
      <c r="K12" s="1041"/>
      <c r="L12" s="1041"/>
      <c r="M12" s="1041"/>
      <c r="N12" s="1041"/>
      <c r="O12" s="1041"/>
      <c r="P12" s="1042"/>
      <c r="Q12" s="6"/>
      <c r="R12" s="6"/>
      <c r="S12" s="2055"/>
      <c r="T12" s="2056"/>
      <c r="U12" s="2056"/>
      <c r="V12" s="2056"/>
      <c r="W12" s="2056"/>
      <c r="X12" s="2056"/>
      <c r="Y12" s="2056"/>
      <c r="Z12" s="1904" t="s">
        <v>102</v>
      </c>
      <c r="AA12" s="1904"/>
      <c r="AB12" s="1904"/>
      <c r="AC12" s="1904"/>
      <c r="AD12" s="1904"/>
      <c r="AE12" s="1904" t="s">
        <v>101</v>
      </c>
      <c r="AF12" s="1904"/>
      <c r="AG12" s="1904"/>
      <c r="AH12" s="1904"/>
      <c r="AI12" s="2057"/>
      <c r="AJ12" s="4"/>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4"/>
      <c r="BQ12" s="4"/>
      <c r="BR12" s="4"/>
      <c r="BS12" s="4"/>
    </row>
    <row r="13" spans="1:71" ht="12" customHeight="1" x14ac:dyDescent="0.2">
      <c r="A13" s="1296" t="s">
        <v>165</v>
      </c>
      <c r="B13" s="1297"/>
      <c r="C13" s="1297"/>
      <c r="D13" s="1297"/>
      <c r="E13" s="1297"/>
      <c r="F13" s="1297"/>
      <c r="G13" s="1000"/>
      <c r="H13" s="2009"/>
      <c r="I13" s="2009"/>
      <c r="J13" s="2009"/>
      <c r="K13" s="2009"/>
      <c r="L13" s="356" t="s">
        <v>133</v>
      </c>
      <c r="M13" s="1142"/>
      <c r="N13" s="1142"/>
      <c r="O13" s="1142"/>
      <c r="P13" s="1350"/>
      <c r="Q13" s="6"/>
      <c r="R13" s="6"/>
      <c r="S13" s="997" t="s">
        <v>105</v>
      </c>
      <c r="T13" s="998"/>
      <c r="U13" s="998"/>
      <c r="V13" s="998"/>
      <c r="W13" s="998"/>
      <c r="X13" s="998"/>
      <c r="Y13" s="998"/>
      <c r="Z13" s="2059"/>
      <c r="AA13" s="1737"/>
      <c r="AB13" s="1737"/>
      <c r="AC13" s="1737"/>
      <c r="AD13" s="1737"/>
      <c r="AE13" s="2059"/>
      <c r="AF13" s="1737"/>
      <c r="AG13" s="1737"/>
      <c r="AH13" s="1737"/>
      <c r="AI13" s="2060"/>
      <c r="AJ13" s="4"/>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4"/>
      <c r="BQ13" s="4"/>
      <c r="BR13" s="4"/>
      <c r="BS13" s="4"/>
    </row>
    <row r="14" spans="1:71" ht="12" customHeight="1" x14ac:dyDescent="0.2">
      <c r="A14" s="1296" t="s">
        <v>111</v>
      </c>
      <c r="B14" s="1297"/>
      <c r="C14" s="1297"/>
      <c r="D14" s="1297"/>
      <c r="E14" s="1297"/>
      <c r="F14" s="1297"/>
      <c r="G14" s="1025"/>
      <c r="H14" s="1025"/>
      <c r="I14" s="1025"/>
      <c r="J14" s="1025"/>
      <c r="K14" s="1025"/>
      <c r="L14" s="1025"/>
      <c r="M14" s="1025"/>
      <c r="N14" s="1025"/>
      <c r="O14" s="1025"/>
      <c r="P14" s="1026"/>
      <c r="Q14" s="6"/>
      <c r="R14" s="6"/>
      <c r="S14" s="989" t="s">
        <v>1007</v>
      </c>
      <c r="T14" s="990"/>
      <c r="U14" s="990"/>
      <c r="V14" s="990"/>
      <c r="W14" s="990"/>
      <c r="X14" s="990"/>
      <c r="Y14" s="990"/>
      <c r="Z14" s="2058"/>
      <c r="AA14" s="919"/>
      <c r="AB14" s="919"/>
      <c r="AC14" s="919"/>
      <c r="AD14" s="919"/>
      <c r="AE14" s="921" t="str">
        <f>IF(AT18="Single Phase",AN13,IF(AT18="Three Phase",IF(MOD(AN13,1)=0,AN13&amp;".0",AN13)&amp;", "&amp;IF(MOD(AN14,1)=0,AN14&amp;".0",AN14)&amp;", "&amp;IF(MOD(AN15,1)=0,AN15&amp;".0",AN15),""))</f>
        <v/>
      </c>
      <c r="AF14" s="921"/>
      <c r="AG14" s="921"/>
      <c r="AH14" s="921"/>
      <c r="AI14" s="1022"/>
      <c r="AJ14" s="4"/>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4"/>
      <c r="BQ14" s="4"/>
      <c r="BR14" s="4"/>
      <c r="BS14" s="4"/>
    </row>
    <row r="15" spans="1:71" ht="12" customHeight="1" thickBot="1" x14ac:dyDescent="0.25">
      <c r="A15" s="1384" t="s">
        <v>54</v>
      </c>
      <c r="B15" s="1385"/>
      <c r="C15" s="1385"/>
      <c r="D15" s="1385"/>
      <c r="E15" s="1385"/>
      <c r="F15" s="1386"/>
      <c r="G15" s="1025"/>
      <c r="H15" s="1025"/>
      <c r="I15" s="1025"/>
      <c r="J15" s="1025"/>
      <c r="K15" s="1025"/>
      <c r="L15" s="1025"/>
      <c r="M15" s="1025"/>
      <c r="N15" s="1025"/>
      <c r="O15" s="1025"/>
      <c r="P15" s="1026"/>
      <c r="Q15" s="6"/>
      <c r="R15" s="6"/>
      <c r="S15" s="978" t="s">
        <v>98</v>
      </c>
      <c r="T15" s="979"/>
      <c r="U15" s="979"/>
      <c r="V15" s="979"/>
      <c r="W15" s="979"/>
      <c r="X15" s="979"/>
      <c r="Y15" s="979"/>
      <c r="Z15" s="1524"/>
      <c r="AA15" s="1524"/>
      <c r="AB15" s="1524"/>
      <c r="AC15" s="1524"/>
      <c r="AD15" s="1524"/>
      <c r="AE15" s="1149" t="str">
        <f>IF(AT18="Single Phase",AQ13,IF(AT18="Three Phase",AQ13 &amp;", "&amp; AQ14 &amp; ", " &amp; AQ15,""))</f>
        <v/>
      </c>
      <c r="AF15" s="1149"/>
      <c r="AG15" s="1149"/>
      <c r="AH15" s="1149"/>
      <c r="AI15" s="1150"/>
      <c r="AJ15" s="4"/>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4"/>
      <c r="BQ15" s="4"/>
      <c r="BR15" s="4"/>
      <c r="BS15" s="4"/>
    </row>
    <row r="16" spans="1:71" ht="12" customHeight="1" thickBot="1" x14ac:dyDescent="0.25">
      <c r="A16" s="1384" t="s">
        <v>150</v>
      </c>
      <c r="B16" s="1385"/>
      <c r="C16" s="1385"/>
      <c r="D16" s="1385"/>
      <c r="E16" s="1385"/>
      <c r="F16" s="1386"/>
      <c r="G16" s="1025"/>
      <c r="H16" s="1025"/>
      <c r="I16" s="1025"/>
      <c r="J16" s="1025"/>
      <c r="K16" s="1025"/>
      <c r="L16" s="1025"/>
      <c r="M16" s="1025"/>
      <c r="N16" s="1025"/>
      <c r="O16" s="1025"/>
      <c r="P16" s="1026"/>
      <c r="Q16" s="6"/>
      <c r="R16" s="6"/>
      <c r="S16" s="40"/>
      <c r="T16" s="40"/>
      <c r="U16" s="40"/>
      <c r="V16" s="40"/>
      <c r="W16" s="40"/>
      <c r="X16" s="40"/>
      <c r="Y16" s="40"/>
      <c r="Z16" s="40"/>
      <c r="AA16" s="40"/>
      <c r="AB16" s="40"/>
      <c r="AC16" s="40"/>
      <c r="AD16" s="40"/>
      <c r="AE16" s="40"/>
      <c r="AF16" s="40"/>
      <c r="AG16" s="40"/>
      <c r="AH16" s="40"/>
      <c r="AI16" s="40"/>
      <c r="AJ16" s="4"/>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4"/>
      <c r="BQ16" s="4"/>
      <c r="BR16" s="4"/>
      <c r="BS16" s="4"/>
    </row>
    <row r="17" spans="1:71" ht="12" customHeight="1" thickBot="1" x14ac:dyDescent="0.25">
      <c r="A17" s="1384" t="s">
        <v>149</v>
      </c>
      <c r="B17" s="1385"/>
      <c r="C17" s="1385"/>
      <c r="D17" s="1385"/>
      <c r="E17" s="1385"/>
      <c r="F17" s="1386"/>
      <c r="G17" s="1365" t="s">
        <v>148</v>
      </c>
      <c r="H17" s="1365"/>
      <c r="I17" s="1365"/>
      <c r="J17" s="1365"/>
      <c r="K17" s="1365"/>
      <c r="L17" s="1365"/>
      <c r="M17" s="1365"/>
      <c r="N17" s="1365"/>
      <c r="O17" s="1365"/>
      <c r="P17" s="1366"/>
      <c r="Q17" s="6"/>
      <c r="R17" s="6"/>
      <c r="S17" s="133"/>
      <c r="T17" s="1425" t="s">
        <v>402</v>
      </c>
      <c r="U17" s="1426"/>
      <c r="V17" s="1426"/>
      <c r="W17" s="1426"/>
      <c r="X17" s="1426"/>
      <c r="Y17" s="1426"/>
      <c r="Z17" s="1426"/>
      <c r="AA17" s="1426"/>
      <c r="AB17" s="1426"/>
      <c r="AC17" s="1426"/>
      <c r="AD17" s="1426"/>
      <c r="AE17" s="1426"/>
      <c r="AF17" s="1426"/>
      <c r="AG17" s="1426"/>
      <c r="AH17" s="1426"/>
      <c r="AI17" s="1427"/>
      <c r="AJ17" s="4"/>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4"/>
      <c r="BQ17" s="4"/>
      <c r="BR17" s="4"/>
      <c r="BS17" s="4"/>
    </row>
    <row r="18" spans="1:71" ht="12.75" customHeight="1" thickTop="1" thickBot="1" x14ac:dyDescent="0.25">
      <c r="A18" s="1296" t="s">
        <v>146</v>
      </c>
      <c r="B18" s="1297"/>
      <c r="C18" s="1297"/>
      <c r="D18" s="1297"/>
      <c r="E18" s="1297"/>
      <c r="F18" s="1297"/>
      <c r="G18" s="1025"/>
      <c r="H18" s="1025"/>
      <c r="I18" s="1025"/>
      <c r="J18" s="1025"/>
      <c r="K18" s="1025"/>
      <c r="L18" s="1025"/>
      <c r="M18" s="1025"/>
      <c r="N18" s="1025"/>
      <c r="O18" s="1025"/>
      <c r="P18" s="1026"/>
      <c r="Q18" s="6"/>
      <c r="R18" s="6"/>
      <c r="S18" s="40"/>
      <c r="T18" s="1672"/>
      <c r="U18" s="1673"/>
      <c r="V18" s="1673"/>
      <c r="W18" s="1673"/>
      <c r="X18" s="1673"/>
      <c r="Y18" s="1673"/>
      <c r="Z18" s="1673" t="s">
        <v>102</v>
      </c>
      <c r="AA18" s="1673"/>
      <c r="AB18" s="1673"/>
      <c r="AC18" s="1673"/>
      <c r="AD18" s="1673"/>
      <c r="AE18" s="1673" t="s">
        <v>101</v>
      </c>
      <c r="AF18" s="1673"/>
      <c r="AG18" s="1673"/>
      <c r="AH18" s="1673"/>
      <c r="AI18" s="1686"/>
      <c r="AJ18" s="4"/>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4"/>
      <c r="BQ18" s="4"/>
      <c r="BR18" s="4"/>
      <c r="BS18" s="4"/>
    </row>
    <row r="19" spans="1:71" ht="12" customHeight="1" thickBot="1" x14ac:dyDescent="0.25">
      <c r="A19" s="1296" t="s">
        <v>164</v>
      </c>
      <c r="B19" s="1297"/>
      <c r="C19" s="1297"/>
      <c r="D19" s="1297"/>
      <c r="E19" s="1297"/>
      <c r="F19" s="1297"/>
      <c r="G19" s="1025"/>
      <c r="H19" s="1025"/>
      <c r="I19" s="1025"/>
      <c r="J19" s="1025"/>
      <c r="K19" s="1025"/>
      <c r="L19" s="1025"/>
      <c r="M19" s="1025"/>
      <c r="N19" s="1025"/>
      <c r="O19" s="1025"/>
      <c r="P19" s="1026"/>
      <c r="Q19" s="6"/>
      <c r="R19" s="6"/>
      <c r="S19" s="40"/>
      <c r="T19" s="1296" t="s">
        <v>161</v>
      </c>
      <c r="U19" s="1297"/>
      <c r="V19" s="1297"/>
      <c r="W19" s="1297"/>
      <c r="X19" s="1297"/>
      <c r="Y19" s="1297"/>
      <c r="Z19" s="918"/>
      <c r="AA19" s="918"/>
      <c r="AB19" s="918"/>
      <c r="AC19" s="918"/>
      <c r="AD19" s="918"/>
      <c r="AE19" s="1721" t="str">
        <f>AC53</f>
        <v/>
      </c>
      <c r="AF19" s="1722"/>
      <c r="AG19" s="1722"/>
      <c r="AH19" s="1722"/>
      <c r="AI19" s="172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294" t="s">
        <v>163</v>
      </c>
      <c r="B20" s="1295"/>
      <c r="C20" s="1295"/>
      <c r="D20" s="1295"/>
      <c r="E20" s="1295"/>
      <c r="F20" s="1295"/>
      <c r="G20" s="1364"/>
      <c r="H20" s="1364"/>
      <c r="I20" s="1364"/>
      <c r="J20" s="1364"/>
      <c r="K20" s="1364"/>
      <c r="L20" s="1364"/>
      <c r="M20" s="1364"/>
      <c r="N20" s="1364"/>
      <c r="O20" s="1364"/>
      <c r="P20" s="2011"/>
      <c r="Q20" s="6"/>
      <c r="R20" s="6"/>
      <c r="S20" s="40"/>
      <c r="T20" s="1296" t="s">
        <v>160</v>
      </c>
      <c r="U20" s="1297"/>
      <c r="V20" s="1297"/>
      <c r="W20" s="1297"/>
      <c r="X20" s="1297"/>
      <c r="Y20" s="1297"/>
      <c r="Z20" s="918"/>
      <c r="AA20" s="918"/>
      <c r="AB20" s="918"/>
      <c r="AC20" s="918"/>
      <c r="AD20" s="918"/>
      <c r="AE20" s="951"/>
      <c r="AF20" s="952"/>
      <c r="AG20" s="952"/>
      <c r="AH20" s="952"/>
      <c r="AI20" s="1471"/>
      <c r="AJ20" s="4"/>
      <c r="AK20" s="1305" t="s">
        <v>696</v>
      </c>
      <c r="AL20" s="1306"/>
      <c r="AM20" s="1306"/>
      <c r="AN20" s="1306"/>
      <c r="AO20" s="1306"/>
      <c r="AP20" s="1306"/>
      <c r="AQ20" s="1306"/>
      <c r="AR20" s="1306"/>
      <c r="AS20" s="1306"/>
      <c r="AT20" s="1306"/>
      <c r="AU20" s="1306"/>
      <c r="AV20" s="1306"/>
      <c r="AW20" s="1306"/>
      <c r="AX20" s="1306"/>
      <c r="AY20" s="1307"/>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6" t="s">
        <v>403</v>
      </c>
      <c r="U21" s="1297"/>
      <c r="V21" s="1297"/>
      <c r="W21" s="1297"/>
      <c r="X21" s="1297"/>
      <c r="Y21" s="1297"/>
      <c r="Z21" s="918"/>
      <c r="AA21" s="918"/>
      <c r="AB21" s="918"/>
      <c r="AC21" s="918"/>
      <c r="AD21" s="918"/>
      <c r="AE21" s="951"/>
      <c r="AF21" s="952"/>
      <c r="AG21" s="952"/>
      <c r="AH21" s="952"/>
      <c r="AI21" s="1471"/>
      <c r="AJ21" s="4"/>
      <c r="AK21" s="905"/>
      <c r="AL21" s="906"/>
      <c r="AM21" s="906"/>
      <c r="AN21" s="906"/>
      <c r="AO21" s="907"/>
      <c r="AP21" s="908"/>
      <c r="AQ21" s="906"/>
      <c r="AR21" s="906"/>
      <c r="AS21" s="906"/>
      <c r="AT21" s="907"/>
      <c r="AU21" s="908"/>
      <c r="AV21" s="906"/>
      <c r="AW21" s="906"/>
      <c r="AX21" s="906"/>
      <c r="AY21" s="909"/>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94" t="s">
        <v>230</v>
      </c>
      <c r="U22" s="1295"/>
      <c r="V22" s="1295"/>
      <c r="W22" s="1295"/>
      <c r="X22" s="1295"/>
      <c r="Y22" s="1295"/>
      <c r="Z22" s="1524"/>
      <c r="AA22" s="1524"/>
      <c r="AB22" s="1524"/>
      <c r="AC22" s="1524"/>
      <c r="AD22" s="1524"/>
      <c r="AE22" s="1968">
        <f>IFERROR(SUM(AE21,AE20),"")</f>
        <v>0</v>
      </c>
      <c r="AF22" s="1690"/>
      <c r="AG22" s="1690"/>
      <c r="AH22" s="1690"/>
      <c r="AI22" s="1715"/>
      <c r="AJ22" s="4"/>
      <c r="AK22" s="886"/>
      <c r="AL22" s="870"/>
      <c r="AM22" s="870"/>
      <c r="AN22" s="870"/>
      <c r="AO22" s="871"/>
      <c r="AP22" s="869"/>
      <c r="AQ22" s="870"/>
      <c r="AR22" s="870"/>
      <c r="AS22" s="870"/>
      <c r="AT22" s="871"/>
      <c r="AU22" s="869"/>
      <c r="AV22" s="870"/>
      <c r="AW22" s="870"/>
      <c r="AX22" s="870"/>
      <c r="AY22" s="872"/>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886"/>
      <c r="AL23" s="870"/>
      <c r="AM23" s="870"/>
      <c r="AN23" s="870"/>
      <c r="AO23" s="871"/>
      <c r="AP23" s="869"/>
      <c r="AQ23" s="870"/>
      <c r="AR23" s="870"/>
      <c r="AS23" s="870"/>
      <c r="AT23" s="871"/>
      <c r="AU23" s="869"/>
      <c r="AV23" s="870"/>
      <c r="AW23" s="870"/>
      <c r="AX23" s="870"/>
      <c r="AY23" s="872"/>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25" t="s">
        <v>159</v>
      </c>
      <c r="U24" s="1426"/>
      <c r="V24" s="1426"/>
      <c r="W24" s="1426"/>
      <c r="X24" s="1426"/>
      <c r="Y24" s="1426"/>
      <c r="Z24" s="1426"/>
      <c r="AA24" s="1426"/>
      <c r="AB24" s="1426"/>
      <c r="AC24" s="1426"/>
      <c r="AD24" s="1426"/>
      <c r="AE24" s="1426"/>
      <c r="AF24" s="1426"/>
      <c r="AG24" s="1426"/>
      <c r="AH24" s="1426"/>
      <c r="AI24" s="1427"/>
      <c r="AJ24" s="4"/>
      <c r="AK24" s="886"/>
      <c r="AL24" s="870"/>
      <c r="AM24" s="870"/>
      <c r="AN24" s="870"/>
      <c r="AO24" s="871"/>
      <c r="AP24" s="869"/>
      <c r="AQ24" s="870"/>
      <c r="AR24" s="870"/>
      <c r="AS24" s="870"/>
      <c r="AT24" s="871"/>
      <c r="AU24" s="869"/>
      <c r="AV24" s="870"/>
      <c r="AW24" s="870"/>
      <c r="AX24" s="870"/>
      <c r="AY24" s="872"/>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1" t="s">
        <v>365</v>
      </c>
      <c r="U25" s="2042"/>
      <c r="V25" s="2042"/>
      <c r="W25" s="2042"/>
      <c r="X25" s="2042"/>
      <c r="Y25" s="2042"/>
      <c r="Z25" s="2042"/>
      <c r="AA25" s="2042"/>
      <c r="AB25" s="2042"/>
      <c r="AC25" s="2042"/>
      <c r="AD25" s="2042"/>
      <c r="AE25" s="2045"/>
      <c r="AF25" s="2046"/>
      <c r="AG25" s="2046"/>
      <c r="AH25" s="2043" t="str">
        <f>IF(ISNUMBER(AE25),"%","")</f>
        <v/>
      </c>
      <c r="AI25" s="2044"/>
      <c r="AJ25" s="4"/>
      <c r="AK25" s="886"/>
      <c r="AL25" s="870"/>
      <c r="AM25" s="870"/>
      <c r="AN25" s="870"/>
      <c r="AO25" s="871"/>
      <c r="AP25" s="869"/>
      <c r="AQ25" s="870"/>
      <c r="AR25" s="870"/>
      <c r="AS25" s="870"/>
      <c r="AT25" s="871"/>
      <c r="AU25" s="869"/>
      <c r="AV25" s="870"/>
      <c r="AW25" s="870"/>
      <c r="AX25" s="870"/>
      <c r="AY25" s="872"/>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0"/>
      <c r="AL26" s="923"/>
      <c r="AM26" s="923"/>
      <c r="AN26" s="923"/>
      <c r="AO26" s="931"/>
      <c r="AP26" s="922"/>
      <c r="AQ26" s="923"/>
      <c r="AR26" s="923"/>
      <c r="AS26" s="923"/>
      <c r="AT26" s="931"/>
      <c r="AU26" s="922"/>
      <c r="AV26" s="923"/>
      <c r="AW26" s="923"/>
      <c r="AX26" s="923"/>
      <c r="AY26" s="924"/>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84" t="s">
        <v>92</v>
      </c>
      <c r="AW28" s="1306"/>
      <c r="AX28" s="1306"/>
      <c r="AY28" s="1306"/>
      <c r="AZ28" s="1306"/>
      <c r="BA28" s="1306"/>
      <c r="BB28" s="1306"/>
      <c r="BC28" s="1985"/>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86" t="s">
        <v>91</v>
      </c>
      <c r="AW29" s="1653"/>
      <c r="AX29" s="1653"/>
      <c r="AY29" s="1653"/>
      <c r="AZ29" s="1653"/>
      <c r="BA29" s="1654"/>
      <c r="BB29" s="1987"/>
      <c r="BC29" s="1988"/>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17" t="s">
        <v>749</v>
      </c>
      <c r="AL30" s="1618"/>
      <c r="AM30" s="1618"/>
      <c r="AN30" s="1618"/>
      <c r="AO30" s="1618"/>
      <c r="AP30" s="1618"/>
      <c r="AQ30" s="1618"/>
      <c r="AR30" s="1618"/>
      <c r="AS30" s="1619"/>
      <c r="AT30" s="4"/>
      <c r="AU30" s="48"/>
      <c r="AV30" s="1989" t="s">
        <v>90</v>
      </c>
      <c r="AW30" s="1268"/>
      <c r="AX30" s="1268"/>
      <c r="AY30" s="1268"/>
      <c r="AZ30" s="1268"/>
      <c r="BA30" s="1269"/>
      <c r="BB30" s="1990"/>
      <c r="BC30" s="1991"/>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81" t="s">
        <v>60</v>
      </c>
      <c r="B31" s="1578"/>
      <c r="C31" s="1578"/>
      <c r="D31" s="1578"/>
      <c r="E31" s="1578"/>
      <c r="F31" s="1578"/>
      <c r="G31" s="1578"/>
      <c r="H31" s="1577" t="s">
        <v>93</v>
      </c>
      <c r="I31" s="1577"/>
      <c r="J31" s="1577"/>
      <c r="K31" s="1577"/>
      <c r="L31" s="1577"/>
      <c r="M31" s="1577"/>
      <c r="N31" s="1577"/>
      <c r="O31" s="1577"/>
      <c r="P31" s="1577"/>
      <c r="Q31" s="1578" t="s">
        <v>59</v>
      </c>
      <c r="R31" s="1578"/>
      <c r="S31" s="1578"/>
      <c r="T31" s="1577" t="s">
        <v>58</v>
      </c>
      <c r="U31" s="1577"/>
      <c r="V31" s="1577"/>
      <c r="W31" s="1577"/>
      <c r="X31" s="1577"/>
      <c r="Y31" s="1577"/>
      <c r="Z31" s="1577"/>
      <c r="AA31" s="1577"/>
      <c r="AB31" s="1577"/>
      <c r="AC31" s="1578" t="s">
        <v>57</v>
      </c>
      <c r="AD31" s="1578"/>
      <c r="AE31" s="1578"/>
      <c r="AF31" s="1590" t="s">
        <v>39</v>
      </c>
      <c r="AG31" s="1591"/>
      <c r="AH31" s="1591"/>
      <c r="AI31" s="1592"/>
      <c r="AJ31" s="4"/>
      <c r="AK31" s="1620"/>
      <c r="AL31" s="1621"/>
      <c r="AM31" s="1621"/>
      <c r="AN31" s="1621"/>
      <c r="AO31" s="1621"/>
      <c r="AP31" s="1621"/>
      <c r="AQ31" s="1621"/>
      <c r="AR31" s="1621"/>
      <c r="AS31" s="162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82"/>
      <c r="B32" s="1579"/>
      <c r="C32" s="1579"/>
      <c r="D32" s="1579"/>
      <c r="E32" s="1579"/>
      <c r="F32" s="1579"/>
      <c r="G32" s="1579"/>
      <c r="H32" s="1360" t="s">
        <v>55</v>
      </c>
      <c r="I32" s="1360"/>
      <c r="J32" s="1360"/>
      <c r="K32" s="1360" t="s">
        <v>54</v>
      </c>
      <c r="L32" s="1360"/>
      <c r="M32" s="1360"/>
      <c r="N32" s="1360" t="s">
        <v>53</v>
      </c>
      <c r="O32" s="1360"/>
      <c r="P32" s="1360"/>
      <c r="Q32" s="1579"/>
      <c r="R32" s="1579"/>
      <c r="S32" s="1579"/>
      <c r="T32" s="1360" t="s">
        <v>52</v>
      </c>
      <c r="U32" s="1360"/>
      <c r="V32" s="1360"/>
      <c r="W32" s="1360" t="s">
        <v>51</v>
      </c>
      <c r="X32" s="1360"/>
      <c r="Y32" s="1360"/>
      <c r="Z32" s="1360" t="s">
        <v>50</v>
      </c>
      <c r="AA32" s="1360"/>
      <c r="AB32" s="1360"/>
      <c r="AC32" s="1579"/>
      <c r="AD32" s="1579"/>
      <c r="AE32" s="1579"/>
      <c r="AF32" s="1593"/>
      <c r="AG32" s="1594"/>
      <c r="AH32" s="1594"/>
      <c r="AI32" s="1595"/>
      <c r="AJ32" s="4"/>
      <c r="AK32" s="1623"/>
      <c r="AL32" s="1624"/>
      <c r="AM32" s="1624"/>
      <c r="AN32" s="1624"/>
      <c r="AO32" s="1624"/>
      <c r="AP32" s="1624"/>
      <c r="AQ32" s="1624"/>
      <c r="AR32" s="1624"/>
      <c r="AS32" s="1625"/>
      <c r="AT32" s="4"/>
      <c r="AU32" s="1305" t="s">
        <v>56</v>
      </c>
      <c r="AV32" s="1306"/>
      <c r="AW32" s="1306"/>
      <c r="AX32" s="1306"/>
      <c r="AY32" s="1306"/>
      <c r="AZ32" s="1306"/>
      <c r="BA32" s="1306"/>
      <c r="BB32" s="1306"/>
      <c r="BC32" s="1306"/>
      <c r="BD32" s="1307"/>
      <c r="BE32" s="176"/>
      <c r="BF32" s="261"/>
      <c r="BG32" s="176"/>
      <c r="BH32" s="176"/>
      <c r="BI32" s="176"/>
      <c r="BJ32" s="176"/>
      <c r="BK32" s="176"/>
      <c r="BL32" s="176"/>
      <c r="BM32" s="176"/>
      <c r="BN32" s="176"/>
      <c r="BO32" s="176"/>
      <c r="BP32" s="176"/>
      <c r="BQ32" s="176"/>
      <c r="BR32" s="176"/>
      <c r="BS32" s="262"/>
    </row>
    <row r="33" spans="1:71" s="34" customFormat="1" ht="12.75" thickTop="1" x14ac:dyDescent="0.2">
      <c r="A33" s="2016"/>
      <c r="B33" s="2017"/>
      <c r="C33" s="2017"/>
      <c r="D33" s="2017"/>
      <c r="E33" s="2017"/>
      <c r="F33" s="2017"/>
      <c r="G33" s="2017"/>
      <c r="H33" s="1041"/>
      <c r="I33" s="1041"/>
      <c r="J33" s="1041"/>
      <c r="K33" s="1041"/>
      <c r="L33" s="1041"/>
      <c r="M33" s="1041"/>
      <c r="N33" s="1041"/>
      <c r="O33" s="1041"/>
      <c r="P33" s="1041"/>
      <c r="Q33" s="1041"/>
      <c r="R33" s="1041"/>
      <c r="S33" s="1041"/>
      <c r="T33" s="1576"/>
      <c r="U33" s="1576"/>
      <c r="V33" s="1576"/>
      <c r="W33" s="1576"/>
      <c r="X33" s="1576"/>
      <c r="Y33" s="1576"/>
      <c r="Z33" s="1576"/>
      <c r="AA33" s="1576"/>
      <c r="AB33" s="1576"/>
      <c r="AC33" s="1576"/>
      <c r="AD33" s="1576"/>
      <c r="AE33" s="1576"/>
      <c r="AF33" s="1041"/>
      <c r="AG33" s="1041"/>
      <c r="AH33" s="1041"/>
      <c r="AI33" s="1042"/>
      <c r="AJ33" s="4"/>
      <c r="AK33" s="1599" t="str">
        <f>IFERROR(AN33*(1-$BB$30),"")</f>
        <v/>
      </c>
      <c r="AL33" s="1600"/>
      <c r="AM33" s="1600"/>
      <c r="AN33" s="1600" t="str">
        <f>IFERROR(($AK$53*Q33),"")</f>
        <v/>
      </c>
      <c r="AO33" s="1600"/>
      <c r="AP33" s="1600"/>
      <c r="AQ33" s="1600" t="str">
        <f>IFERROR(AN33*(1+$BB$29),"")</f>
        <v/>
      </c>
      <c r="AR33" s="1600"/>
      <c r="AS33" s="1601"/>
      <c r="AT33" s="4"/>
      <c r="AU33" s="1969" t="str">
        <f t="shared" ref="AU33:AU52" si="0">IF(AC33="","",IF(AC33&lt;Q33-(Q33*$BB$30),"Below "&amp;$BB$30*100&amp;"% by "&amp;Q33-(Q33*$BB$30)-AC33&amp;" CFM",IF(AC33&gt;Q33+(Q33*$BB$29),"Above "&amp;$BB$29*100&amp;"% by "&amp;AC33-Q33-(Q33*$BB$29)&amp;" CFM","")))</f>
        <v/>
      </c>
      <c r="AV33" s="1970"/>
      <c r="AW33" s="1970"/>
      <c r="AX33" s="1970"/>
      <c r="AY33" s="1970"/>
      <c r="AZ33" s="1970"/>
      <c r="BA33" s="1970"/>
      <c r="BB33" s="1970"/>
      <c r="BC33" s="1970"/>
      <c r="BD33" s="1971"/>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16"/>
      <c r="B34" s="2017"/>
      <c r="C34" s="2017"/>
      <c r="D34" s="2017"/>
      <c r="E34" s="2017"/>
      <c r="F34" s="2017"/>
      <c r="G34" s="2017"/>
      <c r="H34" s="1041"/>
      <c r="I34" s="1041"/>
      <c r="J34" s="1041"/>
      <c r="K34" s="1041"/>
      <c r="L34" s="1041"/>
      <c r="M34" s="1041"/>
      <c r="N34" s="1041"/>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1969" t="str">
        <f t="shared" si="0"/>
        <v/>
      </c>
      <c r="AV34" s="1970"/>
      <c r="AW34" s="1970"/>
      <c r="AX34" s="1970"/>
      <c r="AY34" s="1970"/>
      <c r="AZ34" s="1970"/>
      <c r="BA34" s="1970"/>
      <c r="BB34" s="1970"/>
      <c r="BC34" s="1970"/>
      <c r="BD34" s="1971"/>
      <c r="BE34" s="4"/>
      <c r="BF34" s="261"/>
      <c r="BG34" s="176"/>
      <c r="BH34" s="176"/>
      <c r="BI34" s="176"/>
      <c r="BJ34" s="176"/>
      <c r="BK34" s="176"/>
      <c r="BL34" s="176"/>
      <c r="BM34" s="176"/>
      <c r="BN34" s="176"/>
      <c r="BO34" s="176"/>
      <c r="BP34" s="176"/>
      <c r="BQ34" s="176"/>
      <c r="BR34" s="176"/>
      <c r="BS34" s="262"/>
    </row>
    <row r="35" spans="1:71" s="230" customFormat="1" ht="12.75" thickBot="1" x14ac:dyDescent="0.25">
      <c r="A35" s="2016"/>
      <c r="B35" s="2017"/>
      <c r="C35" s="2017"/>
      <c r="D35" s="2017"/>
      <c r="E35" s="2017"/>
      <c r="F35" s="2017"/>
      <c r="G35" s="2017"/>
      <c r="H35" s="1041"/>
      <c r="I35" s="1041"/>
      <c r="J35" s="1041"/>
      <c r="K35" s="1041"/>
      <c r="L35" s="1041"/>
      <c r="M35" s="1041"/>
      <c r="N35" s="1041"/>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1969" t="str">
        <f t="shared" si="0"/>
        <v/>
      </c>
      <c r="AV35" s="1970"/>
      <c r="AW35" s="1970"/>
      <c r="AX35" s="1970"/>
      <c r="AY35" s="1970"/>
      <c r="AZ35" s="1970"/>
      <c r="BA35" s="1970"/>
      <c r="BB35" s="1970"/>
      <c r="BC35" s="1970"/>
      <c r="BD35" s="1971"/>
      <c r="BE35" s="4"/>
      <c r="BF35" s="263"/>
      <c r="BG35" s="264"/>
      <c r="BH35" s="264"/>
      <c r="BI35" s="264"/>
      <c r="BJ35" s="264"/>
      <c r="BK35" s="264"/>
      <c r="BL35" s="264"/>
      <c r="BM35" s="264"/>
      <c r="BN35" s="264"/>
      <c r="BO35" s="264"/>
      <c r="BP35" s="264"/>
      <c r="BQ35" s="264"/>
      <c r="BR35" s="264"/>
      <c r="BS35" s="265"/>
    </row>
    <row r="36" spans="1:71" s="4" customFormat="1"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K36" s="1599" t="str">
        <f t="shared" si="1"/>
        <v/>
      </c>
      <c r="AL36" s="1600"/>
      <c r="AM36" s="1600"/>
      <c r="AN36" s="1600" t="str">
        <f t="shared" si="2"/>
        <v/>
      </c>
      <c r="AO36" s="1600"/>
      <c r="AP36" s="1600"/>
      <c r="AQ36" s="1600" t="str">
        <f t="shared" si="3"/>
        <v/>
      </c>
      <c r="AR36" s="1600"/>
      <c r="AS36" s="1601"/>
      <c r="AU36" s="1969" t="str">
        <f t="shared" si="0"/>
        <v/>
      </c>
      <c r="AV36" s="1970"/>
      <c r="AW36" s="1970"/>
      <c r="AX36" s="1970"/>
      <c r="AY36" s="1970"/>
      <c r="AZ36" s="1970"/>
      <c r="BA36" s="1970"/>
      <c r="BB36" s="1970"/>
      <c r="BC36" s="1970"/>
      <c r="BD36" s="1971"/>
    </row>
    <row r="37" spans="1:71" s="4" customFormat="1"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K37" s="1599" t="str">
        <f t="shared" si="1"/>
        <v/>
      </c>
      <c r="AL37" s="1600"/>
      <c r="AM37" s="1600"/>
      <c r="AN37" s="1600" t="str">
        <f t="shared" si="2"/>
        <v/>
      </c>
      <c r="AO37" s="1600"/>
      <c r="AP37" s="1600"/>
      <c r="AQ37" s="1600" t="str">
        <f t="shared" si="3"/>
        <v/>
      </c>
      <c r="AR37" s="1600"/>
      <c r="AS37" s="1601"/>
      <c r="AU37" s="1969" t="str">
        <f t="shared" si="0"/>
        <v/>
      </c>
      <c r="AV37" s="1970"/>
      <c r="AW37" s="1970"/>
      <c r="AX37" s="1970"/>
      <c r="AY37" s="1970"/>
      <c r="AZ37" s="1970"/>
      <c r="BA37" s="1970"/>
      <c r="BB37" s="1970"/>
      <c r="BC37" s="1970"/>
      <c r="BD37" s="1971"/>
    </row>
    <row r="38" spans="1:71" s="4" customFormat="1"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K38" s="1599" t="str">
        <f t="shared" si="1"/>
        <v/>
      </c>
      <c r="AL38" s="1600"/>
      <c r="AM38" s="1600"/>
      <c r="AN38" s="1600" t="str">
        <f t="shared" si="2"/>
        <v/>
      </c>
      <c r="AO38" s="1600"/>
      <c r="AP38" s="1600"/>
      <c r="AQ38" s="1600" t="str">
        <f t="shared" si="3"/>
        <v/>
      </c>
      <c r="AR38" s="1600"/>
      <c r="AS38" s="1601"/>
      <c r="AU38" s="1969" t="str">
        <f t="shared" si="0"/>
        <v/>
      </c>
      <c r="AV38" s="1970"/>
      <c r="AW38" s="1970"/>
      <c r="AX38" s="1970"/>
      <c r="AY38" s="1970"/>
      <c r="AZ38" s="1970"/>
      <c r="BA38" s="1970"/>
      <c r="BB38" s="1970"/>
      <c r="BC38" s="1970"/>
      <c r="BD38" s="1971"/>
    </row>
    <row r="39" spans="1:71" s="4" customFormat="1"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K39" s="1599" t="str">
        <f t="shared" si="1"/>
        <v/>
      </c>
      <c r="AL39" s="1600"/>
      <c r="AM39" s="1600"/>
      <c r="AN39" s="1600" t="str">
        <f t="shared" si="2"/>
        <v/>
      </c>
      <c r="AO39" s="1600"/>
      <c r="AP39" s="1600"/>
      <c r="AQ39" s="1600" t="str">
        <f t="shared" si="3"/>
        <v/>
      </c>
      <c r="AR39" s="1600"/>
      <c r="AS39" s="1601"/>
      <c r="AU39" s="1969" t="str">
        <f t="shared" si="0"/>
        <v/>
      </c>
      <c r="AV39" s="1970"/>
      <c r="AW39" s="1970"/>
      <c r="AX39" s="1970"/>
      <c r="AY39" s="1970"/>
      <c r="AZ39" s="1970"/>
      <c r="BA39" s="1970"/>
      <c r="BB39" s="1970"/>
      <c r="BC39" s="1970"/>
      <c r="BD39" s="1971"/>
    </row>
    <row r="40" spans="1:71" s="4" customFormat="1"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K40" s="1599" t="str">
        <f t="shared" si="1"/>
        <v/>
      </c>
      <c r="AL40" s="1600"/>
      <c r="AM40" s="1600"/>
      <c r="AN40" s="1600" t="str">
        <f t="shared" si="2"/>
        <v/>
      </c>
      <c r="AO40" s="1600"/>
      <c r="AP40" s="1600"/>
      <c r="AQ40" s="1600" t="str">
        <f t="shared" si="3"/>
        <v/>
      </c>
      <c r="AR40" s="1600"/>
      <c r="AS40" s="1601"/>
      <c r="AU40" s="1969" t="str">
        <f t="shared" si="0"/>
        <v/>
      </c>
      <c r="AV40" s="1970"/>
      <c r="AW40" s="1970"/>
      <c r="AX40" s="1970"/>
      <c r="AY40" s="1970"/>
      <c r="AZ40" s="1970"/>
      <c r="BA40" s="1970"/>
      <c r="BB40" s="1970"/>
      <c r="BC40" s="1970"/>
      <c r="BD40" s="1971"/>
    </row>
    <row r="41" spans="1:71" s="4" customFormat="1"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K41" s="1599" t="str">
        <f t="shared" si="1"/>
        <v/>
      </c>
      <c r="AL41" s="1600"/>
      <c r="AM41" s="1600"/>
      <c r="AN41" s="1600" t="str">
        <f t="shared" si="2"/>
        <v/>
      </c>
      <c r="AO41" s="1600"/>
      <c r="AP41" s="1600"/>
      <c r="AQ41" s="1600" t="str">
        <f t="shared" si="3"/>
        <v/>
      </c>
      <c r="AR41" s="1600"/>
      <c r="AS41" s="1601"/>
      <c r="AU41" s="1969" t="str">
        <f t="shared" si="0"/>
        <v/>
      </c>
      <c r="AV41" s="1970"/>
      <c r="AW41" s="1970"/>
      <c r="AX41" s="1970"/>
      <c r="AY41" s="1970"/>
      <c r="AZ41" s="1970"/>
      <c r="BA41" s="1970"/>
      <c r="BB41" s="1970"/>
      <c r="BC41" s="1970"/>
      <c r="BD41" s="1971"/>
    </row>
    <row r="42" spans="1:71" s="4" customFormat="1"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K42" s="1599" t="str">
        <f t="shared" si="1"/>
        <v/>
      </c>
      <c r="AL42" s="1600"/>
      <c r="AM42" s="1600"/>
      <c r="AN42" s="1600" t="str">
        <f t="shared" si="2"/>
        <v/>
      </c>
      <c r="AO42" s="1600"/>
      <c r="AP42" s="1600"/>
      <c r="AQ42" s="1600" t="str">
        <f t="shared" si="3"/>
        <v/>
      </c>
      <c r="AR42" s="1600"/>
      <c r="AS42" s="1601"/>
      <c r="AU42" s="1969" t="str">
        <f t="shared" si="0"/>
        <v/>
      </c>
      <c r="AV42" s="1970"/>
      <c r="AW42" s="1970"/>
      <c r="AX42" s="1970"/>
      <c r="AY42" s="1970"/>
      <c r="AZ42" s="1970"/>
      <c r="BA42" s="1970"/>
      <c r="BB42" s="1970"/>
      <c r="BC42" s="1970"/>
      <c r="BD42" s="1971"/>
    </row>
    <row r="43" spans="1:71" s="4" customFormat="1"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K43" s="1599" t="str">
        <f t="shared" si="1"/>
        <v/>
      </c>
      <c r="AL43" s="1600"/>
      <c r="AM43" s="1600"/>
      <c r="AN43" s="1600" t="str">
        <f t="shared" si="2"/>
        <v/>
      </c>
      <c r="AO43" s="1600"/>
      <c r="AP43" s="1600"/>
      <c r="AQ43" s="1600" t="str">
        <f t="shared" si="3"/>
        <v/>
      </c>
      <c r="AR43" s="1600"/>
      <c r="AS43" s="1601"/>
      <c r="AU43" s="1969" t="str">
        <f t="shared" si="0"/>
        <v/>
      </c>
      <c r="AV43" s="1970"/>
      <c r="AW43" s="1970"/>
      <c r="AX43" s="1970"/>
      <c r="AY43" s="1970"/>
      <c r="AZ43" s="1970"/>
      <c r="BA43" s="1970"/>
      <c r="BB43" s="1970"/>
      <c r="BC43" s="1970"/>
      <c r="BD43" s="1971"/>
    </row>
    <row r="44" spans="1:71" s="4" customFormat="1"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K44" s="1599" t="str">
        <f t="shared" si="1"/>
        <v/>
      </c>
      <c r="AL44" s="1600"/>
      <c r="AM44" s="1600"/>
      <c r="AN44" s="1600" t="str">
        <f t="shared" si="2"/>
        <v/>
      </c>
      <c r="AO44" s="1600"/>
      <c r="AP44" s="1600"/>
      <c r="AQ44" s="1600" t="str">
        <f t="shared" si="3"/>
        <v/>
      </c>
      <c r="AR44" s="1600"/>
      <c r="AS44" s="1601"/>
      <c r="AU44" s="1969" t="str">
        <f t="shared" si="0"/>
        <v/>
      </c>
      <c r="AV44" s="1970"/>
      <c r="AW44" s="1970"/>
      <c r="AX44" s="1970"/>
      <c r="AY44" s="1970"/>
      <c r="AZ44" s="1970"/>
      <c r="BA44" s="1970"/>
      <c r="BB44" s="1970"/>
      <c r="BC44" s="1970"/>
      <c r="BD44" s="1971"/>
    </row>
    <row r="45" spans="1:71" s="4" customFormat="1"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K45" s="1599" t="str">
        <f t="shared" si="1"/>
        <v/>
      </c>
      <c r="AL45" s="1600"/>
      <c r="AM45" s="1600"/>
      <c r="AN45" s="1600" t="str">
        <f t="shared" si="2"/>
        <v/>
      </c>
      <c r="AO45" s="1600"/>
      <c r="AP45" s="1600"/>
      <c r="AQ45" s="1600" t="str">
        <f t="shared" si="3"/>
        <v/>
      </c>
      <c r="AR45" s="1600"/>
      <c r="AS45" s="1601"/>
      <c r="AU45" s="1969" t="str">
        <f t="shared" si="0"/>
        <v/>
      </c>
      <c r="AV45" s="1970"/>
      <c r="AW45" s="1970"/>
      <c r="AX45" s="1970"/>
      <c r="AY45" s="1970"/>
      <c r="AZ45" s="1970"/>
      <c r="BA45" s="1970"/>
      <c r="BB45" s="1970"/>
      <c r="BC45" s="1970"/>
      <c r="BD45" s="1971"/>
    </row>
    <row r="46" spans="1:71" s="4" customFormat="1"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K46" s="1599" t="str">
        <f t="shared" si="1"/>
        <v/>
      </c>
      <c r="AL46" s="1600"/>
      <c r="AM46" s="1600"/>
      <c r="AN46" s="1600" t="str">
        <f t="shared" si="2"/>
        <v/>
      </c>
      <c r="AO46" s="1600"/>
      <c r="AP46" s="1600"/>
      <c r="AQ46" s="1600" t="str">
        <f t="shared" si="3"/>
        <v/>
      </c>
      <c r="AR46" s="1600"/>
      <c r="AS46" s="1601"/>
      <c r="AU46" s="1969" t="str">
        <f t="shared" si="0"/>
        <v/>
      </c>
      <c r="AV46" s="1970"/>
      <c r="AW46" s="1970"/>
      <c r="AX46" s="1970"/>
      <c r="AY46" s="1970"/>
      <c r="AZ46" s="1970"/>
      <c r="BA46" s="1970"/>
      <c r="BB46" s="1970"/>
      <c r="BC46" s="1970"/>
      <c r="BD46" s="1971"/>
    </row>
    <row r="47" spans="1:71" s="4" customFormat="1"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K47" s="1599" t="str">
        <f t="shared" si="1"/>
        <v/>
      </c>
      <c r="AL47" s="1600"/>
      <c r="AM47" s="1600"/>
      <c r="AN47" s="1600" t="str">
        <f t="shared" si="2"/>
        <v/>
      </c>
      <c r="AO47" s="1600"/>
      <c r="AP47" s="1600"/>
      <c r="AQ47" s="1600" t="str">
        <f t="shared" si="3"/>
        <v/>
      </c>
      <c r="AR47" s="1600"/>
      <c r="AS47" s="1601"/>
      <c r="AU47" s="1969" t="str">
        <f t="shared" si="0"/>
        <v/>
      </c>
      <c r="AV47" s="1970"/>
      <c r="AW47" s="1970"/>
      <c r="AX47" s="1970"/>
      <c r="AY47" s="1970"/>
      <c r="AZ47" s="1970"/>
      <c r="BA47" s="1970"/>
      <c r="BB47" s="1970"/>
      <c r="BC47" s="1970"/>
      <c r="BD47" s="1971"/>
    </row>
    <row r="48" spans="1:71" s="4" customFormat="1"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K48" s="1599" t="str">
        <f t="shared" si="1"/>
        <v/>
      </c>
      <c r="AL48" s="1600"/>
      <c r="AM48" s="1600"/>
      <c r="AN48" s="1600" t="str">
        <f t="shared" si="2"/>
        <v/>
      </c>
      <c r="AO48" s="1600"/>
      <c r="AP48" s="1600"/>
      <c r="AQ48" s="1600" t="str">
        <f t="shared" si="3"/>
        <v/>
      </c>
      <c r="AR48" s="1600"/>
      <c r="AS48" s="1601"/>
      <c r="AU48" s="1969" t="str">
        <f t="shared" si="0"/>
        <v/>
      </c>
      <c r="AV48" s="1970"/>
      <c r="AW48" s="1970"/>
      <c r="AX48" s="1970"/>
      <c r="AY48" s="1970"/>
      <c r="AZ48" s="1970"/>
      <c r="BA48" s="1970"/>
      <c r="BB48" s="1970"/>
      <c r="BC48" s="1970"/>
      <c r="BD48" s="1971"/>
    </row>
    <row r="49" spans="1:71" s="4" customFormat="1"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K49" s="1599" t="str">
        <f t="shared" si="1"/>
        <v/>
      </c>
      <c r="AL49" s="1600"/>
      <c r="AM49" s="1600"/>
      <c r="AN49" s="1600" t="str">
        <f t="shared" si="2"/>
        <v/>
      </c>
      <c r="AO49" s="1600"/>
      <c r="AP49" s="1600"/>
      <c r="AQ49" s="1600" t="str">
        <f t="shared" si="3"/>
        <v/>
      </c>
      <c r="AR49" s="1600"/>
      <c r="AS49" s="1601"/>
      <c r="AU49" s="1969" t="str">
        <f t="shared" si="0"/>
        <v/>
      </c>
      <c r="AV49" s="1970"/>
      <c r="AW49" s="1970"/>
      <c r="AX49" s="1970"/>
      <c r="AY49" s="1970"/>
      <c r="AZ49" s="1970"/>
      <c r="BA49" s="1970"/>
      <c r="BB49" s="1970"/>
      <c r="BC49" s="1970"/>
      <c r="BD49" s="1971"/>
    </row>
    <row r="50" spans="1:71" s="4" customFormat="1"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K50" s="1599" t="str">
        <f t="shared" si="1"/>
        <v/>
      </c>
      <c r="AL50" s="1600"/>
      <c r="AM50" s="1600"/>
      <c r="AN50" s="1600" t="str">
        <f t="shared" si="2"/>
        <v/>
      </c>
      <c r="AO50" s="1600"/>
      <c r="AP50" s="1600"/>
      <c r="AQ50" s="1600" t="str">
        <f t="shared" si="3"/>
        <v/>
      </c>
      <c r="AR50" s="1600"/>
      <c r="AS50" s="1601"/>
      <c r="AU50" s="1969" t="str">
        <f t="shared" si="0"/>
        <v/>
      </c>
      <c r="AV50" s="1970"/>
      <c r="AW50" s="1970"/>
      <c r="AX50" s="1970"/>
      <c r="AY50" s="1970"/>
      <c r="AZ50" s="1970"/>
      <c r="BA50" s="1970"/>
      <c r="BB50" s="1970"/>
      <c r="BC50" s="1970"/>
      <c r="BD50" s="1971"/>
    </row>
    <row r="51" spans="1:71" s="4" customFormat="1"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K51" s="1599" t="str">
        <f t="shared" si="1"/>
        <v/>
      </c>
      <c r="AL51" s="1600"/>
      <c r="AM51" s="1600"/>
      <c r="AN51" s="1600" t="str">
        <f t="shared" si="2"/>
        <v/>
      </c>
      <c r="AO51" s="1600"/>
      <c r="AP51" s="1600"/>
      <c r="AQ51" s="1600" t="str">
        <f t="shared" si="3"/>
        <v/>
      </c>
      <c r="AR51" s="1600"/>
      <c r="AS51" s="1601"/>
      <c r="AU51" s="1969" t="str">
        <f t="shared" si="0"/>
        <v/>
      </c>
      <c r="AV51" s="1970"/>
      <c r="AW51" s="1970"/>
      <c r="AX51" s="1970"/>
      <c r="AY51" s="1970"/>
      <c r="AZ51" s="1970"/>
      <c r="BA51" s="1970"/>
      <c r="BB51" s="1970"/>
      <c r="BC51" s="1970"/>
      <c r="BD51" s="1971"/>
    </row>
    <row r="52" spans="1:71" s="4" customFormat="1"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K52" s="1599" t="str">
        <f t="shared" si="1"/>
        <v/>
      </c>
      <c r="AL52" s="1600"/>
      <c r="AM52" s="1600"/>
      <c r="AN52" s="1600" t="str">
        <f t="shared" si="2"/>
        <v/>
      </c>
      <c r="AO52" s="1600"/>
      <c r="AP52" s="1600"/>
      <c r="AQ52" s="1600" t="str">
        <f t="shared" si="3"/>
        <v/>
      </c>
      <c r="AR52" s="1600"/>
      <c r="AS52" s="1601"/>
      <c r="AU52" s="1969" t="str">
        <f t="shared" si="0"/>
        <v/>
      </c>
      <c r="AV52" s="1970"/>
      <c r="AW52" s="1970"/>
      <c r="AX52" s="1970"/>
      <c r="AY52" s="1970"/>
      <c r="AZ52" s="1970"/>
      <c r="BA52" s="1970"/>
      <c r="BB52" s="1970"/>
      <c r="BC52" s="1970"/>
      <c r="BD52" s="1971"/>
    </row>
    <row r="53" spans="1:71" s="4" customFormat="1" ht="12.75" thickBot="1" x14ac:dyDescent="0.25">
      <c r="A53" s="1585" t="s">
        <v>187</v>
      </c>
      <c r="B53" s="1586"/>
      <c r="C53" s="1586"/>
      <c r="D53" s="1586"/>
      <c r="E53" s="1586"/>
      <c r="F53" s="1586"/>
      <c r="G53" s="1586"/>
      <c r="H53" s="1586"/>
      <c r="I53" s="1586"/>
      <c r="J53" s="1586"/>
      <c r="K53" s="1586"/>
      <c r="L53" s="1586"/>
      <c r="M53" s="1586"/>
      <c r="N53" s="1586"/>
      <c r="O53" s="1586"/>
      <c r="P53" s="1586"/>
      <c r="Q53" s="1434" t="str">
        <f>IF(SUM(Q33:S52)&lt;&gt;0,SUM(Q33:S52),"")</f>
        <v/>
      </c>
      <c r="R53" s="1434"/>
      <c r="S53" s="1434"/>
      <c r="T53" s="1434" t="str">
        <f>IF(SUM(T33:V52)&lt;&gt;0,SUM(T33:V52),"")</f>
        <v/>
      </c>
      <c r="U53" s="1434"/>
      <c r="V53" s="1434"/>
      <c r="W53" s="1434" t="str">
        <f>IF(SUM(W33:Y52)&lt;&gt;0,SUM(W33:Y52),"")</f>
        <v/>
      </c>
      <c r="X53" s="1434"/>
      <c r="Y53" s="1434"/>
      <c r="Z53" s="1434" t="str">
        <f>IF(SUM(Z33:AB52)&lt;&gt;0,SUM(Z33:AB52),"")</f>
        <v/>
      </c>
      <c r="AA53" s="1434"/>
      <c r="AB53" s="1434"/>
      <c r="AC53" s="1434" t="str">
        <f>IF(SUM(AC33:AE52)&lt;&gt;0,SUM(AC33:AE52),"")</f>
        <v/>
      </c>
      <c r="AD53" s="1434"/>
      <c r="AE53" s="1434"/>
      <c r="AF53" s="1573"/>
      <c r="AG53" s="1573"/>
      <c r="AH53" s="1573"/>
      <c r="AI53" s="1574"/>
      <c r="AK53" s="2087" t="str">
        <f>IFERROR((T53/Q53),"")</f>
        <v/>
      </c>
      <c r="AL53" s="2088"/>
      <c r="AM53" s="2089"/>
      <c r="AN53" s="1636"/>
      <c r="AO53" s="1636"/>
      <c r="AP53" s="1636"/>
      <c r="AQ53" s="1636"/>
      <c r="AR53" s="1636"/>
      <c r="AS53" s="1637"/>
      <c r="AU53" s="1972" t="str">
        <f>IFERROR(IF(AC53="","",IF(AC53&lt;Q53-(Q53*$BB$30),"Below "&amp;$BB$30*100&amp;"% by "&amp;Q53-(Q53*$BB$30)-AC53&amp;" CFM",IF(AC53&gt;Q53+(Q53*$BB$29),"Above "&amp;$BB$29*100&amp;"% by "&amp;AC53-Q53-(Q53*$BB$29)&amp;" CFM",""))),"")</f>
        <v/>
      </c>
      <c r="AV53" s="1973"/>
      <c r="AW53" s="1973"/>
      <c r="AX53" s="1973"/>
      <c r="AY53" s="1973"/>
      <c r="AZ53" s="1973"/>
      <c r="BA53" s="1973"/>
      <c r="BB53" s="1973"/>
      <c r="BC53" s="1973"/>
      <c r="BD53" s="1974"/>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row>
    <row r="57" spans="1:71" s="4" customFormat="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row>
    <row r="58" spans="1:71" s="4" customFormat="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row>
    <row r="59" spans="1:71" s="4" customFormat="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row>
    <row r="60" spans="1:71" s="4" customFormat="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1" t="s">
        <v>862</v>
      </c>
      <c r="N5" s="911"/>
      <c r="O5" s="911"/>
      <c r="P5" s="911"/>
      <c r="Q5" s="911"/>
      <c r="R5" s="911"/>
      <c r="S5" s="911"/>
      <c r="T5" s="911"/>
      <c r="U5" s="911"/>
      <c r="V5" s="911"/>
      <c r="W5" s="911"/>
      <c r="X5" s="911"/>
      <c r="Y5" s="911"/>
      <c r="Z5" s="911"/>
      <c r="AA5" s="911"/>
      <c r="AB5" s="911"/>
      <c r="AC5" s="911"/>
      <c r="AD5" s="911"/>
      <c r="AE5" s="911"/>
      <c r="AF5" s="911"/>
      <c r="AG5" s="911"/>
      <c r="AH5" s="911"/>
      <c r="AI5" s="91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4"/>
      <c r="AK7" s="2097" t="s">
        <v>442</v>
      </c>
      <c r="AL7" s="2098"/>
      <c r="AM7" s="2098"/>
      <c r="AN7" s="2098"/>
      <c r="AO7" s="2098"/>
      <c r="AP7" s="2098"/>
      <c r="AQ7" s="2098"/>
      <c r="AR7" s="2098"/>
      <c r="AS7" s="2098"/>
      <c r="AT7" s="2098"/>
      <c r="AU7" s="2098"/>
      <c r="AV7" s="2098"/>
      <c r="AW7" s="2098"/>
      <c r="AX7" s="2098"/>
      <c r="AY7" s="2098"/>
      <c r="AZ7" s="2098"/>
      <c r="BA7" s="2098"/>
      <c r="BB7" s="2098"/>
      <c r="BC7" s="2098"/>
      <c r="BD7" s="2098"/>
      <c r="BE7" s="2098"/>
      <c r="BF7" s="2098"/>
      <c r="BG7" s="2098"/>
      <c r="BH7" s="2098"/>
      <c r="BI7" s="2098"/>
      <c r="BJ7" s="2098"/>
      <c r="BK7" s="2099"/>
      <c r="BL7" s="2103" t="s">
        <v>237</v>
      </c>
      <c r="BM7" s="2104"/>
      <c r="BN7" s="2104"/>
      <c r="BO7" s="2104"/>
      <c r="BP7" s="2104"/>
      <c r="BQ7" s="2104"/>
      <c r="BR7" s="2104"/>
      <c r="BS7" s="2104"/>
      <c r="BT7" s="2104"/>
      <c r="BU7" s="2104"/>
      <c r="BV7" s="2104"/>
      <c r="BW7" s="2104"/>
      <c r="BX7" s="2104"/>
      <c r="BY7" s="2104"/>
      <c r="BZ7" s="2104"/>
      <c r="CA7" s="2104"/>
      <c r="CB7" s="2104"/>
      <c r="CC7" s="2104"/>
      <c r="CD7" s="2104"/>
      <c r="CE7" s="2104"/>
      <c r="CF7" s="2104"/>
      <c r="CG7" s="2104"/>
      <c r="CH7" s="2104"/>
      <c r="CI7" s="2104"/>
      <c r="CJ7" s="2104"/>
      <c r="CK7" s="2104"/>
      <c r="CL7" s="2104"/>
      <c r="CM7" s="2104"/>
      <c r="CN7" s="2104"/>
      <c r="CO7" s="2104"/>
      <c r="CP7" s="2104"/>
      <c r="CQ7" s="2104"/>
      <c r="CR7" s="2104"/>
      <c r="CS7" s="2104"/>
      <c r="CT7" s="2104"/>
      <c r="CU7" s="2104"/>
      <c r="CV7" s="2104"/>
      <c r="CW7" s="2104"/>
      <c r="CX7" s="2104"/>
      <c r="CY7" s="2104"/>
      <c r="CZ7" s="2104"/>
      <c r="DA7" s="210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0"/>
      <c r="AL8" s="2101"/>
      <c r="AM8" s="2101"/>
      <c r="AN8" s="2101"/>
      <c r="AO8" s="2101"/>
      <c r="AP8" s="2101"/>
      <c r="AQ8" s="2101"/>
      <c r="AR8" s="2101"/>
      <c r="AS8" s="2101"/>
      <c r="AT8" s="2101"/>
      <c r="AU8" s="2101"/>
      <c r="AV8" s="2101"/>
      <c r="AW8" s="2101"/>
      <c r="AX8" s="2101"/>
      <c r="AY8" s="2101"/>
      <c r="AZ8" s="2101"/>
      <c r="BA8" s="2101"/>
      <c r="BB8" s="2101"/>
      <c r="BC8" s="2101"/>
      <c r="BD8" s="2101"/>
      <c r="BE8" s="2101"/>
      <c r="BF8" s="2101"/>
      <c r="BG8" s="2101"/>
      <c r="BH8" s="2101"/>
      <c r="BI8" s="2101"/>
      <c r="BJ8" s="2101"/>
      <c r="BK8" s="2102"/>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4"/>
      <c r="AK9" s="1610"/>
      <c r="AL9" s="1612"/>
      <c r="AM9" s="1523">
        <v>1</v>
      </c>
      <c r="AN9" s="1523"/>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45"/>
      <c r="AL10" s="1246"/>
      <c r="AM10" s="1080">
        <v>2</v>
      </c>
      <c r="AN10" s="1080"/>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79" t="s">
        <v>854</v>
      </c>
      <c r="B11" s="880"/>
      <c r="C11" s="880"/>
      <c r="D11" s="880"/>
      <c r="E11" s="880"/>
      <c r="F11" s="880"/>
      <c r="G11" s="880"/>
      <c r="H11" s="880"/>
      <c r="I11" s="880"/>
      <c r="J11" s="880"/>
      <c r="K11" s="880"/>
      <c r="L11" s="880"/>
      <c r="M11" s="880"/>
      <c r="N11" s="880"/>
      <c r="O11" s="880"/>
      <c r="P11" s="881"/>
      <c r="Q11" s="42"/>
      <c r="R11" s="42"/>
      <c r="S11" s="603"/>
      <c r="T11" s="994" t="s">
        <v>853</v>
      </c>
      <c r="U11" s="995"/>
      <c r="V11" s="995"/>
      <c r="W11" s="995"/>
      <c r="X11" s="995"/>
      <c r="Y11" s="995"/>
      <c r="Z11" s="995"/>
      <c r="AA11" s="995"/>
      <c r="AB11" s="995"/>
      <c r="AC11" s="995"/>
      <c r="AD11" s="995"/>
      <c r="AE11" s="995"/>
      <c r="AF11" s="995"/>
      <c r="AG11" s="995"/>
      <c r="AH11" s="995"/>
      <c r="AI11" s="996"/>
      <c r="AJ11" s="4"/>
      <c r="AK11" s="1245"/>
      <c r="AL11" s="1246"/>
      <c r="AM11" s="1080">
        <v>3</v>
      </c>
      <c r="AN11" s="1080"/>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97" t="s">
        <v>883</v>
      </c>
      <c r="B12" s="998"/>
      <c r="C12" s="998"/>
      <c r="D12" s="998"/>
      <c r="E12" s="998"/>
      <c r="F12" s="998"/>
      <c r="G12" s="1041"/>
      <c r="H12" s="1041"/>
      <c r="I12" s="1041"/>
      <c r="J12" s="1041"/>
      <c r="K12" s="1041"/>
      <c r="L12" s="1041"/>
      <c r="M12" s="1041"/>
      <c r="N12" s="1041"/>
      <c r="O12" s="1041"/>
      <c r="P12" s="1042"/>
      <c r="Q12" s="42"/>
      <c r="R12" s="42"/>
      <c r="S12" s="603"/>
      <c r="T12" s="1911"/>
      <c r="U12" s="1023"/>
      <c r="V12" s="1023"/>
      <c r="W12" s="1023"/>
      <c r="X12" s="1023"/>
      <c r="Y12" s="1023"/>
      <c r="Z12" s="1023" t="s">
        <v>102</v>
      </c>
      <c r="AA12" s="1023"/>
      <c r="AB12" s="1023"/>
      <c r="AC12" s="1023"/>
      <c r="AD12" s="1023"/>
      <c r="AE12" s="1023" t="s">
        <v>101</v>
      </c>
      <c r="AF12" s="1023"/>
      <c r="AG12" s="1023"/>
      <c r="AH12" s="1023"/>
      <c r="AI12" s="1024"/>
      <c r="AJ12" s="4"/>
      <c r="AK12" s="1245"/>
      <c r="AL12" s="1246"/>
      <c r="AM12" s="1080">
        <v>4</v>
      </c>
      <c r="AN12" s="1080"/>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00"/>
      <c r="H13" s="2009"/>
      <c r="I13" s="2009"/>
      <c r="J13" s="2009"/>
      <c r="K13" s="2009"/>
      <c r="L13" s="608" t="s">
        <v>133</v>
      </c>
      <c r="M13" s="1142"/>
      <c r="N13" s="1142"/>
      <c r="O13" s="1142"/>
      <c r="P13" s="1350"/>
      <c r="Q13" s="42"/>
      <c r="R13" s="42"/>
      <c r="S13" s="42"/>
      <c r="T13" s="989" t="s">
        <v>161</v>
      </c>
      <c r="U13" s="990"/>
      <c r="V13" s="990"/>
      <c r="W13" s="990"/>
      <c r="X13" s="990"/>
      <c r="Y13" s="990"/>
      <c r="Z13" s="918"/>
      <c r="AA13" s="918"/>
      <c r="AB13" s="918"/>
      <c r="AC13" s="918"/>
      <c r="AD13" s="918"/>
      <c r="AE13" s="2106" t="str">
        <f>AC53</f>
        <v/>
      </c>
      <c r="AF13" s="2106"/>
      <c r="AG13" s="2106"/>
      <c r="AH13" s="2106"/>
      <c r="AI13" s="2107"/>
      <c r="AJ13" s="4"/>
      <c r="AK13" s="1245"/>
      <c r="AL13" s="1246"/>
      <c r="AM13" s="1080">
        <v>5</v>
      </c>
      <c r="AN13" s="1080"/>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89" t="s">
        <v>111</v>
      </c>
      <c r="B14" s="990"/>
      <c r="C14" s="990"/>
      <c r="D14" s="990"/>
      <c r="E14" s="990"/>
      <c r="F14" s="990"/>
      <c r="G14" s="1025"/>
      <c r="H14" s="1025"/>
      <c r="I14" s="1025"/>
      <c r="J14" s="1025"/>
      <c r="K14" s="1025"/>
      <c r="L14" s="1025"/>
      <c r="M14" s="1025"/>
      <c r="N14" s="1025"/>
      <c r="O14" s="1025"/>
      <c r="P14" s="1026"/>
      <c r="Q14" s="42"/>
      <c r="R14" s="42"/>
      <c r="S14" s="42"/>
      <c r="T14" s="989" t="s">
        <v>160</v>
      </c>
      <c r="U14" s="990"/>
      <c r="V14" s="990"/>
      <c r="W14" s="990"/>
      <c r="X14" s="990"/>
      <c r="Y14" s="990"/>
      <c r="Z14" s="918"/>
      <c r="AA14" s="918"/>
      <c r="AB14" s="918"/>
      <c r="AC14" s="918"/>
      <c r="AD14" s="918"/>
      <c r="AE14" s="918"/>
      <c r="AF14" s="918"/>
      <c r="AG14" s="918"/>
      <c r="AH14" s="918"/>
      <c r="AI14" s="1479"/>
      <c r="AJ14" s="4"/>
      <c r="AK14" s="1245"/>
      <c r="AL14" s="1246"/>
      <c r="AM14" s="1080">
        <v>6</v>
      </c>
      <c r="AN14" s="1080"/>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0" t="s">
        <v>54</v>
      </c>
      <c r="B15" s="1011"/>
      <c r="C15" s="1011"/>
      <c r="D15" s="1011"/>
      <c r="E15" s="1011"/>
      <c r="F15" s="1012"/>
      <c r="G15" s="1025"/>
      <c r="H15" s="1025"/>
      <c r="I15" s="1025"/>
      <c r="J15" s="1025"/>
      <c r="K15" s="1025"/>
      <c r="L15" s="1025"/>
      <c r="M15" s="1025"/>
      <c r="N15" s="1025"/>
      <c r="O15" s="1025"/>
      <c r="P15" s="1026"/>
      <c r="Q15" s="42"/>
      <c r="R15" s="42"/>
      <c r="S15" s="42"/>
      <c r="T15" s="989" t="s">
        <v>179</v>
      </c>
      <c r="U15" s="990"/>
      <c r="V15" s="990"/>
      <c r="W15" s="990"/>
      <c r="X15" s="990"/>
      <c r="Y15" s="990"/>
      <c r="Z15" s="2040"/>
      <c r="AA15" s="918"/>
      <c r="AB15" s="918"/>
      <c r="AC15" s="918"/>
      <c r="AD15" s="918"/>
      <c r="AE15" s="2040"/>
      <c r="AF15" s="918"/>
      <c r="AG15" s="918"/>
      <c r="AH15" s="918"/>
      <c r="AI15" s="1479"/>
      <c r="AJ15" s="4"/>
      <c r="AK15" s="1245"/>
      <c r="AL15" s="1246"/>
      <c r="AM15" s="1080">
        <v>7</v>
      </c>
      <c r="AN15" s="1080"/>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10" t="s">
        <v>150</v>
      </c>
      <c r="B16" s="1011"/>
      <c r="C16" s="1011"/>
      <c r="D16" s="1011"/>
      <c r="E16" s="1011"/>
      <c r="F16" s="1012"/>
      <c r="G16" s="1025"/>
      <c r="H16" s="1025"/>
      <c r="I16" s="1025"/>
      <c r="J16" s="1025"/>
      <c r="K16" s="1025"/>
      <c r="L16" s="1025"/>
      <c r="M16" s="1025"/>
      <c r="N16" s="1025"/>
      <c r="O16" s="1025"/>
      <c r="P16" s="1026"/>
      <c r="Q16" s="42"/>
      <c r="R16" s="42"/>
      <c r="S16" s="42"/>
      <c r="T16" s="978" t="s">
        <v>180</v>
      </c>
      <c r="U16" s="979"/>
      <c r="V16" s="979"/>
      <c r="W16" s="979"/>
      <c r="X16" s="979"/>
      <c r="Y16" s="979"/>
      <c r="Z16" s="2108"/>
      <c r="AA16" s="1524"/>
      <c r="AB16" s="1524"/>
      <c r="AC16" s="1524"/>
      <c r="AD16" s="1524"/>
      <c r="AE16" s="2108"/>
      <c r="AF16" s="1524"/>
      <c r="AG16" s="1524"/>
      <c r="AH16" s="1524"/>
      <c r="AI16" s="2008"/>
      <c r="AJ16" s="4"/>
      <c r="AK16" s="1245"/>
      <c r="AL16" s="1246"/>
      <c r="AM16" s="1080">
        <v>8</v>
      </c>
      <c r="AN16" s="1080"/>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0" t="s">
        <v>149</v>
      </c>
      <c r="B17" s="1011"/>
      <c r="C17" s="1011"/>
      <c r="D17" s="1011"/>
      <c r="E17" s="1011"/>
      <c r="F17" s="1012"/>
      <c r="G17" s="1019" t="s">
        <v>148</v>
      </c>
      <c r="H17" s="1019"/>
      <c r="I17" s="1019"/>
      <c r="J17" s="1019"/>
      <c r="K17" s="1019"/>
      <c r="L17" s="1019"/>
      <c r="M17" s="1019"/>
      <c r="N17" s="1019"/>
      <c r="O17" s="1019"/>
      <c r="P17" s="1021"/>
      <c r="Q17" s="42"/>
      <c r="R17" s="42"/>
      <c r="S17" s="603"/>
      <c r="T17" s="603"/>
      <c r="U17" s="603"/>
      <c r="V17" s="603"/>
      <c r="W17" s="603"/>
      <c r="X17" s="603"/>
      <c r="Y17" s="603"/>
      <c r="Z17" s="603"/>
      <c r="AA17" s="603"/>
      <c r="AB17" s="603"/>
      <c r="AC17" s="603"/>
      <c r="AD17" s="603"/>
      <c r="AE17" s="603"/>
      <c r="AF17" s="603"/>
      <c r="AG17" s="603"/>
      <c r="AH17" s="603"/>
      <c r="AI17" s="603"/>
      <c r="AJ17" s="4"/>
      <c r="AK17" s="1245"/>
      <c r="AL17" s="1246"/>
      <c r="AM17" s="1080">
        <v>9</v>
      </c>
      <c r="AN17" s="1080"/>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1025"/>
      <c r="H18" s="1025"/>
      <c r="I18" s="1025"/>
      <c r="J18" s="1025"/>
      <c r="K18" s="1025"/>
      <c r="L18" s="1025"/>
      <c r="M18" s="1025"/>
      <c r="N18" s="1025"/>
      <c r="O18" s="1025"/>
      <c r="P18" s="1026"/>
      <c r="Q18" s="42"/>
      <c r="R18" s="42"/>
      <c r="S18" s="42"/>
      <c r="T18" s="749"/>
      <c r="U18" s="749"/>
      <c r="V18" s="749"/>
      <c r="W18" s="749"/>
      <c r="X18" s="749"/>
      <c r="Y18" s="749"/>
      <c r="Z18" s="749"/>
      <c r="AA18" s="749"/>
      <c r="AB18" s="749"/>
      <c r="AC18" s="749"/>
      <c r="AD18" s="749"/>
      <c r="AE18" s="749"/>
      <c r="AF18" s="749"/>
      <c r="AG18" s="749"/>
      <c r="AH18" s="749"/>
      <c r="AI18" s="749"/>
      <c r="AJ18" s="4"/>
      <c r="AK18" s="1245"/>
      <c r="AL18" s="1246"/>
      <c r="AM18" s="1080">
        <v>10</v>
      </c>
      <c r="AN18" s="1080"/>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71"/>
      <c r="H19" s="1025"/>
      <c r="I19" s="1025"/>
      <c r="J19" s="1025"/>
      <c r="K19" s="1025"/>
      <c r="L19" s="1025"/>
      <c r="M19" s="1025"/>
      <c r="N19" s="1025"/>
      <c r="O19" s="1025"/>
      <c r="P19" s="1026"/>
      <c r="Q19" s="42"/>
      <c r="R19" s="42"/>
      <c r="S19" s="42"/>
      <c r="T19" s="170"/>
      <c r="U19" s="170"/>
      <c r="V19" s="170"/>
      <c r="W19" s="170"/>
      <c r="X19" s="170"/>
      <c r="Y19" s="170"/>
      <c r="Z19" s="170"/>
      <c r="AA19" s="170"/>
      <c r="AB19" s="170"/>
      <c r="AC19" s="170"/>
      <c r="AD19" s="170"/>
      <c r="AE19" s="747"/>
      <c r="AF19" s="747"/>
      <c r="AG19" s="748"/>
      <c r="AH19" s="748"/>
      <c r="AI19" s="748"/>
      <c r="AJ19" s="4"/>
      <c r="AK19" s="1245"/>
      <c r="AL19" s="1246"/>
      <c r="AM19" s="1080">
        <v>11</v>
      </c>
      <c r="AN19" s="1080"/>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78" t="s">
        <v>163</v>
      </c>
      <c r="B20" s="979"/>
      <c r="C20" s="979"/>
      <c r="D20" s="979"/>
      <c r="E20" s="979"/>
      <c r="F20" s="979"/>
      <c r="G20" s="1364"/>
      <c r="H20" s="1364"/>
      <c r="I20" s="1364"/>
      <c r="J20" s="1364"/>
      <c r="K20" s="1364"/>
      <c r="L20" s="1364"/>
      <c r="M20" s="1364"/>
      <c r="N20" s="1364"/>
      <c r="O20" s="1364"/>
      <c r="P20" s="2011"/>
      <c r="Q20" s="42"/>
      <c r="R20" s="42"/>
      <c r="S20" s="42"/>
      <c r="T20" s="42"/>
      <c r="U20" s="42"/>
      <c r="V20" s="42"/>
      <c r="W20" s="42"/>
      <c r="X20" s="42"/>
      <c r="Y20" s="42"/>
      <c r="Z20" s="579"/>
      <c r="AA20" s="579"/>
      <c r="AB20" s="579"/>
      <c r="AC20" s="579"/>
      <c r="AD20" s="579"/>
      <c r="AE20" s="579"/>
      <c r="AF20" s="579"/>
      <c r="AG20" s="579"/>
      <c r="AH20" s="579"/>
      <c r="AI20" s="579"/>
      <c r="AJ20" s="4"/>
      <c r="AK20" s="1245"/>
      <c r="AL20" s="1246"/>
      <c r="AM20" s="1080">
        <v>12</v>
      </c>
      <c r="AN20" s="1080"/>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09" t="s">
        <v>223</v>
      </c>
      <c r="BN20" s="2110"/>
      <c r="BO20" s="2111"/>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45"/>
      <c r="AL21" s="1246"/>
      <c r="AM21" s="1080">
        <v>13</v>
      </c>
      <c r="AN21" s="1080"/>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09" t="s">
        <v>221</v>
      </c>
      <c r="BO21" s="2111"/>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45"/>
      <c r="AL22" s="1246"/>
      <c r="AM22" s="1080">
        <v>14</v>
      </c>
      <c r="AN22" s="1080"/>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09" t="s">
        <v>219</v>
      </c>
      <c r="BO22" s="2111"/>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45"/>
      <c r="AL23" s="1246"/>
      <c r="AM23" s="1080">
        <v>15</v>
      </c>
      <c r="AN23" s="1080"/>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09" t="s">
        <v>217</v>
      </c>
      <c r="BO23" s="2111"/>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14"/>
      <c r="AL24" s="1608"/>
      <c r="AM24" s="1553">
        <v>16</v>
      </c>
      <c r="AN24" s="1553"/>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2" t="s">
        <v>92</v>
      </c>
      <c r="AW28" s="891"/>
      <c r="AX28" s="891"/>
      <c r="AY28" s="891"/>
      <c r="AZ28" s="891"/>
      <c r="BA28" s="891"/>
      <c r="BB28" s="891"/>
      <c r="BC28" s="2113"/>
      <c r="BD28" s="573"/>
      <c r="BE28" s="4"/>
      <c r="BF28" s="890" t="s">
        <v>696</v>
      </c>
      <c r="BG28" s="891"/>
      <c r="BH28" s="891"/>
      <c r="BI28" s="891"/>
      <c r="BJ28" s="891"/>
      <c r="BK28" s="891"/>
      <c r="BL28" s="891"/>
      <c r="BM28" s="891"/>
      <c r="BN28" s="891"/>
      <c r="BO28" s="891"/>
      <c r="BP28" s="891"/>
      <c r="BQ28" s="891"/>
      <c r="BR28" s="891"/>
      <c r="BS28" s="891"/>
      <c r="BT28" s="8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4" t="s">
        <v>91</v>
      </c>
      <c r="AW29" s="1855"/>
      <c r="AX29" s="1855"/>
      <c r="AY29" s="1855"/>
      <c r="AZ29" s="1855"/>
      <c r="BA29" s="1856"/>
      <c r="BB29" s="1987"/>
      <c r="BC29" s="1988"/>
      <c r="BD29" s="571"/>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5" t="s">
        <v>749</v>
      </c>
      <c r="AL30" s="2116"/>
      <c r="AM30" s="2116"/>
      <c r="AN30" s="2116"/>
      <c r="AO30" s="2116"/>
      <c r="AP30" s="2116"/>
      <c r="AQ30" s="2116"/>
      <c r="AR30" s="2116"/>
      <c r="AS30" s="2117"/>
      <c r="AT30" s="4"/>
      <c r="AU30" s="570"/>
      <c r="AV30" s="2124" t="s">
        <v>90</v>
      </c>
      <c r="AW30" s="1085"/>
      <c r="AX30" s="1085"/>
      <c r="AY30" s="1085"/>
      <c r="AZ30" s="1085"/>
      <c r="BA30" s="1086"/>
      <c r="BB30" s="1990"/>
      <c r="BC30" s="1991"/>
      <c r="BD30" s="569"/>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6" t="s">
        <v>60</v>
      </c>
      <c r="B31" s="2127"/>
      <c r="C31" s="2127"/>
      <c r="D31" s="2127"/>
      <c r="E31" s="2127"/>
      <c r="F31" s="2127"/>
      <c r="G31" s="2127"/>
      <c r="H31" s="2130" t="s">
        <v>93</v>
      </c>
      <c r="I31" s="2130"/>
      <c r="J31" s="2130"/>
      <c r="K31" s="2130"/>
      <c r="L31" s="2130"/>
      <c r="M31" s="2130"/>
      <c r="N31" s="2130"/>
      <c r="O31" s="2130"/>
      <c r="P31" s="2130"/>
      <c r="Q31" s="2127" t="s">
        <v>59</v>
      </c>
      <c r="R31" s="2127"/>
      <c r="S31" s="2127"/>
      <c r="T31" s="2130" t="s">
        <v>58</v>
      </c>
      <c r="U31" s="2130"/>
      <c r="V31" s="2130"/>
      <c r="W31" s="2130"/>
      <c r="X31" s="2130"/>
      <c r="Y31" s="2130"/>
      <c r="Z31" s="2130"/>
      <c r="AA31" s="2130"/>
      <c r="AB31" s="2130"/>
      <c r="AC31" s="2127" t="s">
        <v>57</v>
      </c>
      <c r="AD31" s="2127"/>
      <c r="AE31" s="2127"/>
      <c r="AF31" s="2131" t="s">
        <v>39</v>
      </c>
      <c r="AG31" s="1087"/>
      <c r="AH31" s="1087"/>
      <c r="AI31" s="2132"/>
      <c r="AJ31" s="4"/>
      <c r="AK31" s="2118"/>
      <c r="AL31" s="2119"/>
      <c r="AM31" s="2119"/>
      <c r="AN31" s="2119"/>
      <c r="AO31" s="2119"/>
      <c r="AP31" s="2119"/>
      <c r="AQ31" s="2119"/>
      <c r="AR31" s="2119"/>
      <c r="AS31" s="2120"/>
      <c r="AT31" s="4"/>
      <c r="AU31" s="568"/>
      <c r="AV31" s="567"/>
      <c r="AW31" s="567"/>
      <c r="AX31" s="567"/>
      <c r="AY31" s="567"/>
      <c r="AZ31" s="567"/>
      <c r="BA31" s="567"/>
      <c r="BB31" s="567"/>
      <c r="BC31" s="567"/>
      <c r="BD31" s="566"/>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28"/>
      <c r="B32" s="2129"/>
      <c r="C32" s="2129"/>
      <c r="D32" s="2129"/>
      <c r="E32" s="2129"/>
      <c r="F32" s="2129"/>
      <c r="G32" s="2129"/>
      <c r="H32" s="1059" t="s">
        <v>55</v>
      </c>
      <c r="I32" s="1059"/>
      <c r="J32" s="1059"/>
      <c r="K32" s="1059" t="s">
        <v>54</v>
      </c>
      <c r="L32" s="1059"/>
      <c r="M32" s="1059"/>
      <c r="N32" s="1059" t="s">
        <v>653</v>
      </c>
      <c r="O32" s="1059"/>
      <c r="P32" s="1059"/>
      <c r="Q32" s="2129"/>
      <c r="R32" s="2129"/>
      <c r="S32" s="2129"/>
      <c r="T32" s="1059" t="s">
        <v>52</v>
      </c>
      <c r="U32" s="1059"/>
      <c r="V32" s="1059"/>
      <c r="W32" s="1059" t="s">
        <v>51</v>
      </c>
      <c r="X32" s="1059"/>
      <c r="Y32" s="1059"/>
      <c r="Z32" s="1059" t="s">
        <v>50</v>
      </c>
      <c r="AA32" s="1059"/>
      <c r="AB32" s="1059"/>
      <c r="AC32" s="2129"/>
      <c r="AD32" s="2129"/>
      <c r="AE32" s="2129"/>
      <c r="AF32" s="2133"/>
      <c r="AG32" s="2134"/>
      <c r="AH32" s="2134"/>
      <c r="AI32" s="2135"/>
      <c r="AJ32" s="4"/>
      <c r="AK32" s="2121"/>
      <c r="AL32" s="2122"/>
      <c r="AM32" s="2122"/>
      <c r="AN32" s="2122"/>
      <c r="AO32" s="2122"/>
      <c r="AP32" s="2122"/>
      <c r="AQ32" s="2122"/>
      <c r="AR32" s="2122"/>
      <c r="AS32" s="2123"/>
      <c r="AT32" s="4"/>
      <c r="AU32" s="890" t="s">
        <v>56</v>
      </c>
      <c r="AV32" s="891"/>
      <c r="AW32" s="891"/>
      <c r="AX32" s="891"/>
      <c r="AY32" s="891"/>
      <c r="AZ32" s="891"/>
      <c r="BA32" s="891"/>
      <c r="BB32" s="891"/>
      <c r="BC32" s="891"/>
      <c r="BD32" s="892"/>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2125"/>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1599" t="str">
        <f>IFERROR(AN33*(1-$BB$30),"")</f>
        <v/>
      </c>
      <c r="AL33" s="1600"/>
      <c r="AM33" s="1600"/>
      <c r="AN33" s="1600" t="str">
        <f>IFERROR(($AK$53*Q33),"")</f>
        <v/>
      </c>
      <c r="AO33" s="1600"/>
      <c r="AP33" s="1600"/>
      <c r="AQ33" s="1600" t="str">
        <f>IFERROR(AN33*(1+$BB$29),"")</f>
        <v/>
      </c>
      <c r="AR33" s="1600"/>
      <c r="AS33" s="1601"/>
      <c r="AT33" s="4"/>
      <c r="AU33" s="2137" t="str">
        <f t="shared" ref="AU33:AU53" si="0">IF(AC33="","",IF(AC33&lt;Q33-(Q33*$BB$30),"Below "&amp;$BB$30*100&amp;"% by "&amp;Q33-(Q33*$BB$30)-AC33&amp;" CFM",IF(AC33&gt;Q33+(Q33*$BB$29),"Above "&amp;$BB$29*100&amp;"% by "&amp;AC33-Q33-(Q33*$BB$29)&amp;" CFM","")))</f>
        <v/>
      </c>
      <c r="AV33" s="2138"/>
      <c r="AW33" s="2138"/>
      <c r="AX33" s="2138"/>
      <c r="AY33" s="2138"/>
      <c r="AZ33" s="2138"/>
      <c r="BA33" s="2138"/>
      <c r="BB33" s="2138"/>
      <c r="BC33" s="2138"/>
      <c r="BD33" s="2139"/>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2136"/>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2137" t="str">
        <f t="shared" si="0"/>
        <v/>
      </c>
      <c r="AV34" s="2138"/>
      <c r="AW34" s="2138"/>
      <c r="AX34" s="2138"/>
      <c r="AY34" s="2138"/>
      <c r="AZ34" s="2138"/>
      <c r="BA34" s="2138"/>
      <c r="BB34" s="2138"/>
      <c r="BC34" s="2138"/>
      <c r="BD34" s="2139"/>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2136"/>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2137" t="str">
        <f t="shared" si="0"/>
        <v/>
      </c>
      <c r="AV35" s="2138"/>
      <c r="AW35" s="2138"/>
      <c r="AX35" s="2138"/>
      <c r="AY35" s="2138"/>
      <c r="AZ35" s="2138"/>
      <c r="BA35" s="2138"/>
      <c r="BB35" s="2138"/>
      <c r="BC35" s="2138"/>
      <c r="BD35" s="213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2137" t="str">
        <f t="shared" si="0"/>
        <v/>
      </c>
      <c r="AV36" s="2138"/>
      <c r="AW36" s="2138"/>
      <c r="AX36" s="2138"/>
      <c r="AY36" s="2138"/>
      <c r="AZ36" s="2138"/>
      <c r="BA36" s="2138"/>
      <c r="BB36" s="2138"/>
      <c r="BC36" s="2138"/>
      <c r="BD36" s="213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2137" t="str">
        <f t="shared" si="0"/>
        <v/>
      </c>
      <c r="AV37" s="2138"/>
      <c r="AW37" s="2138"/>
      <c r="AX37" s="2138"/>
      <c r="AY37" s="2138"/>
      <c r="AZ37" s="2138"/>
      <c r="BA37" s="2138"/>
      <c r="BB37" s="2138"/>
      <c r="BC37" s="2138"/>
      <c r="BD37" s="213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2137" t="str">
        <f t="shared" si="0"/>
        <v/>
      </c>
      <c r="AV38" s="2138"/>
      <c r="AW38" s="2138"/>
      <c r="AX38" s="2138"/>
      <c r="AY38" s="2138"/>
      <c r="AZ38" s="2138"/>
      <c r="BA38" s="2138"/>
      <c r="BB38" s="2138"/>
      <c r="BC38" s="2138"/>
      <c r="BD38" s="213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2137" t="str">
        <f t="shared" si="0"/>
        <v/>
      </c>
      <c r="AV39" s="2138"/>
      <c r="AW39" s="2138"/>
      <c r="AX39" s="2138"/>
      <c r="AY39" s="2138"/>
      <c r="AZ39" s="2138"/>
      <c r="BA39" s="2138"/>
      <c r="BB39" s="2138"/>
      <c r="BC39" s="2138"/>
      <c r="BD39" s="213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2137" t="str">
        <f t="shared" si="0"/>
        <v/>
      </c>
      <c r="AV40" s="2138"/>
      <c r="AW40" s="2138"/>
      <c r="AX40" s="2138"/>
      <c r="AY40" s="2138"/>
      <c r="AZ40" s="2138"/>
      <c r="BA40" s="2138"/>
      <c r="BB40" s="2138"/>
      <c r="BC40" s="2138"/>
      <c r="BD40" s="213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2137" t="str">
        <f t="shared" si="0"/>
        <v/>
      </c>
      <c r="AV41" s="2138"/>
      <c r="AW41" s="2138"/>
      <c r="AX41" s="2138"/>
      <c r="AY41" s="2138"/>
      <c r="AZ41" s="2138"/>
      <c r="BA41" s="2138"/>
      <c r="BB41" s="2138"/>
      <c r="BC41" s="2138"/>
      <c r="BD41" s="213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2137" t="str">
        <f t="shared" si="0"/>
        <v/>
      </c>
      <c r="AV42" s="2138"/>
      <c r="AW42" s="2138"/>
      <c r="AX42" s="2138"/>
      <c r="AY42" s="2138"/>
      <c r="AZ42" s="2138"/>
      <c r="BA42" s="2138"/>
      <c r="BB42" s="2138"/>
      <c r="BC42" s="2138"/>
      <c r="BD42" s="213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2137" t="str">
        <f t="shared" si="0"/>
        <v/>
      </c>
      <c r="AV43" s="2138"/>
      <c r="AW43" s="2138"/>
      <c r="AX43" s="2138"/>
      <c r="AY43" s="2138"/>
      <c r="AZ43" s="2138"/>
      <c r="BA43" s="2138"/>
      <c r="BB43" s="2138"/>
      <c r="BC43" s="2138"/>
      <c r="BD43" s="213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2137" t="str">
        <f t="shared" si="0"/>
        <v/>
      </c>
      <c r="AV44" s="2138"/>
      <c r="AW44" s="2138"/>
      <c r="AX44" s="2138"/>
      <c r="AY44" s="2138"/>
      <c r="AZ44" s="2138"/>
      <c r="BA44" s="2138"/>
      <c r="BB44" s="2138"/>
      <c r="BC44" s="2138"/>
      <c r="BD44" s="213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2137" t="str">
        <f t="shared" si="0"/>
        <v/>
      </c>
      <c r="AV45" s="2138"/>
      <c r="AW45" s="2138"/>
      <c r="AX45" s="2138"/>
      <c r="AY45" s="2138"/>
      <c r="AZ45" s="2138"/>
      <c r="BA45" s="2138"/>
      <c r="BB45" s="2138"/>
      <c r="BC45" s="2138"/>
      <c r="BD45" s="213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2137" t="str">
        <f t="shared" si="0"/>
        <v/>
      </c>
      <c r="AV46" s="2138"/>
      <c r="AW46" s="2138"/>
      <c r="AX46" s="2138"/>
      <c r="AY46" s="2138"/>
      <c r="AZ46" s="2138"/>
      <c r="BA46" s="2138"/>
      <c r="BB46" s="2138"/>
      <c r="BC46" s="2138"/>
      <c r="BD46" s="213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2137" t="str">
        <f t="shared" si="0"/>
        <v/>
      </c>
      <c r="AV47" s="2138"/>
      <c r="AW47" s="2138"/>
      <c r="AX47" s="2138"/>
      <c r="AY47" s="2138"/>
      <c r="AZ47" s="2138"/>
      <c r="BA47" s="2138"/>
      <c r="BB47" s="2138"/>
      <c r="BC47" s="2138"/>
      <c r="BD47" s="213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2137" t="str">
        <f t="shared" si="0"/>
        <v/>
      </c>
      <c r="AV48" s="2138"/>
      <c r="AW48" s="2138"/>
      <c r="AX48" s="2138"/>
      <c r="AY48" s="2138"/>
      <c r="AZ48" s="2138"/>
      <c r="BA48" s="2138"/>
      <c r="BB48" s="2138"/>
      <c r="BC48" s="2138"/>
      <c r="BD48" s="213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2137" t="str">
        <f t="shared" si="0"/>
        <v/>
      </c>
      <c r="AV49" s="2138"/>
      <c r="AW49" s="2138"/>
      <c r="AX49" s="2138"/>
      <c r="AY49" s="2138"/>
      <c r="AZ49" s="2138"/>
      <c r="BA49" s="2138"/>
      <c r="BB49" s="2138"/>
      <c r="BC49" s="2138"/>
      <c r="BD49" s="213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2137" t="str">
        <f t="shared" si="0"/>
        <v/>
      </c>
      <c r="AV50" s="2138"/>
      <c r="AW50" s="2138"/>
      <c r="AX50" s="2138"/>
      <c r="AY50" s="2138"/>
      <c r="AZ50" s="2138"/>
      <c r="BA50" s="2138"/>
      <c r="BB50" s="2138"/>
      <c r="BC50" s="2138"/>
      <c r="BD50" s="213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2137" t="str">
        <f t="shared" si="0"/>
        <v/>
      </c>
      <c r="AV51" s="2138"/>
      <c r="AW51" s="2138"/>
      <c r="AX51" s="2138"/>
      <c r="AY51" s="2138"/>
      <c r="AZ51" s="2138"/>
      <c r="BA51" s="2138"/>
      <c r="BB51" s="2138"/>
      <c r="BC51" s="2138"/>
      <c r="BD51" s="213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1599" t="str">
        <f t="shared" si="1"/>
        <v/>
      </c>
      <c r="AL52" s="1600"/>
      <c r="AM52" s="1600"/>
      <c r="AN52" s="1600" t="str">
        <f t="shared" si="2"/>
        <v/>
      </c>
      <c r="AO52" s="1600"/>
      <c r="AP52" s="1600"/>
      <c r="AQ52" s="1600" t="str">
        <f t="shared" si="3"/>
        <v/>
      </c>
      <c r="AR52" s="1600"/>
      <c r="AS52" s="1601"/>
      <c r="AT52" s="4"/>
      <c r="AU52" s="2137" t="str">
        <f t="shared" si="0"/>
        <v/>
      </c>
      <c r="AV52" s="2138"/>
      <c r="AW52" s="2138"/>
      <c r="AX52" s="2138"/>
      <c r="AY52" s="2138"/>
      <c r="AZ52" s="2138"/>
      <c r="BA52" s="2138"/>
      <c r="BB52" s="2138"/>
      <c r="BC52" s="2138"/>
      <c r="BD52" s="213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43" t="s">
        <v>187</v>
      </c>
      <c r="B53" s="2144"/>
      <c r="C53" s="2144"/>
      <c r="D53" s="2144"/>
      <c r="E53" s="2144"/>
      <c r="F53" s="2144"/>
      <c r="G53" s="2144"/>
      <c r="H53" s="2144"/>
      <c r="I53" s="2144"/>
      <c r="J53" s="2144"/>
      <c r="K53" s="2144"/>
      <c r="L53" s="2144"/>
      <c r="M53" s="2144"/>
      <c r="N53" s="2144"/>
      <c r="O53" s="2144"/>
      <c r="P53" s="2144"/>
      <c r="Q53" s="1149" t="str">
        <f>IF(SUM(Q33:S52)&lt;&gt;0,SUM(Q33:S52),"")</f>
        <v/>
      </c>
      <c r="R53" s="1149"/>
      <c r="S53" s="1149"/>
      <c r="T53" s="1149" t="str">
        <f>IF(SUM(T33:V52)&lt;&gt;0,SUM(T33:V52),"")</f>
        <v/>
      </c>
      <c r="U53" s="1149"/>
      <c r="V53" s="1149"/>
      <c r="W53" s="1149" t="str">
        <f>IF(SUM(W33:Y52)&lt;&gt;0,SUM(W33:Y52),"")</f>
        <v/>
      </c>
      <c r="X53" s="1149"/>
      <c r="Y53" s="1149"/>
      <c r="Z53" s="1149" t="str">
        <f>IF(SUM(Z33:AB52)&lt;&gt;0,SUM(Z33:AB52),"")</f>
        <v/>
      </c>
      <c r="AA53" s="1149"/>
      <c r="AB53" s="1149"/>
      <c r="AC53" s="1149" t="str">
        <f>IF(SUM(AC33:AE52)&lt;&gt;0,SUM(AC33:AE52),"")</f>
        <v/>
      </c>
      <c r="AD53" s="1149"/>
      <c r="AE53" s="1149"/>
      <c r="AF53" s="1573"/>
      <c r="AG53" s="1573"/>
      <c r="AH53" s="1573"/>
      <c r="AI53" s="1574"/>
      <c r="AJ53" s="4"/>
      <c r="AK53" s="2087" t="str">
        <f>IFERROR((T53/Q53),"")</f>
        <v/>
      </c>
      <c r="AL53" s="2088"/>
      <c r="AM53" s="2089"/>
      <c r="AN53" s="1636"/>
      <c r="AO53" s="1636"/>
      <c r="AP53" s="1636"/>
      <c r="AQ53" s="1636"/>
      <c r="AR53" s="1636"/>
      <c r="AS53" s="1637"/>
      <c r="AT53" s="4"/>
      <c r="AU53" s="2140" t="str">
        <f t="shared" si="0"/>
        <v/>
      </c>
      <c r="AV53" s="2141"/>
      <c r="AW53" s="2141"/>
      <c r="AX53" s="2141"/>
      <c r="AY53" s="2141"/>
      <c r="AZ53" s="2141"/>
      <c r="BA53" s="2141"/>
      <c r="BB53" s="2141"/>
      <c r="BC53" s="2141"/>
      <c r="BD53" s="214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1" t="s">
        <v>864</v>
      </c>
      <c r="N5" s="911"/>
      <c r="O5" s="911"/>
      <c r="P5" s="911"/>
      <c r="Q5" s="911"/>
      <c r="R5" s="911"/>
      <c r="S5" s="911"/>
      <c r="T5" s="911"/>
      <c r="U5" s="911"/>
      <c r="V5" s="911"/>
      <c r="W5" s="911"/>
      <c r="X5" s="911"/>
      <c r="Y5" s="911"/>
      <c r="Z5" s="911"/>
      <c r="AA5" s="911"/>
      <c r="AB5" s="911"/>
      <c r="AC5" s="911"/>
      <c r="AD5" s="911"/>
      <c r="AE5" s="911"/>
      <c r="AF5" s="911"/>
      <c r="AG5" s="911"/>
      <c r="AH5" s="911"/>
      <c r="AI5" s="91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4"/>
      <c r="AK7" s="2097" t="s">
        <v>442</v>
      </c>
      <c r="AL7" s="2098"/>
      <c r="AM7" s="2098"/>
      <c r="AN7" s="2098"/>
      <c r="AO7" s="2098"/>
      <c r="AP7" s="2098"/>
      <c r="AQ7" s="2098"/>
      <c r="AR7" s="2098"/>
      <c r="AS7" s="2098"/>
      <c r="AT7" s="2098"/>
      <c r="AU7" s="2098"/>
      <c r="AV7" s="2098"/>
      <c r="AW7" s="2098"/>
      <c r="AX7" s="2098"/>
      <c r="AY7" s="2098"/>
      <c r="AZ7" s="2098"/>
      <c r="BA7" s="2098"/>
      <c r="BB7" s="2098"/>
      <c r="BC7" s="2098"/>
      <c r="BD7" s="2098"/>
      <c r="BE7" s="2098"/>
      <c r="BF7" s="2098"/>
      <c r="BG7" s="2098"/>
      <c r="BH7" s="2098"/>
      <c r="BI7" s="2098"/>
      <c r="BJ7" s="2098"/>
      <c r="BK7" s="2099"/>
      <c r="BL7" s="2103" t="s">
        <v>237</v>
      </c>
      <c r="BM7" s="2104"/>
      <c r="BN7" s="2104"/>
      <c r="BO7" s="2104"/>
      <c r="BP7" s="2104"/>
      <c r="BQ7" s="2104"/>
      <c r="BR7" s="2104"/>
      <c r="BS7" s="2104"/>
      <c r="BT7" s="2104"/>
      <c r="BU7" s="2104"/>
      <c r="BV7" s="2104"/>
      <c r="BW7" s="2104"/>
      <c r="BX7" s="2104"/>
      <c r="BY7" s="2104"/>
      <c r="BZ7" s="2104"/>
      <c r="CA7" s="2104"/>
      <c r="CB7" s="2104"/>
      <c r="CC7" s="2104"/>
      <c r="CD7" s="2104"/>
      <c r="CE7" s="2104"/>
      <c r="CF7" s="2104"/>
      <c r="CG7" s="2104"/>
      <c r="CH7" s="2104"/>
      <c r="CI7" s="2104"/>
      <c r="CJ7" s="2104"/>
      <c r="CK7" s="2104"/>
      <c r="CL7" s="2104"/>
      <c r="CM7" s="2104"/>
      <c r="CN7" s="2104"/>
      <c r="CO7" s="2104"/>
      <c r="CP7" s="2104"/>
      <c r="CQ7" s="2104"/>
      <c r="CR7" s="2104"/>
      <c r="CS7" s="2104"/>
      <c r="CT7" s="2104"/>
      <c r="CU7" s="2104"/>
      <c r="CV7" s="2104"/>
      <c r="CW7" s="2104"/>
      <c r="CX7" s="2104"/>
      <c r="CY7" s="2104"/>
      <c r="CZ7" s="2104"/>
      <c r="DA7" s="210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0"/>
      <c r="AL8" s="2101"/>
      <c r="AM8" s="2101"/>
      <c r="AN8" s="2101"/>
      <c r="AO8" s="2101"/>
      <c r="AP8" s="2101"/>
      <c r="AQ8" s="2101"/>
      <c r="AR8" s="2101"/>
      <c r="AS8" s="2101"/>
      <c r="AT8" s="2101"/>
      <c r="AU8" s="2101"/>
      <c r="AV8" s="2101"/>
      <c r="AW8" s="2101"/>
      <c r="AX8" s="2101"/>
      <c r="AY8" s="2101"/>
      <c r="AZ8" s="2101"/>
      <c r="BA8" s="2101"/>
      <c r="BB8" s="2101"/>
      <c r="BC8" s="2101"/>
      <c r="BD8" s="2101"/>
      <c r="BE8" s="2101"/>
      <c r="BF8" s="2101"/>
      <c r="BG8" s="2101"/>
      <c r="BH8" s="2101"/>
      <c r="BI8" s="2101"/>
      <c r="BJ8" s="2101"/>
      <c r="BK8" s="2102"/>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4"/>
      <c r="AK9" s="1610"/>
      <c r="AL9" s="1612"/>
      <c r="AM9" s="1523">
        <v>1</v>
      </c>
      <c r="AN9" s="1523"/>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45"/>
      <c r="AL10" s="1246"/>
      <c r="AM10" s="1080">
        <v>2</v>
      </c>
      <c r="AN10" s="1080"/>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79" t="s">
        <v>854</v>
      </c>
      <c r="B11" s="880"/>
      <c r="C11" s="880"/>
      <c r="D11" s="880"/>
      <c r="E11" s="880"/>
      <c r="F11" s="880"/>
      <c r="G11" s="880"/>
      <c r="H11" s="880"/>
      <c r="I11" s="880"/>
      <c r="J11" s="880"/>
      <c r="K11" s="880"/>
      <c r="L11" s="880"/>
      <c r="M11" s="880"/>
      <c r="N11" s="880"/>
      <c r="O11" s="880"/>
      <c r="P11" s="881"/>
      <c r="Q11" s="42"/>
      <c r="R11" s="42"/>
      <c r="S11" s="603"/>
      <c r="T11" s="994" t="s">
        <v>853</v>
      </c>
      <c r="U11" s="995"/>
      <c r="V11" s="995"/>
      <c r="W11" s="995"/>
      <c r="X11" s="995"/>
      <c r="Y11" s="995"/>
      <c r="Z11" s="995"/>
      <c r="AA11" s="995"/>
      <c r="AB11" s="995"/>
      <c r="AC11" s="995"/>
      <c r="AD11" s="995"/>
      <c r="AE11" s="995"/>
      <c r="AF11" s="995"/>
      <c r="AG11" s="995"/>
      <c r="AH11" s="995"/>
      <c r="AI11" s="996"/>
      <c r="AJ11" s="4"/>
      <c r="AK11" s="1245"/>
      <c r="AL11" s="1246"/>
      <c r="AM11" s="1080">
        <v>3</v>
      </c>
      <c r="AN11" s="1080"/>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97" t="s">
        <v>883</v>
      </c>
      <c r="B12" s="998"/>
      <c r="C12" s="998"/>
      <c r="D12" s="998"/>
      <c r="E12" s="998"/>
      <c r="F12" s="998"/>
      <c r="G12" s="1041"/>
      <c r="H12" s="1041"/>
      <c r="I12" s="1041"/>
      <c r="J12" s="1041"/>
      <c r="K12" s="1041"/>
      <c r="L12" s="1041"/>
      <c r="M12" s="1041"/>
      <c r="N12" s="1041"/>
      <c r="O12" s="1041"/>
      <c r="P12" s="1042"/>
      <c r="Q12" s="42"/>
      <c r="R12" s="42"/>
      <c r="S12" s="603"/>
      <c r="T12" s="1911"/>
      <c r="U12" s="1023"/>
      <c r="V12" s="1023"/>
      <c r="W12" s="1023"/>
      <c r="X12" s="1023"/>
      <c r="Y12" s="1023"/>
      <c r="Z12" s="1023" t="s">
        <v>102</v>
      </c>
      <c r="AA12" s="1023"/>
      <c r="AB12" s="1023"/>
      <c r="AC12" s="1023"/>
      <c r="AD12" s="1023"/>
      <c r="AE12" s="1023" t="s">
        <v>101</v>
      </c>
      <c r="AF12" s="1023"/>
      <c r="AG12" s="1023"/>
      <c r="AH12" s="1023"/>
      <c r="AI12" s="1024"/>
      <c r="AJ12" s="4"/>
      <c r="AK12" s="1245"/>
      <c r="AL12" s="1246"/>
      <c r="AM12" s="1080">
        <v>4</v>
      </c>
      <c r="AN12" s="1080"/>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00"/>
      <c r="H13" s="2009"/>
      <c r="I13" s="2009"/>
      <c r="J13" s="2009"/>
      <c r="K13" s="2009"/>
      <c r="L13" s="608" t="s">
        <v>133</v>
      </c>
      <c r="M13" s="1142"/>
      <c r="N13" s="1142"/>
      <c r="O13" s="1142"/>
      <c r="P13" s="1350"/>
      <c r="Q13" s="42"/>
      <c r="R13" s="42"/>
      <c r="S13" s="42"/>
      <c r="T13" s="989" t="s">
        <v>865</v>
      </c>
      <c r="U13" s="990"/>
      <c r="V13" s="990"/>
      <c r="W13" s="990"/>
      <c r="X13" s="990"/>
      <c r="Y13" s="990"/>
      <c r="Z13" s="918"/>
      <c r="AA13" s="918"/>
      <c r="AB13" s="918"/>
      <c r="AC13" s="918"/>
      <c r="AD13" s="918"/>
      <c r="AE13" s="2106" t="str">
        <f>AC53</f>
        <v/>
      </c>
      <c r="AF13" s="2106"/>
      <c r="AG13" s="2106"/>
      <c r="AH13" s="2106"/>
      <c r="AI13" s="2107"/>
      <c r="AJ13" s="4"/>
      <c r="AK13" s="1245"/>
      <c r="AL13" s="1246"/>
      <c r="AM13" s="1080">
        <v>5</v>
      </c>
      <c r="AN13" s="1080"/>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89" t="s">
        <v>111</v>
      </c>
      <c r="B14" s="990"/>
      <c r="C14" s="990"/>
      <c r="D14" s="990"/>
      <c r="E14" s="990"/>
      <c r="F14" s="990"/>
      <c r="G14" s="1025"/>
      <c r="H14" s="1025"/>
      <c r="I14" s="1025"/>
      <c r="J14" s="1025"/>
      <c r="K14" s="1025"/>
      <c r="L14" s="1025"/>
      <c r="M14" s="1025"/>
      <c r="N14" s="1025"/>
      <c r="O14" s="1025"/>
      <c r="P14" s="1026"/>
      <c r="Q14" s="42"/>
      <c r="R14" s="42"/>
      <c r="S14" s="42"/>
      <c r="T14" s="978" t="s">
        <v>866</v>
      </c>
      <c r="U14" s="979"/>
      <c r="V14" s="979"/>
      <c r="W14" s="979"/>
      <c r="X14" s="979"/>
      <c r="Y14" s="979"/>
      <c r="Z14" s="1524"/>
      <c r="AA14" s="1524"/>
      <c r="AB14" s="1524"/>
      <c r="AC14" s="1524"/>
      <c r="AD14" s="1524"/>
      <c r="AE14" s="1524"/>
      <c r="AF14" s="1524"/>
      <c r="AG14" s="1524"/>
      <c r="AH14" s="1524"/>
      <c r="AI14" s="2008"/>
      <c r="AJ14" s="4"/>
      <c r="AK14" s="1245"/>
      <c r="AL14" s="1246"/>
      <c r="AM14" s="1080">
        <v>6</v>
      </c>
      <c r="AN14" s="1080"/>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0" t="s">
        <v>54</v>
      </c>
      <c r="B15" s="1011"/>
      <c r="C15" s="1011"/>
      <c r="D15" s="1011"/>
      <c r="E15" s="1011"/>
      <c r="F15" s="1012"/>
      <c r="G15" s="1025"/>
      <c r="H15" s="1025"/>
      <c r="I15" s="1025"/>
      <c r="J15" s="1025"/>
      <c r="K15" s="1025"/>
      <c r="L15" s="1025"/>
      <c r="M15" s="1025"/>
      <c r="N15" s="1025"/>
      <c r="O15" s="1025"/>
      <c r="P15" s="1026"/>
      <c r="Q15" s="42"/>
      <c r="R15" s="42"/>
      <c r="S15" s="42"/>
      <c r="T15" s="603"/>
      <c r="U15" s="603"/>
      <c r="V15" s="603"/>
      <c r="W15" s="603"/>
      <c r="X15" s="603"/>
      <c r="Y15" s="603"/>
      <c r="Z15" s="603"/>
      <c r="AA15" s="603"/>
      <c r="AB15" s="603"/>
      <c r="AC15" s="603"/>
      <c r="AD15" s="603"/>
      <c r="AE15" s="603"/>
      <c r="AF15" s="603"/>
      <c r="AG15" s="603"/>
      <c r="AH15" s="603"/>
      <c r="AI15" s="603"/>
      <c r="AJ15" s="4"/>
      <c r="AK15" s="1245"/>
      <c r="AL15" s="1246"/>
      <c r="AM15" s="1080">
        <v>7</v>
      </c>
      <c r="AN15" s="1080"/>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0" t="s">
        <v>150</v>
      </c>
      <c r="B16" s="1011"/>
      <c r="C16" s="1011"/>
      <c r="D16" s="1011"/>
      <c r="E16" s="1011"/>
      <c r="F16" s="1012"/>
      <c r="G16" s="1025"/>
      <c r="H16" s="1025"/>
      <c r="I16" s="1025"/>
      <c r="J16" s="1025"/>
      <c r="K16" s="1025"/>
      <c r="L16" s="1025"/>
      <c r="M16" s="1025"/>
      <c r="N16" s="1025"/>
      <c r="O16" s="1025"/>
      <c r="P16" s="1026"/>
      <c r="Q16" s="42"/>
      <c r="R16" s="42"/>
      <c r="S16" s="42"/>
      <c r="T16" s="603"/>
      <c r="U16" s="603"/>
      <c r="V16" s="603"/>
      <c r="W16" s="603"/>
      <c r="X16" s="603"/>
      <c r="Y16" s="603"/>
      <c r="Z16" s="603"/>
      <c r="AA16" s="603"/>
      <c r="AB16" s="603"/>
      <c r="AC16" s="603"/>
      <c r="AD16" s="603"/>
      <c r="AE16" s="603"/>
      <c r="AF16" s="603"/>
      <c r="AG16" s="603"/>
      <c r="AH16" s="603"/>
      <c r="AI16" s="603"/>
      <c r="AJ16" s="4"/>
      <c r="AK16" s="1245"/>
      <c r="AL16" s="1246"/>
      <c r="AM16" s="1080">
        <v>8</v>
      </c>
      <c r="AN16" s="1080"/>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0" t="s">
        <v>149</v>
      </c>
      <c r="B17" s="1011"/>
      <c r="C17" s="1011"/>
      <c r="D17" s="1011"/>
      <c r="E17" s="1011"/>
      <c r="F17" s="1012"/>
      <c r="G17" s="1019" t="s">
        <v>148</v>
      </c>
      <c r="H17" s="1019"/>
      <c r="I17" s="1019"/>
      <c r="J17" s="1019"/>
      <c r="K17" s="1019"/>
      <c r="L17" s="1019"/>
      <c r="M17" s="1019"/>
      <c r="N17" s="1019"/>
      <c r="O17" s="1019"/>
      <c r="P17" s="1021"/>
      <c r="Q17" s="42"/>
      <c r="R17" s="42"/>
      <c r="S17" s="603"/>
      <c r="T17" s="749"/>
      <c r="U17" s="749"/>
      <c r="V17" s="749"/>
      <c r="W17" s="749"/>
      <c r="X17" s="749"/>
      <c r="Y17" s="749"/>
      <c r="Z17" s="749"/>
      <c r="AA17" s="749"/>
      <c r="AB17" s="749"/>
      <c r="AC17" s="749"/>
      <c r="AD17" s="749"/>
      <c r="AE17" s="749"/>
      <c r="AF17" s="749"/>
      <c r="AG17" s="749"/>
      <c r="AH17" s="749"/>
      <c r="AI17" s="749"/>
      <c r="AJ17" s="4"/>
      <c r="AK17" s="1245"/>
      <c r="AL17" s="1246"/>
      <c r="AM17" s="1080">
        <v>9</v>
      </c>
      <c r="AN17" s="1080"/>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1025"/>
      <c r="H18" s="1025"/>
      <c r="I18" s="1025"/>
      <c r="J18" s="1025"/>
      <c r="K18" s="1025"/>
      <c r="L18" s="1025"/>
      <c r="M18" s="1025"/>
      <c r="N18" s="1025"/>
      <c r="O18" s="1025"/>
      <c r="P18" s="1026"/>
      <c r="Q18" s="42"/>
      <c r="R18" s="42"/>
      <c r="S18" s="42"/>
      <c r="T18" s="170"/>
      <c r="U18" s="170"/>
      <c r="V18" s="170"/>
      <c r="W18" s="170"/>
      <c r="X18" s="170"/>
      <c r="Y18" s="170"/>
      <c r="Z18" s="170"/>
      <c r="AA18" s="170"/>
      <c r="AB18" s="170"/>
      <c r="AC18" s="170"/>
      <c r="AD18" s="170"/>
      <c r="AE18" s="747"/>
      <c r="AF18" s="747"/>
      <c r="AG18" s="748"/>
      <c r="AH18" s="748"/>
      <c r="AI18" s="748"/>
      <c r="AJ18" s="4"/>
      <c r="AK18" s="1245"/>
      <c r="AL18" s="1246"/>
      <c r="AM18" s="1080">
        <v>10</v>
      </c>
      <c r="AN18" s="1080"/>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71"/>
      <c r="H19" s="1025"/>
      <c r="I19" s="1025"/>
      <c r="J19" s="1025"/>
      <c r="K19" s="1025"/>
      <c r="L19" s="1025"/>
      <c r="M19" s="1025"/>
      <c r="N19" s="1025"/>
      <c r="O19" s="1025"/>
      <c r="P19" s="1026"/>
      <c r="Q19" s="42"/>
      <c r="R19" s="42"/>
      <c r="S19" s="42"/>
      <c r="T19" s="42"/>
      <c r="U19" s="42"/>
      <c r="V19" s="42"/>
      <c r="W19" s="42"/>
      <c r="X19" s="42"/>
      <c r="Y19" s="42"/>
      <c r="Z19" s="579"/>
      <c r="AA19" s="579"/>
      <c r="AB19" s="579"/>
      <c r="AC19" s="579"/>
      <c r="AD19" s="579"/>
      <c r="AE19" s="579"/>
      <c r="AF19" s="579"/>
      <c r="AG19" s="579"/>
      <c r="AH19" s="579"/>
      <c r="AI19" s="579"/>
      <c r="AJ19" s="4"/>
      <c r="AK19" s="1245"/>
      <c r="AL19" s="1246"/>
      <c r="AM19" s="1080">
        <v>11</v>
      </c>
      <c r="AN19" s="1080"/>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78" t="s">
        <v>163</v>
      </c>
      <c r="B20" s="979"/>
      <c r="C20" s="979"/>
      <c r="D20" s="979"/>
      <c r="E20" s="979"/>
      <c r="F20" s="979"/>
      <c r="G20" s="1364"/>
      <c r="H20" s="1364"/>
      <c r="I20" s="1364"/>
      <c r="J20" s="1364"/>
      <c r="K20" s="1364"/>
      <c r="L20" s="1364"/>
      <c r="M20" s="1364"/>
      <c r="N20" s="1364"/>
      <c r="O20" s="1364"/>
      <c r="P20" s="2011"/>
      <c r="Q20" s="42"/>
      <c r="R20" s="42"/>
      <c r="S20" s="42"/>
      <c r="T20" s="42"/>
      <c r="U20" s="42"/>
      <c r="V20" s="42"/>
      <c r="W20" s="42"/>
      <c r="X20" s="42"/>
      <c r="Y20" s="42"/>
      <c r="Z20" s="579"/>
      <c r="AA20" s="579"/>
      <c r="AB20" s="579"/>
      <c r="AC20" s="579"/>
      <c r="AD20" s="579"/>
      <c r="AE20" s="579"/>
      <c r="AF20" s="579"/>
      <c r="AG20" s="579"/>
      <c r="AH20" s="579"/>
      <c r="AI20" s="579"/>
      <c r="AJ20" s="4"/>
      <c r="AK20" s="1245"/>
      <c r="AL20" s="1246"/>
      <c r="AM20" s="1080">
        <v>12</v>
      </c>
      <c r="AN20" s="1080"/>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09" t="s">
        <v>223</v>
      </c>
      <c r="BN20" s="2110"/>
      <c r="BO20" s="2111"/>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45"/>
      <c r="AL21" s="1246"/>
      <c r="AM21" s="1080">
        <v>13</v>
      </c>
      <c r="AN21" s="1080"/>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09" t="s">
        <v>221</v>
      </c>
      <c r="BO21" s="2111"/>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45"/>
      <c r="AL22" s="1246"/>
      <c r="AM22" s="1080">
        <v>14</v>
      </c>
      <c r="AN22" s="1080"/>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09" t="s">
        <v>219</v>
      </c>
      <c r="BO22" s="2111"/>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45"/>
      <c r="AL23" s="1246"/>
      <c r="AM23" s="1080">
        <v>15</v>
      </c>
      <c r="AN23" s="1080"/>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09" t="s">
        <v>217</v>
      </c>
      <c r="BO23" s="2111"/>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14"/>
      <c r="AL24" s="1608"/>
      <c r="AM24" s="1553">
        <v>16</v>
      </c>
      <c r="AN24" s="1553"/>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2" t="s">
        <v>92</v>
      </c>
      <c r="AW28" s="891"/>
      <c r="AX28" s="891"/>
      <c r="AY28" s="891"/>
      <c r="AZ28" s="891"/>
      <c r="BA28" s="891"/>
      <c r="BB28" s="891"/>
      <c r="BC28" s="2113"/>
      <c r="BD28" s="573"/>
      <c r="BE28" s="4"/>
      <c r="BF28" s="890" t="s">
        <v>696</v>
      </c>
      <c r="BG28" s="891"/>
      <c r="BH28" s="891"/>
      <c r="BI28" s="891"/>
      <c r="BJ28" s="891"/>
      <c r="BK28" s="891"/>
      <c r="BL28" s="891"/>
      <c r="BM28" s="891"/>
      <c r="BN28" s="891"/>
      <c r="BO28" s="891"/>
      <c r="BP28" s="891"/>
      <c r="BQ28" s="891"/>
      <c r="BR28" s="891"/>
      <c r="BS28" s="891"/>
      <c r="BT28" s="8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4" t="s">
        <v>91</v>
      </c>
      <c r="AW29" s="1855"/>
      <c r="AX29" s="1855"/>
      <c r="AY29" s="1855"/>
      <c r="AZ29" s="1855"/>
      <c r="BA29" s="1856"/>
      <c r="BB29" s="1987"/>
      <c r="BC29" s="1988"/>
      <c r="BD29" s="571"/>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5" t="s">
        <v>749</v>
      </c>
      <c r="AL30" s="2116"/>
      <c r="AM30" s="2116"/>
      <c r="AN30" s="2116"/>
      <c r="AO30" s="2116"/>
      <c r="AP30" s="2116"/>
      <c r="AQ30" s="2116"/>
      <c r="AR30" s="2116"/>
      <c r="AS30" s="2117"/>
      <c r="AT30" s="4"/>
      <c r="AU30" s="570"/>
      <c r="AV30" s="2124" t="s">
        <v>90</v>
      </c>
      <c r="AW30" s="1085"/>
      <c r="AX30" s="1085"/>
      <c r="AY30" s="1085"/>
      <c r="AZ30" s="1085"/>
      <c r="BA30" s="1086"/>
      <c r="BB30" s="1990"/>
      <c r="BC30" s="1991"/>
      <c r="BD30" s="569"/>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6" t="s">
        <v>60</v>
      </c>
      <c r="B31" s="2127"/>
      <c r="C31" s="2127"/>
      <c r="D31" s="2127"/>
      <c r="E31" s="2127"/>
      <c r="F31" s="2127"/>
      <c r="G31" s="2127"/>
      <c r="H31" s="2130" t="s">
        <v>356</v>
      </c>
      <c r="I31" s="2130"/>
      <c r="J31" s="2130"/>
      <c r="K31" s="2130"/>
      <c r="L31" s="2130"/>
      <c r="M31" s="2130"/>
      <c r="N31" s="2130"/>
      <c r="O31" s="2130"/>
      <c r="P31" s="2130"/>
      <c r="Q31" s="2127" t="s">
        <v>59</v>
      </c>
      <c r="R31" s="2127"/>
      <c r="S31" s="2127"/>
      <c r="T31" s="2130" t="s">
        <v>58</v>
      </c>
      <c r="U31" s="2130"/>
      <c r="V31" s="2130"/>
      <c r="W31" s="2130"/>
      <c r="X31" s="2130"/>
      <c r="Y31" s="2130"/>
      <c r="Z31" s="2130"/>
      <c r="AA31" s="2130"/>
      <c r="AB31" s="2130"/>
      <c r="AC31" s="2127" t="s">
        <v>57</v>
      </c>
      <c r="AD31" s="2127"/>
      <c r="AE31" s="2127"/>
      <c r="AF31" s="2131" t="s">
        <v>39</v>
      </c>
      <c r="AG31" s="1087"/>
      <c r="AH31" s="1087"/>
      <c r="AI31" s="2132"/>
      <c r="AJ31" s="4"/>
      <c r="AK31" s="2118"/>
      <c r="AL31" s="2119"/>
      <c r="AM31" s="2119"/>
      <c r="AN31" s="2119"/>
      <c r="AO31" s="2119"/>
      <c r="AP31" s="2119"/>
      <c r="AQ31" s="2119"/>
      <c r="AR31" s="2119"/>
      <c r="AS31" s="2120"/>
      <c r="AT31" s="4"/>
      <c r="AU31" s="568"/>
      <c r="AV31" s="567"/>
      <c r="AW31" s="567"/>
      <c r="AX31" s="567"/>
      <c r="AY31" s="567"/>
      <c r="AZ31" s="567"/>
      <c r="BA31" s="567"/>
      <c r="BB31" s="567"/>
      <c r="BC31" s="567"/>
      <c r="BD31" s="566"/>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28"/>
      <c r="B32" s="2129"/>
      <c r="C32" s="2129"/>
      <c r="D32" s="2129"/>
      <c r="E32" s="2129"/>
      <c r="F32" s="2129"/>
      <c r="G32" s="2129"/>
      <c r="H32" s="1059" t="s">
        <v>55</v>
      </c>
      <c r="I32" s="1059"/>
      <c r="J32" s="1059"/>
      <c r="K32" s="1059" t="s">
        <v>54</v>
      </c>
      <c r="L32" s="1059"/>
      <c r="M32" s="1059"/>
      <c r="N32" s="1059" t="s">
        <v>653</v>
      </c>
      <c r="O32" s="1059"/>
      <c r="P32" s="1059"/>
      <c r="Q32" s="2129"/>
      <c r="R32" s="2129"/>
      <c r="S32" s="2129"/>
      <c r="T32" s="1059" t="s">
        <v>52</v>
      </c>
      <c r="U32" s="1059"/>
      <c r="V32" s="1059"/>
      <c r="W32" s="1059" t="s">
        <v>51</v>
      </c>
      <c r="X32" s="1059"/>
      <c r="Y32" s="1059"/>
      <c r="Z32" s="1059" t="s">
        <v>50</v>
      </c>
      <c r="AA32" s="1059"/>
      <c r="AB32" s="1059"/>
      <c r="AC32" s="2129"/>
      <c r="AD32" s="2129"/>
      <c r="AE32" s="2129"/>
      <c r="AF32" s="2133"/>
      <c r="AG32" s="2134"/>
      <c r="AH32" s="2134"/>
      <c r="AI32" s="2135"/>
      <c r="AJ32" s="4"/>
      <c r="AK32" s="2121"/>
      <c r="AL32" s="2122"/>
      <c r="AM32" s="2122"/>
      <c r="AN32" s="2122"/>
      <c r="AO32" s="2122"/>
      <c r="AP32" s="2122"/>
      <c r="AQ32" s="2122"/>
      <c r="AR32" s="2122"/>
      <c r="AS32" s="2123"/>
      <c r="AT32" s="4"/>
      <c r="AU32" s="890" t="s">
        <v>56</v>
      </c>
      <c r="AV32" s="891"/>
      <c r="AW32" s="891"/>
      <c r="AX32" s="891"/>
      <c r="AY32" s="891"/>
      <c r="AZ32" s="891"/>
      <c r="BA32" s="891"/>
      <c r="BB32" s="891"/>
      <c r="BC32" s="891"/>
      <c r="BD32" s="892"/>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2125"/>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1599" t="str">
        <f>IFERROR(AN33*(1-$BB$30),"")</f>
        <v/>
      </c>
      <c r="AL33" s="1600"/>
      <c r="AM33" s="1600"/>
      <c r="AN33" s="1600" t="str">
        <f>IFERROR(($AK$53*Q33),"")</f>
        <v/>
      </c>
      <c r="AO33" s="1600"/>
      <c r="AP33" s="1600"/>
      <c r="AQ33" s="1600" t="str">
        <f>IFERROR(AN33*(1+$BB$29),"")</f>
        <v/>
      </c>
      <c r="AR33" s="1600"/>
      <c r="AS33" s="1601"/>
      <c r="AT33" s="4"/>
      <c r="AU33" s="2137" t="str">
        <f t="shared" ref="AU33:AU53" si="0">IF(AC33="","",IF(AC33&lt;Q33-(Q33*$BB$30),"Below "&amp;$BB$30*100&amp;"% by "&amp;Q33-(Q33*$BB$30)-AC33&amp;" CFM",IF(AC33&gt;Q33+(Q33*$BB$29),"Above "&amp;$BB$29*100&amp;"% by "&amp;AC33-Q33-(Q33*$BB$29)&amp;" CFM","")))</f>
        <v/>
      </c>
      <c r="AV33" s="2138"/>
      <c r="AW33" s="2138"/>
      <c r="AX33" s="2138"/>
      <c r="AY33" s="2138"/>
      <c r="AZ33" s="2138"/>
      <c r="BA33" s="2138"/>
      <c r="BB33" s="2138"/>
      <c r="BC33" s="2138"/>
      <c r="BD33" s="2139"/>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2136"/>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2137" t="str">
        <f t="shared" si="0"/>
        <v/>
      </c>
      <c r="AV34" s="2138"/>
      <c r="AW34" s="2138"/>
      <c r="AX34" s="2138"/>
      <c r="AY34" s="2138"/>
      <c r="AZ34" s="2138"/>
      <c r="BA34" s="2138"/>
      <c r="BB34" s="2138"/>
      <c r="BC34" s="2138"/>
      <c r="BD34" s="2139"/>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2136"/>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2137" t="str">
        <f t="shared" si="0"/>
        <v/>
      </c>
      <c r="AV35" s="2138"/>
      <c r="AW35" s="2138"/>
      <c r="AX35" s="2138"/>
      <c r="AY35" s="2138"/>
      <c r="AZ35" s="2138"/>
      <c r="BA35" s="2138"/>
      <c r="BB35" s="2138"/>
      <c r="BC35" s="2138"/>
      <c r="BD35" s="213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2137" t="str">
        <f t="shared" si="0"/>
        <v/>
      </c>
      <c r="AV36" s="2138"/>
      <c r="AW36" s="2138"/>
      <c r="AX36" s="2138"/>
      <c r="AY36" s="2138"/>
      <c r="AZ36" s="2138"/>
      <c r="BA36" s="2138"/>
      <c r="BB36" s="2138"/>
      <c r="BC36" s="2138"/>
      <c r="BD36" s="213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2137" t="str">
        <f t="shared" si="0"/>
        <v/>
      </c>
      <c r="AV37" s="2138"/>
      <c r="AW37" s="2138"/>
      <c r="AX37" s="2138"/>
      <c r="AY37" s="2138"/>
      <c r="AZ37" s="2138"/>
      <c r="BA37" s="2138"/>
      <c r="BB37" s="2138"/>
      <c r="BC37" s="2138"/>
      <c r="BD37" s="213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2137" t="str">
        <f t="shared" si="0"/>
        <v/>
      </c>
      <c r="AV38" s="2138"/>
      <c r="AW38" s="2138"/>
      <c r="AX38" s="2138"/>
      <c r="AY38" s="2138"/>
      <c r="AZ38" s="2138"/>
      <c r="BA38" s="2138"/>
      <c r="BB38" s="2138"/>
      <c r="BC38" s="2138"/>
      <c r="BD38" s="213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2137" t="str">
        <f t="shared" si="0"/>
        <v/>
      </c>
      <c r="AV39" s="2138"/>
      <c r="AW39" s="2138"/>
      <c r="AX39" s="2138"/>
      <c r="AY39" s="2138"/>
      <c r="AZ39" s="2138"/>
      <c r="BA39" s="2138"/>
      <c r="BB39" s="2138"/>
      <c r="BC39" s="2138"/>
      <c r="BD39" s="213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2137" t="str">
        <f t="shared" si="0"/>
        <v/>
      </c>
      <c r="AV40" s="2138"/>
      <c r="AW40" s="2138"/>
      <c r="AX40" s="2138"/>
      <c r="AY40" s="2138"/>
      <c r="AZ40" s="2138"/>
      <c r="BA40" s="2138"/>
      <c r="BB40" s="2138"/>
      <c r="BC40" s="2138"/>
      <c r="BD40" s="213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2137" t="str">
        <f t="shared" si="0"/>
        <v/>
      </c>
      <c r="AV41" s="2138"/>
      <c r="AW41" s="2138"/>
      <c r="AX41" s="2138"/>
      <c r="AY41" s="2138"/>
      <c r="AZ41" s="2138"/>
      <c r="BA41" s="2138"/>
      <c r="BB41" s="2138"/>
      <c r="BC41" s="2138"/>
      <c r="BD41" s="213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2137" t="str">
        <f t="shared" si="0"/>
        <v/>
      </c>
      <c r="AV42" s="2138"/>
      <c r="AW42" s="2138"/>
      <c r="AX42" s="2138"/>
      <c r="AY42" s="2138"/>
      <c r="AZ42" s="2138"/>
      <c r="BA42" s="2138"/>
      <c r="BB42" s="2138"/>
      <c r="BC42" s="2138"/>
      <c r="BD42" s="213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2137" t="str">
        <f t="shared" si="0"/>
        <v/>
      </c>
      <c r="AV43" s="2138"/>
      <c r="AW43" s="2138"/>
      <c r="AX43" s="2138"/>
      <c r="AY43" s="2138"/>
      <c r="AZ43" s="2138"/>
      <c r="BA43" s="2138"/>
      <c r="BB43" s="2138"/>
      <c r="BC43" s="2138"/>
      <c r="BD43" s="213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2137" t="str">
        <f t="shared" si="0"/>
        <v/>
      </c>
      <c r="AV44" s="2138"/>
      <c r="AW44" s="2138"/>
      <c r="AX44" s="2138"/>
      <c r="AY44" s="2138"/>
      <c r="AZ44" s="2138"/>
      <c r="BA44" s="2138"/>
      <c r="BB44" s="2138"/>
      <c r="BC44" s="2138"/>
      <c r="BD44" s="213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2137" t="str">
        <f t="shared" si="0"/>
        <v/>
      </c>
      <c r="AV45" s="2138"/>
      <c r="AW45" s="2138"/>
      <c r="AX45" s="2138"/>
      <c r="AY45" s="2138"/>
      <c r="AZ45" s="2138"/>
      <c r="BA45" s="2138"/>
      <c r="BB45" s="2138"/>
      <c r="BC45" s="2138"/>
      <c r="BD45" s="213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2137" t="str">
        <f t="shared" si="0"/>
        <v/>
      </c>
      <c r="AV46" s="2138"/>
      <c r="AW46" s="2138"/>
      <c r="AX46" s="2138"/>
      <c r="AY46" s="2138"/>
      <c r="AZ46" s="2138"/>
      <c r="BA46" s="2138"/>
      <c r="BB46" s="2138"/>
      <c r="BC46" s="2138"/>
      <c r="BD46" s="213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2137" t="str">
        <f t="shared" si="0"/>
        <v/>
      </c>
      <c r="AV47" s="2138"/>
      <c r="AW47" s="2138"/>
      <c r="AX47" s="2138"/>
      <c r="AY47" s="2138"/>
      <c r="AZ47" s="2138"/>
      <c r="BA47" s="2138"/>
      <c r="BB47" s="2138"/>
      <c r="BC47" s="2138"/>
      <c r="BD47" s="213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2137" t="str">
        <f t="shared" si="0"/>
        <v/>
      </c>
      <c r="AV48" s="2138"/>
      <c r="AW48" s="2138"/>
      <c r="AX48" s="2138"/>
      <c r="AY48" s="2138"/>
      <c r="AZ48" s="2138"/>
      <c r="BA48" s="2138"/>
      <c r="BB48" s="2138"/>
      <c r="BC48" s="2138"/>
      <c r="BD48" s="213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2137" t="str">
        <f t="shared" si="0"/>
        <v/>
      </c>
      <c r="AV49" s="2138"/>
      <c r="AW49" s="2138"/>
      <c r="AX49" s="2138"/>
      <c r="AY49" s="2138"/>
      <c r="AZ49" s="2138"/>
      <c r="BA49" s="2138"/>
      <c r="BB49" s="2138"/>
      <c r="BC49" s="2138"/>
      <c r="BD49" s="213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2137" t="str">
        <f t="shared" si="0"/>
        <v/>
      </c>
      <c r="AV50" s="2138"/>
      <c r="AW50" s="2138"/>
      <c r="AX50" s="2138"/>
      <c r="AY50" s="2138"/>
      <c r="AZ50" s="2138"/>
      <c r="BA50" s="2138"/>
      <c r="BB50" s="2138"/>
      <c r="BC50" s="2138"/>
      <c r="BD50" s="213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2137" t="str">
        <f t="shared" si="0"/>
        <v/>
      </c>
      <c r="AV51" s="2138"/>
      <c r="AW51" s="2138"/>
      <c r="AX51" s="2138"/>
      <c r="AY51" s="2138"/>
      <c r="AZ51" s="2138"/>
      <c r="BA51" s="2138"/>
      <c r="BB51" s="2138"/>
      <c r="BC51" s="2138"/>
      <c r="BD51" s="213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1599" t="str">
        <f t="shared" si="1"/>
        <v/>
      </c>
      <c r="AL52" s="1600"/>
      <c r="AM52" s="1600"/>
      <c r="AN52" s="1600" t="str">
        <f t="shared" si="2"/>
        <v/>
      </c>
      <c r="AO52" s="1600"/>
      <c r="AP52" s="1600"/>
      <c r="AQ52" s="1600" t="str">
        <f t="shared" si="3"/>
        <v/>
      </c>
      <c r="AR52" s="1600"/>
      <c r="AS52" s="1601"/>
      <c r="AT52" s="4"/>
      <c r="AU52" s="2137" t="str">
        <f t="shared" si="0"/>
        <v/>
      </c>
      <c r="AV52" s="2138"/>
      <c r="AW52" s="2138"/>
      <c r="AX52" s="2138"/>
      <c r="AY52" s="2138"/>
      <c r="AZ52" s="2138"/>
      <c r="BA52" s="2138"/>
      <c r="BB52" s="2138"/>
      <c r="BC52" s="2138"/>
      <c r="BD52" s="213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43" t="s">
        <v>187</v>
      </c>
      <c r="B53" s="2144"/>
      <c r="C53" s="2144"/>
      <c r="D53" s="2144"/>
      <c r="E53" s="2144"/>
      <c r="F53" s="2144"/>
      <c r="G53" s="2144"/>
      <c r="H53" s="2144"/>
      <c r="I53" s="2144"/>
      <c r="J53" s="2144"/>
      <c r="K53" s="2144"/>
      <c r="L53" s="2144"/>
      <c r="M53" s="2144"/>
      <c r="N53" s="2144"/>
      <c r="O53" s="2144"/>
      <c r="P53" s="2144"/>
      <c r="Q53" s="1149" t="str">
        <f>IF(SUM(Q33:S52)&lt;&gt;0,SUM(Q33:S52),"")</f>
        <v/>
      </c>
      <c r="R53" s="1149"/>
      <c r="S53" s="1149"/>
      <c r="T53" s="1149" t="str">
        <f>IF(SUM(T33:V52)&lt;&gt;0,SUM(T33:V52),"")</f>
        <v/>
      </c>
      <c r="U53" s="1149"/>
      <c r="V53" s="1149"/>
      <c r="W53" s="1149" t="str">
        <f>IF(SUM(W33:Y52)&lt;&gt;0,SUM(W33:Y52),"")</f>
        <v/>
      </c>
      <c r="X53" s="1149"/>
      <c r="Y53" s="1149"/>
      <c r="Z53" s="1149" t="str">
        <f>IF(SUM(Z33:AB52)&lt;&gt;0,SUM(Z33:AB52),"")</f>
        <v/>
      </c>
      <c r="AA53" s="1149"/>
      <c r="AB53" s="1149"/>
      <c r="AC53" s="1149" t="str">
        <f>IF(SUM(AC33:AE52)&lt;&gt;0,SUM(AC33:AE52),"")</f>
        <v/>
      </c>
      <c r="AD53" s="1149"/>
      <c r="AE53" s="1149"/>
      <c r="AF53" s="1573"/>
      <c r="AG53" s="1573"/>
      <c r="AH53" s="1573"/>
      <c r="AI53" s="1574"/>
      <c r="AJ53" s="4"/>
      <c r="AK53" s="2087" t="str">
        <f>IFERROR((T53/Q53),"")</f>
        <v/>
      </c>
      <c r="AL53" s="2088"/>
      <c r="AM53" s="2089"/>
      <c r="AN53" s="1636"/>
      <c r="AO53" s="1636"/>
      <c r="AP53" s="1636"/>
      <c r="AQ53" s="1636"/>
      <c r="AR53" s="1636"/>
      <c r="AS53" s="1637"/>
      <c r="AT53" s="4"/>
      <c r="AU53" s="2140" t="str">
        <f t="shared" si="0"/>
        <v/>
      </c>
      <c r="AV53" s="2141"/>
      <c r="AW53" s="2141"/>
      <c r="AX53" s="2141"/>
      <c r="AY53" s="2141"/>
      <c r="AZ53" s="2141"/>
      <c r="BA53" s="2141"/>
      <c r="BB53" s="2141"/>
      <c r="BC53" s="2141"/>
      <c r="BD53" s="214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6" t="s">
        <v>49</v>
      </c>
      <c r="AK1" s="1996"/>
      <c r="AL1" s="1996"/>
      <c r="AM1" s="1996"/>
      <c r="AN1" s="1996"/>
      <c r="AO1" s="1996"/>
      <c r="AP1" s="1996"/>
      <c r="AQ1" s="1996"/>
      <c r="AR1" s="1996"/>
      <c r="AS1" s="1996"/>
      <c r="AT1" s="1996"/>
      <c r="AU1" s="1996"/>
      <c r="AV1" s="1996"/>
      <c r="AW1" s="1996"/>
      <c r="AX1" s="1996"/>
      <c r="AY1" s="1996"/>
      <c r="AZ1" s="1996"/>
      <c r="BA1" s="1996"/>
      <c r="BB1" s="1996"/>
      <c r="BC1" s="1996"/>
      <c r="BD1" s="1996"/>
      <c r="BE1" s="1996"/>
      <c r="BF1" s="1996"/>
      <c r="BG1" s="1996"/>
      <c r="BH1" s="1996"/>
      <c r="BI1" s="1996"/>
      <c r="BJ1" s="1996"/>
      <c r="BK1" s="1996"/>
      <c r="BL1" s="1996"/>
      <c r="BM1" s="1996"/>
      <c r="BN1" s="1996"/>
      <c r="BO1" s="1996"/>
      <c r="BP1" s="1996"/>
      <c r="BQ1" s="1996"/>
      <c r="BR1" s="1996"/>
      <c r="BS1" s="1996"/>
      <c r="BT1" s="1996"/>
      <c r="BU1" s="1996"/>
      <c r="BV1" s="1996"/>
      <c r="BW1" s="1996"/>
      <c r="BX1" s="1996"/>
      <c r="BY1" s="1996"/>
      <c r="BZ1" s="1996"/>
      <c r="CA1" s="1996"/>
      <c r="CB1" s="1996"/>
      <c r="CC1" s="1996"/>
      <c r="CD1" s="1996"/>
      <c r="CE1" s="1996"/>
      <c r="CF1" s="1996"/>
      <c r="CG1" s="1996"/>
      <c r="CH1" s="1996"/>
      <c r="CI1" s="1996"/>
      <c r="CJ1" s="1996"/>
      <c r="CK1" s="1996"/>
      <c r="CL1" s="1996"/>
      <c r="CM1" s="1996"/>
      <c r="CN1" s="1996"/>
      <c r="CO1" s="1996"/>
      <c r="CP1" s="1996"/>
      <c r="CQ1" s="1996"/>
      <c r="CR1" s="1996"/>
      <c r="CS1" s="1996"/>
      <c r="CT1" s="1996"/>
      <c r="CU1" s="1996"/>
      <c r="CV1" s="1996"/>
      <c r="CW1" s="1996"/>
      <c r="CX1" s="1996"/>
      <c r="CY1" s="1996"/>
      <c r="CZ1" s="1996"/>
      <c r="DA1" s="1996"/>
      <c r="DB1" s="199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1" t="s">
        <v>863</v>
      </c>
      <c r="N5" s="911"/>
      <c r="O5" s="911"/>
      <c r="P5" s="911"/>
      <c r="Q5" s="911"/>
      <c r="R5" s="911"/>
      <c r="S5" s="911"/>
      <c r="T5" s="911"/>
      <c r="U5" s="911"/>
      <c r="V5" s="911"/>
      <c r="W5" s="911"/>
      <c r="X5" s="911"/>
      <c r="Y5" s="911"/>
      <c r="Z5" s="911"/>
      <c r="AA5" s="911"/>
      <c r="AB5" s="911"/>
      <c r="AC5" s="911"/>
      <c r="AD5" s="911"/>
      <c r="AE5" s="911"/>
      <c r="AF5" s="911"/>
      <c r="AG5" s="911"/>
      <c r="AH5" s="911"/>
      <c r="AI5" s="91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7" t="s">
        <v>48</v>
      </c>
      <c r="B7" s="887"/>
      <c r="C7" s="887"/>
      <c r="D7" s="887"/>
      <c r="E7" s="887"/>
      <c r="F7" s="1460"/>
      <c r="G7" s="1460"/>
      <c r="H7" s="1460"/>
      <c r="I7" s="1460"/>
      <c r="J7" s="1460"/>
      <c r="K7" s="1460"/>
      <c r="L7" s="1460"/>
      <c r="M7" s="1460"/>
      <c r="N7" s="1460"/>
      <c r="O7" s="1460"/>
      <c r="P7" s="1460"/>
      <c r="Q7" s="42"/>
      <c r="R7" s="42"/>
      <c r="S7" s="42"/>
      <c r="T7" s="887" t="s">
        <v>47</v>
      </c>
      <c r="U7" s="887"/>
      <c r="V7" s="887"/>
      <c r="W7" s="887"/>
      <c r="X7" s="887"/>
      <c r="Y7" s="940"/>
      <c r="Z7" s="940"/>
      <c r="AA7" s="940"/>
      <c r="AB7" s="940"/>
      <c r="AC7" s="940"/>
      <c r="AD7" s="940"/>
      <c r="AE7" s="940"/>
      <c r="AF7" s="940"/>
      <c r="AG7" s="940"/>
      <c r="AH7" s="940"/>
      <c r="AI7" s="940"/>
      <c r="AJ7" s="4"/>
      <c r="AK7" s="2097" t="s">
        <v>442</v>
      </c>
      <c r="AL7" s="2098"/>
      <c r="AM7" s="2098"/>
      <c r="AN7" s="2098"/>
      <c r="AO7" s="2098"/>
      <c r="AP7" s="2098"/>
      <c r="AQ7" s="2098"/>
      <c r="AR7" s="2098"/>
      <c r="AS7" s="2098"/>
      <c r="AT7" s="2098"/>
      <c r="AU7" s="2098"/>
      <c r="AV7" s="2098"/>
      <c r="AW7" s="2098"/>
      <c r="AX7" s="2098"/>
      <c r="AY7" s="2098"/>
      <c r="AZ7" s="2098"/>
      <c r="BA7" s="2098"/>
      <c r="BB7" s="2098"/>
      <c r="BC7" s="2098"/>
      <c r="BD7" s="2098"/>
      <c r="BE7" s="2098"/>
      <c r="BF7" s="2098"/>
      <c r="BG7" s="2098"/>
      <c r="BH7" s="2098"/>
      <c r="BI7" s="2098"/>
      <c r="BJ7" s="2098"/>
      <c r="BK7" s="2099"/>
      <c r="BL7" s="2103" t="s">
        <v>237</v>
      </c>
      <c r="BM7" s="2104"/>
      <c r="BN7" s="2104"/>
      <c r="BO7" s="2104"/>
      <c r="BP7" s="2104"/>
      <c r="BQ7" s="2104"/>
      <c r="BR7" s="2104"/>
      <c r="BS7" s="2104"/>
      <c r="BT7" s="2104"/>
      <c r="BU7" s="2104"/>
      <c r="BV7" s="2104"/>
      <c r="BW7" s="2104"/>
      <c r="BX7" s="2104"/>
      <c r="BY7" s="2104"/>
      <c r="BZ7" s="2104"/>
      <c r="CA7" s="2104"/>
      <c r="CB7" s="2104"/>
      <c r="CC7" s="2104"/>
      <c r="CD7" s="2104"/>
      <c r="CE7" s="2104"/>
      <c r="CF7" s="2104"/>
      <c r="CG7" s="2104"/>
      <c r="CH7" s="2104"/>
      <c r="CI7" s="2104"/>
      <c r="CJ7" s="2104"/>
      <c r="CK7" s="2104"/>
      <c r="CL7" s="2104"/>
      <c r="CM7" s="2104"/>
      <c r="CN7" s="2104"/>
      <c r="CO7" s="2104"/>
      <c r="CP7" s="2104"/>
      <c r="CQ7" s="2104"/>
      <c r="CR7" s="2104"/>
      <c r="CS7" s="2104"/>
      <c r="CT7" s="2104"/>
      <c r="CU7" s="2104"/>
      <c r="CV7" s="2104"/>
      <c r="CW7" s="2104"/>
      <c r="CX7" s="2104"/>
      <c r="CY7" s="2104"/>
      <c r="CZ7" s="2104"/>
      <c r="DA7" s="210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0"/>
      <c r="AL8" s="2101"/>
      <c r="AM8" s="2101"/>
      <c r="AN8" s="2101"/>
      <c r="AO8" s="2101"/>
      <c r="AP8" s="2101"/>
      <c r="AQ8" s="2101"/>
      <c r="AR8" s="2101"/>
      <c r="AS8" s="2101"/>
      <c r="AT8" s="2101"/>
      <c r="AU8" s="2101"/>
      <c r="AV8" s="2101"/>
      <c r="AW8" s="2101"/>
      <c r="AX8" s="2101"/>
      <c r="AY8" s="2101"/>
      <c r="AZ8" s="2101"/>
      <c r="BA8" s="2101"/>
      <c r="BB8" s="2101"/>
      <c r="BC8" s="2101"/>
      <c r="BD8" s="2101"/>
      <c r="BE8" s="2101"/>
      <c r="BF8" s="2101"/>
      <c r="BG8" s="2101"/>
      <c r="BH8" s="2101"/>
      <c r="BI8" s="2101"/>
      <c r="BJ8" s="2101"/>
      <c r="BK8" s="2102"/>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4"/>
      <c r="AK9" s="1610"/>
      <c r="AL9" s="1612"/>
      <c r="AM9" s="1523">
        <v>1</v>
      </c>
      <c r="AN9" s="1523"/>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45"/>
      <c r="AL10" s="1246"/>
      <c r="AM10" s="1080">
        <v>2</v>
      </c>
      <c r="AN10" s="1080"/>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79" t="s">
        <v>854</v>
      </c>
      <c r="B11" s="880"/>
      <c r="C11" s="880"/>
      <c r="D11" s="880"/>
      <c r="E11" s="880"/>
      <c r="F11" s="880"/>
      <c r="G11" s="880"/>
      <c r="H11" s="880"/>
      <c r="I11" s="880"/>
      <c r="J11" s="880"/>
      <c r="K11" s="880"/>
      <c r="L11" s="880"/>
      <c r="M11" s="880"/>
      <c r="N11" s="880"/>
      <c r="O11" s="880"/>
      <c r="P11" s="881"/>
      <c r="Q11" s="42"/>
      <c r="R11" s="42"/>
      <c r="S11" s="603"/>
      <c r="T11" s="994" t="s">
        <v>853</v>
      </c>
      <c r="U11" s="995"/>
      <c r="V11" s="995"/>
      <c r="W11" s="995"/>
      <c r="X11" s="995"/>
      <c r="Y11" s="995"/>
      <c r="Z11" s="995"/>
      <c r="AA11" s="995"/>
      <c r="AB11" s="995"/>
      <c r="AC11" s="995"/>
      <c r="AD11" s="995"/>
      <c r="AE11" s="995"/>
      <c r="AF11" s="995"/>
      <c r="AG11" s="995"/>
      <c r="AH11" s="995"/>
      <c r="AI11" s="996"/>
      <c r="AJ11" s="4"/>
      <c r="AK11" s="1245"/>
      <c r="AL11" s="1246"/>
      <c r="AM11" s="1080">
        <v>3</v>
      </c>
      <c r="AN11" s="1080"/>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97" t="s">
        <v>883</v>
      </c>
      <c r="B12" s="998"/>
      <c r="C12" s="998"/>
      <c r="D12" s="998"/>
      <c r="E12" s="998"/>
      <c r="F12" s="998"/>
      <c r="G12" s="1041"/>
      <c r="H12" s="1041"/>
      <c r="I12" s="1041"/>
      <c r="J12" s="1041"/>
      <c r="K12" s="1041"/>
      <c r="L12" s="1041"/>
      <c r="M12" s="1041"/>
      <c r="N12" s="1041"/>
      <c r="O12" s="1041"/>
      <c r="P12" s="1042"/>
      <c r="Q12" s="42"/>
      <c r="R12" s="42"/>
      <c r="S12" s="603"/>
      <c r="T12" s="1911"/>
      <c r="U12" s="1023"/>
      <c r="V12" s="1023"/>
      <c r="W12" s="1023"/>
      <c r="X12" s="1023"/>
      <c r="Y12" s="1023"/>
      <c r="Z12" s="1023" t="s">
        <v>102</v>
      </c>
      <c r="AA12" s="1023"/>
      <c r="AB12" s="1023"/>
      <c r="AC12" s="1023"/>
      <c r="AD12" s="1023"/>
      <c r="AE12" s="1023" t="s">
        <v>101</v>
      </c>
      <c r="AF12" s="1023"/>
      <c r="AG12" s="1023"/>
      <c r="AH12" s="1023"/>
      <c r="AI12" s="1024"/>
      <c r="AJ12" s="4"/>
      <c r="AK12" s="1245"/>
      <c r="AL12" s="1246"/>
      <c r="AM12" s="1080">
        <v>4</v>
      </c>
      <c r="AN12" s="1080"/>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89" t="s">
        <v>165</v>
      </c>
      <c r="B13" s="990"/>
      <c r="C13" s="990"/>
      <c r="D13" s="990"/>
      <c r="E13" s="990"/>
      <c r="F13" s="990"/>
      <c r="G13" s="1000"/>
      <c r="H13" s="2009"/>
      <c r="I13" s="2009"/>
      <c r="J13" s="2009"/>
      <c r="K13" s="2009"/>
      <c r="L13" s="608" t="s">
        <v>133</v>
      </c>
      <c r="M13" s="1142"/>
      <c r="N13" s="1142"/>
      <c r="O13" s="1142"/>
      <c r="P13" s="1350"/>
      <c r="Q13" s="42"/>
      <c r="R13" s="42"/>
      <c r="S13" s="42"/>
      <c r="T13" s="989" t="s">
        <v>865</v>
      </c>
      <c r="U13" s="990"/>
      <c r="V13" s="990"/>
      <c r="W13" s="990"/>
      <c r="X13" s="990"/>
      <c r="Y13" s="990"/>
      <c r="Z13" s="918"/>
      <c r="AA13" s="918"/>
      <c r="AB13" s="918"/>
      <c r="AC13" s="918"/>
      <c r="AD13" s="918"/>
      <c r="AE13" s="2106" t="str">
        <f>AC53</f>
        <v/>
      </c>
      <c r="AF13" s="2106"/>
      <c r="AG13" s="2106"/>
      <c r="AH13" s="2106"/>
      <c r="AI13" s="2107"/>
      <c r="AJ13" s="4"/>
      <c r="AK13" s="1245"/>
      <c r="AL13" s="1246"/>
      <c r="AM13" s="1080">
        <v>5</v>
      </c>
      <c r="AN13" s="1080"/>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89" t="s">
        <v>111</v>
      </c>
      <c r="B14" s="990"/>
      <c r="C14" s="990"/>
      <c r="D14" s="990"/>
      <c r="E14" s="990"/>
      <c r="F14" s="990"/>
      <c r="G14" s="1025"/>
      <c r="H14" s="1025"/>
      <c r="I14" s="1025"/>
      <c r="J14" s="1025"/>
      <c r="K14" s="1025"/>
      <c r="L14" s="1025"/>
      <c r="M14" s="1025"/>
      <c r="N14" s="1025"/>
      <c r="O14" s="1025"/>
      <c r="P14" s="1026"/>
      <c r="Q14" s="42"/>
      <c r="R14" s="42"/>
      <c r="S14" s="42"/>
      <c r="T14" s="978" t="s">
        <v>866</v>
      </c>
      <c r="U14" s="979"/>
      <c r="V14" s="979"/>
      <c r="W14" s="979"/>
      <c r="X14" s="979"/>
      <c r="Y14" s="979"/>
      <c r="Z14" s="1524"/>
      <c r="AA14" s="1524"/>
      <c r="AB14" s="1524"/>
      <c r="AC14" s="1524"/>
      <c r="AD14" s="1524"/>
      <c r="AE14" s="1524"/>
      <c r="AF14" s="1524"/>
      <c r="AG14" s="1524"/>
      <c r="AH14" s="1524"/>
      <c r="AI14" s="2008"/>
      <c r="AJ14" s="4"/>
      <c r="AK14" s="1245"/>
      <c r="AL14" s="1246"/>
      <c r="AM14" s="1080">
        <v>6</v>
      </c>
      <c r="AN14" s="1080"/>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0" t="s">
        <v>54</v>
      </c>
      <c r="B15" s="1011"/>
      <c r="C15" s="1011"/>
      <c r="D15" s="1011"/>
      <c r="E15" s="1011"/>
      <c r="F15" s="1012"/>
      <c r="G15" s="1025"/>
      <c r="H15" s="1025"/>
      <c r="I15" s="1025"/>
      <c r="J15" s="1025"/>
      <c r="K15" s="1025"/>
      <c r="L15" s="1025"/>
      <c r="M15" s="1025"/>
      <c r="N15" s="1025"/>
      <c r="O15" s="1025"/>
      <c r="P15" s="1026"/>
      <c r="Q15" s="42"/>
      <c r="R15" s="42"/>
      <c r="S15" s="42"/>
      <c r="T15" s="603"/>
      <c r="U15" s="603"/>
      <c r="V15" s="603"/>
      <c r="W15" s="603"/>
      <c r="X15" s="603"/>
      <c r="Y15" s="603"/>
      <c r="Z15" s="603"/>
      <c r="AA15" s="603"/>
      <c r="AB15" s="603"/>
      <c r="AC15" s="603"/>
      <c r="AD15" s="603"/>
      <c r="AE15" s="603"/>
      <c r="AF15" s="603"/>
      <c r="AG15" s="603"/>
      <c r="AH15" s="603"/>
      <c r="AI15" s="603"/>
      <c r="AJ15" s="4"/>
      <c r="AK15" s="1245"/>
      <c r="AL15" s="1246"/>
      <c r="AM15" s="1080">
        <v>7</v>
      </c>
      <c r="AN15" s="1080"/>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0" t="s">
        <v>150</v>
      </c>
      <c r="B16" s="1011"/>
      <c r="C16" s="1011"/>
      <c r="D16" s="1011"/>
      <c r="E16" s="1011"/>
      <c r="F16" s="1012"/>
      <c r="G16" s="1025"/>
      <c r="H16" s="1025"/>
      <c r="I16" s="1025"/>
      <c r="J16" s="1025"/>
      <c r="K16" s="1025"/>
      <c r="L16" s="1025"/>
      <c r="M16" s="1025"/>
      <c r="N16" s="1025"/>
      <c r="O16" s="1025"/>
      <c r="P16" s="1026"/>
      <c r="Q16" s="42"/>
      <c r="R16" s="42"/>
      <c r="S16" s="42"/>
      <c r="T16" s="603"/>
      <c r="U16" s="603"/>
      <c r="V16" s="603"/>
      <c r="W16" s="603"/>
      <c r="X16" s="603"/>
      <c r="Y16" s="603"/>
      <c r="Z16" s="603"/>
      <c r="AA16" s="603"/>
      <c r="AB16" s="603"/>
      <c r="AC16" s="603"/>
      <c r="AD16" s="603"/>
      <c r="AE16" s="603"/>
      <c r="AF16" s="603"/>
      <c r="AG16" s="603"/>
      <c r="AH16" s="603"/>
      <c r="AI16" s="603"/>
      <c r="AJ16" s="4"/>
      <c r="AK16" s="1245"/>
      <c r="AL16" s="1246"/>
      <c r="AM16" s="1080">
        <v>8</v>
      </c>
      <c r="AN16" s="1080"/>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0" t="s">
        <v>149</v>
      </c>
      <c r="B17" s="1011"/>
      <c r="C17" s="1011"/>
      <c r="D17" s="1011"/>
      <c r="E17" s="1011"/>
      <c r="F17" s="1012"/>
      <c r="G17" s="1019" t="s">
        <v>790</v>
      </c>
      <c r="H17" s="1019"/>
      <c r="I17" s="1019"/>
      <c r="J17" s="1019"/>
      <c r="K17" s="1019"/>
      <c r="L17" s="1019"/>
      <c r="M17" s="1019"/>
      <c r="N17" s="1019"/>
      <c r="O17" s="1019"/>
      <c r="P17" s="1021"/>
      <c r="Q17" s="42"/>
      <c r="R17" s="42"/>
      <c r="S17" s="603"/>
      <c r="T17" s="749"/>
      <c r="U17" s="749"/>
      <c r="V17" s="749"/>
      <c r="W17" s="749"/>
      <c r="X17" s="749"/>
      <c r="Y17" s="749"/>
      <c r="Z17" s="749"/>
      <c r="AA17" s="749"/>
      <c r="AB17" s="749"/>
      <c r="AC17" s="749"/>
      <c r="AD17" s="749"/>
      <c r="AE17" s="749"/>
      <c r="AF17" s="749"/>
      <c r="AG17" s="749"/>
      <c r="AH17" s="749"/>
      <c r="AI17" s="749"/>
      <c r="AJ17" s="4"/>
      <c r="AK17" s="1245"/>
      <c r="AL17" s="1246"/>
      <c r="AM17" s="1080">
        <v>9</v>
      </c>
      <c r="AN17" s="1080"/>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89" t="s">
        <v>146</v>
      </c>
      <c r="B18" s="990"/>
      <c r="C18" s="990"/>
      <c r="D18" s="990"/>
      <c r="E18" s="990"/>
      <c r="F18" s="990"/>
      <c r="G18" s="1025"/>
      <c r="H18" s="1025"/>
      <c r="I18" s="1025"/>
      <c r="J18" s="1025"/>
      <c r="K18" s="1025"/>
      <c r="L18" s="1025"/>
      <c r="M18" s="1025"/>
      <c r="N18" s="1025"/>
      <c r="O18" s="1025"/>
      <c r="P18" s="1026"/>
      <c r="Q18" s="42"/>
      <c r="R18" s="42"/>
      <c r="S18" s="42"/>
      <c r="T18" s="170"/>
      <c r="U18" s="170"/>
      <c r="V18" s="170"/>
      <c r="W18" s="170"/>
      <c r="X18" s="170"/>
      <c r="Y18" s="170"/>
      <c r="Z18" s="170"/>
      <c r="AA18" s="170"/>
      <c r="AB18" s="170"/>
      <c r="AC18" s="170"/>
      <c r="AD18" s="170"/>
      <c r="AE18" s="747"/>
      <c r="AF18" s="747"/>
      <c r="AG18" s="748"/>
      <c r="AH18" s="748"/>
      <c r="AI18" s="748"/>
      <c r="AJ18" s="4"/>
      <c r="AK18" s="1245"/>
      <c r="AL18" s="1246"/>
      <c r="AM18" s="1080">
        <v>10</v>
      </c>
      <c r="AN18" s="1080"/>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89" t="s">
        <v>164</v>
      </c>
      <c r="B19" s="990"/>
      <c r="C19" s="990"/>
      <c r="D19" s="990"/>
      <c r="E19" s="990"/>
      <c r="F19" s="990"/>
      <c r="G19" s="1171"/>
      <c r="H19" s="1025"/>
      <c r="I19" s="1025"/>
      <c r="J19" s="1025"/>
      <c r="K19" s="1025"/>
      <c r="L19" s="1025"/>
      <c r="M19" s="1025"/>
      <c r="N19" s="1025"/>
      <c r="O19" s="1025"/>
      <c r="P19" s="1026"/>
      <c r="Q19" s="42"/>
      <c r="R19" s="42"/>
      <c r="S19" s="42"/>
      <c r="T19" s="42"/>
      <c r="U19" s="42"/>
      <c r="V19" s="42"/>
      <c r="W19" s="42"/>
      <c r="X19" s="42"/>
      <c r="Y19" s="42"/>
      <c r="Z19" s="579"/>
      <c r="AA19" s="579"/>
      <c r="AB19" s="579"/>
      <c r="AC19" s="579"/>
      <c r="AD19" s="579"/>
      <c r="AE19" s="579"/>
      <c r="AF19" s="579"/>
      <c r="AG19" s="579"/>
      <c r="AH19" s="579"/>
      <c r="AI19" s="579"/>
      <c r="AJ19" s="4"/>
      <c r="AK19" s="1245"/>
      <c r="AL19" s="1246"/>
      <c r="AM19" s="1080">
        <v>11</v>
      </c>
      <c r="AN19" s="1080"/>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78" t="s">
        <v>163</v>
      </c>
      <c r="B20" s="979"/>
      <c r="C20" s="979"/>
      <c r="D20" s="979"/>
      <c r="E20" s="979"/>
      <c r="F20" s="979"/>
      <c r="G20" s="1364"/>
      <c r="H20" s="1364"/>
      <c r="I20" s="1364"/>
      <c r="J20" s="1364"/>
      <c r="K20" s="1364"/>
      <c r="L20" s="1364"/>
      <c r="M20" s="1364"/>
      <c r="N20" s="1364"/>
      <c r="O20" s="1364"/>
      <c r="P20" s="2011"/>
      <c r="Q20" s="42"/>
      <c r="R20" s="42"/>
      <c r="S20" s="42"/>
      <c r="T20" s="42"/>
      <c r="U20" s="42"/>
      <c r="V20" s="42"/>
      <c r="W20" s="42"/>
      <c r="X20" s="42"/>
      <c r="Y20" s="42"/>
      <c r="Z20" s="579"/>
      <c r="AA20" s="579"/>
      <c r="AB20" s="579"/>
      <c r="AC20" s="579"/>
      <c r="AD20" s="579"/>
      <c r="AE20" s="579"/>
      <c r="AF20" s="579"/>
      <c r="AG20" s="579"/>
      <c r="AH20" s="579"/>
      <c r="AI20" s="579"/>
      <c r="AJ20" s="4"/>
      <c r="AK20" s="1245"/>
      <c r="AL20" s="1246"/>
      <c r="AM20" s="1080">
        <v>12</v>
      </c>
      <c r="AN20" s="1080"/>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09" t="s">
        <v>223</v>
      </c>
      <c r="BN20" s="2110"/>
      <c r="BO20" s="2111"/>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45"/>
      <c r="AL21" s="1246"/>
      <c r="AM21" s="1080">
        <v>13</v>
      </c>
      <c r="AN21" s="1080"/>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09" t="s">
        <v>221</v>
      </c>
      <c r="BO21" s="2111"/>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45"/>
      <c r="AL22" s="1246"/>
      <c r="AM22" s="1080">
        <v>14</v>
      </c>
      <c r="AN22" s="1080"/>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09" t="s">
        <v>219</v>
      </c>
      <c r="BO22" s="2111"/>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45"/>
      <c r="AL23" s="1246"/>
      <c r="AM23" s="1080">
        <v>15</v>
      </c>
      <c r="AN23" s="1080"/>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09" t="s">
        <v>217</v>
      </c>
      <c r="BO23" s="2111"/>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14"/>
      <c r="AL24" s="1608"/>
      <c r="AM24" s="1553">
        <v>16</v>
      </c>
      <c r="AN24" s="1553"/>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2" t="s">
        <v>92</v>
      </c>
      <c r="AW28" s="891"/>
      <c r="AX28" s="891"/>
      <c r="AY28" s="891"/>
      <c r="AZ28" s="891"/>
      <c r="BA28" s="891"/>
      <c r="BB28" s="891"/>
      <c r="BC28" s="2113"/>
      <c r="BD28" s="573"/>
      <c r="BE28" s="4"/>
      <c r="BF28" s="890" t="s">
        <v>696</v>
      </c>
      <c r="BG28" s="891"/>
      <c r="BH28" s="891"/>
      <c r="BI28" s="891"/>
      <c r="BJ28" s="891"/>
      <c r="BK28" s="891"/>
      <c r="BL28" s="891"/>
      <c r="BM28" s="891"/>
      <c r="BN28" s="891"/>
      <c r="BO28" s="891"/>
      <c r="BP28" s="891"/>
      <c r="BQ28" s="891"/>
      <c r="BR28" s="891"/>
      <c r="BS28" s="891"/>
      <c r="BT28" s="8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14" t="s">
        <v>91</v>
      </c>
      <c r="AW29" s="1855"/>
      <c r="AX29" s="1855"/>
      <c r="AY29" s="1855"/>
      <c r="AZ29" s="1855"/>
      <c r="BA29" s="1856"/>
      <c r="BB29" s="1987"/>
      <c r="BC29" s="1988"/>
      <c r="BD29" s="571"/>
      <c r="BE29" s="4"/>
      <c r="BF29" s="905"/>
      <c r="BG29" s="906"/>
      <c r="BH29" s="906"/>
      <c r="BI29" s="906"/>
      <c r="BJ29" s="907"/>
      <c r="BK29" s="908"/>
      <c r="BL29" s="906"/>
      <c r="BM29" s="906"/>
      <c r="BN29" s="906"/>
      <c r="BO29" s="907"/>
      <c r="BP29" s="908"/>
      <c r="BQ29" s="906"/>
      <c r="BR29" s="906"/>
      <c r="BS29" s="906"/>
      <c r="BT29" s="90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15" t="s">
        <v>749</v>
      </c>
      <c r="AL30" s="2116"/>
      <c r="AM30" s="2116"/>
      <c r="AN30" s="2116"/>
      <c r="AO30" s="2116"/>
      <c r="AP30" s="2116"/>
      <c r="AQ30" s="2116"/>
      <c r="AR30" s="2116"/>
      <c r="AS30" s="2117"/>
      <c r="AT30" s="4"/>
      <c r="AU30" s="570"/>
      <c r="AV30" s="2124" t="s">
        <v>90</v>
      </c>
      <c r="AW30" s="1085"/>
      <c r="AX30" s="1085"/>
      <c r="AY30" s="1085"/>
      <c r="AZ30" s="1085"/>
      <c r="BA30" s="1086"/>
      <c r="BB30" s="1990"/>
      <c r="BC30" s="1991"/>
      <c r="BD30" s="569"/>
      <c r="BE30" s="4"/>
      <c r="BF30" s="886"/>
      <c r="BG30" s="870"/>
      <c r="BH30" s="870"/>
      <c r="BI30" s="870"/>
      <c r="BJ30" s="871"/>
      <c r="BK30" s="869"/>
      <c r="BL30" s="870"/>
      <c r="BM30" s="870"/>
      <c r="BN30" s="870"/>
      <c r="BO30" s="871"/>
      <c r="BP30" s="869"/>
      <c r="BQ30" s="870"/>
      <c r="BR30" s="870"/>
      <c r="BS30" s="870"/>
      <c r="BT30" s="87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26" t="s">
        <v>60</v>
      </c>
      <c r="B31" s="2127"/>
      <c r="C31" s="2127"/>
      <c r="D31" s="2127"/>
      <c r="E31" s="2127"/>
      <c r="F31" s="2127"/>
      <c r="G31" s="2127"/>
      <c r="H31" s="2130" t="s">
        <v>356</v>
      </c>
      <c r="I31" s="2130"/>
      <c r="J31" s="2130"/>
      <c r="K31" s="2130"/>
      <c r="L31" s="2130"/>
      <c r="M31" s="2130"/>
      <c r="N31" s="2130"/>
      <c r="O31" s="2130"/>
      <c r="P31" s="2130"/>
      <c r="Q31" s="2127" t="s">
        <v>59</v>
      </c>
      <c r="R31" s="2127"/>
      <c r="S31" s="2127"/>
      <c r="T31" s="2130" t="s">
        <v>58</v>
      </c>
      <c r="U31" s="2130"/>
      <c r="V31" s="2130"/>
      <c r="W31" s="2130"/>
      <c r="X31" s="2130"/>
      <c r="Y31" s="2130"/>
      <c r="Z31" s="2130"/>
      <c r="AA31" s="2130"/>
      <c r="AB31" s="2130"/>
      <c r="AC31" s="2127" t="s">
        <v>57</v>
      </c>
      <c r="AD31" s="2127"/>
      <c r="AE31" s="2127"/>
      <c r="AF31" s="2131" t="s">
        <v>39</v>
      </c>
      <c r="AG31" s="1087"/>
      <c r="AH31" s="1087"/>
      <c r="AI31" s="2132"/>
      <c r="AJ31" s="4"/>
      <c r="AK31" s="2118"/>
      <c r="AL31" s="2119"/>
      <c r="AM31" s="2119"/>
      <c r="AN31" s="2119"/>
      <c r="AO31" s="2119"/>
      <c r="AP31" s="2119"/>
      <c r="AQ31" s="2119"/>
      <c r="AR31" s="2119"/>
      <c r="AS31" s="2120"/>
      <c r="AT31" s="4"/>
      <c r="AU31" s="568"/>
      <c r="AV31" s="567"/>
      <c r="AW31" s="567"/>
      <c r="AX31" s="567"/>
      <c r="AY31" s="567"/>
      <c r="AZ31" s="567"/>
      <c r="BA31" s="567"/>
      <c r="BB31" s="567"/>
      <c r="BC31" s="567"/>
      <c r="BD31" s="566"/>
      <c r="BE31" s="4"/>
      <c r="BF31" s="886"/>
      <c r="BG31" s="870"/>
      <c r="BH31" s="870"/>
      <c r="BI31" s="870"/>
      <c r="BJ31" s="871"/>
      <c r="BK31" s="869"/>
      <c r="BL31" s="870"/>
      <c r="BM31" s="870"/>
      <c r="BN31" s="870"/>
      <c r="BO31" s="871"/>
      <c r="BP31" s="869"/>
      <c r="BQ31" s="870"/>
      <c r="BR31" s="870"/>
      <c r="BS31" s="870"/>
      <c r="BT31" s="87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28"/>
      <c r="B32" s="2129"/>
      <c r="C32" s="2129"/>
      <c r="D32" s="2129"/>
      <c r="E32" s="2129"/>
      <c r="F32" s="2129"/>
      <c r="G32" s="2129"/>
      <c r="H32" s="1059" t="s">
        <v>55</v>
      </c>
      <c r="I32" s="1059"/>
      <c r="J32" s="1059"/>
      <c r="K32" s="1059" t="s">
        <v>54</v>
      </c>
      <c r="L32" s="1059"/>
      <c r="M32" s="1059"/>
      <c r="N32" s="1059" t="s">
        <v>653</v>
      </c>
      <c r="O32" s="1059"/>
      <c r="P32" s="1059"/>
      <c r="Q32" s="2129"/>
      <c r="R32" s="2129"/>
      <c r="S32" s="2129"/>
      <c r="T32" s="1059" t="s">
        <v>52</v>
      </c>
      <c r="U32" s="1059"/>
      <c r="V32" s="1059"/>
      <c r="W32" s="1059" t="s">
        <v>51</v>
      </c>
      <c r="X32" s="1059"/>
      <c r="Y32" s="1059"/>
      <c r="Z32" s="1059" t="s">
        <v>50</v>
      </c>
      <c r="AA32" s="1059"/>
      <c r="AB32" s="1059"/>
      <c r="AC32" s="2129"/>
      <c r="AD32" s="2129"/>
      <c r="AE32" s="2129"/>
      <c r="AF32" s="2133"/>
      <c r="AG32" s="2134"/>
      <c r="AH32" s="2134"/>
      <c r="AI32" s="2135"/>
      <c r="AJ32" s="4"/>
      <c r="AK32" s="2121"/>
      <c r="AL32" s="2122"/>
      <c r="AM32" s="2122"/>
      <c r="AN32" s="2122"/>
      <c r="AO32" s="2122"/>
      <c r="AP32" s="2122"/>
      <c r="AQ32" s="2122"/>
      <c r="AR32" s="2122"/>
      <c r="AS32" s="2123"/>
      <c r="AT32" s="4"/>
      <c r="AU32" s="890" t="s">
        <v>56</v>
      </c>
      <c r="AV32" s="891"/>
      <c r="AW32" s="891"/>
      <c r="AX32" s="891"/>
      <c r="AY32" s="891"/>
      <c r="AZ32" s="891"/>
      <c r="BA32" s="891"/>
      <c r="BB32" s="891"/>
      <c r="BC32" s="891"/>
      <c r="BD32" s="892"/>
      <c r="BE32" s="4"/>
      <c r="BF32" s="886"/>
      <c r="BG32" s="870"/>
      <c r="BH32" s="870"/>
      <c r="BI32" s="870"/>
      <c r="BJ32" s="871"/>
      <c r="BK32" s="869"/>
      <c r="BL32" s="870"/>
      <c r="BM32" s="870"/>
      <c r="BN32" s="870"/>
      <c r="BO32" s="871"/>
      <c r="BP32" s="869"/>
      <c r="BQ32" s="870"/>
      <c r="BR32" s="870"/>
      <c r="BS32" s="870"/>
      <c r="BT32" s="87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16"/>
      <c r="B33" s="2017"/>
      <c r="C33" s="2017"/>
      <c r="D33" s="2017"/>
      <c r="E33" s="2017"/>
      <c r="F33" s="2017"/>
      <c r="G33" s="2017"/>
      <c r="H33" s="1580"/>
      <c r="I33" s="1580"/>
      <c r="J33" s="1580"/>
      <c r="K33" s="1580"/>
      <c r="L33" s="1580"/>
      <c r="M33" s="1580"/>
      <c r="N33" s="2125"/>
      <c r="O33" s="1580"/>
      <c r="P33" s="1580"/>
      <c r="Q33" s="1580"/>
      <c r="R33" s="1580"/>
      <c r="S33" s="1580"/>
      <c r="T33" s="1576"/>
      <c r="U33" s="1576"/>
      <c r="V33" s="1576"/>
      <c r="W33" s="1576"/>
      <c r="X33" s="1576"/>
      <c r="Y33" s="1576"/>
      <c r="Z33" s="1576"/>
      <c r="AA33" s="1576"/>
      <c r="AB33" s="1576"/>
      <c r="AC33" s="1576"/>
      <c r="AD33" s="1576"/>
      <c r="AE33" s="1576"/>
      <c r="AF33" s="1580"/>
      <c r="AG33" s="1580"/>
      <c r="AH33" s="1580"/>
      <c r="AI33" s="2013"/>
      <c r="AJ33" s="4"/>
      <c r="AK33" s="1599" t="str">
        <f>IFERROR(AN33*(1-$BB$30),"")</f>
        <v/>
      </c>
      <c r="AL33" s="1600"/>
      <c r="AM33" s="1600"/>
      <c r="AN33" s="1600" t="str">
        <f>IFERROR(($AK$53*Q33),"")</f>
        <v/>
      </c>
      <c r="AO33" s="1600"/>
      <c r="AP33" s="1600"/>
      <c r="AQ33" s="1600" t="str">
        <f>IFERROR(AN33*(1+$BB$29),"")</f>
        <v/>
      </c>
      <c r="AR33" s="1600"/>
      <c r="AS33" s="1601"/>
      <c r="AT33" s="4"/>
      <c r="AU33" s="2137" t="str">
        <f t="shared" ref="AU33:AU53" si="0">IF(AC33="","",IF(AC33&lt;Q33-(Q33*$BB$30),"Below "&amp;$BB$30*100&amp;"% by "&amp;Q33-(Q33*$BB$30)-AC33&amp;" CFM",IF(AC33&gt;Q33+(Q33*$BB$29),"Above "&amp;$BB$29*100&amp;"% by "&amp;AC33-Q33-(Q33*$BB$29)&amp;" CFM","")))</f>
        <v/>
      </c>
      <c r="AV33" s="2138"/>
      <c r="AW33" s="2138"/>
      <c r="AX33" s="2138"/>
      <c r="AY33" s="2138"/>
      <c r="AZ33" s="2138"/>
      <c r="BA33" s="2138"/>
      <c r="BB33" s="2138"/>
      <c r="BC33" s="2138"/>
      <c r="BD33" s="2139"/>
      <c r="BE33" s="4"/>
      <c r="BF33" s="886"/>
      <c r="BG33" s="870"/>
      <c r="BH33" s="870"/>
      <c r="BI33" s="870"/>
      <c r="BJ33" s="871"/>
      <c r="BK33" s="869"/>
      <c r="BL33" s="870"/>
      <c r="BM33" s="870"/>
      <c r="BN33" s="870"/>
      <c r="BO33" s="871"/>
      <c r="BP33" s="869"/>
      <c r="BQ33" s="870"/>
      <c r="BR33" s="870"/>
      <c r="BS33" s="870"/>
      <c r="BT33" s="87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16"/>
      <c r="B34" s="2017"/>
      <c r="C34" s="2017"/>
      <c r="D34" s="2017"/>
      <c r="E34" s="2017"/>
      <c r="F34" s="2017"/>
      <c r="G34" s="2017"/>
      <c r="H34" s="1041"/>
      <c r="I34" s="1041"/>
      <c r="J34" s="1041"/>
      <c r="K34" s="1041"/>
      <c r="L34" s="1041"/>
      <c r="M34" s="1041"/>
      <c r="N34" s="2136"/>
      <c r="O34" s="1041"/>
      <c r="P34" s="1041"/>
      <c r="Q34" s="1041"/>
      <c r="R34" s="1041"/>
      <c r="S34" s="1041"/>
      <c r="T34" s="1576"/>
      <c r="U34" s="1576"/>
      <c r="V34" s="1576"/>
      <c r="W34" s="1576"/>
      <c r="X34" s="1576"/>
      <c r="Y34" s="1576"/>
      <c r="Z34" s="1576"/>
      <c r="AA34" s="1576"/>
      <c r="AB34" s="1576"/>
      <c r="AC34" s="1576"/>
      <c r="AD34" s="1576"/>
      <c r="AE34" s="1576"/>
      <c r="AF34" s="1025"/>
      <c r="AG34" s="1025"/>
      <c r="AH34" s="1025"/>
      <c r="AI34" s="1026"/>
      <c r="AJ34" s="4"/>
      <c r="AK34" s="1599" t="str">
        <f t="shared" ref="AK34:AK52" si="1">IFERROR(AN34*(1-$BB$30),"")</f>
        <v/>
      </c>
      <c r="AL34" s="1600"/>
      <c r="AM34" s="1600"/>
      <c r="AN34" s="1600" t="str">
        <f t="shared" ref="AN34:AN52" si="2">IFERROR(($AK$53*Q34),"")</f>
        <v/>
      </c>
      <c r="AO34" s="1600"/>
      <c r="AP34" s="1600"/>
      <c r="AQ34" s="1600" t="str">
        <f t="shared" ref="AQ34:AQ52" si="3">IFERROR(AN34*(1+$BB$29),"")</f>
        <v/>
      </c>
      <c r="AR34" s="1600"/>
      <c r="AS34" s="1601"/>
      <c r="AT34" s="4"/>
      <c r="AU34" s="2137" t="str">
        <f t="shared" si="0"/>
        <v/>
      </c>
      <c r="AV34" s="2138"/>
      <c r="AW34" s="2138"/>
      <c r="AX34" s="2138"/>
      <c r="AY34" s="2138"/>
      <c r="AZ34" s="2138"/>
      <c r="BA34" s="2138"/>
      <c r="BB34" s="2138"/>
      <c r="BC34" s="2138"/>
      <c r="BD34" s="2139"/>
      <c r="BE34" s="4"/>
      <c r="BF34" s="930"/>
      <c r="BG34" s="923"/>
      <c r="BH34" s="923"/>
      <c r="BI34" s="923"/>
      <c r="BJ34" s="931"/>
      <c r="BK34" s="922"/>
      <c r="BL34" s="923"/>
      <c r="BM34" s="923"/>
      <c r="BN34" s="923"/>
      <c r="BO34" s="931"/>
      <c r="BP34" s="922"/>
      <c r="BQ34" s="923"/>
      <c r="BR34" s="923"/>
      <c r="BS34" s="923"/>
      <c r="BT34" s="92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16"/>
      <c r="B35" s="2017"/>
      <c r="C35" s="2017"/>
      <c r="D35" s="2017"/>
      <c r="E35" s="2017"/>
      <c r="F35" s="2017"/>
      <c r="G35" s="2017"/>
      <c r="H35" s="1041"/>
      <c r="I35" s="1041"/>
      <c r="J35" s="1041"/>
      <c r="K35" s="1041"/>
      <c r="L35" s="1041"/>
      <c r="M35" s="1041"/>
      <c r="N35" s="2136"/>
      <c r="O35" s="1041"/>
      <c r="P35" s="1041"/>
      <c r="Q35" s="1041"/>
      <c r="R35" s="1041"/>
      <c r="S35" s="1041"/>
      <c r="T35" s="1576"/>
      <c r="U35" s="1576"/>
      <c r="V35" s="1576"/>
      <c r="W35" s="1576"/>
      <c r="X35" s="1576"/>
      <c r="Y35" s="1576"/>
      <c r="Z35" s="1576"/>
      <c r="AA35" s="1576"/>
      <c r="AB35" s="1576"/>
      <c r="AC35" s="1576"/>
      <c r="AD35" s="1576"/>
      <c r="AE35" s="1576"/>
      <c r="AF35" s="1025"/>
      <c r="AG35" s="1025"/>
      <c r="AH35" s="1025"/>
      <c r="AI35" s="1026"/>
      <c r="AJ35" s="4"/>
      <c r="AK35" s="1599" t="str">
        <f t="shared" si="1"/>
        <v/>
      </c>
      <c r="AL35" s="1600"/>
      <c r="AM35" s="1600"/>
      <c r="AN35" s="1600" t="str">
        <f t="shared" si="2"/>
        <v/>
      </c>
      <c r="AO35" s="1600"/>
      <c r="AP35" s="1600"/>
      <c r="AQ35" s="1600" t="str">
        <f t="shared" si="3"/>
        <v/>
      </c>
      <c r="AR35" s="1600"/>
      <c r="AS35" s="1601"/>
      <c r="AT35" s="4"/>
      <c r="AU35" s="2137" t="str">
        <f t="shared" si="0"/>
        <v/>
      </c>
      <c r="AV35" s="2138"/>
      <c r="AW35" s="2138"/>
      <c r="AX35" s="2138"/>
      <c r="AY35" s="2138"/>
      <c r="AZ35" s="2138"/>
      <c r="BA35" s="2138"/>
      <c r="BB35" s="2138"/>
      <c r="BC35" s="2138"/>
      <c r="BD35" s="213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16"/>
      <c r="B36" s="2017"/>
      <c r="C36" s="2017"/>
      <c r="D36" s="2017"/>
      <c r="E36" s="2017"/>
      <c r="F36" s="2017"/>
      <c r="G36" s="2017"/>
      <c r="H36" s="1041"/>
      <c r="I36" s="1041"/>
      <c r="J36" s="1041"/>
      <c r="K36" s="1041"/>
      <c r="L36" s="1041"/>
      <c r="M36" s="1041"/>
      <c r="N36" s="1041"/>
      <c r="O36" s="1041"/>
      <c r="P36" s="1041"/>
      <c r="Q36" s="1041"/>
      <c r="R36" s="1041"/>
      <c r="S36" s="1041"/>
      <c r="T36" s="1576"/>
      <c r="U36" s="1576"/>
      <c r="V36" s="1576"/>
      <c r="W36" s="1576"/>
      <c r="X36" s="1576"/>
      <c r="Y36" s="1576"/>
      <c r="Z36" s="1576"/>
      <c r="AA36" s="1576"/>
      <c r="AB36" s="1576"/>
      <c r="AC36" s="1576"/>
      <c r="AD36" s="1576"/>
      <c r="AE36" s="1576"/>
      <c r="AF36" s="1025"/>
      <c r="AG36" s="1025"/>
      <c r="AH36" s="1025"/>
      <c r="AI36" s="1026"/>
      <c r="AJ36" s="4"/>
      <c r="AK36" s="1599" t="str">
        <f t="shared" si="1"/>
        <v/>
      </c>
      <c r="AL36" s="1600"/>
      <c r="AM36" s="1600"/>
      <c r="AN36" s="1600" t="str">
        <f t="shared" si="2"/>
        <v/>
      </c>
      <c r="AO36" s="1600"/>
      <c r="AP36" s="1600"/>
      <c r="AQ36" s="1600" t="str">
        <f t="shared" si="3"/>
        <v/>
      </c>
      <c r="AR36" s="1600"/>
      <c r="AS36" s="1601"/>
      <c r="AT36" s="4"/>
      <c r="AU36" s="2137" t="str">
        <f t="shared" si="0"/>
        <v/>
      </c>
      <c r="AV36" s="2138"/>
      <c r="AW36" s="2138"/>
      <c r="AX36" s="2138"/>
      <c r="AY36" s="2138"/>
      <c r="AZ36" s="2138"/>
      <c r="BA36" s="2138"/>
      <c r="BB36" s="2138"/>
      <c r="BC36" s="2138"/>
      <c r="BD36" s="213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16"/>
      <c r="B37" s="2017"/>
      <c r="C37" s="2017"/>
      <c r="D37" s="2017"/>
      <c r="E37" s="2017"/>
      <c r="F37" s="2017"/>
      <c r="G37" s="2017"/>
      <c r="H37" s="1041"/>
      <c r="I37" s="1041"/>
      <c r="J37" s="1041"/>
      <c r="K37" s="1041"/>
      <c r="L37" s="1041"/>
      <c r="M37" s="1041"/>
      <c r="N37" s="1041"/>
      <c r="O37" s="1041"/>
      <c r="P37" s="1041"/>
      <c r="Q37" s="1041"/>
      <c r="R37" s="1041"/>
      <c r="S37" s="1041"/>
      <c r="T37" s="1576"/>
      <c r="U37" s="1576"/>
      <c r="V37" s="1576"/>
      <c r="W37" s="1576"/>
      <c r="X37" s="1576"/>
      <c r="Y37" s="1576"/>
      <c r="Z37" s="1576"/>
      <c r="AA37" s="1576"/>
      <c r="AB37" s="1576"/>
      <c r="AC37" s="1576"/>
      <c r="AD37" s="1576"/>
      <c r="AE37" s="1576"/>
      <c r="AF37" s="1025"/>
      <c r="AG37" s="1025"/>
      <c r="AH37" s="1025"/>
      <c r="AI37" s="1026"/>
      <c r="AJ37" s="4"/>
      <c r="AK37" s="1599" t="str">
        <f t="shared" si="1"/>
        <v/>
      </c>
      <c r="AL37" s="1600"/>
      <c r="AM37" s="1600"/>
      <c r="AN37" s="1600" t="str">
        <f t="shared" si="2"/>
        <v/>
      </c>
      <c r="AO37" s="1600"/>
      <c r="AP37" s="1600"/>
      <c r="AQ37" s="1600" t="str">
        <f t="shared" si="3"/>
        <v/>
      </c>
      <c r="AR37" s="1600"/>
      <c r="AS37" s="1601"/>
      <c r="AT37" s="4"/>
      <c r="AU37" s="2137" t="str">
        <f t="shared" si="0"/>
        <v/>
      </c>
      <c r="AV37" s="2138"/>
      <c r="AW37" s="2138"/>
      <c r="AX37" s="2138"/>
      <c r="AY37" s="2138"/>
      <c r="AZ37" s="2138"/>
      <c r="BA37" s="2138"/>
      <c r="BB37" s="2138"/>
      <c r="BC37" s="2138"/>
      <c r="BD37" s="213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16"/>
      <c r="B38" s="2017"/>
      <c r="C38" s="2017"/>
      <c r="D38" s="2017"/>
      <c r="E38" s="2017"/>
      <c r="F38" s="2017"/>
      <c r="G38" s="2017"/>
      <c r="H38" s="1041"/>
      <c r="I38" s="1041"/>
      <c r="J38" s="1041"/>
      <c r="K38" s="1041"/>
      <c r="L38" s="1041"/>
      <c r="M38" s="1041"/>
      <c r="N38" s="1041"/>
      <c r="O38" s="1041"/>
      <c r="P38" s="1041"/>
      <c r="Q38" s="1041"/>
      <c r="R38" s="1041"/>
      <c r="S38" s="1041"/>
      <c r="T38" s="1576"/>
      <c r="U38" s="1576"/>
      <c r="V38" s="1576"/>
      <c r="W38" s="1576"/>
      <c r="X38" s="1576"/>
      <c r="Y38" s="1576"/>
      <c r="Z38" s="1576"/>
      <c r="AA38" s="1576"/>
      <c r="AB38" s="1576"/>
      <c r="AC38" s="1576"/>
      <c r="AD38" s="1576"/>
      <c r="AE38" s="1576"/>
      <c r="AF38" s="1025"/>
      <c r="AG38" s="1025"/>
      <c r="AH38" s="1025"/>
      <c r="AI38" s="1026"/>
      <c r="AJ38" s="4"/>
      <c r="AK38" s="1599" t="str">
        <f t="shared" si="1"/>
        <v/>
      </c>
      <c r="AL38" s="1600"/>
      <c r="AM38" s="1600"/>
      <c r="AN38" s="1600" t="str">
        <f t="shared" si="2"/>
        <v/>
      </c>
      <c r="AO38" s="1600"/>
      <c r="AP38" s="1600"/>
      <c r="AQ38" s="1600" t="str">
        <f t="shared" si="3"/>
        <v/>
      </c>
      <c r="AR38" s="1600"/>
      <c r="AS38" s="1601"/>
      <c r="AT38" s="4"/>
      <c r="AU38" s="2137" t="str">
        <f t="shared" si="0"/>
        <v/>
      </c>
      <c r="AV38" s="2138"/>
      <c r="AW38" s="2138"/>
      <c r="AX38" s="2138"/>
      <c r="AY38" s="2138"/>
      <c r="AZ38" s="2138"/>
      <c r="BA38" s="2138"/>
      <c r="BB38" s="2138"/>
      <c r="BC38" s="2138"/>
      <c r="BD38" s="213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16"/>
      <c r="B39" s="2017"/>
      <c r="C39" s="2017"/>
      <c r="D39" s="2017"/>
      <c r="E39" s="2017"/>
      <c r="F39" s="2017"/>
      <c r="G39" s="2017"/>
      <c r="H39" s="1041"/>
      <c r="I39" s="1041"/>
      <c r="J39" s="1041"/>
      <c r="K39" s="1041"/>
      <c r="L39" s="1041"/>
      <c r="M39" s="1041"/>
      <c r="N39" s="1041"/>
      <c r="O39" s="1041"/>
      <c r="P39" s="1041"/>
      <c r="Q39" s="1041"/>
      <c r="R39" s="1041"/>
      <c r="S39" s="1041"/>
      <c r="T39" s="1576"/>
      <c r="U39" s="1576"/>
      <c r="V39" s="1576"/>
      <c r="W39" s="1576"/>
      <c r="X39" s="1576"/>
      <c r="Y39" s="1576"/>
      <c r="Z39" s="1576"/>
      <c r="AA39" s="1576"/>
      <c r="AB39" s="1576"/>
      <c r="AC39" s="1576"/>
      <c r="AD39" s="1576"/>
      <c r="AE39" s="1576"/>
      <c r="AF39" s="1025"/>
      <c r="AG39" s="1025"/>
      <c r="AH39" s="1025"/>
      <c r="AI39" s="1026"/>
      <c r="AJ39" s="4"/>
      <c r="AK39" s="1599" t="str">
        <f t="shared" si="1"/>
        <v/>
      </c>
      <c r="AL39" s="1600"/>
      <c r="AM39" s="1600"/>
      <c r="AN39" s="1600" t="str">
        <f t="shared" si="2"/>
        <v/>
      </c>
      <c r="AO39" s="1600"/>
      <c r="AP39" s="1600"/>
      <c r="AQ39" s="1600" t="str">
        <f t="shared" si="3"/>
        <v/>
      </c>
      <c r="AR39" s="1600"/>
      <c r="AS39" s="1601"/>
      <c r="AT39" s="4"/>
      <c r="AU39" s="2137" t="str">
        <f t="shared" si="0"/>
        <v/>
      </c>
      <c r="AV39" s="2138"/>
      <c r="AW39" s="2138"/>
      <c r="AX39" s="2138"/>
      <c r="AY39" s="2138"/>
      <c r="AZ39" s="2138"/>
      <c r="BA39" s="2138"/>
      <c r="BB39" s="2138"/>
      <c r="BC39" s="2138"/>
      <c r="BD39" s="213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16"/>
      <c r="B40" s="2017"/>
      <c r="C40" s="2017"/>
      <c r="D40" s="2017"/>
      <c r="E40" s="2017"/>
      <c r="F40" s="2017"/>
      <c r="G40" s="2017"/>
      <c r="H40" s="1041"/>
      <c r="I40" s="1041"/>
      <c r="J40" s="1041"/>
      <c r="K40" s="1041"/>
      <c r="L40" s="1041"/>
      <c r="M40" s="1041"/>
      <c r="N40" s="1041"/>
      <c r="O40" s="1041"/>
      <c r="P40" s="1041"/>
      <c r="Q40" s="1041"/>
      <c r="R40" s="1041"/>
      <c r="S40" s="1041"/>
      <c r="T40" s="1576"/>
      <c r="U40" s="1576"/>
      <c r="V40" s="1576"/>
      <c r="W40" s="1576"/>
      <c r="X40" s="1576"/>
      <c r="Y40" s="1576"/>
      <c r="Z40" s="1576"/>
      <c r="AA40" s="1576"/>
      <c r="AB40" s="1576"/>
      <c r="AC40" s="1576"/>
      <c r="AD40" s="1576"/>
      <c r="AE40" s="1576"/>
      <c r="AF40" s="1025"/>
      <c r="AG40" s="1025"/>
      <c r="AH40" s="1025"/>
      <c r="AI40" s="1026"/>
      <c r="AJ40" s="4"/>
      <c r="AK40" s="1599" t="str">
        <f t="shared" si="1"/>
        <v/>
      </c>
      <c r="AL40" s="1600"/>
      <c r="AM40" s="1600"/>
      <c r="AN40" s="1600" t="str">
        <f t="shared" si="2"/>
        <v/>
      </c>
      <c r="AO40" s="1600"/>
      <c r="AP40" s="1600"/>
      <c r="AQ40" s="1600" t="str">
        <f t="shared" si="3"/>
        <v/>
      </c>
      <c r="AR40" s="1600"/>
      <c r="AS40" s="1601"/>
      <c r="AT40" s="4"/>
      <c r="AU40" s="2137" t="str">
        <f t="shared" si="0"/>
        <v/>
      </c>
      <c r="AV40" s="2138"/>
      <c r="AW40" s="2138"/>
      <c r="AX40" s="2138"/>
      <c r="AY40" s="2138"/>
      <c r="AZ40" s="2138"/>
      <c r="BA40" s="2138"/>
      <c r="BB40" s="2138"/>
      <c r="BC40" s="2138"/>
      <c r="BD40" s="213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16"/>
      <c r="B41" s="2017"/>
      <c r="C41" s="2017"/>
      <c r="D41" s="2017"/>
      <c r="E41" s="2017"/>
      <c r="F41" s="2017"/>
      <c r="G41" s="2017"/>
      <c r="H41" s="1041"/>
      <c r="I41" s="1041"/>
      <c r="J41" s="1041"/>
      <c r="K41" s="1041"/>
      <c r="L41" s="1041"/>
      <c r="M41" s="1041"/>
      <c r="N41" s="1041"/>
      <c r="O41" s="1041"/>
      <c r="P41" s="1041"/>
      <c r="Q41" s="1041"/>
      <c r="R41" s="1041"/>
      <c r="S41" s="1041"/>
      <c r="T41" s="1576"/>
      <c r="U41" s="1576"/>
      <c r="V41" s="1576"/>
      <c r="W41" s="1576"/>
      <c r="X41" s="1576"/>
      <c r="Y41" s="1576"/>
      <c r="Z41" s="1576"/>
      <c r="AA41" s="1576"/>
      <c r="AB41" s="1576"/>
      <c r="AC41" s="1576"/>
      <c r="AD41" s="1576"/>
      <c r="AE41" s="1576"/>
      <c r="AF41" s="1025"/>
      <c r="AG41" s="1025"/>
      <c r="AH41" s="1025"/>
      <c r="AI41" s="1026"/>
      <c r="AJ41" s="4"/>
      <c r="AK41" s="1599" t="str">
        <f t="shared" si="1"/>
        <v/>
      </c>
      <c r="AL41" s="1600"/>
      <c r="AM41" s="1600"/>
      <c r="AN41" s="1600" t="str">
        <f t="shared" si="2"/>
        <v/>
      </c>
      <c r="AO41" s="1600"/>
      <c r="AP41" s="1600"/>
      <c r="AQ41" s="1600" t="str">
        <f t="shared" si="3"/>
        <v/>
      </c>
      <c r="AR41" s="1600"/>
      <c r="AS41" s="1601"/>
      <c r="AT41" s="4"/>
      <c r="AU41" s="2137" t="str">
        <f t="shared" si="0"/>
        <v/>
      </c>
      <c r="AV41" s="2138"/>
      <c r="AW41" s="2138"/>
      <c r="AX41" s="2138"/>
      <c r="AY41" s="2138"/>
      <c r="AZ41" s="2138"/>
      <c r="BA41" s="2138"/>
      <c r="BB41" s="2138"/>
      <c r="BC41" s="2138"/>
      <c r="BD41" s="213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16"/>
      <c r="B42" s="2017"/>
      <c r="C42" s="2017"/>
      <c r="D42" s="2017"/>
      <c r="E42" s="2017"/>
      <c r="F42" s="2017"/>
      <c r="G42" s="2017"/>
      <c r="H42" s="1041"/>
      <c r="I42" s="1041"/>
      <c r="J42" s="1041"/>
      <c r="K42" s="1041"/>
      <c r="L42" s="1041"/>
      <c r="M42" s="1041"/>
      <c r="N42" s="1041"/>
      <c r="O42" s="1041"/>
      <c r="P42" s="1041"/>
      <c r="Q42" s="1041"/>
      <c r="R42" s="1041"/>
      <c r="S42" s="1041"/>
      <c r="T42" s="1576"/>
      <c r="U42" s="1576"/>
      <c r="V42" s="1576"/>
      <c r="W42" s="1576"/>
      <c r="X42" s="1576"/>
      <c r="Y42" s="1576"/>
      <c r="Z42" s="1576"/>
      <c r="AA42" s="1576"/>
      <c r="AB42" s="1576"/>
      <c r="AC42" s="1576"/>
      <c r="AD42" s="1576"/>
      <c r="AE42" s="1576"/>
      <c r="AF42" s="1025"/>
      <c r="AG42" s="1025"/>
      <c r="AH42" s="1025"/>
      <c r="AI42" s="1026"/>
      <c r="AJ42" s="4"/>
      <c r="AK42" s="1599" t="str">
        <f t="shared" si="1"/>
        <v/>
      </c>
      <c r="AL42" s="1600"/>
      <c r="AM42" s="1600"/>
      <c r="AN42" s="1600" t="str">
        <f t="shared" si="2"/>
        <v/>
      </c>
      <c r="AO42" s="1600"/>
      <c r="AP42" s="1600"/>
      <c r="AQ42" s="1600" t="str">
        <f t="shared" si="3"/>
        <v/>
      </c>
      <c r="AR42" s="1600"/>
      <c r="AS42" s="1601"/>
      <c r="AT42" s="4"/>
      <c r="AU42" s="2137" t="str">
        <f t="shared" si="0"/>
        <v/>
      </c>
      <c r="AV42" s="2138"/>
      <c r="AW42" s="2138"/>
      <c r="AX42" s="2138"/>
      <c r="AY42" s="2138"/>
      <c r="AZ42" s="2138"/>
      <c r="BA42" s="2138"/>
      <c r="BB42" s="2138"/>
      <c r="BC42" s="2138"/>
      <c r="BD42" s="213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16"/>
      <c r="B43" s="2017"/>
      <c r="C43" s="2017"/>
      <c r="D43" s="2017"/>
      <c r="E43" s="2017"/>
      <c r="F43" s="2017"/>
      <c r="G43" s="2017"/>
      <c r="H43" s="1041"/>
      <c r="I43" s="1041"/>
      <c r="J43" s="1041"/>
      <c r="K43" s="1041"/>
      <c r="L43" s="1041"/>
      <c r="M43" s="1041"/>
      <c r="N43" s="1041"/>
      <c r="O43" s="1041"/>
      <c r="P43" s="1041"/>
      <c r="Q43" s="1041"/>
      <c r="R43" s="1041"/>
      <c r="S43" s="1041"/>
      <c r="T43" s="1576"/>
      <c r="U43" s="1576"/>
      <c r="V43" s="1576"/>
      <c r="W43" s="1576"/>
      <c r="X43" s="1576"/>
      <c r="Y43" s="1576"/>
      <c r="Z43" s="1576"/>
      <c r="AA43" s="1576"/>
      <c r="AB43" s="1576"/>
      <c r="AC43" s="1576"/>
      <c r="AD43" s="1576"/>
      <c r="AE43" s="1576"/>
      <c r="AF43" s="1025"/>
      <c r="AG43" s="1025"/>
      <c r="AH43" s="1025"/>
      <c r="AI43" s="1026"/>
      <c r="AJ43" s="4"/>
      <c r="AK43" s="1599" t="str">
        <f t="shared" si="1"/>
        <v/>
      </c>
      <c r="AL43" s="1600"/>
      <c r="AM43" s="1600"/>
      <c r="AN43" s="1600" t="str">
        <f t="shared" si="2"/>
        <v/>
      </c>
      <c r="AO43" s="1600"/>
      <c r="AP43" s="1600"/>
      <c r="AQ43" s="1600" t="str">
        <f t="shared" si="3"/>
        <v/>
      </c>
      <c r="AR43" s="1600"/>
      <c r="AS43" s="1601"/>
      <c r="AT43" s="4"/>
      <c r="AU43" s="2137" t="str">
        <f t="shared" si="0"/>
        <v/>
      </c>
      <c r="AV43" s="2138"/>
      <c r="AW43" s="2138"/>
      <c r="AX43" s="2138"/>
      <c r="AY43" s="2138"/>
      <c r="AZ43" s="2138"/>
      <c r="BA43" s="2138"/>
      <c r="BB43" s="2138"/>
      <c r="BC43" s="2138"/>
      <c r="BD43" s="213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16"/>
      <c r="B44" s="2017"/>
      <c r="C44" s="2017"/>
      <c r="D44" s="2017"/>
      <c r="E44" s="2017"/>
      <c r="F44" s="2017"/>
      <c r="G44" s="2017"/>
      <c r="H44" s="1041"/>
      <c r="I44" s="1041"/>
      <c r="J44" s="1041"/>
      <c r="K44" s="1041"/>
      <c r="L44" s="1041"/>
      <c r="M44" s="1041"/>
      <c r="N44" s="1041"/>
      <c r="O44" s="1041"/>
      <c r="P44" s="1041"/>
      <c r="Q44" s="1041"/>
      <c r="R44" s="1041"/>
      <c r="S44" s="1041"/>
      <c r="T44" s="1576"/>
      <c r="U44" s="1576"/>
      <c r="V44" s="1576"/>
      <c r="W44" s="1576"/>
      <c r="X44" s="1576"/>
      <c r="Y44" s="1576"/>
      <c r="Z44" s="1576"/>
      <c r="AA44" s="1576"/>
      <c r="AB44" s="1576"/>
      <c r="AC44" s="1576"/>
      <c r="AD44" s="1576"/>
      <c r="AE44" s="1576"/>
      <c r="AF44" s="1025"/>
      <c r="AG44" s="1025"/>
      <c r="AH44" s="1025"/>
      <c r="AI44" s="1026"/>
      <c r="AJ44" s="4"/>
      <c r="AK44" s="1599" t="str">
        <f t="shared" si="1"/>
        <v/>
      </c>
      <c r="AL44" s="1600"/>
      <c r="AM44" s="1600"/>
      <c r="AN44" s="1600" t="str">
        <f t="shared" si="2"/>
        <v/>
      </c>
      <c r="AO44" s="1600"/>
      <c r="AP44" s="1600"/>
      <c r="AQ44" s="1600" t="str">
        <f t="shared" si="3"/>
        <v/>
      </c>
      <c r="AR44" s="1600"/>
      <c r="AS44" s="1601"/>
      <c r="AT44" s="4"/>
      <c r="AU44" s="2137" t="str">
        <f t="shared" si="0"/>
        <v/>
      </c>
      <c r="AV44" s="2138"/>
      <c r="AW44" s="2138"/>
      <c r="AX44" s="2138"/>
      <c r="AY44" s="2138"/>
      <c r="AZ44" s="2138"/>
      <c r="BA44" s="2138"/>
      <c r="BB44" s="2138"/>
      <c r="BC44" s="2138"/>
      <c r="BD44" s="213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16"/>
      <c r="B45" s="2017"/>
      <c r="C45" s="2017"/>
      <c r="D45" s="2017"/>
      <c r="E45" s="2017"/>
      <c r="F45" s="2017"/>
      <c r="G45" s="2017"/>
      <c r="H45" s="1041"/>
      <c r="I45" s="1041"/>
      <c r="J45" s="1041"/>
      <c r="K45" s="1041"/>
      <c r="L45" s="1041"/>
      <c r="M45" s="1041"/>
      <c r="N45" s="1041"/>
      <c r="O45" s="1041"/>
      <c r="P45" s="1041"/>
      <c r="Q45" s="1041"/>
      <c r="R45" s="1041"/>
      <c r="S45" s="1041"/>
      <c r="T45" s="1576"/>
      <c r="U45" s="1576"/>
      <c r="V45" s="1576"/>
      <c r="W45" s="1576"/>
      <c r="X45" s="1576"/>
      <c r="Y45" s="1576"/>
      <c r="Z45" s="1576"/>
      <c r="AA45" s="1576"/>
      <c r="AB45" s="1576"/>
      <c r="AC45" s="1576"/>
      <c r="AD45" s="1576"/>
      <c r="AE45" s="1576"/>
      <c r="AF45" s="1025"/>
      <c r="AG45" s="1025"/>
      <c r="AH45" s="1025"/>
      <c r="AI45" s="1026"/>
      <c r="AJ45" s="4"/>
      <c r="AK45" s="1599" t="str">
        <f t="shared" si="1"/>
        <v/>
      </c>
      <c r="AL45" s="1600"/>
      <c r="AM45" s="1600"/>
      <c r="AN45" s="1600" t="str">
        <f t="shared" si="2"/>
        <v/>
      </c>
      <c r="AO45" s="1600"/>
      <c r="AP45" s="1600"/>
      <c r="AQ45" s="1600" t="str">
        <f t="shared" si="3"/>
        <v/>
      </c>
      <c r="AR45" s="1600"/>
      <c r="AS45" s="1601"/>
      <c r="AT45" s="4"/>
      <c r="AU45" s="2137" t="str">
        <f t="shared" si="0"/>
        <v/>
      </c>
      <c r="AV45" s="2138"/>
      <c r="AW45" s="2138"/>
      <c r="AX45" s="2138"/>
      <c r="AY45" s="2138"/>
      <c r="AZ45" s="2138"/>
      <c r="BA45" s="2138"/>
      <c r="BB45" s="2138"/>
      <c r="BC45" s="2138"/>
      <c r="BD45" s="213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16"/>
      <c r="B46" s="2017"/>
      <c r="C46" s="2017"/>
      <c r="D46" s="2017"/>
      <c r="E46" s="2017"/>
      <c r="F46" s="2017"/>
      <c r="G46" s="2017"/>
      <c r="H46" s="1041"/>
      <c r="I46" s="1041"/>
      <c r="J46" s="1041"/>
      <c r="K46" s="1041"/>
      <c r="L46" s="1041"/>
      <c r="M46" s="1041"/>
      <c r="N46" s="1041"/>
      <c r="O46" s="1041"/>
      <c r="P46" s="1041"/>
      <c r="Q46" s="1041"/>
      <c r="R46" s="1041"/>
      <c r="S46" s="1041"/>
      <c r="T46" s="1576"/>
      <c r="U46" s="1576"/>
      <c r="V46" s="1576"/>
      <c r="W46" s="1576"/>
      <c r="X46" s="1576"/>
      <c r="Y46" s="1576"/>
      <c r="Z46" s="1576"/>
      <c r="AA46" s="1576"/>
      <c r="AB46" s="1576"/>
      <c r="AC46" s="1576"/>
      <c r="AD46" s="1576"/>
      <c r="AE46" s="1576"/>
      <c r="AF46" s="1025"/>
      <c r="AG46" s="1025"/>
      <c r="AH46" s="1025"/>
      <c r="AI46" s="1026"/>
      <c r="AJ46" s="4"/>
      <c r="AK46" s="1599" t="str">
        <f t="shared" si="1"/>
        <v/>
      </c>
      <c r="AL46" s="1600"/>
      <c r="AM46" s="1600"/>
      <c r="AN46" s="1600" t="str">
        <f t="shared" si="2"/>
        <v/>
      </c>
      <c r="AO46" s="1600"/>
      <c r="AP46" s="1600"/>
      <c r="AQ46" s="1600" t="str">
        <f t="shared" si="3"/>
        <v/>
      </c>
      <c r="AR46" s="1600"/>
      <c r="AS46" s="1601"/>
      <c r="AT46" s="4"/>
      <c r="AU46" s="2137" t="str">
        <f t="shared" si="0"/>
        <v/>
      </c>
      <c r="AV46" s="2138"/>
      <c r="AW46" s="2138"/>
      <c r="AX46" s="2138"/>
      <c r="AY46" s="2138"/>
      <c r="AZ46" s="2138"/>
      <c r="BA46" s="2138"/>
      <c r="BB46" s="2138"/>
      <c r="BC46" s="2138"/>
      <c r="BD46" s="213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16"/>
      <c r="B47" s="2017"/>
      <c r="C47" s="2017"/>
      <c r="D47" s="2017"/>
      <c r="E47" s="2017"/>
      <c r="F47" s="2017"/>
      <c r="G47" s="2017"/>
      <c r="H47" s="1041"/>
      <c r="I47" s="1041"/>
      <c r="J47" s="1041"/>
      <c r="K47" s="1041"/>
      <c r="L47" s="1041"/>
      <c r="M47" s="1041"/>
      <c r="N47" s="1041"/>
      <c r="O47" s="1041"/>
      <c r="P47" s="1041"/>
      <c r="Q47" s="1041"/>
      <c r="R47" s="1041"/>
      <c r="S47" s="1041"/>
      <c r="T47" s="1576"/>
      <c r="U47" s="1576"/>
      <c r="V47" s="1576"/>
      <c r="W47" s="1576"/>
      <c r="X47" s="1576"/>
      <c r="Y47" s="1576"/>
      <c r="Z47" s="1576"/>
      <c r="AA47" s="1576"/>
      <c r="AB47" s="1576"/>
      <c r="AC47" s="1576"/>
      <c r="AD47" s="1576"/>
      <c r="AE47" s="1576"/>
      <c r="AF47" s="1025"/>
      <c r="AG47" s="1025"/>
      <c r="AH47" s="1025"/>
      <c r="AI47" s="1026"/>
      <c r="AJ47" s="4"/>
      <c r="AK47" s="1599" t="str">
        <f t="shared" si="1"/>
        <v/>
      </c>
      <c r="AL47" s="1600"/>
      <c r="AM47" s="1600"/>
      <c r="AN47" s="1600" t="str">
        <f t="shared" si="2"/>
        <v/>
      </c>
      <c r="AO47" s="1600"/>
      <c r="AP47" s="1600"/>
      <c r="AQ47" s="1600" t="str">
        <f t="shared" si="3"/>
        <v/>
      </c>
      <c r="AR47" s="1600"/>
      <c r="AS47" s="1601"/>
      <c r="AT47" s="4"/>
      <c r="AU47" s="2137" t="str">
        <f t="shared" si="0"/>
        <v/>
      </c>
      <c r="AV47" s="2138"/>
      <c r="AW47" s="2138"/>
      <c r="AX47" s="2138"/>
      <c r="AY47" s="2138"/>
      <c r="AZ47" s="2138"/>
      <c r="BA47" s="2138"/>
      <c r="BB47" s="2138"/>
      <c r="BC47" s="2138"/>
      <c r="BD47" s="213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16"/>
      <c r="B48" s="2017"/>
      <c r="C48" s="2017"/>
      <c r="D48" s="2017"/>
      <c r="E48" s="2017"/>
      <c r="F48" s="2017"/>
      <c r="G48" s="2017"/>
      <c r="H48" s="1041"/>
      <c r="I48" s="1041"/>
      <c r="J48" s="1041"/>
      <c r="K48" s="1041"/>
      <c r="L48" s="1041"/>
      <c r="M48" s="1041"/>
      <c r="N48" s="1041"/>
      <c r="O48" s="1041"/>
      <c r="P48" s="1041"/>
      <c r="Q48" s="1041"/>
      <c r="R48" s="1041"/>
      <c r="S48" s="1041"/>
      <c r="T48" s="1576"/>
      <c r="U48" s="1576"/>
      <c r="V48" s="1576"/>
      <c r="W48" s="1576"/>
      <c r="X48" s="1576"/>
      <c r="Y48" s="1576"/>
      <c r="Z48" s="1576"/>
      <c r="AA48" s="1576"/>
      <c r="AB48" s="1576"/>
      <c r="AC48" s="1576"/>
      <c r="AD48" s="1576"/>
      <c r="AE48" s="1576"/>
      <c r="AF48" s="1025"/>
      <c r="AG48" s="1025"/>
      <c r="AH48" s="1025"/>
      <c r="AI48" s="1026"/>
      <c r="AJ48" s="4"/>
      <c r="AK48" s="1599" t="str">
        <f t="shared" si="1"/>
        <v/>
      </c>
      <c r="AL48" s="1600"/>
      <c r="AM48" s="1600"/>
      <c r="AN48" s="1600" t="str">
        <f t="shared" si="2"/>
        <v/>
      </c>
      <c r="AO48" s="1600"/>
      <c r="AP48" s="1600"/>
      <c r="AQ48" s="1600" t="str">
        <f t="shared" si="3"/>
        <v/>
      </c>
      <c r="AR48" s="1600"/>
      <c r="AS48" s="1601"/>
      <c r="AT48" s="4"/>
      <c r="AU48" s="2137" t="str">
        <f t="shared" si="0"/>
        <v/>
      </c>
      <c r="AV48" s="2138"/>
      <c r="AW48" s="2138"/>
      <c r="AX48" s="2138"/>
      <c r="AY48" s="2138"/>
      <c r="AZ48" s="2138"/>
      <c r="BA48" s="2138"/>
      <c r="BB48" s="2138"/>
      <c r="BC48" s="2138"/>
      <c r="BD48" s="213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16"/>
      <c r="B49" s="2017"/>
      <c r="C49" s="2017"/>
      <c r="D49" s="2017"/>
      <c r="E49" s="2017"/>
      <c r="F49" s="2017"/>
      <c r="G49" s="2017"/>
      <c r="H49" s="1041"/>
      <c r="I49" s="1041"/>
      <c r="J49" s="1041"/>
      <c r="K49" s="1041"/>
      <c r="L49" s="1041"/>
      <c r="M49" s="1041"/>
      <c r="N49" s="1041"/>
      <c r="O49" s="1041"/>
      <c r="P49" s="1041"/>
      <c r="Q49" s="1041"/>
      <c r="R49" s="1041"/>
      <c r="S49" s="1041"/>
      <c r="T49" s="1576"/>
      <c r="U49" s="1576"/>
      <c r="V49" s="1576"/>
      <c r="W49" s="1576"/>
      <c r="X49" s="1576"/>
      <c r="Y49" s="1576"/>
      <c r="Z49" s="1576"/>
      <c r="AA49" s="1576"/>
      <c r="AB49" s="1576"/>
      <c r="AC49" s="1576"/>
      <c r="AD49" s="1576"/>
      <c r="AE49" s="1576"/>
      <c r="AF49" s="1025"/>
      <c r="AG49" s="1025"/>
      <c r="AH49" s="1025"/>
      <c r="AI49" s="1026"/>
      <c r="AJ49" s="4"/>
      <c r="AK49" s="1599" t="str">
        <f t="shared" si="1"/>
        <v/>
      </c>
      <c r="AL49" s="1600"/>
      <c r="AM49" s="1600"/>
      <c r="AN49" s="1600" t="str">
        <f t="shared" si="2"/>
        <v/>
      </c>
      <c r="AO49" s="1600"/>
      <c r="AP49" s="1600"/>
      <c r="AQ49" s="1600" t="str">
        <f t="shared" si="3"/>
        <v/>
      </c>
      <c r="AR49" s="1600"/>
      <c r="AS49" s="1601"/>
      <c r="AT49" s="4"/>
      <c r="AU49" s="2137" t="str">
        <f t="shared" si="0"/>
        <v/>
      </c>
      <c r="AV49" s="2138"/>
      <c r="AW49" s="2138"/>
      <c r="AX49" s="2138"/>
      <c r="AY49" s="2138"/>
      <c r="AZ49" s="2138"/>
      <c r="BA49" s="2138"/>
      <c r="BB49" s="2138"/>
      <c r="BC49" s="2138"/>
      <c r="BD49" s="213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16"/>
      <c r="B50" s="2017"/>
      <c r="C50" s="2017"/>
      <c r="D50" s="2017"/>
      <c r="E50" s="2017"/>
      <c r="F50" s="2017"/>
      <c r="G50" s="2017"/>
      <c r="H50" s="1041"/>
      <c r="I50" s="1041"/>
      <c r="J50" s="1041"/>
      <c r="K50" s="1041"/>
      <c r="L50" s="1041"/>
      <c r="M50" s="1041"/>
      <c r="N50" s="1041"/>
      <c r="O50" s="1041"/>
      <c r="P50" s="1041"/>
      <c r="Q50" s="1041"/>
      <c r="R50" s="1041"/>
      <c r="S50" s="1041"/>
      <c r="T50" s="1576"/>
      <c r="U50" s="1576"/>
      <c r="V50" s="1576"/>
      <c r="W50" s="1576"/>
      <c r="X50" s="1576"/>
      <c r="Y50" s="1576"/>
      <c r="Z50" s="1576"/>
      <c r="AA50" s="1576"/>
      <c r="AB50" s="1576"/>
      <c r="AC50" s="1576"/>
      <c r="AD50" s="1576"/>
      <c r="AE50" s="1576"/>
      <c r="AF50" s="1025"/>
      <c r="AG50" s="1025"/>
      <c r="AH50" s="1025"/>
      <c r="AI50" s="1026"/>
      <c r="AJ50" s="4"/>
      <c r="AK50" s="1599" t="str">
        <f t="shared" si="1"/>
        <v/>
      </c>
      <c r="AL50" s="1600"/>
      <c r="AM50" s="1600"/>
      <c r="AN50" s="1600" t="str">
        <f t="shared" si="2"/>
        <v/>
      </c>
      <c r="AO50" s="1600"/>
      <c r="AP50" s="1600"/>
      <c r="AQ50" s="1600" t="str">
        <f t="shared" si="3"/>
        <v/>
      </c>
      <c r="AR50" s="1600"/>
      <c r="AS50" s="1601"/>
      <c r="AT50" s="4"/>
      <c r="AU50" s="2137" t="str">
        <f t="shared" si="0"/>
        <v/>
      </c>
      <c r="AV50" s="2138"/>
      <c r="AW50" s="2138"/>
      <c r="AX50" s="2138"/>
      <c r="AY50" s="2138"/>
      <c r="AZ50" s="2138"/>
      <c r="BA50" s="2138"/>
      <c r="BB50" s="2138"/>
      <c r="BC50" s="2138"/>
      <c r="BD50" s="213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16"/>
      <c r="B51" s="2017"/>
      <c r="C51" s="2017"/>
      <c r="D51" s="2017"/>
      <c r="E51" s="2017"/>
      <c r="F51" s="2017"/>
      <c r="G51" s="2017"/>
      <c r="H51" s="1041"/>
      <c r="I51" s="1041"/>
      <c r="J51" s="1041"/>
      <c r="K51" s="1041"/>
      <c r="L51" s="1041"/>
      <c r="M51" s="1041"/>
      <c r="N51" s="1041"/>
      <c r="O51" s="1041"/>
      <c r="P51" s="1041"/>
      <c r="Q51" s="1041"/>
      <c r="R51" s="1041"/>
      <c r="S51" s="1041"/>
      <c r="T51" s="1576"/>
      <c r="U51" s="1576"/>
      <c r="V51" s="1576"/>
      <c r="W51" s="1576"/>
      <c r="X51" s="1576"/>
      <c r="Y51" s="1576"/>
      <c r="Z51" s="1576"/>
      <c r="AA51" s="1576"/>
      <c r="AB51" s="1576"/>
      <c r="AC51" s="1576"/>
      <c r="AD51" s="1576"/>
      <c r="AE51" s="1576"/>
      <c r="AF51" s="1025"/>
      <c r="AG51" s="1025"/>
      <c r="AH51" s="1025"/>
      <c r="AI51" s="1026"/>
      <c r="AJ51" s="4"/>
      <c r="AK51" s="1599" t="str">
        <f t="shared" si="1"/>
        <v/>
      </c>
      <c r="AL51" s="1600"/>
      <c r="AM51" s="1600"/>
      <c r="AN51" s="1600" t="str">
        <f t="shared" si="2"/>
        <v/>
      </c>
      <c r="AO51" s="1600"/>
      <c r="AP51" s="1600"/>
      <c r="AQ51" s="1600" t="str">
        <f t="shared" si="3"/>
        <v/>
      </c>
      <c r="AR51" s="1600"/>
      <c r="AS51" s="1601"/>
      <c r="AT51" s="4"/>
      <c r="AU51" s="2137" t="str">
        <f t="shared" si="0"/>
        <v/>
      </c>
      <c r="AV51" s="2138"/>
      <c r="AW51" s="2138"/>
      <c r="AX51" s="2138"/>
      <c r="AY51" s="2138"/>
      <c r="AZ51" s="2138"/>
      <c r="BA51" s="2138"/>
      <c r="BB51" s="2138"/>
      <c r="BC51" s="2138"/>
      <c r="BD51" s="213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16"/>
      <c r="B52" s="2017"/>
      <c r="C52" s="2017"/>
      <c r="D52" s="2017"/>
      <c r="E52" s="2017"/>
      <c r="F52" s="2017"/>
      <c r="G52" s="2017"/>
      <c r="H52" s="1041"/>
      <c r="I52" s="1041"/>
      <c r="J52" s="1041"/>
      <c r="K52" s="1041"/>
      <c r="L52" s="1041"/>
      <c r="M52" s="1041"/>
      <c r="N52" s="1041"/>
      <c r="O52" s="1041"/>
      <c r="P52" s="1041"/>
      <c r="Q52" s="1041"/>
      <c r="R52" s="1041"/>
      <c r="S52" s="1041"/>
      <c r="T52" s="1576"/>
      <c r="U52" s="1576"/>
      <c r="V52" s="1576"/>
      <c r="W52" s="1576"/>
      <c r="X52" s="1576"/>
      <c r="Y52" s="1576"/>
      <c r="Z52" s="1576"/>
      <c r="AA52" s="1576"/>
      <c r="AB52" s="1576"/>
      <c r="AC52" s="1576"/>
      <c r="AD52" s="1576"/>
      <c r="AE52" s="1576"/>
      <c r="AF52" s="1025"/>
      <c r="AG52" s="1025"/>
      <c r="AH52" s="1025"/>
      <c r="AI52" s="1026"/>
      <c r="AJ52" s="4"/>
      <c r="AK52" s="1599" t="str">
        <f t="shared" si="1"/>
        <v/>
      </c>
      <c r="AL52" s="1600"/>
      <c r="AM52" s="1600"/>
      <c r="AN52" s="1600" t="str">
        <f t="shared" si="2"/>
        <v/>
      </c>
      <c r="AO52" s="1600"/>
      <c r="AP52" s="1600"/>
      <c r="AQ52" s="1600" t="str">
        <f t="shared" si="3"/>
        <v/>
      </c>
      <c r="AR52" s="1600"/>
      <c r="AS52" s="1601"/>
      <c r="AT52" s="4"/>
      <c r="AU52" s="2137" t="str">
        <f t="shared" si="0"/>
        <v/>
      </c>
      <c r="AV52" s="2138"/>
      <c r="AW52" s="2138"/>
      <c r="AX52" s="2138"/>
      <c r="AY52" s="2138"/>
      <c r="AZ52" s="2138"/>
      <c r="BA52" s="2138"/>
      <c r="BB52" s="2138"/>
      <c r="BC52" s="2138"/>
      <c r="BD52" s="213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43" t="s">
        <v>187</v>
      </c>
      <c r="B53" s="2144"/>
      <c r="C53" s="2144"/>
      <c r="D53" s="2144"/>
      <c r="E53" s="2144"/>
      <c r="F53" s="2144"/>
      <c r="G53" s="2144"/>
      <c r="H53" s="2144"/>
      <c r="I53" s="2144"/>
      <c r="J53" s="2144"/>
      <c r="K53" s="2144"/>
      <c r="L53" s="2144"/>
      <c r="M53" s="2144"/>
      <c r="N53" s="2144"/>
      <c r="O53" s="2144"/>
      <c r="P53" s="2144"/>
      <c r="Q53" s="1149" t="str">
        <f>IF(SUM(Q33:S52)&lt;&gt;0,SUM(Q33:S52),"")</f>
        <v/>
      </c>
      <c r="R53" s="1149"/>
      <c r="S53" s="1149"/>
      <c r="T53" s="1149" t="str">
        <f>IF(SUM(T33:V52)&lt;&gt;0,SUM(T33:V52),"")</f>
        <v/>
      </c>
      <c r="U53" s="1149"/>
      <c r="V53" s="1149"/>
      <c r="W53" s="1149" t="str">
        <f>IF(SUM(W33:Y52)&lt;&gt;0,SUM(W33:Y52),"")</f>
        <v/>
      </c>
      <c r="X53" s="1149"/>
      <c r="Y53" s="1149"/>
      <c r="Z53" s="1149" t="str">
        <f>IF(SUM(Z33:AB52)&lt;&gt;0,SUM(Z33:AB52),"")</f>
        <v/>
      </c>
      <c r="AA53" s="1149"/>
      <c r="AB53" s="1149"/>
      <c r="AC53" s="1149" t="str">
        <f>IF(SUM(AC33:AE52)&lt;&gt;0,SUM(AC33:AE52),"")</f>
        <v/>
      </c>
      <c r="AD53" s="1149"/>
      <c r="AE53" s="1149"/>
      <c r="AF53" s="1573"/>
      <c r="AG53" s="1573"/>
      <c r="AH53" s="1573"/>
      <c r="AI53" s="1574"/>
      <c r="AJ53" s="4"/>
      <c r="AK53" s="2087" t="str">
        <f>IFERROR((T53/Q53),"")</f>
        <v/>
      </c>
      <c r="AL53" s="2088"/>
      <c r="AM53" s="2089"/>
      <c r="AN53" s="1636"/>
      <c r="AO53" s="1636"/>
      <c r="AP53" s="1636"/>
      <c r="AQ53" s="1636"/>
      <c r="AR53" s="1636"/>
      <c r="AS53" s="1637"/>
      <c r="AT53" s="4"/>
      <c r="AU53" s="2140" t="str">
        <f t="shared" si="0"/>
        <v/>
      </c>
      <c r="AV53" s="2141"/>
      <c r="AW53" s="2141"/>
      <c r="AX53" s="2141"/>
      <c r="AY53" s="2141"/>
      <c r="AZ53" s="2141"/>
      <c r="BA53" s="2141"/>
      <c r="BB53" s="2141"/>
      <c r="BC53" s="2141"/>
      <c r="BD53" s="214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c r="CG1" s="1248"/>
      <c r="CH1" s="1248"/>
      <c r="CI1" s="1248"/>
      <c r="CJ1" s="1248"/>
      <c r="CK1" s="1248"/>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51" t="s">
        <v>756</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1" t="s">
        <v>48</v>
      </c>
      <c r="B7" s="1371"/>
      <c r="C7" s="1371"/>
      <c r="D7" s="1371"/>
      <c r="E7" s="1371"/>
      <c r="F7" s="1376"/>
      <c r="G7" s="1376"/>
      <c r="H7" s="1376"/>
      <c r="I7" s="1376"/>
      <c r="J7" s="1376"/>
      <c r="K7" s="1376"/>
      <c r="L7" s="1376"/>
      <c r="M7" s="1376"/>
      <c r="N7" s="1376"/>
      <c r="O7" s="1376"/>
      <c r="P7" s="1376"/>
      <c r="Q7" s="6"/>
      <c r="R7" s="6"/>
      <c r="S7" s="6"/>
      <c r="T7" s="1371" t="s">
        <v>47</v>
      </c>
      <c r="U7" s="1371"/>
      <c r="V7" s="1371"/>
      <c r="W7" s="1371"/>
      <c r="X7" s="1371"/>
      <c r="Y7" s="940"/>
      <c r="Z7" s="940"/>
      <c r="AA7" s="940"/>
      <c r="AB7" s="940"/>
      <c r="AC7" s="940"/>
      <c r="AD7" s="940"/>
      <c r="AE7" s="940"/>
      <c r="AF7" s="940"/>
      <c r="AG7" s="940"/>
      <c r="AH7" s="940"/>
      <c r="AI7" s="94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88" t="s">
        <v>158</v>
      </c>
      <c r="B11" s="1289"/>
      <c r="C11" s="1289"/>
      <c r="D11" s="1289"/>
      <c r="E11" s="1289"/>
      <c r="F11" s="1289"/>
      <c r="G11" s="1289"/>
      <c r="H11" s="1289"/>
      <c r="I11" s="1289"/>
      <c r="J11" s="1289"/>
      <c r="K11" s="1289"/>
      <c r="L11" s="1289"/>
      <c r="M11" s="1289"/>
      <c r="N11" s="1289"/>
      <c r="O11" s="1289"/>
      <c r="P11" s="1290"/>
      <c r="Q11" s="6"/>
      <c r="R11" s="6"/>
      <c r="S11" s="1288" t="s">
        <v>114</v>
      </c>
      <c r="T11" s="1289"/>
      <c r="U11" s="1289"/>
      <c r="V11" s="1289"/>
      <c r="W11" s="1289"/>
      <c r="X11" s="1289"/>
      <c r="Y11" s="1289"/>
      <c r="Z11" s="1289"/>
      <c r="AA11" s="1289"/>
      <c r="AB11" s="1289"/>
      <c r="AC11" s="1289"/>
      <c r="AD11" s="1289"/>
      <c r="AE11" s="1289"/>
      <c r="AF11" s="1289"/>
      <c r="AG11" s="1289"/>
      <c r="AH11" s="1289"/>
      <c r="AI11" s="1290"/>
      <c r="AJ11" s="5"/>
      <c r="AK11" s="1332" t="s">
        <v>156</v>
      </c>
      <c r="AL11" s="1333"/>
      <c r="AM11" s="1333"/>
      <c r="AN11" s="1333"/>
      <c r="AO11" s="1333"/>
      <c r="AP11" s="1333"/>
      <c r="AQ11" s="1333"/>
      <c r="AR11" s="1333"/>
      <c r="AS11" s="1333"/>
      <c r="AT11" s="1333"/>
      <c r="AU11" s="1333"/>
      <c r="AV11" s="1333"/>
      <c r="AW11" s="1333"/>
      <c r="AX11" s="1333"/>
      <c r="AY11" s="1333"/>
      <c r="AZ11" s="1333"/>
      <c r="BA11" s="1333"/>
      <c r="BB11" s="1333"/>
      <c r="BC11" s="1333"/>
      <c r="BD11" s="1333"/>
      <c r="BE11" s="1333"/>
      <c r="BF11" s="1333"/>
      <c r="BG11" s="1333"/>
      <c r="BH11" s="1333"/>
      <c r="BI11" s="1333"/>
      <c r="BJ11" s="1333"/>
      <c r="BK11" s="1333"/>
      <c r="BL11" s="1333"/>
      <c r="BM11" s="1333"/>
      <c r="BN11" s="1333"/>
      <c r="BO11" s="1334"/>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78" t="s">
        <v>111</v>
      </c>
      <c r="B12" s="1379"/>
      <c r="C12" s="1379"/>
      <c r="D12" s="1379"/>
      <c r="E12" s="1379"/>
      <c r="F12" s="1380"/>
      <c r="G12" s="1041"/>
      <c r="H12" s="1041"/>
      <c r="I12" s="1041"/>
      <c r="J12" s="1041"/>
      <c r="K12" s="1041"/>
      <c r="L12" s="1041"/>
      <c r="M12" s="1041"/>
      <c r="N12" s="1041"/>
      <c r="O12" s="1041"/>
      <c r="P12" s="1042"/>
      <c r="Q12" s="6"/>
      <c r="R12" s="6"/>
      <c r="S12" s="1353" t="s">
        <v>111</v>
      </c>
      <c r="T12" s="1354"/>
      <c r="U12" s="1354"/>
      <c r="V12" s="1354"/>
      <c r="W12" s="1354"/>
      <c r="X12" s="1354"/>
      <c r="Y12" s="1354"/>
      <c r="Z12" s="1041"/>
      <c r="AA12" s="1041"/>
      <c r="AB12" s="1041"/>
      <c r="AC12" s="1041"/>
      <c r="AD12" s="1041"/>
      <c r="AE12" s="1041"/>
      <c r="AF12" s="1041"/>
      <c r="AG12" s="1041"/>
      <c r="AH12" s="1041"/>
      <c r="AI12" s="1042"/>
      <c r="AJ12" s="5"/>
      <c r="AK12" s="1267"/>
      <c r="AL12" s="1268"/>
      <c r="AM12" s="1269"/>
      <c r="AN12" s="1261" t="s">
        <v>1007</v>
      </c>
      <c r="AO12" s="1261"/>
      <c r="AP12" s="1261"/>
      <c r="AQ12" s="1261" t="s">
        <v>98</v>
      </c>
      <c r="AR12" s="1261"/>
      <c r="AS12" s="1261"/>
      <c r="AT12" s="1261"/>
      <c r="AU12" s="1261"/>
      <c r="AV12" s="1261"/>
      <c r="AW12" s="1261"/>
      <c r="AX12" s="1261"/>
      <c r="AY12" s="1308"/>
      <c r="AZ12" s="1261" t="s">
        <v>155</v>
      </c>
      <c r="BA12" s="1261"/>
      <c r="BB12" s="1261"/>
      <c r="BC12" s="1261"/>
      <c r="BD12" s="1261"/>
      <c r="BE12" s="1261"/>
      <c r="BF12" s="1261"/>
      <c r="BG12" s="1261"/>
      <c r="BH12" s="1308" t="s">
        <v>154</v>
      </c>
      <c r="BI12" s="1309"/>
      <c r="BJ12" s="1309"/>
      <c r="BK12" s="1309"/>
      <c r="BL12" s="1309"/>
      <c r="BM12" s="1309"/>
      <c r="BN12" s="1309"/>
      <c r="BO12" s="1310"/>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84" t="s">
        <v>54</v>
      </c>
      <c r="B13" s="1385"/>
      <c r="C13" s="1385"/>
      <c r="D13" s="1385"/>
      <c r="E13" s="1385"/>
      <c r="F13" s="1386"/>
      <c r="G13" s="1025"/>
      <c r="H13" s="1025"/>
      <c r="I13" s="1025"/>
      <c r="J13" s="1025"/>
      <c r="K13" s="1025"/>
      <c r="L13" s="1025"/>
      <c r="M13" s="1025"/>
      <c r="N13" s="1025"/>
      <c r="O13" s="1025"/>
      <c r="P13" s="1026"/>
      <c r="Q13" s="6"/>
      <c r="R13" s="6"/>
      <c r="S13" s="1296" t="s">
        <v>108</v>
      </c>
      <c r="T13" s="1297"/>
      <c r="U13" s="1297"/>
      <c r="V13" s="1297"/>
      <c r="W13" s="1297"/>
      <c r="X13" s="1297"/>
      <c r="Y13" s="1297"/>
      <c r="Z13" s="1025"/>
      <c r="AA13" s="1025"/>
      <c r="AB13" s="1025"/>
      <c r="AC13" s="1025"/>
      <c r="AD13" s="1025"/>
      <c r="AE13" s="1025"/>
      <c r="AF13" s="1025"/>
      <c r="AG13" s="1025"/>
      <c r="AH13" s="1025"/>
      <c r="AI13" s="1026"/>
      <c r="AJ13" s="5"/>
      <c r="AK13" s="1316" t="s">
        <v>152</v>
      </c>
      <c r="AL13" s="1317"/>
      <c r="AM13" s="1317"/>
      <c r="AN13" s="1072"/>
      <c r="AO13" s="1072"/>
      <c r="AP13" s="1072"/>
      <c r="AQ13" s="1065"/>
      <c r="AR13" s="1065"/>
      <c r="AS13" s="1065"/>
      <c r="AT13" s="1330" t="s">
        <v>151</v>
      </c>
      <c r="AU13" s="1330"/>
      <c r="AV13" s="1330"/>
      <c r="AW13" s="1330"/>
      <c r="AX13" s="1330"/>
      <c r="AY13" s="1331"/>
      <c r="AZ13" s="1314"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84" t="s">
        <v>150</v>
      </c>
      <c r="B14" s="1385"/>
      <c r="C14" s="1385"/>
      <c r="D14" s="1385"/>
      <c r="E14" s="1385"/>
      <c r="F14" s="1386"/>
      <c r="G14" s="1025"/>
      <c r="H14" s="1025"/>
      <c r="I14" s="1025"/>
      <c r="J14" s="1025"/>
      <c r="K14" s="1025"/>
      <c r="L14" s="1025"/>
      <c r="M14" s="1025"/>
      <c r="N14" s="1025"/>
      <c r="O14" s="1025"/>
      <c r="P14" s="1026"/>
      <c r="Q14" s="6"/>
      <c r="R14" s="6"/>
      <c r="S14" s="1384" t="s">
        <v>105</v>
      </c>
      <c r="T14" s="1385"/>
      <c r="U14" s="1385"/>
      <c r="V14" s="1385"/>
      <c r="W14" s="1385"/>
      <c r="X14" s="1385"/>
      <c r="Y14" s="1386"/>
      <c r="Z14" s="925"/>
      <c r="AA14" s="925"/>
      <c r="AB14" s="925"/>
      <c r="AC14" s="925"/>
      <c r="AD14" s="925"/>
      <c r="AE14" s="925"/>
      <c r="AF14" s="925"/>
      <c r="AG14" s="925"/>
      <c r="AH14" s="925"/>
      <c r="AI14" s="1073"/>
      <c r="AJ14" s="5"/>
      <c r="AK14" s="1316" t="s">
        <v>51</v>
      </c>
      <c r="AL14" s="1317"/>
      <c r="AM14" s="1317"/>
      <c r="AN14" s="1072"/>
      <c r="AO14" s="1072"/>
      <c r="AP14" s="1072"/>
      <c r="AQ14" s="1065"/>
      <c r="AR14" s="1065"/>
      <c r="AS14" s="1065"/>
      <c r="AT14" s="1065"/>
      <c r="AU14" s="1065"/>
      <c r="AV14" s="1065"/>
      <c r="AW14" s="1065"/>
      <c r="AX14" s="1065"/>
      <c r="AY14" s="1066"/>
      <c r="AZ14" s="1314"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84" t="s">
        <v>149</v>
      </c>
      <c r="B15" s="1385"/>
      <c r="C15" s="1385"/>
      <c r="D15" s="1385"/>
      <c r="E15" s="1385"/>
      <c r="F15" s="1386"/>
      <c r="G15" s="1365" t="s">
        <v>790</v>
      </c>
      <c r="H15" s="1365"/>
      <c r="I15" s="1365"/>
      <c r="J15" s="1365"/>
      <c r="K15" s="1365"/>
      <c r="L15" s="1365"/>
      <c r="M15" s="1365"/>
      <c r="N15" s="1365"/>
      <c r="O15" s="1365"/>
      <c r="P15" s="1366"/>
      <c r="Q15" s="6"/>
      <c r="R15" s="6"/>
      <c r="S15" s="1296" t="s">
        <v>104</v>
      </c>
      <c r="T15" s="1297"/>
      <c r="U15" s="1297"/>
      <c r="V15" s="1297"/>
      <c r="W15" s="1297"/>
      <c r="X15" s="1297"/>
      <c r="Y15" s="1297"/>
      <c r="Z15" s="2158"/>
      <c r="AA15" s="1923"/>
      <c r="AB15" s="1923"/>
      <c r="AC15" s="1923"/>
      <c r="AD15" s="1923"/>
      <c r="AE15" s="1923"/>
      <c r="AF15" s="1923"/>
      <c r="AG15" s="1923"/>
      <c r="AH15" s="1923"/>
      <c r="AI15" s="2159"/>
      <c r="AJ15" s="5"/>
      <c r="AK15" s="1316" t="s">
        <v>50</v>
      </c>
      <c r="AL15" s="1317"/>
      <c r="AM15" s="1317"/>
      <c r="AN15" s="1072"/>
      <c r="AO15" s="1072"/>
      <c r="AP15" s="1072"/>
      <c r="AQ15" s="1065"/>
      <c r="AR15" s="1065"/>
      <c r="AS15" s="1065"/>
      <c r="AT15" s="1330" t="s">
        <v>147</v>
      </c>
      <c r="AU15" s="1330"/>
      <c r="AV15" s="1330"/>
      <c r="AW15" s="1330"/>
      <c r="AX15" s="1330"/>
      <c r="AY15" s="1331"/>
      <c r="AZ15" s="1314"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98" t="s">
        <v>146</v>
      </c>
      <c r="B16" s="1399"/>
      <c r="C16" s="1399"/>
      <c r="D16" s="1399"/>
      <c r="E16" s="1399"/>
      <c r="F16" s="1400"/>
      <c r="G16" s="1013"/>
      <c r="H16" s="1013"/>
      <c r="I16" s="1013"/>
      <c r="J16" s="1013"/>
      <c r="K16" s="1013"/>
      <c r="L16" s="1013"/>
      <c r="M16" s="1013"/>
      <c r="N16" s="1013"/>
      <c r="O16" s="1013"/>
      <c r="P16" s="1167"/>
      <c r="Q16" s="6"/>
      <c r="R16" s="6"/>
      <c r="S16" s="1416"/>
      <c r="T16" s="1417"/>
      <c r="U16" s="1417"/>
      <c r="V16" s="1417"/>
      <c r="W16" s="1417"/>
      <c r="X16" s="1417"/>
      <c r="Y16" s="1417"/>
      <c r="Z16" s="1360" t="s">
        <v>102</v>
      </c>
      <c r="AA16" s="1360"/>
      <c r="AB16" s="1360"/>
      <c r="AC16" s="1360"/>
      <c r="AD16" s="1360"/>
      <c r="AE16" s="1360" t="s">
        <v>101</v>
      </c>
      <c r="AF16" s="1360"/>
      <c r="AG16" s="1360"/>
      <c r="AH16" s="1360"/>
      <c r="AI16" s="1361"/>
      <c r="AJ16" s="5"/>
      <c r="AK16" s="1316" t="s">
        <v>144</v>
      </c>
      <c r="AL16" s="1317"/>
      <c r="AM16" s="1317"/>
      <c r="AN16" s="1388" t="str">
        <f>IFERROR(AVERAGE(AN13:AP15),"")</f>
        <v/>
      </c>
      <c r="AO16" s="1388"/>
      <c r="AP16" s="1388"/>
      <c r="AQ16" s="1312" t="str">
        <f>IFERROR(AVERAGE(AQ13:AS15),"")</f>
        <v/>
      </c>
      <c r="AR16" s="1312"/>
      <c r="AS16" s="1312"/>
      <c r="AT16" s="1065"/>
      <c r="AU16" s="1065"/>
      <c r="AV16" s="1065"/>
      <c r="AW16" s="1065"/>
      <c r="AX16" s="1065"/>
      <c r="AY16" s="1066"/>
      <c r="AZ16" s="1335" t="s">
        <v>143</v>
      </c>
      <c r="BA16" s="1336"/>
      <c r="BB16" s="1336"/>
      <c r="BC16" s="1336"/>
      <c r="BD16" s="1336"/>
      <c r="BE16" s="1336"/>
      <c r="BF16" s="1336"/>
      <c r="BG16" s="1336"/>
      <c r="BH16" s="1336"/>
      <c r="BI16" s="1336"/>
      <c r="BJ16" s="1336"/>
      <c r="BK16" s="1336"/>
      <c r="BL16" s="1336"/>
      <c r="BM16" s="1336"/>
      <c r="BN16" s="1336"/>
      <c r="BO16" s="133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53" t="s">
        <v>32</v>
      </c>
      <c r="T17" s="1354"/>
      <c r="U17" s="1354"/>
      <c r="V17" s="1354"/>
      <c r="W17" s="1354"/>
      <c r="X17" s="1354"/>
      <c r="Y17" s="1354"/>
      <c r="Z17" s="1041"/>
      <c r="AA17" s="1041"/>
      <c r="AB17" s="1041"/>
      <c r="AC17" s="1041"/>
      <c r="AD17" s="1041"/>
      <c r="AE17" s="1572"/>
      <c r="AF17" s="1041"/>
      <c r="AG17" s="1041"/>
      <c r="AH17" s="1041"/>
      <c r="AI17" s="1042"/>
      <c r="AJ17" s="5"/>
      <c r="AK17" s="1043"/>
      <c r="AL17" s="1044"/>
      <c r="AM17" s="1044"/>
      <c r="AN17" s="1044"/>
      <c r="AO17" s="1044"/>
      <c r="AP17" s="1044"/>
      <c r="AQ17" s="1044"/>
      <c r="AR17" s="1044"/>
      <c r="AS17" s="1045"/>
      <c r="AT17" s="1330" t="s">
        <v>141</v>
      </c>
      <c r="AU17" s="1330"/>
      <c r="AV17" s="1330"/>
      <c r="AW17" s="1330"/>
      <c r="AX17" s="1330"/>
      <c r="AY17" s="1331"/>
      <c r="AZ17" s="1338" t="s">
        <v>140</v>
      </c>
      <c r="BA17" s="1339"/>
      <c r="BB17" s="1339"/>
      <c r="BC17" s="1339"/>
      <c r="BD17" s="1339"/>
      <c r="BE17" s="1339"/>
      <c r="BF17" s="1339"/>
      <c r="BG17" s="1339"/>
      <c r="BH17" s="1339"/>
      <c r="BI17" s="1339"/>
      <c r="BJ17" s="1339"/>
      <c r="BK17" s="1339"/>
      <c r="BL17" s="1339"/>
      <c r="BM17" s="1339"/>
      <c r="BN17" s="1339"/>
      <c r="BO17" s="134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88" t="s">
        <v>130</v>
      </c>
      <c r="B18" s="1289"/>
      <c r="C18" s="1289"/>
      <c r="D18" s="1289"/>
      <c r="E18" s="1289"/>
      <c r="F18" s="1289"/>
      <c r="G18" s="1289"/>
      <c r="H18" s="1289"/>
      <c r="I18" s="1289"/>
      <c r="J18" s="1289"/>
      <c r="K18" s="1289"/>
      <c r="L18" s="1289"/>
      <c r="M18" s="1289"/>
      <c r="N18" s="1289"/>
      <c r="O18" s="1289"/>
      <c r="P18" s="1289"/>
      <c r="Q18" s="1290"/>
      <c r="R18" s="6"/>
      <c r="S18" s="1296" t="s">
        <v>100</v>
      </c>
      <c r="T18" s="1297"/>
      <c r="U18" s="1297"/>
      <c r="V18" s="1297"/>
      <c r="W18" s="1297"/>
      <c r="X18" s="1297"/>
      <c r="Y18" s="1297"/>
      <c r="Z18" s="919"/>
      <c r="AA18" s="919"/>
      <c r="AB18" s="919"/>
      <c r="AC18" s="919"/>
      <c r="AD18" s="919"/>
      <c r="AE18" s="1292" t="str">
        <f>IFERROR(Z18*Z21/AQ16,"")</f>
        <v/>
      </c>
      <c r="AF18" s="1292"/>
      <c r="AG18" s="1292"/>
      <c r="AH18" s="1292"/>
      <c r="AI18" s="1293"/>
      <c r="AJ18" s="5"/>
      <c r="AK18" s="1046"/>
      <c r="AL18" s="1047"/>
      <c r="AM18" s="1047"/>
      <c r="AN18" s="1047"/>
      <c r="AO18" s="1047"/>
      <c r="AP18" s="1047"/>
      <c r="AQ18" s="1047"/>
      <c r="AR18" s="1047"/>
      <c r="AS18" s="1048"/>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53" t="s">
        <v>126</v>
      </c>
      <c r="B19" s="1354"/>
      <c r="C19" s="1354"/>
      <c r="D19" s="1354"/>
      <c r="E19" s="1354"/>
      <c r="F19" s="1354"/>
      <c r="G19" s="1354"/>
      <c r="H19" s="2153"/>
      <c r="I19" s="2154"/>
      <c r="J19" s="2154"/>
      <c r="K19" s="2154"/>
      <c r="L19" s="2154"/>
      <c r="M19" s="2154"/>
      <c r="N19" s="2154"/>
      <c r="O19" s="2154"/>
      <c r="P19" s="2154"/>
      <c r="Q19" s="2155"/>
      <c r="R19" s="6"/>
      <c r="S19" s="1296" t="s">
        <v>946</v>
      </c>
      <c r="T19" s="1297"/>
      <c r="U19" s="1297"/>
      <c r="V19" s="1297"/>
      <c r="W19" s="1297"/>
      <c r="X19" s="1297"/>
      <c r="Y19" s="1297"/>
      <c r="Z19" s="1291" t="s">
        <v>99</v>
      </c>
      <c r="AA19" s="1292"/>
      <c r="AB19" s="1292"/>
      <c r="AC19" s="1292"/>
      <c r="AD19" s="1292"/>
      <c r="AE19" s="1292" t="str">
        <f>IF(Z15&lt;&gt;"---",IF(Z18*Z15&lt;&gt;0,Z18*Z15, ""),"---")</f>
        <v/>
      </c>
      <c r="AF19" s="1292"/>
      <c r="AG19" s="1292"/>
      <c r="AH19" s="1292"/>
      <c r="AI19" s="129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53" t="s">
        <v>123</v>
      </c>
      <c r="B20" s="1354"/>
      <c r="C20" s="1354"/>
      <c r="D20" s="1354"/>
      <c r="E20" s="1354"/>
      <c r="F20" s="1354"/>
      <c r="G20" s="1354"/>
      <c r="H20" s="1115"/>
      <c r="I20" s="1116"/>
      <c r="J20" s="1116"/>
      <c r="K20" s="1116"/>
      <c r="L20" s="1116"/>
      <c r="M20" s="1116"/>
      <c r="N20" s="1116"/>
      <c r="O20" s="1116"/>
      <c r="P20" s="1116"/>
      <c r="Q20" s="1277"/>
      <c r="R20" s="6"/>
      <c r="S20" s="1296" t="s">
        <v>947</v>
      </c>
      <c r="T20" s="1297"/>
      <c r="U20" s="1297"/>
      <c r="V20" s="1297"/>
      <c r="W20" s="1297"/>
      <c r="X20" s="1297"/>
      <c r="Y20" s="1297"/>
      <c r="Z20" s="1291" t="s">
        <v>99</v>
      </c>
      <c r="AA20" s="1292"/>
      <c r="AB20" s="1292"/>
      <c r="AC20" s="1292"/>
      <c r="AD20" s="1292"/>
      <c r="AE20" s="2160" t="str">
        <f>IF(AT18="Single Phase",AN13,IF(AT18="Three Phase",IF(MOD(AN13,1)=0,AN13&amp;".0",AN13)&amp;", "&amp;IF(MOD(AN14,1)=0,AN14&amp;".0",AN14)&amp;", "&amp;IF(MOD(AN15,1)=0,AN15&amp;".0",AN15),""))</f>
        <v/>
      </c>
      <c r="AF20" s="2161"/>
      <c r="AG20" s="2161"/>
      <c r="AH20" s="2161"/>
      <c r="AI20" s="2162"/>
      <c r="AJ20" s="5"/>
      <c r="AK20" s="1305" t="s">
        <v>137</v>
      </c>
      <c r="AL20" s="1306"/>
      <c r="AM20" s="1306"/>
      <c r="AN20" s="1306"/>
      <c r="AO20" s="1306"/>
      <c r="AP20" s="1306"/>
      <c r="AQ20" s="1306"/>
      <c r="AR20" s="1306"/>
      <c r="AS20" s="1306"/>
      <c r="AT20" s="1306"/>
      <c r="AU20" s="1306"/>
      <c r="AV20" s="1306"/>
      <c r="AW20" s="1307"/>
      <c r="AX20" s="1396"/>
      <c r="AY20" s="1397"/>
      <c r="AZ20" s="1397"/>
      <c r="BA20" s="1397"/>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6" t="s">
        <v>121</v>
      </c>
      <c r="B21" s="1297"/>
      <c r="C21" s="1297"/>
      <c r="D21" s="1297"/>
      <c r="E21" s="1297"/>
      <c r="F21" s="1297"/>
      <c r="G21" s="1297"/>
      <c r="H21" s="1347"/>
      <c r="I21" s="1347"/>
      <c r="J21" s="1347"/>
      <c r="K21" s="1367" t="s">
        <v>116</v>
      </c>
      <c r="L21" s="1401"/>
      <c r="M21" s="1347"/>
      <c r="N21" s="1347"/>
      <c r="O21" s="1347"/>
      <c r="P21" s="1367" t="s">
        <v>115</v>
      </c>
      <c r="Q21" s="1368"/>
      <c r="R21" s="6"/>
      <c r="S21" s="1294" t="s">
        <v>98</v>
      </c>
      <c r="T21" s="1295"/>
      <c r="U21" s="1295"/>
      <c r="V21" s="1295"/>
      <c r="W21" s="1295"/>
      <c r="X21" s="1295"/>
      <c r="Y21" s="1295"/>
      <c r="Z21" s="1013"/>
      <c r="AA21" s="1013"/>
      <c r="AB21" s="1013"/>
      <c r="AC21" s="1013"/>
      <c r="AD21" s="1013"/>
      <c r="AE21" s="1968" t="str">
        <f>IF(AT18="Single Phase",AQ13,IF(AT18="Three Phase",AQ13 &amp;", "&amp; AQ14 &amp; ", " &amp; AQ15,""))</f>
        <v/>
      </c>
      <c r="AF21" s="1690"/>
      <c r="AG21" s="1690"/>
      <c r="AH21" s="1690"/>
      <c r="AI21" s="1715"/>
      <c r="AJ21" s="5"/>
      <c r="AK21" s="1652" t="s">
        <v>135</v>
      </c>
      <c r="AL21" s="1653"/>
      <c r="AM21" s="1653"/>
      <c r="AN21" s="1653"/>
      <c r="AO21" s="1653"/>
      <c r="AP21" s="1653"/>
      <c r="AQ21" s="1653"/>
      <c r="AR21" s="1653"/>
      <c r="AS21" s="1654"/>
      <c r="AT21" s="2178" t="str">
        <f>IFERROR(H21/H23,"")</f>
        <v/>
      </c>
      <c r="AU21" s="2179"/>
      <c r="AV21" s="2179"/>
      <c r="AW21" s="2180"/>
      <c r="AX21" s="1396"/>
      <c r="AY21" s="1397"/>
      <c r="AZ21" s="1397"/>
      <c r="BA21" s="1397"/>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6" t="s">
        <v>118</v>
      </c>
      <c r="B22" s="1297"/>
      <c r="C22" s="1297"/>
      <c r="D22" s="1297"/>
      <c r="E22" s="1297"/>
      <c r="F22" s="1297"/>
      <c r="G22" s="1297"/>
      <c r="H22" s="1115"/>
      <c r="I22" s="1116"/>
      <c r="J22" s="1116"/>
      <c r="K22" s="1116"/>
      <c r="L22" s="1116"/>
      <c r="M22" s="1116"/>
      <c r="N22" s="1116"/>
      <c r="O22" s="1116"/>
      <c r="P22" s="1116"/>
      <c r="Q22" s="1277"/>
      <c r="R22" s="6"/>
      <c r="S22" s="6"/>
      <c r="T22" s="6"/>
      <c r="U22" s="6"/>
      <c r="V22" s="6"/>
      <c r="W22" s="6"/>
      <c r="X22" s="6"/>
      <c r="Y22" s="6"/>
      <c r="Z22" s="6"/>
      <c r="AA22" s="6"/>
      <c r="AB22" s="6"/>
      <c r="AC22" s="6"/>
      <c r="AD22" s="6"/>
      <c r="AE22" s="6"/>
      <c r="AF22" s="6"/>
      <c r="AG22" s="6"/>
      <c r="AH22" s="6"/>
      <c r="AI22" s="6"/>
      <c r="AJ22" s="5"/>
      <c r="AK22" s="1267" t="s">
        <v>134</v>
      </c>
      <c r="AL22" s="1268"/>
      <c r="AM22" s="1268"/>
      <c r="AN22" s="1268"/>
      <c r="AO22" s="1268"/>
      <c r="AP22" s="1268"/>
      <c r="AQ22" s="1268"/>
      <c r="AR22" s="1268"/>
      <c r="AS22" s="1269"/>
      <c r="AT22" s="1328" t="str">
        <f>IFERROR(IF((H21*1.57)+(H23*1.57)+(H26*2)&lt;&gt;0,(H21*1.57)+(H23*1.57)+(H26*2),""),"")</f>
        <v/>
      </c>
      <c r="AU22" s="2147"/>
      <c r="AV22" s="2147"/>
      <c r="AW22" s="52" t="s">
        <v>133</v>
      </c>
      <c r="AX22" s="1396"/>
      <c r="AY22" s="1397"/>
      <c r="AZ22" s="1397"/>
      <c r="BA22" s="1397"/>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6" t="s">
        <v>117</v>
      </c>
      <c r="B23" s="1297"/>
      <c r="C23" s="1297"/>
      <c r="D23" s="1297"/>
      <c r="E23" s="1297"/>
      <c r="F23" s="1297"/>
      <c r="G23" s="1297"/>
      <c r="H23" s="1347"/>
      <c r="I23" s="1347"/>
      <c r="J23" s="1347"/>
      <c r="K23" s="1367" t="s">
        <v>116</v>
      </c>
      <c r="L23" s="1401"/>
      <c r="M23" s="1347"/>
      <c r="N23" s="1347"/>
      <c r="O23" s="1347"/>
      <c r="P23" s="1367" t="s">
        <v>115</v>
      </c>
      <c r="Q23" s="1368"/>
      <c r="R23" s="6"/>
      <c r="S23" s="6"/>
      <c r="T23" s="6"/>
      <c r="U23" s="6"/>
      <c r="V23" s="6"/>
      <c r="W23" s="6"/>
      <c r="X23" s="1425" t="s">
        <v>757</v>
      </c>
      <c r="Y23" s="1426"/>
      <c r="Z23" s="1426"/>
      <c r="AA23" s="1426"/>
      <c r="AB23" s="1426"/>
      <c r="AC23" s="1426"/>
      <c r="AD23" s="1426"/>
      <c r="AE23" s="1426"/>
      <c r="AF23" s="1426"/>
      <c r="AG23" s="1426"/>
      <c r="AH23" s="1426"/>
      <c r="AI23" s="1427"/>
      <c r="AJ23" s="5"/>
      <c r="AK23" s="1267" t="s">
        <v>132</v>
      </c>
      <c r="AL23" s="1268"/>
      <c r="AM23" s="1268"/>
      <c r="AN23" s="1268"/>
      <c r="AO23" s="1268"/>
      <c r="AP23" s="1268"/>
      <c r="AQ23" s="1268"/>
      <c r="AR23" s="1268"/>
      <c r="AS23" s="1269"/>
      <c r="AT23" s="1422" t="e">
        <f>AT21*AE17</f>
        <v>#VALUE!</v>
      </c>
      <c r="AU23" s="1423"/>
      <c r="AV23" s="1423"/>
      <c r="AW23" s="1424"/>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6" t="s">
        <v>112</v>
      </c>
      <c r="B24" s="1297"/>
      <c r="C24" s="1297"/>
      <c r="D24" s="1297"/>
      <c r="E24" s="1297"/>
      <c r="F24" s="1297"/>
      <c r="G24" s="1297"/>
      <c r="H24" s="1115"/>
      <c r="I24" s="1116"/>
      <c r="J24" s="1116"/>
      <c r="K24" s="1116"/>
      <c r="L24" s="1116"/>
      <c r="M24" s="1116"/>
      <c r="N24" s="1116"/>
      <c r="O24" s="1116"/>
      <c r="P24" s="1116"/>
      <c r="Q24" s="1277"/>
      <c r="R24" s="6"/>
      <c r="S24" s="6"/>
      <c r="T24" s="6"/>
      <c r="U24" s="6"/>
      <c r="V24" s="6"/>
      <c r="W24" s="6"/>
      <c r="X24" s="2163"/>
      <c r="Y24" s="2164"/>
      <c r="Z24" s="2164"/>
      <c r="AA24" s="2164"/>
      <c r="AB24" s="2164"/>
      <c r="AC24" s="2164"/>
      <c r="AD24" s="2164"/>
      <c r="AE24" s="2164"/>
      <c r="AF24" s="2165"/>
      <c r="AG24" s="2166"/>
      <c r="AH24" s="2167"/>
      <c r="AI24" s="2168"/>
      <c r="AJ24" s="5"/>
      <c r="AK24" s="1267" t="s">
        <v>129</v>
      </c>
      <c r="AL24" s="1268"/>
      <c r="AM24" s="1268"/>
      <c r="AN24" s="1268"/>
      <c r="AO24" s="1268"/>
      <c r="AP24" s="1268"/>
      <c r="AQ24" s="1268"/>
      <c r="AR24" s="1268"/>
      <c r="AS24" s="1269"/>
      <c r="AT24" s="1422" t="e">
        <f>AT21*AE17*0.92</f>
        <v>#VALUE!</v>
      </c>
      <c r="AU24" s="1423"/>
      <c r="AV24" s="1423"/>
      <c r="AW24" s="1424"/>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6" t="s">
        <v>110</v>
      </c>
      <c r="B25" s="1297"/>
      <c r="C25" s="1297"/>
      <c r="D25" s="1297"/>
      <c r="E25" s="1297"/>
      <c r="F25" s="1297"/>
      <c r="G25" s="1297"/>
      <c r="H25" s="1140"/>
      <c r="I25" s="1141"/>
      <c r="J25" s="1141"/>
      <c r="K25" s="1141"/>
      <c r="L25" s="1298" t="s">
        <v>109</v>
      </c>
      <c r="M25" s="1298"/>
      <c r="N25" s="1142"/>
      <c r="O25" s="1142"/>
      <c r="P25" s="1142"/>
      <c r="Q25" s="1350"/>
      <c r="R25" s="6"/>
      <c r="S25" s="6"/>
      <c r="T25" s="6"/>
      <c r="U25" s="6"/>
      <c r="V25" s="6"/>
      <c r="W25" s="6"/>
      <c r="X25" s="1296" t="s">
        <v>486</v>
      </c>
      <c r="Y25" s="1297"/>
      <c r="Z25" s="1297"/>
      <c r="AA25" s="1297"/>
      <c r="AB25" s="1297"/>
      <c r="AC25" s="1297"/>
      <c r="AD25" s="1297"/>
      <c r="AE25" s="1297"/>
      <c r="AF25" s="2146"/>
      <c r="AG25" s="1126"/>
      <c r="AH25" s="2156" t="s">
        <v>759</v>
      </c>
      <c r="AI25" s="2157"/>
      <c r="AJ25" s="5"/>
      <c r="AK25" s="2169" t="s">
        <v>125</v>
      </c>
      <c r="AL25" s="1336"/>
      <c r="AM25" s="1336"/>
      <c r="AN25" s="1336"/>
      <c r="AO25" s="1336"/>
      <c r="AP25" s="1336"/>
      <c r="AQ25" s="1336"/>
      <c r="AR25" s="1336"/>
      <c r="AS25" s="1336"/>
      <c r="AT25" s="1336"/>
      <c r="AU25" s="1336"/>
      <c r="AV25" s="1336"/>
      <c r="AW25" s="1337"/>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294" t="s">
        <v>107</v>
      </c>
      <c r="B26" s="1295"/>
      <c r="C26" s="1295"/>
      <c r="D26" s="1295"/>
      <c r="E26" s="1295"/>
      <c r="F26" s="1295"/>
      <c r="G26" s="1295"/>
      <c r="H26" s="1031"/>
      <c r="I26" s="1355"/>
      <c r="J26" s="1355"/>
      <c r="K26" s="1355"/>
      <c r="L26" s="1355"/>
      <c r="M26" s="1348" t="s">
        <v>106</v>
      </c>
      <c r="N26" s="1348"/>
      <c r="O26" s="1348"/>
      <c r="P26" s="1348"/>
      <c r="Q26" s="1349"/>
      <c r="R26" s="6"/>
      <c r="S26" s="6"/>
      <c r="T26" s="6"/>
      <c r="U26" s="6"/>
      <c r="V26" s="6"/>
      <c r="W26" s="6"/>
      <c r="X26" s="1294" t="s">
        <v>479</v>
      </c>
      <c r="Y26" s="1295"/>
      <c r="Z26" s="1295"/>
      <c r="AA26" s="1295"/>
      <c r="AB26" s="1295"/>
      <c r="AC26" s="1295"/>
      <c r="AD26" s="1295"/>
      <c r="AE26" s="1295"/>
      <c r="AF26" s="1030"/>
      <c r="AG26" s="1031"/>
      <c r="AH26" s="2149" t="s">
        <v>760</v>
      </c>
      <c r="AI26" s="2150"/>
      <c r="AJ26" s="5"/>
      <c r="AK26" s="2170"/>
      <c r="AL26" s="1342"/>
      <c r="AM26" s="1342"/>
      <c r="AN26" s="1342"/>
      <c r="AO26" s="1342"/>
      <c r="AP26" s="1342"/>
      <c r="AQ26" s="1342"/>
      <c r="AR26" s="1342"/>
      <c r="AS26" s="1342"/>
      <c r="AT26" s="1342"/>
      <c r="AU26" s="1342"/>
      <c r="AV26" s="1342"/>
      <c r="AW26" s="1343"/>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88" t="s">
        <v>758</v>
      </c>
      <c r="B28" s="1289"/>
      <c r="C28" s="1289"/>
      <c r="D28" s="1289"/>
      <c r="E28" s="1289"/>
      <c r="F28" s="1289"/>
      <c r="G28" s="1289"/>
      <c r="H28" s="1289"/>
      <c r="I28" s="1289"/>
      <c r="J28" s="1289"/>
      <c r="K28" s="1289"/>
      <c r="L28" s="1289"/>
      <c r="M28" s="1289"/>
      <c r="N28" s="1289"/>
      <c r="O28" s="1289"/>
      <c r="P28" s="1289"/>
      <c r="Q28" s="1289"/>
      <c r="R28" s="1289"/>
      <c r="S28" s="1289"/>
      <c r="T28" s="1289"/>
      <c r="U28" s="1289"/>
      <c r="V28" s="1290"/>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53"/>
      <c r="B29" s="1354"/>
      <c r="C29" s="1354"/>
      <c r="D29" s="1673" t="s">
        <v>29</v>
      </c>
      <c r="E29" s="1673"/>
      <c r="F29" s="1673"/>
      <c r="G29" s="1673" t="s">
        <v>30</v>
      </c>
      <c r="H29" s="1673"/>
      <c r="I29" s="1673"/>
      <c r="J29" s="1673" t="s">
        <v>31</v>
      </c>
      <c r="K29" s="1673"/>
      <c r="L29" s="1673"/>
      <c r="M29" s="1673" t="s">
        <v>32</v>
      </c>
      <c r="N29" s="1673"/>
      <c r="O29" s="1673"/>
      <c r="P29" s="1673" t="s">
        <v>33</v>
      </c>
      <c r="Q29" s="1673"/>
      <c r="R29" s="2148"/>
      <c r="S29" s="1673" t="s">
        <v>138</v>
      </c>
      <c r="T29" s="1673"/>
      <c r="U29" s="1673"/>
      <c r="V29" s="168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6" t="s">
        <v>102</v>
      </c>
      <c r="B30" s="1297"/>
      <c r="C30" s="1297"/>
      <c r="D30" s="1025"/>
      <c r="E30" s="1025"/>
      <c r="F30" s="1025"/>
      <c r="G30" s="925"/>
      <c r="H30" s="925"/>
      <c r="I30" s="925"/>
      <c r="J30" s="925"/>
      <c r="K30" s="925"/>
      <c r="L30" s="925"/>
      <c r="M30" s="1025"/>
      <c r="N30" s="1025"/>
      <c r="O30" s="1025"/>
      <c r="P30" s="925"/>
      <c r="Q30" s="925"/>
      <c r="R30" s="1100"/>
      <c r="S30" s="1171"/>
      <c r="T30" s="1025"/>
      <c r="U30" s="1025"/>
      <c r="V30" s="1026"/>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84" t="s">
        <v>92</v>
      </c>
      <c r="AW30" s="1306"/>
      <c r="AX30" s="1306"/>
      <c r="AY30" s="1306"/>
      <c r="AZ30" s="1306"/>
      <c r="BA30" s="1306"/>
      <c r="BB30" s="1306"/>
      <c r="BC30" s="1985"/>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294" t="s">
        <v>101</v>
      </c>
      <c r="B31" s="1295"/>
      <c r="C31" s="1295"/>
      <c r="D31" s="1435" t="str">
        <f>AC53</f>
        <v/>
      </c>
      <c r="E31" s="1435"/>
      <c r="F31" s="1435"/>
      <c r="G31" s="1405">
        <f>AF25+AF26</f>
        <v>0</v>
      </c>
      <c r="H31" s="1405"/>
      <c r="I31" s="1405"/>
      <c r="J31" s="1364"/>
      <c r="K31" s="1364"/>
      <c r="L31" s="1364"/>
      <c r="M31" s="1013"/>
      <c r="N31" s="1013"/>
      <c r="O31" s="1013"/>
      <c r="P31" s="1406" t="str">
        <f>IFERROR(IF($AT$18="Single Phase",(Z14*AN13*AQ13)/(Z18*Z21),IF($AT$18="Three Phase",$AQ$16*$AN$16*$AT$14*$AT$16*1.73/746,"")),"")</f>
        <v/>
      </c>
      <c r="Q31" s="1688"/>
      <c r="R31" s="1689"/>
      <c r="S31" s="2145"/>
      <c r="T31" s="1013"/>
      <c r="U31" s="1013"/>
      <c r="V31" s="1167"/>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04" t="s">
        <v>91</v>
      </c>
      <c r="AW31" s="1304"/>
      <c r="AX31" s="1304"/>
      <c r="AY31" s="1304"/>
      <c r="AZ31" s="1304"/>
      <c r="BA31" s="1304"/>
      <c r="BB31" s="2171"/>
      <c r="BC31" s="2172"/>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75" t="s">
        <v>749</v>
      </c>
      <c r="AL32" s="1976"/>
      <c r="AM32" s="1976"/>
      <c r="AN32" s="1976"/>
      <c r="AO32" s="1976"/>
      <c r="AP32" s="1976"/>
      <c r="AQ32" s="1976"/>
      <c r="AR32" s="1976"/>
      <c r="AS32" s="1977"/>
      <c r="AT32" s="5"/>
      <c r="AU32" s="48"/>
      <c r="AV32" s="1317" t="s">
        <v>90</v>
      </c>
      <c r="AW32" s="1317"/>
      <c r="AX32" s="1317"/>
      <c r="AY32" s="1317"/>
      <c r="AZ32" s="1317"/>
      <c r="BA32" s="1317"/>
      <c r="BB32" s="1990"/>
      <c r="BC32" s="1991"/>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81" t="s">
        <v>60</v>
      </c>
      <c r="B33" s="1578"/>
      <c r="C33" s="1578"/>
      <c r="D33" s="1578"/>
      <c r="E33" s="1578"/>
      <c r="F33" s="1578"/>
      <c r="G33" s="1578"/>
      <c r="H33" s="1577" t="s">
        <v>356</v>
      </c>
      <c r="I33" s="1577"/>
      <c r="J33" s="1577"/>
      <c r="K33" s="1577"/>
      <c r="L33" s="1577"/>
      <c r="M33" s="1577"/>
      <c r="N33" s="1577"/>
      <c r="O33" s="1577"/>
      <c r="P33" s="1577"/>
      <c r="Q33" s="1578" t="s">
        <v>59</v>
      </c>
      <c r="R33" s="1578"/>
      <c r="S33" s="1578"/>
      <c r="T33" s="1577" t="s">
        <v>58</v>
      </c>
      <c r="U33" s="1577"/>
      <c r="V33" s="1577"/>
      <c r="W33" s="1577"/>
      <c r="X33" s="1577"/>
      <c r="Y33" s="1577"/>
      <c r="Z33" s="1577"/>
      <c r="AA33" s="1577"/>
      <c r="AB33" s="1577"/>
      <c r="AC33" s="1578" t="s">
        <v>57</v>
      </c>
      <c r="AD33" s="1578"/>
      <c r="AE33" s="1578"/>
      <c r="AF33" s="1590" t="s">
        <v>39</v>
      </c>
      <c r="AG33" s="1591"/>
      <c r="AH33" s="1591"/>
      <c r="AI33" s="1592"/>
      <c r="AJ33" s="5"/>
      <c r="AK33" s="1978"/>
      <c r="AL33" s="1979"/>
      <c r="AM33" s="1979"/>
      <c r="AN33" s="1979"/>
      <c r="AO33" s="1979"/>
      <c r="AP33" s="1979"/>
      <c r="AQ33" s="1979"/>
      <c r="AR33" s="1979"/>
      <c r="AS33" s="1980"/>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82"/>
      <c r="B34" s="1579"/>
      <c r="C34" s="1579"/>
      <c r="D34" s="1579"/>
      <c r="E34" s="1579"/>
      <c r="F34" s="1579"/>
      <c r="G34" s="1579"/>
      <c r="H34" s="1360" t="s">
        <v>55</v>
      </c>
      <c r="I34" s="1360"/>
      <c r="J34" s="1360"/>
      <c r="K34" s="1360" t="s">
        <v>54</v>
      </c>
      <c r="L34" s="1360"/>
      <c r="M34" s="1360"/>
      <c r="N34" s="1360" t="s">
        <v>653</v>
      </c>
      <c r="O34" s="1360"/>
      <c r="P34" s="1360"/>
      <c r="Q34" s="1579"/>
      <c r="R34" s="1579"/>
      <c r="S34" s="1579"/>
      <c r="T34" s="1360" t="s">
        <v>52</v>
      </c>
      <c r="U34" s="1360"/>
      <c r="V34" s="1360"/>
      <c r="W34" s="1360" t="s">
        <v>51</v>
      </c>
      <c r="X34" s="1360"/>
      <c r="Y34" s="1360"/>
      <c r="Z34" s="1360" t="s">
        <v>50</v>
      </c>
      <c r="AA34" s="1360"/>
      <c r="AB34" s="1360"/>
      <c r="AC34" s="1579"/>
      <c r="AD34" s="1579"/>
      <c r="AE34" s="1579"/>
      <c r="AF34" s="1593"/>
      <c r="AG34" s="1594"/>
      <c r="AH34" s="1594"/>
      <c r="AI34" s="1595"/>
      <c r="AJ34" s="5"/>
      <c r="AK34" s="1981"/>
      <c r="AL34" s="1982"/>
      <c r="AM34" s="1982"/>
      <c r="AN34" s="1982"/>
      <c r="AO34" s="1982"/>
      <c r="AP34" s="1982"/>
      <c r="AQ34" s="1982"/>
      <c r="AR34" s="1982"/>
      <c r="AS34" s="1983"/>
      <c r="AT34" s="5"/>
      <c r="AU34" s="1300" t="s">
        <v>56</v>
      </c>
      <c r="AV34" s="1301"/>
      <c r="AW34" s="1301"/>
      <c r="AX34" s="1301"/>
      <c r="AY34" s="1301"/>
      <c r="AZ34" s="1301"/>
      <c r="BA34" s="1301"/>
      <c r="BB34" s="1301"/>
      <c r="BC34" s="1301"/>
      <c r="BD34" s="1302"/>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16"/>
      <c r="B35" s="2017"/>
      <c r="C35" s="2017"/>
      <c r="D35" s="2017"/>
      <c r="E35" s="2017"/>
      <c r="F35" s="2017"/>
      <c r="G35" s="2017"/>
      <c r="H35" s="1041"/>
      <c r="I35" s="1041"/>
      <c r="J35" s="1041"/>
      <c r="K35" s="1041"/>
      <c r="L35" s="1041"/>
      <c r="M35" s="1041"/>
      <c r="N35" s="1041"/>
      <c r="O35" s="1041"/>
      <c r="P35" s="1041"/>
      <c r="Q35" s="2136"/>
      <c r="R35" s="1041"/>
      <c r="S35" s="1041"/>
      <c r="T35" s="1576"/>
      <c r="U35" s="1576"/>
      <c r="V35" s="1576"/>
      <c r="W35" s="1576"/>
      <c r="X35" s="1576"/>
      <c r="Y35" s="1576"/>
      <c r="Z35" s="1576"/>
      <c r="AA35" s="1576"/>
      <c r="AB35" s="1576"/>
      <c r="AC35" s="1576"/>
      <c r="AD35" s="1576"/>
      <c r="AE35" s="1576"/>
      <c r="AF35" s="2153"/>
      <c r="AG35" s="2154"/>
      <c r="AH35" s="2154"/>
      <c r="AI35" s="2155"/>
      <c r="AJ35" s="5"/>
      <c r="AK35" s="1599" t="str">
        <f>IFERROR(AN35*(1-$BB$32),"")</f>
        <v/>
      </c>
      <c r="AL35" s="1600"/>
      <c r="AM35" s="1600"/>
      <c r="AN35" s="1600" t="str">
        <f>IFERROR(($AK$53*Q35),"")</f>
        <v/>
      </c>
      <c r="AO35" s="1600"/>
      <c r="AP35" s="1600"/>
      <c r="AQ35" s="1600" t="str">
        <f>IFERROR(AN35*(1+$BB$31),"")</f>
        <v/>
      </c>
      <c r="AR35" s="1600"/>
      <c r="AS35" s="1601"/>
      <c r="AT35" s="5"/>
      <c r="AU35" s="1969" t="str">
        <f t="shared" ref="AU35:AU52" si="0">IF(AC35="","",IF(AC35&lt;Q35-(Q35*$BB$32),"Below "&amp;$BB$32*100&amp;"% by "&amp;Q35-(Q35*$BB$32)-AC35&amp;" CFM",IF(AC35&gt;Q35+(Q35*$BB$31),"Above "&amp;$BB$31*100&amp;"% by "&amp;AC35-Q35-(Q35*$BB$31)&amp;" CFM","")))</f>
        <v/>
      </c>
      <c r="AV35" s="1970"/>
      <c r="AW35" s="1970"/>
      <c r="AX35" s="1970"/>
      <c r="AY35" s="1970"/>
      <c r="AZ35" s="1970"/>
      <c r="BA35" s="1970"/>
      <c r="BB35" s="1970"/>
      <c r="BC35" s="1970"/>
      <c r="BD35" s="1971"/>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70"/>
      <c r="B36" s="1571"/>
      <c r="C36" s="1571"/>
      <c r="D36" s="1571"/>
      <c r="E36" s="1571"/>
      <c r="F36" s="1571"/>
      <c r="G36" s="1571"/>
      <c r="H36" s="1025"/>
      <c r="I36" s="1025"/>
      <c r="J36" s="1025"/>
      <c r="K36" s="1025"/>
      <c r="L36" s="1025"/>
      <c r="M36" s="1025"/>
      <c r="N36" s="1025"/>
      <c r="O36" s="1025"/>
      <c r="P36" s="1025"/>
      <c r="Q36" s="1025"/>
      <c r="R36" s="1025"/>
      <c r="S36" s="1025"/>
      <c r="T36" s="1576"/>
      <c r="U36" s="1576"/>
      <c r="V36" s="1576"/>
      <c r="W36" s="1576"/>
      <c r="X36" s="1576"/>
      <c r="Y36" s="1576"/>
      <c r="Z36" s="1576"/>
      <c r="AA36" s="1576"/>
      <c r="AB36" s="1576"/>
      <c r="AC36" s="1576"/>
      <c r="AD36" s="1576"/>
      <c r="AE36" s="1576"/>
      <c r="AF36" s="1115"/>
      <c r="AG36" s="1116"/>
      <c r="AH36" s="1116"/>
      <c r="AI36" s="1277"/>
      <c r="AJ36" s="5"/>
      <c r="AK36" s="2174" t="str">
        <f>IFERROR(AN36*(1-$BB$32),"")</f>
        <v/>
      </c>
      <c r="AL36" s="2173"/>
      <c r="AM36" s="2173"/>
      <c r="AN36" s="2173" t="str">
        <f>IFERROR(($AK$53*Q36),"")</f>
        <v/>
      </c>
      <c r="AO36" s="2173"/>
      <c r="AP36" s="2173"/>
      <c r="AQ36" s="2173" t="str">
        <f>IFERROR(AN36*(1+$BB$31),"")</f>
        <v/>
      </c>
      <c r="AR36" s="2173"/>
      <c r="AS36" s="2175"/>
      <c r="AT36" s="5"/>
      <c r="AU36" s="1969" t="str">
        <f t="shared" si="0"/>
        <v/>
      </c>
      <c r="AV36" s="1970"/>
      <c r="AW36" s="1970"/>
      <c r="AX36" s="1970"/>
      <c r="AY36" s="1970"/>
      <c r="AZ36" s="1970"/>
      <c r="BA36" s="1970"/>
      <c r="BB36" s="1970"/>
      <c r="BC36" s="1970"/>
      <c r="BD36" s="1971"/>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70"/>
      <c r="B37" s="1571"/>
      <c r="C37" s="1571"/>
      <c r="D37" s="1571"/>
      <c r="E37" s="1571"/>
      <c r="F37" s="1571"/>
      <c r="G37" s="1571"/>
      <c r="H37" s="1041"/>
      <c r="I37" s="1041"/>
      <c r="J37" s="1041"/>
      <c r="K37" s="1041"/>
      <c r="L37" s="1041"/>
      <c r="M37" s="1041"/>
      <c r="N37" s="1025"/>
      <c r="O37" s="1025"/>
      <c r="P37" s="1025"/>
      <c r="Q37" s="1025"/>
      <c r="R37" s="1025"/>
      <c r="S37" s="1025"/>
      <c r="T37" s="1576"/>
      <c r="U37" s="1576"/>
      <c r="V37" s="1576"/>
      <c r="W37" s="1576"/>
      <c r="X37" s="1576"/>
      <c r="Y37" s="1576"/>
      <c r="Z37" s="1576"/>
      <c r="AA37" s="1576"/>
      <c r="AB37" s="1576"/>
      <c r="AC37" s="1576"/>
      <c r="AD37" s="1576"/>
      <c r="AE37" s="1576"/>
      <c r="AF37" s="1115"/>
      <c r="AG37" s="1116"/>
      <c r="AH37" s="1116"/>
      <c r="AI37" s="1277"/>
      <c r="AJ37" s="5"/>
      <c r="AK37" s="2174" t="str">
        <f t="shared" ref="AK37:AK52" si="1">IFERROR(AN37*(1-$BB$32),"")</f>
        <v/>
      </c>
      <c r="AL37" s="2173"/>
      <c r="AM37" s="2173"/>
      <c r="AN37" s="2173" t="str">
        <f t="shared" ref="AN37:AN52" si="2">IFERROR(($AK$53*Q37),"")</f>
        <v/>
      </c>
      <c r="AO37" s="2173"/>
      <c r="AP37" s="2173"/>
      <c r="AQ37" s="2173" t="str">
        <f t="shared" ref="AQ37:AQ52" si="3">IFERROR(AN37*(1+$BB$31),"")</f>
        <v/>
      </c>
      <c r="AR37" s="2173"/>
      <c r="AS37" s="2175"/>
      <c r="AT37" s="5"/>
      <c r="AU37" s="1969" t="str">
        <f t="shared" si="0"/>
        <v/>
      </c>
      <c r="AV37" s="1970"/>
      <c r="AW37" s="1970"/>
      <c r="AX37" s="1970"/>
      <c r="AY37" s="1970"/>
      <c r="AZ37" s="1970"/>
      <c r="BA37" s="1970"/>
      <c r="BB37" s="1970"/>
      <c r="BC37" s="1970"/>
      <c r="BD37" s="1971"/>
      <c r="BE37" s="5"/>
      <c r="BF37" s="890" t="s">
        <v>442</v>
      </c>
      <c r="BG37" s="891"/>
      <c r="BH37" s="891"/>
      <c r="BI37" s="891"/>
      <c r="BJ37" s="891"/>
      <c r="BK37" s="891"/>
      <c r="BL37" s="891"/>
      <c r="BM37" s="891"/>
      <c r="BN37" s="891"/>
      <c r="BO37" s="891"/>
      <c r="BP37" s="891"/>
      <c r="BQ37" s="891"/>
      <c r="BR37" s="891"/>
      <c r="BS37" s="891"/>
      <c r="BT37" s="891"/>
      <c r="BU37" s="891"/>
      <c r="BV37" s="891"/>
      <c r="BW37" s="891"/>
      <c r="BX37" s="891"/>
      <c r="BY37" s="891"/>
      <c r="BZ37" s="891"/>
      <c r="CA37" s="891"/>
      <c r="CB37" s="891"/>
      <c r="CC37" s="891"/>
      <c r="CD37" s="891"/>
      <c r="CE37" s="891"/>
      <c r="CF37" s="891"/>
      <c r="CG37" s="891"/>
      <c r="CH37" s="891"/>
      <c r="CI37" s="891"/>
      <c r="CJ37" s="891"/>
      <c r="CK37" s="892"/>
    </row>
    <row r="38" spans="1:89" s="34" customFormat="1" ht="12" customHeight="1" thickTop="1" x14ac:dyDescent="0.2">
      <c r="A38" s="1570"/>
      <c r="B38" s="1571"/>
      <c r="C38" s="1571"/>
      <c r="D38" s="1571"/>
      <c r="E38" s="1571"/>
      <c r="F38" s="1571"/>
      <c r="G38" s="1571"/>
      <c r="H38" s="1025"/>
      <c r="I38" s="1025"/>
      <c r="J38" s="1025"/>
      <c r="K38" s="1025"/>
      <c r="L38" s="1025"/>
      <c r="M38" s="1025"/>
      <c r="N38" s="1025"/>
      <c r="O38" s="1025"/>
      <c r="P38" s="1025"/>
      <c r="Q38" s="1025"/>
      <c r="R38" s="1025"/>
      <c r="S38" s="1025"/>
      <c r="T38" s="1576"/>
      <c r="U38" s="1576"/>
      <c r="V38" s="1576"/>
      <c r="W38" s="1576"/>
      <c r="X38" s="1576"/>
      <c r="Y38" s="1576"/>
      <c r="Z38" s="1576"/>
      <c r="AA38" s="1576"/>
      <c r="AB38" s="1576"/>
      <c r="AC38" s="1576"/>
      <c r="AD38" s="1576"/>
      <c r="AE38" s="1576"/>
      <c r="AF38" s="1115"/>
      <c r="AG38" s="1116"/>
      <c r="AH38" s="1116"/>
      <c r="AI38" s="1277"/>
      <c r="AJ38" s="5"/>
      <c r="AK38" s="2174" t="str">
        <f t="shared" si="1"/>
        <v/>
      </c>
      <c r="AL38" s="2173"/>
      <c r="AM38" s="2173"/>
      <c r="AN38" s="2173" t="str">
        <f t="shared" si="2"/>
        <v/>
      </c>
      <c r="AO38" s="2173"/>
      <c r="AP38" s="2173"/>
      <c r="AQ38" s="2173" t="str">
        <f t="shared" si="3"/>
        <v/>
      </c>
      <c r="AR38" s="2173"/>
      <c r="AS38" s="2175"/>
      <c r="AT38" s="5"/>
      <c r="AU38" s="1969" t="str">
        <f t="shared" si="0"/>
        <v/>
      </c>
      <c r="AV38" s="1970"/>
      <c r="AW38" s="1970"/>
      <c r="AX38" s="1970"/>
      <c r="AY38" s="1970"/>
      <c r="AZ38" s="1970"/>
      <c r="BA38" s="1970"/>
      <c r="BB38" s="1970"/>
      <c r="BC38" s="1970"/>
      <c r="BD38" s="1971"/>
      <c r="BE38" s="5"/>
      <c r="BF38" s="905"/>
      <c r="BG38" s="907"/>
      <c r="BH38" s="1523">
        <v>1</v>
      </c>
      <c r="BI38" s="1523"/>
      <c r="BJ38" s="2114" t="s">
        <v>355</v>
      </c>
      <c r="BK38" s="1855"/>
      <c r="BL38" s="1855"/>
      <c r="BM38" s="1855"/>
      <c r="BN38" s="1855"/>
      <c r="BO38" s="1855"/>
      <c r="BP38" s="1855"/>
      <c r="BQ38" s="1855"/>
      <c r="BR38" s="1855"/>
      <c r="BS38" s="1855"/>
      <c r="BT38" s="1855"/>
      <c r="BU38" s="1855"/>
      <c r="BV38" s="1855"/>
      <c r="BW38" s="1855"/>
      <c r="BX38" s="1855"/>
      <c r="BY38" s="1855"/>
      <c r="BZ38" s="1855"/>
      <c r="CA38" s="1855"/>
      <c r="CB38" s="1855"/>
      <c r="CC38" s="1855"/>
      <c r="CD38" s="1855"/>
      <c r="CE38" s="1855"/>
      <c r="CF38" s="1855"/>
      <c r="CG38" s="1855"/>
      <c r="CH38" s="1855"/>
      <c r="CI38" s="1855"/>
      <c r="CJ38" s="1855"/>
      <c r="CK38" s="2182"/>
    </row>
    <row r="39" spans="1:89" s="34" customFormat="1" ht="12" customHeight="1" x14ac:dyDescent="0.2">
      <c r="A39" s="1570"/>
      <c r="B39" s="1571"/>
      <c r="C39" s="1571"/>
      <c r="D39" s="1571"/>
      <c r="E39" s="1571"/>
      <c r="F39" s="1571"/>
      <c r="G39" s="1571"/>
      <c r="H39" s="1041"/>
      <c r="I39" s="1041"/>
      <c r="J39" s="1041"/>
      <c r="K39" s="1041"/>
      <c r="L39" s="1041"/>
      <c r="M39" s="1041"/>
      <c r="N39" s="1025"/>
      <c r="O39" s="1025"/>
      <c r="P39" s="1025"/>
      <c r="Q39" s="1025"/>
      <c r="R39" s="1025"/>
      <c r="S39" s="1025"/>
      <c r="T39" s="1576"/>
      <c r="U39" s="1576"/>
      <c r="V39" s="1576"/>
      <c r="W39" s="1576"/>
      <c r="X39" s="1576"/>
      <c r="Y39" s="1576"/>
      <c r="Z39" s="1576"/>
      <c r="AA39" s="1576"/>
      <c r="AB39" s="1576"/>
      <c r="AC39" s="1576"/>
      <c r="AD39" s="1576"/>
      <c r="AE39" s="1576"/>
      <c r="AF39" s="1115"/>
      <c r="AG39" s="1116"/>
      <c r="AH39" s="1116"/>
      <c r="AI39" s="1277"/>
      <c r="AJ39" s="5"/>
      <c r="AK39" s="2174" t="str">
        <f t="shared" si="1"/>
        <v/>
      </c>
      <c r="AL39" s="2173"/>
      <c r="AM39" s="2173"/>
      <c r="AN39" s="2173" t="str">
        <f t="shared" si="2"/>
        <v/>
      </c>
      <c r="AO39" s="2173"/>
      <c r="AP39" s="2173"/>
      <c r="AQ39" s="2173" t="str">
        <f t="shared" si="3"/>
        <v/>
      </c>
      <c r="AR39" s="2173"/>
      <c r="AS39" s="2175"/>
      <c r="AT39" s="5"/>
      <c r="AU39" s="1969" t="str">
        <f t="shared" si="0"/>
        <v/>
      </c>
      <c r="AV39" s="1970"/>
      <c r="AW39" s="1970"/>
      <c r="AX39" s="1970"/>
      <c r="AY39" s="1970"/>
      <c r="AZ39" s="1970"/>
      <c r="BA39" s="1970"/>
      <c r="BB39" s="1970"/>
      <c r="BC39" s="1970"/>
      <c r="BD39" s="1971"/>
      <c r="BE39" s="5"/>
      <c r="BF39" s="1245"/>
      <c r="BG39" s="1246"/>
      <c r="BH39" s="1080">
        <v>2</v>
      </c>
      <c r="BI39" s="1080"/>
      <c r="BJ39" s="2124" t="s">
        <v>354</v>
      </c>
      <c r="BK39" s="1085"/>
      <c r="BL39" s="1085"/>
      <c r="BM39" s="1085"/>
      <c r="BN39" s="1085"/>
      <c r="BO39" s="1085"/>
      <c r="BP39" s="1085"/>
      <c r="BQ39" s="1085"/>
      <c r="BR39" s="1085"/>
      <c r="BS39" s="1085"/>
      <c r="BT39" s="1085"/>
      <c r="BU39" s="1085"/>
      <c r="BV39" s="1085"/>
      <c r="BW39" s="1085"/>
      <c r="BX39" s="1085"/>
      <c r="BY39" s="1085"/>
      <c r="BZ39" s="1085"/>
      <c r="CA39" s="1085"/>
      <c r="CB39" s="1085"/>
      <c r="CC39" s="1085"/>
      <c r="CD39" s="1085"/>
      <c r="CE39" s="1085"/>
      <c r="CF39" s="1085"/>
      <c r="CG39" s="1085"/>
      <c r="CH39" s="1085"/>
      <c r="CI39" s="1085"/>
      <c r="CJ39" s="1085"/>
      <c r="CK39" s="2181"/>
    </row>
    <row r="40" spans="1:89" s="34" customFormat="1" ht="12" customHeight="1" x14ac:dyDescent="0.2">
      <c r="A40" s="1570"/>
      <c r="B40" s="1571"/>
      <c r="C40" s="1571"/>
      <c r="D40" s="1571"/>
      <c r="E40" s="1571"/>
      <c r="F40" s="1571"/>
      <c r="G40" s="1571"/>
      <c r="H40" s="1025"/>
      <c r="I40" s="1025"/>
      <c r="J40" s="1025"/>
      <c r="K40" s="1025"/>
      <c r="L40" s="1025"/>
      <c r="M40" s="1025"/>
      <c r="N40" s="1025"/>
      <c r="O40" s="1025"/>
      <c r="P40" s="1025"/>
      <c r="Q40" s="1025"/>
      <c r="R40" s="1025"/>
      <c r="S40" s="1025"/>
      <c r="T40" s="1576"/>
      <c r="U40" s="1576"/>
      <c r="V40" s="1576"/>
      <c r="W40" s="1576"/>
      <c r="X40" s="1576"/>
      <c r="Y40" s="1576"/>
      <c r="Z40" s="1576"/>
      <c r="AA40" s="1576"/>
      <c r="AB40" s="1576"/>
      <c r="AC40" s="1576"/>
      <c r="AD40" s="1576"/>
      <c r="AE40" s="1576"/>
      <c r="AF40" s="1115"/>
      <c r="AG40" s="1116"/>
      <c r="AH40" s="1116"/>
      <c r="AI40" s="1277"/>
      <c r="AJ40" s="5"/>
      <c r="AK40" s="2174" t="str">
        <f t="shared" si="1"/>
        <v/>
      </c>
      <c r="AL40" s="2173"/>
      <c r="AM40" s="2173"/>
      <c r="AN40" s="2173" t="str">
        <f t="shared" si="2"/>
        <v/>
      </c>
      <c r="AO40" s="2173"/>
      <c r="AP40" s="2173"/>
      <c r="AQ40" s="2173" t="str">
        <f t="shared" si="3"/>
        <v/>
      </c>
      <c r="AR40" s="2173"/>
      <c r="AS40" s="2175"/>
      <c r="AT40" s="5"/>
      <c r="AU40" s="1969" t="str">
        <f t="shared" si="0"/>
        <v/>
      </c>
      <c r="AV40" s="1970"/>
      <c r="AW40" s="1970"/>
      <c r="AX40" s="1970"/>
      <c r="AY40" s="1970"/>
      <c r="AZ40" s="1970"/>
      <c r="BA40" s="1970"/>
      <c r="BB40" s="1970"/>
      <c r="BC40" s="1970"/>
      <c r="BD40" s="1971"/>
      <c r="BE40" s="5"/>
      <c r="BF40" s="1245"/>
      <c r="BG40" s="1246"/>
      <c r="BH40" s="1080">
        <v>3</v>
      </c>
      <c r="BI40" s="1080"/>
      <c r="BJ40" s="2124" t="s">
        <v>353</v>
      </c>
      <c r="BK40" s="1085"/>
      <c r="BL40" s="1085"/>
      <c r="BM40" s="1085"/>
      <c r="BN40" s="1085"/>
      <c r="BO40" s="1085"/>
      <c r="BP40" s="1085"/>
      <c r="BQ40" s="1085"/>
      <c r="BR40" s="1085"/>
      <c r="BS40" s="1085"/>
      <c r="BT40" s="1085"/>
      <c r="BU40" s="1085"/>
      <c r="BV40" s="1085"/>
      <c r="BW40" s="1085"/>
      <c r="BX40" s="1085"/>
      <c r="BY40" s="1085"/>
      <c r="BZ40" s="1085"/>
      <c r="CA40" s="1085"/>
      <c r="CB40" s="1085"/>
      <c r="CC40" s="1085"/>
      <c r="CD40" s="1085"/>
      <c r="CE40" s="1085"/>
      <c r="CF40" s="1085"/>
      <c r="CG40" s="1085"/>
      <c r="CH40" s="1085"/>
      <c r="CI40" s="1085"/>
      <c r="CJ40" s="1085"/>
      <c r="CK40" s="2181"/>
    </row>
    <row r="41" spans="1:89" s="34" customFormat="1" ht="12" customHeight="1" x14ac:dyDescent="0.2">
      <c r="A41" s="1570"/>
      <c r="B41" s="1571"/>
      <c r="C41" s="1571"/>
      <c r="D41" s="1571"/>
      <c r="E41" s="1571"/>
      <c r="F41" s="1571"/>
      <c r="G41" s="1571"/>
      <c r="H41" s="1041"/>
      <c r="I41" s="1041"/>
      <c r="J41" s="1041"/>
      <c r="K41" s="1041"/>
      <c r="L41" s="1041"/>
      <c r="M41" s="1041"/>
      <c r="N41" s="1025"/>
      <c r="O41" s="1025"/>
      <c r="P41" s="1025"/>
      <c r="Q41" s="1025"/>
      <c r="R41" s="1025"/>
      <c r="S41" s="1025"/>
      <c r="T41" s="1576"/>
      <c r="U41" s="1576"/>
      <c r="V41" s="1576"/>
      <c r="W41" s="1576"/>
      <c r="X41" s="1576"/>
      <c r="Y41" s="1576"/>
      <c r="Z41" s="1576"/>
      <c r="AA41" s="1576"/>
      <c r="AB41" s="1576"/>
      <c r="AC41" s="1576"/>
      <c r="AD41" s="1576"/>
      <c r="AE41" s="1576"/>
      <c r="AF41" s="1115"/>
      <c r="AG41" s="1116"/>
      <c r="AH41" s="1116"/>
      <c r="AI41" s="1277"/>
      <c r="AJ41" s="5"/>
      <c r="AK41" s="2174" t="str">
        <f t="shared" si="1"/>
        <v/>
      </c>
      <c r="AL41" s="2173"/>
      <c r="AM41" s="2173"/>
      <c r="AN41" s="2173" t="str">
        <f t="shared" si="2"/>
        <v/>
      </c>
      <c r="AO41" s="2173"/>
      <c r="AP41" s="2173"/>
      <c r="AQ41" s="2173" t="str">
        <f t="shared" si="3"/>
        <v/>
      </c>
      <c r="AR41" s="2173"/>
      <c r="AS41" s="2175"/>
      <c r="AT41" s="5"/>
      <c r="AU41" s="1969" t="str">
        <f t="shared" si="0"/>
        <v/>
      </c>
      <c r="AV41" s="1970"/>
      <c r="AW41" s="1970"/>
      <c r="AX41" s="1970"/>
      <c r="AY41" s="1970"/>
      <c r="AZ41" s="1970"/>
      <c r="BA41" s="1970"/>
      <c r="BB41" s="1970"/>
      <c r="BC41" s="1970"/>
      <c r="BD41" s="1971"/>
      <c r="BE41" s="5"/>
      <c r="BF41" s="1245"/>
      <c r="BG41" s="1246"/>
      <c r="BH41" s="1080">
        <v>4</v>
      </c>
      <c r="BI41" s="1080"/>
      <c r="BJ41" s="2124" t="s">
        <v>212</v>
      </c>
      <c r="BK41" s="1085"/>
      <c r="BL41" s="1085"/>
      <c r="BM41" s="1085"/>
      <c r="BN41" s="1085"/>
      <c r="BO41" s="1085"/>
      <c r="BP41" s="1085"/>
      <c r="BQ41" s="1085"/>
      <c r="BR41" s="1085"/>
      <c r="BS41" s="1085"/>
      <c r="BT41" s="1085"/>
      <c r="BU41" s="1085"/>
      <c r="BV41" s="1085"/>
      <c r="BW41" s="1085"/>
      <c r="BX41" s="1085"/>
      <c r="BY41" s="1085"/>
      <c r="BZ41" s="1085"/>
      <c r="CA41" s="1085"/>
      <c r="CB41" s="1085"/>
      <c r="CC41" s="1085"/>
      <c r="CD41" s="1085"/>
      <c r="CE41" s="1085"/>
      <c r="CF41" s="1085"/>
      <c r="CG41" s="1085"/>
      <c r="CH41" s="1085"/>
      <c r="CI41" s="1085"/>
      <c r="CJ41" s="1085"/>
      <c r="CK41" s="2181"/>
    </row>
    <row r="42" spans="1:89" s="34" customFormat="1" ht="12" customHeight="1" x14ac:dyDescent="0.2">
      <c r="A42" s="1570"/>
      <c r="B42" s="1571"/>
      <c r="C42" s="1571"/>
      <c r="D42" s="1571"/>
      <c r="E42" s="1571"/>
      <c r="F42" s="1571"/>
      <c r="G42" s="1571"/>
      <c r="H42" s="1025"/>
      <c r="I42" s="1025"/>
      <c r="J42" s="1025"/>
      <c r="K42" s="1025"/>
      <c r="L42" s="1025"/>
      <c r="M42" s="1025"/>
      <c r="N42" s="1025"/>
      <c r="O42" s="1025"/>
      <c r="P42" s="1025"/>
      <c r="Q42" s="1025"/>
      <c r="R42" s="1025"/>
      <c r="S42" s="1025"/>
      <c r="T42" s="1576"/>
      <c r="U42" s="1576"/>
      <c r="V42" s="1576"/>
      <c r="W42" s="1576"/>
      <c r="X42" s="1576"/>
      <c r="Y42" s="1576"/>
      <c r="Z42" s="1576"/>
      <c r="AA42" s="1576"/>
      <c r="AB42" s="1576"/>
      <c r="AC42" s="1576"/>
      <c r="AD42" s="1576"/>
      <c r="AE42" s="1576"/>
      <c r="AF42" s="1115"/>
      <c r="AG42" s="1116"/>
      <c r="AH42" s="1116"/>
      <c r="AI42" s="1277"/>
      <c r="AJ42" s="5"/>
      <c r="AK42" s="2174" t="str">
        <f t="shared" si="1"/>
        <v/>
      </c>
      <c r="AL42" s="2173"/>
      <c r="AM42" s="2173"/>
      <c r="AN42" s="2173" t="str">
        <f t="shared" si="2"/>
        <v/>
      </c>
      <c r="AO42" s="2173"/>
      <c r="AP42" s="2173"/>
      <c r="AQ42" s="2173" t="str">
        <f t="shared" si="3"/>
        <v/>
      </c>
      <c r="AR42" s="2173"/>
      <c r="AS42" s="2175"/>
      <c r="AT42" s="5"/>
      <c r="AU42" s="1969" t="str">
        <f t="shared" si="0"/>
        <v/>
      </c>
      <c r="AV42" s="1970"/>
      <c r="AW42" s="1970"/>
      <c r="AX42" s="1970"/>
      <c r="AY42" s="1970"/>
      <c r="AZ42" s="1970"/>
      <c r="BA42" s="1970"/>
      <c r="BB42" s="1970"/>
      <c r="BC42" s="1970"/>
      <c r="BD42" s="1971"/>
      <c r="BE42" s="5"/>
      <c r="BF42" s="1245"/>
      <c r="BG42" s="1246"/>
      <c r="BH42" s="1080">
        <v>5</v>
      </c>
      <c r="BI42" s="1080"/>
      <c r="BJ42" s="2124" t="s">
        <v>210</v>
      </c>
      <c r="BK42" s="1085"/>
      <c r="BL42" s="1085"/>
      <c r="BM42" s="1085"/>
      <c r="BN42" s="1085"/>
      <c r="BO42" s="1085"/>
      <c r="BP42" s="1085"/>
      <c r="BQ42" s="1085"/>
      <c r="BR42" s="1085"/>
      <c r="BS42" s="1085"/>
      <c r="BT42" s="1085"/>
      <c r="BU42" s="1085"/>
      <c r="BV42" s="1085"/>
      <c r="BW42" s="1085"/>
      <c r="BX42" s="1085"/>
      <c r="BY42" s="1085"/>
      <c r="BZ42" s="1085"/>
      <c r="CA42" s="1085"/>
      <c r="CB42" s="1085"/>
      <c r="CC42" s="1085"/>
      <c r="CD42" s="1085"/>
      <c r="CE42" s="1085"/>
      <c r="CF42" s="1085"/>
      <c r="CG42" s="1085"/>
      <c r="CH42" s="1085"/>
      <c r="CI42" s="1085"/>
      <c r="CJ42" s="1085"/>
      <c r="CK42" s="2181"/>
    </row>
    <row r="43" spans="1:89" s="434" customFormat="1" ht="12" customHeight="1" x14ac:dyDescent="0.2">
      <c r="A43" s="1570"/>
      <c r="B43" s="1571"/>
      <c r="C43" s="1571"/>
      <c r="D43" s="1571"/>
      <c r="E43" s="1571"/>
      <c r="F43" s="1571"/>
      <c r="G43" s="1571"/>
      <c r="H43" s="1041"/>
      <c r="I43" s="1041"/>
      <c r="J43" s="1041"/>
      <c r="K43" s="1041"/>
      <c r="L43" s="1041"/>
      <c r="M43" s="1041"/>
      <c r="N43" s="1025"/>
      <c r="O43" s="1025"/>
      <c r="P43" s="1025"/>
      <c r="Q43" s="1025"/>
      <c r="R43" s="1025"/>
      <c r="S43" s="1025"/>
      <c r="T43" s="1576"/>
      <c r="U43" s="1576"/>
      <c r="V43" s="1576"/>
      <c r="W43" s="1576"/>
      <c r="X43" s="1576"/>
      <c r="Y43" s="1576"/>
      <c r="Z43" s="1576"/>
      <c r="AA43" s="1576"/>
      <c r="AB43" s="1576"/>
      <c r="AC43" s="1576"/>
      <c r="AD43" s="1576"/>
      <c r="AE43" s="1576"/>
      <c r="AF43" s="1115"/>
      <c r="AG43" s="1116"/>
      <c r="AH43" s="1116"/>
      <c r="AI43" s="1277"/>
      <c r="AJ43" s="5"/>
      <c r="AK43" s="2174" t="str">
        <f t="shared" si="1"/>
        <v/>
      </c>
      <c r="AL43" s="2173"/>
      <c r="AM43" s="2173"/>
      <c r="AN43" s="2173" t="str">
        <f t="shared" si="2"/>
        <v/>
      </c>
      <c r="AO43" s="2173"/>
      <c r="AP43" s="2173"/>
      <c r="AQ43" s="2173" t="str">
        <f t="shared" si="3"/>
        <v/>
      </c>
      <c r="AR43" s="2173"/>
      <c r="AS43" s="2175"/>
      <c r="AT43" s="5"/>
      <c r="AU43" s="1969" t="str">
        <f t="shared" si="0"/>
        <v/>
      </c>
      <c r="AV43" s="1970"/>
      <c r="AW43" s="1970"/>
      <c r="AX43" s="1970"/>
      <c r="AY43" s="1970"/>
      <c r="AZ43" s="1970"/>
      <c r="BA43" s="1970"/>
      <c r="BB43" s="1970"/>
      <c r="BC43" s="1970"/>
      <c r="BD43" s="1971"/>
      <c r="BE43" s="5"/>
      <c r="BF43" s="1245"/>
      <c r="BG43" s="1246"/>
      <c r="BH43" s="1080">
        <v>6</v>
      </c>
      <c r="BI43" s="1080"/>
      <c r="BJ43" s="2124" t="s">
        <v>352</v>
      </c>
      <c r="BK43" s="1085"/>
      <c r="BL43" s="1085"/>
      <c r="BM43" s="1085"/>
      <c r="BN43" s="1085"/>
      <c r="BO43" s="1085"/>
      <c r="BP43" s="1085"/>
      <c r="BQ43" s="1085"/>
      <c r="BR43" s="1085"/>
      <c r="BS43" s="1085"/>
      <c r="BT43" s="1085"/>
      <c r="BU43" s="1085"/>
      <c r="BV43" s="1085"/>
      <c r="BW43" s="1085"/>
      <c r="BX43" s="1085"/>
      <c r="BY43" s="1085"/>
      <c r="BZ43" s="1085"/>
      <c r="CA43" s="1085"/>
      <c r="CB43" s="1085"/>
      <c r="CC43" s="1085"/>
      <c r="CD43" s="1085"/>
      <c r="CE43" s="1085"/>
      <c r="CF43" s="1085"/>
      <c r="CG43" s="1085"/>
      <c r="CH43" s="1085"/>
      <c r="CI43" s="1085"/>
      <c r="CJ43" s="1085"/>
      <c r="CK43" s="2181"/>
    </row>
    <row r="44" spans="1:89" s="34" customFormat="1" ht="12" customHeight="1" x14ac:dyDescent="0.2">
      <c r="A44" s="1570"/>
      <c r="B44" s="1571"/>
      <c r="C44" s="1571"/>
      <c r="D44" s="1571"/>
      <c r="E44" s="1571"/>
      <c r="F44" s="1571"/>
      <c r="G44" s="1571"/>
      <c r="H44" s="1025"/>
      <c r="I44" s="1025"/>
      <c r="J44" s="1025"/>
      <c r="K44" s="1025"/>
      <c r="L44" s="1025"/>
      <c r="M44" s="1025"/>
      <c r="N44" s="1025"/>
      <c r="O44" s="1025"/>
      <c r="P44" s="1025"/>
      <c r="Q44" s="1025"/>
      <c r="R44" s="1025"/>
      <c r="S44" s="1025"/>
      <c r="T44" s="1576"/>
      <c r="U44" s="1576"/>
      <c r="V44" s="1576"/>
      <c r="W44" s="1576"/>
      <c r="X44" s="1576"/>
      <c r="Y44" s="1576"/>
      <c r="Z44" s="1576"/>
      <c r="AA44" s="1576"/>
      <c r="AB44" s="1576"/>
      <c r="AC44" s="1576"/>
      <c r="AD44" s="1576"/>
      <c r="AE44" s="1576"/>
      <c r="AF44" s="1115"/>
      <c r="AG44" s="1116"/>
      <c r="AH44" s="1116"/>
      <c r="AI44" s="1277"/>
      <c r="AJ44" s="5"/>
      <c r="AK44" s="2174" t="str">
        <f t="shared" si="1"/>
        <v/>
      </c>
      <c r="AL44" s="2173"/>
      <c r="AM44" s="2173"/>
      <c r="AN44" s="2173" t="str">
        <f t="shared" si="2"/>
        <v/>
      </c>
      <c r="AO44" s="2173"/>
      <c r="AP44" s="2173"/>
      <c r="AQ44" s="2173" t="str">
        <f t="shared" si="3"/>
        <v/>
      </c>
      <c r="AR44" s="2173"/>
      <c r="AS44" s="2175"/>
      <c r="AT44" s="5"/>
      <c r="AU44" s="1969" t="str">
        <f t="shared" si="0"/>
        <v/>
      </c>
      <c r="AV44" s="1970"/>
      <c r="AW44" s="1970"/>
      <c r="AX44" s="1970"/>
      <c r="AY44" s="1970"/>
      <c r="AZ44" s="1970"/>
      <c r="BA44" s="1970"/>
      <c r="BB44" s="1970"/>
      <c r="BC44" s="1970"/>
      <c r="BD44" s="1971"/>
      <c r="BE44" s="5"/>
      <c r="BF44" s="1245"/>
      <c r="BG44" s="1246"/>
      <c r="BH44" s="1080">
        <v>7</v>
      </c>
      <c r="BI44" s="1080"/>
      <c r="BJ44" s="2124" t="s">
        <v>351</v>
      </c>
      <c r="BK44" s="1085"/>
      <c r="BL44" s="1085"/>
      <c r="BM44" s="1085"/>
      <c r="BN44" s="1085"/>
      <c r="BO44" s="1085"/>
      <c r="BP44" s="1085"/>
      <c r="BQ44" s="1085"/>
      <c r="BR44" s="1085"/>
      <c r="BS44" s="1085"/>
      <c r="BT44" s="1085"/>
      <c r="BU44" s="1085"/>
      <c r="BV44" s="1085"/>
      <c r="BW44" s="1085"/>
      <c r="BX44" s="1085"/>
      <c r="BY44" s="1085"/>
      <c r="BZ44" s="1085"/>
      <c r="CA44" s="1085"/>
      <c r="CB44" s="1085"/>
      <c r="CC44" s="1085"/>
      <c r="CD44" s="1085"/>
      <c r="CE44" s="1085"/>
      <c r="CF44" s="1085"/>
      <c r="CG44" s="1085"/>
      <c r="CH44" s="1085"/>
      <c r="CI44" s="1085"/>
      <c r="CJ44" s="1085"/>
      <c r="CK44" s="2181"/>
    </row>
    <row r="45" spans="1:89" s="34" customFormat="1" ht="12" customHeight="1" x14ac:dyDescent="0.2">
      <c r="A45" s="1570"/>
      <c r="B45" s="1571"/>
      <c r="C45" s="1571"/>
      <c r="D45" s="1571"/>
      <c r="E45" s="1571"/>
      <c r="F45" s="1571"/>
      <c r="G45" s="1571"/>
      <c r="H45" s="1041"/>
      <c r="I45" s="1041"/>
      <c r="J45" s="1041"/>
      <c r="K45" s="1041"/>
      <c r="L45" s="1041"/>
      <c r="M45" s="1041"/>
      <c r="N45" s="1025"/>
      <c r="O45" s="1025"/>
      <c r="P45" s="1025"/>
      <c r="Q45" s="1025"/>
      <c r="R45" s="1025"/>
      <c r="S45" s="1025"/>
      <c r="T45" s="1576"/>
      <c r="U45" s="1576"/>
      <c r="V45" s="1576"/>
      <c r="W45" s="1576"/>
      <c r="X45" s="1576"/>
      <c r="Y45" s="1576"/>
      <c r="Z45" s="1576"/>
      <c r="AA45" s="1576"/>
      <c r="AB45" s="1576"/>
      <c r="AC45" s="1576"/>
      <c r="AD45" s="1576"/>
      <c r="AE45" s="1576"/>
      <c r="AF45" s="1115"/>
      <c r="AG45" s="1116"/>
      <c r="AH45" s="1116"/>
      <c r="AI45" s="1277"/>
      <c r="AJ45" s="5"/>
      <c r="AK45" s="2174" t="str">
        <f t="shared" si="1"/>
        <v/>
      </c>
      <c r="AL45" s="2173"/>
      <c r="AM45" s="2173"/>
      <c r="AN45" s="2173" t="str">
        <f t="shared" si="2"/>
        <v/>
      </c>
      <c r="AO45" s="2173"/>
      <c r="AP45" s="2173"/>
      <c r="AQ45" s="2173" t="str">
        <f t="shared" si="3"/>
        <v/>
      </c>
      <c r="AR45" s="2173"/>
      <c r="AS45" s="2175"/>
      <c r="AT45" s="5"/>
      <c r="AU45" s="1969" t="str">
        <f t="shared" si="0"/>
        <v/>
      </c>
      <c r="AV45" s="1970"/>
      <c r="AW45" s="1970"/>
      <c r="AX45" s="1970"/>
      <c r="AY45" s="1970"/>
      <c r="AZ45" s="1970"/>
      <c r="BA45" s="1970"/>
      <c r="BB45" s="1970"/>
      <c r="BC45" s="1970"/>
      <c r="BD45" s="1971"/>
      <c r="BE45" s="5"/>
      <c r="BF45" s="1245"/>
      <c r="BG45" s="1246"/>
      <c r="BH45" s="1080">
        <v>8</v>
      </c>
      <c r="BI45" s="1080"/>
      <c r="BJ45" s="2124" t="s">
        <v>209</v>
      </c>
      <c r="BK45" s="1085"/>
      <c r="BL45" s="1085"/>
      <c r="BM45" s="1085"/>
      <c r="BN45" s="1085"/>
      <c r="BO45" s="1085"/>
      <c r="BP45" s="1085"/>
      <c r="BQ45" s="1085"/>
      <c r="BR45" s="1085"/>
      <c r="BS45" s="1085"/>
      <c r="BT45" s="1085"/>
      <c r="BU45" s="1085"/>
      <c r="BV45" s="1085"/>
      <c r="BW45" s="1085"/>
      <c r="BX45" s="1085"/>
      <c r="BY45" s="1085"/>
      <c r="BZ45" s="1085"/>
      <c r="CA45" s="1085"/>
      <c r="CB45" s="1085"/>
      <c r="CC45" s="1085"/>
      <c r="CD45" s="1085"/>
      <c r="CE45" s="1085"/>
      <c r="CF45" s="1085"/>
      <c r="CG45" s="1085"/>
      <c r="CH45" s="1085"/>
      <c r="CI45" s="1085"/>
      <c r="CJ45" s="1085"/>
      <c r="CK45" s="2181"/>
    </row>
    <row r="46" spans="1:89" s="34" customFormat="1" ht="12" customHeight="1" x14ac:dyDescent="0.2">
      <c r="A46" s="1570"/>
      <c r="B46" s="1571"/>
      <c r="C46" s="1571"/>
      <c r="D46" s="1571"/>
      <c r="E46" s="1571"/>
      <c r="F46" s="1571"/>
      <c r="G46" s="1571"/>
      <c r="H46" s="1025"/>
      <c r="I46" s="1025"/>
      <c r="J46" s="1025"/>
      <c r="K46" s="1025"/>
      <c r="L46" s="1025"/>
      <c r="M46" s="1025"/>
      <c r="N46" s="1025"/>
      <c r="O46" s="1025"/>
      <c r="P46" s="1025"/>
      <c r="Q46" s="1025"/>
      <c r="R46" s="1025"/>
      <c r="S46" s="1025"/>
      <c r="T46" s="1576"/>
      <c r="U46" s="1576"/>
      <c r="V46" s="1576"/>
      <c r="W46" s="1576"/>
      <c r="X46" s="1576"/>
      <c r="Y46" s="1576"/>
      <c r="Z46" s="1576"/>
      <c r="AA46" s="1576"/>
      <c r="AB46" s="1576"/>
      <c r="AC46" s="1576"/>
      <c r="AD46" s="1576"/>
      <c r="AE46" s="1576"/>
      <c r="AF46" s="1115"/>
      <c r="AG46" s="1116"/>
      <c r="AH46" s="1116"/>
      <c r="AI46" s="1277"/>
      <c r="AJ46" s="5"/>
      <c r="AK46" s="2174" t="str">
        <f t="shared" si="1"/>
        <v/>
      </c>
      <c r="AL46" s="2173"/>
      <c r="AM46" s="2173"/>
      <c r="AN46" s="2173" t="str">
        <f t="shared" si="2"/>
        <v/>
      </c>
      <c r="AO46" s="2173"/>
      <c r="AP46" s="2173"/>
      <c r="AQ46" s="2173" t="str">
        <f t="shared" si="3"/>
        <v/>
      </c>
      <c r="AR46" s="2173"/>
      <c r="AS46" s="2175"/>
      <c r="AT46" s="5"/>
      <c r="AU46" s="1969" t="str">
        <f t="shared" si="0"/>
        <v/>
      </c>
      <c r="AV46" s="1970"/>
      <c r="AW46" s="1970"/>
      <c r="AX46" s="1970"/>
      <c r="AY46" s="1970"/>
      <c r="AZ46" s="1970"/>
      <c r="BA46" s="1970"/>
      <c r="BB46" s="1970"/>
      <c r="BC46" s="1970"/>
      <c r="BD46" s="1971"/>
      <c r="BE46" s="5"/>
      <c r="BF46" s="1245"/>
      <c r="BG46" s="1246"/>
      <c r="BH46" s="1080">
        <v>9</v>
      </c>
      <c r="BI46" s="1080"/>
      <c r="BJ46" s="2124" t="s">
        <v>208</v>
      </c>
      <c r="BK46" s="1085"/>
      <c r="BL46" s="1085"/>
      <c r="BM46" s="1085"/>
      <c r="BN46" s="1085"/>
      <c r="BO46" s="1085"/>
      <c r="BP46" s="1085"/>
      <c r="BQ46" s="1085"/>
      <c r="BR46" s="1085"/>
      <c r="BS46" s="1085"/>
      <c r="BT46" s="1085"/>
      <c r="BU46" s="1085"/>
      <c r="BV46" s="1085"/>
      <c r="BW46" s="1085"/>
      <c r="BX46" s="1085"/>
      <c r="BY46" s="1085"/>
      <c r="BZ46" s="1085"/>
      <c r="CA46" s="1085"/>
      <c r="CB46" s="1085"/>
      <c r="CC46" s="1085"/>
      <c r="CD46" s="1085"/>
      <c r="CE46" s="1085"/>
      <c r="CF46" s="1085"/>
      <c r="CG46" s="1085"/>
      <c r="CH46" s="1085"/>
      <c r="CI46" s="1085"/>
      <c r="CJ46" s="1085"/>
      <c r="CK46" s="2181"/>
    </row>
    <row r="47" spans="1:89" s="34" customFormat="1" ht="12" customHeight="1" x14ac:dyDescent="0.2">
      <c r="A47" s="1570"/>
      <c r="B47" s="1571"/>
      <c r="C47" s="1571"/>
      <c r="D47" s="1571"/>
      <c r="E47" s="1571"/>
      <c r="F47" s="1571"/>
      <c r="G47" s="1571"/>
      <c r="H47" s="1041"/>
      <c r="I47" s="1041"/>
      <c r="J47" s="1041"/>
      <c r="K47" s="1041"/>
      <c r="L47" s="1041"/>
      <c r="M47" s="1041"/>
      <c r="N47" s="1025"/>
      <c r="O47" s="1025"/>
      <c r="P47" s="1025"/>
      <c r="Q47" s="918"/>
      <c r="R47" s="918"/>
      <c r="S47" s="918"/>
      <c r="T47" s="1576"/>
      <c r="U47" s="1576"/>
      <c r="V47" s="1576"/>
      <c r="W47" s="1576"/>
      <c r="X47" s="1576"/>
      <c r="Y47" s="1576"/>
      <c r="Z47" s="1576"/>
      <c r="AA47" s="1576"/>
      <c r="AB47" s="1576"/>
      <c r="AC47" s="1576"/>
      <c r="AD47" s="1576"/>
      <c r="AE47" s="1576"/>
      <c r="AF47" s="1115"/>
      <c r="AG47" s="1116"/>
      <c r="AH47" s="1116"/>
      <c r="AI47" s="1277"/>
      <c r="AJ47" s="5"/>
      <c r="AK47" s="2174" t="str">
        <f t="shared" si="1"/>
        <v/>
      </c>
      <c r="AL47" s="2173"/>
      <c r="AM47" s="2173"/>
      <c r="AN47" s="2173" t="str">
        <f t="shared" si="2"/>
        <v/>
      </c>
      <c r="AO47" s="2173"/>
      <c r="AP47" s="2173"/>
      <c r="AQ47" s="2173" t="str">
        <f t="shared" si="3"/>
        <v/>
      </c>
      <c r="AR47" s="2173"/>
      <c r="AS47" s="2175"/>
      <c r="AT47" s="5"/>
      <c r="AU47" s="1969" t="str">
        <f t="shared" si="0"/>
        <v/>
      </c>
      <c r="AV47" s="1970"/>
      <c r="AW47" s="1970"/>
      <c r="AX47" s="1970"/>
      <c r="AY47" s="1970"/>
      <c r="AZ47" s="1970"/>
      <c r="BA47" s="1970"/>
      <c r="BB47" s="1970"/>
      <c r="BC47" s="1970"/>
      <c r="BD47" s="1971"/>
      <c r="BE47" s="5"/>
      <c r="BF47" s="1245"/>
      <c r="BG47" s="1246"/>
      <c r="BH47" s="1080">
        <v>10</v>
      </c>
      <c r="BI47" s="1080"/>
      <c r="BJ47" s="2124" t="s">
        <v>207</v>
      </c>
      <c r="BK47" s="1085"/>
      <c r="BL47" s="1085"/>
      <c r="BM47" s="1085"/>
      <c r="BN47" s="1085"/>
      <c r="BO47" s="1085"/>
      <c r="BP47" s="1085"/>
      <c r="BQ47" s="1085"/>
      <c r="BR47" s="1085"/>
      <c r="BS47" s="1085"/>
      <c r="BT47" s="1085"/>
      <c r="BU47" s="1085"/>
      <c r="BV47" s="1085"/>
      <c r="BW47" s="1085"/>
      <c r="BX47" s="1085"/>
      <c r="BY47" s="1085"/>
      <c r="BZ47" s="1085"/>
      <c r="CA47" s="1085"/>
      <c r="CB47" s="1085"/>
      <c r="CC47" s="1085"/>
      <c r="CD47" s="1085"/>
      <c r="CE47" s="1085"/>
      <c r="CF47" s="1085"/>
      <c r="CG47" s="1085"/>
      <c r="CH47" s="1085"/>
      <c r="CI47" s="1085"/>
      <c r="CJ47" s="1085"/>
      <c r="CK47" s="2181"/>
    </row>
    <row r="48" spans="1:89" s="34" customFormat="1" ht="12" customHeight="1" x14ac:dyDescent="0.2">
      <c r="A48" s="1570"/>
      <c r="B48" s="1571"/>
      <c r="C48" s="1571"/>
      <c r="D48" s="1571"/>
      <c r="E48" s="1571"/>
      <c r="F48" s="1571"/>
      <c r="G48" s="1571"/>
      <c r="H48" s="1025"/>
      <c r="I48" s="1025"/>
      <c r="J48" s="1025"/>
      <c r="K48" s="1025"/>
      <c r="L48" s="1025"/>
      <c r="M48" s="1025"/>
      <c r="N48" s="1025"/>
      <c r="O48" s="1025"/>
      <c r="P48" s="1025"/>
      <c r="Q48" s="1025"/>
      <c r="R48" s="1025"/>
      <c r="S48" s="1025"/>
      <c r="T48" s="1576"/>
      <c r="U48" s="1576"/>
      <c r="V48" s="1576"/>
      <c r="W48" s="1576"/>
      <c r="X48" s="1576"/>
      <c r="Y48" s="1576"/>
      <c r="Z48" s="1576"/>
      <c r="AA48" s="1576"/>
      <c r="AB48" s="1576"/>
      <c r="AC48" s="1576"/>
      <c r="AD48" s="1576"/>
      <c r="AE48" s="1576"/>
      <c r="AF48" s="1115"/>
      <c r="AG48" s="1116"/>
      <c r="AH48" s="1116"/>
      <c r="AI48" s="1277"/>
      <c r="AJ48" s="5"/>
      <c r="AK48" s="2174" t="str">
        <f t="shared" si="1"/>
        <v/>
      </c>
      <c r="AL48" s="2173"/>
      <c r="AM48" s="2173"/>
      <c r="AN48" s="2173" t="str">
        <f t="shared" si="2"/>
        <v/>
      </c>
      <c r="AO48" s="2173"/>
      <c r="AP48" s="2173"/>
      <c r="AQ48" s="2173" t="str">
        <f t="shared" si="3"/>
        <v/>
      </c>
      <c r="AR48" s="2173"/>
      <c r="AS48" s="2175"/>
      <c r="AT48" s="5"/>
      <c r="AU48" s="1969" t="str">
        <f t="shared" si="0"/>
        <v/>
      </c>
      <c r="AV48" s="1970"/>
      <c r="AW48" s="1970"/>
      <c r="AX48" s="1970"/>
      <c r="AY48" s="1970"/>
      <c r="AZ48" s="1970"/>
      <c r="BA48" s="1970"/>
      <c r="BB48" s="1970"/>
      <c r="BC48" s="1970"/>
      <c r="BD48" s="1971"/>
      <c r="BE48" s="5"/>
      <c r="BF48" s="1245"/>
      <c r="BG48" s="1246"/>
      <c r="BH48" s="1080">
        <v>11</v>
      </c>
      <c r="BI48" s="1080"/>
      <c r="BJ48" s="2124" t="s">
        <v>205</v>
      </c>
      <c r="BK48" s="1085"/>
      <c r="BL48" s="1085"/>
      <c r="BM48" s="1085"/>
      <c r="BN48" s="1085"/>
      <c r="BO48" s="1085"/>
      <c r="BP48" s="1085"/>
      <c r="BQ48" s="1085"/>
      <c r="BR48" s="1085"/>
      <c r="BS48" s="1085"/>
      <c r="BT48" s="1085"/>
      <c r="BU48" s="1085"/>
      <c r="BV48" s="1085"/>
      <c r="BW48" s="1085"/>
      <c r="BX48" s="1085"/>
      <c r="BY48" s="1085"/>
      <c r="BZ48" s="1085"/>
      <c r="CA48" s="1085"/>
      <c r="CB48" s="1085"/>
      <c r="CC48" s="1085"/>
      <c r="CD48" s="1085"/>
      <c r="CE48" s="1085"/>
      <c r="CF48" s="1085"/>
      <c r="CG48" s="1085"/>
      <c r="CH48" s="1085"/>
      <c r="CI48" s="1085"/>
      <c r="CJ48" s="1085"/>
      <c r="CK48" s="2181"/>
    </row>
    <row r="49" spans="1:89" s="34" customFormat="1" ht="12" customHeight="1" x14ac:dyDescent="0.2">
      <c r="A49" s="1570"/>
      <c r="B49" s="1571"/>
      <c r="C49" s="1571"/>
      <c r="D49" s="1571"/>
      <c r="E49" s="1571"/>
      <c r="F49" s="1571"/>
      <c r="G49" s="1571"/>
      <c r="H49" s="1041"/>
      <c r="I49" s="1041"/>
      <c r="J49" s="1041"/>
      <c r="K49" s="1041"/>
      <c r="L49" s="1041"/>
      <c r="M49" s="1041"/>
      <c r="N49" s="1025"/>
      <c r="O49" s="1025"/>
      <c r="P49" s="1025"/>
      <c r="Q49" s="1025"/>
      <c r="R49" s="1025"/>
      <c r="S49" s="1025"/>
      <c r="T49" s="1576"/>
      <c r="U49" s="1576"/>
      <c r="V49" s="1576"/>
      <c r="W49" s="1576"/>
      <c r="X49" s="1576"/>
      <c r="Y49" s="1576"/>
      <c r="Z49" s="1576"/>
      <c r="AA49" s="1576"/>
      <c r="AB49" s="1576"/>
      <c r="AC49" s="1576"/>
      <c r="AD49" s="1576"/>
      <c r="AE49" s="1576"/>
      <c r="AF49" s="1115"/>
      <c r="AG49" s="1116"/>
      <c r="AH49" s="1116"/>
      <c r="AI49" s="1277"/>
      <c r="AJ49" s="5"/>
      <c r="AK49" s="2174" t="str">
        <f t="shared" si="1"/>
        <v/>
      </c>
      <c r="AL49" s="2173"/>
      <c r="AM49" s="2173"/>
      <c r="AN49" s="2173" t="str">
        <f t="shared" si="2"/>
        <v/>
      </c>
      <c r="AO49" s="2173"/>
      <c r="AP49" s="2173"/>
      <c r="AQ49" s="2173" t="str">
        <f t="shared" si="3"/>
        <v/>
      </c>
      <c r="AR49" s="2173"/>
      <c r="AS49" s="2175"/>
      <c r="AT49" s="5"/>
      <c r="AU49" s="1969" t="str">
        <f t="shared" si="0"/>
        <v/>
      </c>
      <c r="AV49" s="1970"/>
      <c r="AW49" s="1970"/>
      <c r="AX49" s="1970"/>
      <c r="AY49" s="1970"/>
      <c r="AZ49" s="1970"/>
      <c r="BA49" s="1970"/>
      <c r="BB49" s="1970"/>
      <c r="BC49" s="1970"/>
      <c r="BD49" s="1971"/>
      <c r="BE49" s="5"/>
      <c r="BF49" s="1245"/>
      <c r="BG49" s="1246"/>
      <c r="BH49" s="1080">
        <v>12</v>
      </c>
      <c r="BI49" s="1080"/>
      <c r="BJ49" s="2124" t="s">
        <v>204</v>
      </c>
      <c r="BK49" s="1085"/>
      <c r="BL49" s="1085"/>
      <c r="BM49" s="1085"/>
      <c r="BN49" s="1085"/>
      <c r="BO49" s="1085"/>
      <c r="BP49" s="1085"/>
      <c r="BQ49" s="1085"/>
      <c r="BR49" s="1085"/>
      <c r="BS49" s="1085"/>
      <c r="BT49" s="1085"/>
      <c r="BU49" s="1085"/>
      <c r="BV49" s="1085"/>
      <c r="BW49" s="1085"/>
      <c r="BX49" s="1085"/>
      <c r="BY49" s="1085"/>
      <c r="BZ49" s="1085"/>
      <c r="CA49" s="1085"/>
      <c r="CB49" s="1085"/>
      <c r="CC49" s="1085"/>
      <c r="CD49" s="1085"/>
      <c r="CE49" s="1085"/>
      <c r="CF49" s="1085"/>
      <c r="CG49" s="1085"/>
      <c r="CH49" s="1085"/>
      <c r="CI49" s="1085"/>
      <c r="CJ49" s="1085"/>
      <c r="CK49" s="2181"/>
    </row>
    <row r="50" spans="1:89" s="34" customFormat="1" ht="12" customHeight="1" x14ac:dyDescent="0.2">
      <c r="A50" s="1570"/>
      <c r="B50" s="1571"/>
      <c r="C50" s="1571"/>
      <c r="D50" s="1571"/>
      <c r="E50" s="1571"/>
      <c r="F50" s="1571"/>
      <c r="G50" s="1571"/>
      <c r="H50" s="1025"/>
      <c r="I50" s="1025"/>
      <c r="J50" s="1025"/>
      <c r="K50" s="1025"/>
      <c r="L50" s="1025"/>
      <c r="M50" s="1025"/>
      <c r="N50" s="1025"/>
      <c r="O50" s="1025"/>
      <c r="P50" s="1025"/>
      <c r="Q50" s="1025"/>
      <c r="R50" s="1025"/>
      <c r="S50" s="1025"/>
      <c r="T50" s="1576"/>
      <c r="U50" s="1576"/>
      <c r="V50" s="1576"/>
      <c r="W50" s="1576"/>
      <c r="X50" s="1576"/>
      <c r="Y50" s="1576"/>
      <c r="Z50" s="1576"/>
      <c r="AA50" s="1576"/>
      <c r="AB50" s="1576"/>
      <c r="AC50" s="1576"/>
      <c r="AD50" s="1576"/>
      <c r="AE50" s="1576"/>
      <c r="AF50" s="1115"/>
      <c r="AG50" s="1116"/>
      <c r="AH50" s="1116"/>
      <c r="AI50" s="1277"/>
      <c r="AJ50" s="5"/>
      <c r="AK50" s="2174" t="str">
        <f t="shared" si="1"/>
        <v/>
      </c>
      <c r="AL50" s="2173"/>
      <c r="AM50" s="2173"/>
      <c r="AN50" s="2173" t="str">
        <f t="shared" si="2"/>
        <v/>
      </c>
      <c r="AO50" s="2173"/>
      <c r="AP50" s="2173"/>
      <c r="AQ50" s="2173" t="str">
        <f t="shared" si="3"/>
        <v/>
      </c>
      <c r="AR50" s="2173"/>
      <c r="AS50" s="2175"/>
      <c r="AT50" s="5"/>
      <c r="AU50" s="1969" t="str">
        <f t="shared" si="0"/>
        <v/>
      </c>
      <c r="AV50" s="1970"/>
      <c r="AW50" s="1970"/>
      <c r="AX50" s="1970"/>
      <c r="AY50" s="1970"/>
      <c r="AZ50" s="1970"/>
      <c r="BA50" s="1970"/>
      <c r="BB50" s="1970"/>
      <c r="BC50" s="1970"/>
      <c r="BD50" s="1971"/>
      <c r="BE50" s="5"/>
      <c r="BF50" s="1245"/>
      <c r="BG50" s="1246"/>
      <c r="BH50" s="1080">
        <v>13</v>
      </c>
      <c r="BI50" s="1080"/>
      <c r="BJ50" s="2124" t="s">
        <v>350</v>
      </c>
      <c r="BK50" s="1085"/>
      <c r="BL50" s="1085"/>
      <c r="BM50" s="1085"/>
      <c r="BN50" s="1085"/>
      <c r="BO50" s="1085"/>
      <c r="BP50" s="1085"/>
      <c r="BQ50" s="1085"/>
      <c r="BR50" s="1085"/>
      <c r="BS50" s="1085"/>
      <c r="BT50" s="1085"/>
      <c r="BU50" s="1085"/>
      <c r="BV50" s="1085"/>
      <c r="BW50" s="1085"/>
      <c r="BX50" s="1085"/>
      <c r="BY50" s="1085"/>
      <c r="BZ50" s="1085"/>
      <c r="CA50" s="1085"/>
      <c r="CB50" s="1085"/>
      <c r="CC50" s="1085"/>
      <c r="CD50" s="1085"/>
      <c r="CE50" s="1085"/>
      <c r="CF50" s="1085"/>
      <c r="CG50" s="1085"/>
      <c r="CH50" s="1085"/>
      <c r="CI50" s="1085"/>
      <c r="CJ50" s="1085"/>
      <c r="CK50" s="2181"/>
    </row>
    <row r="51" spans="1:89" s="230" customFormat="1" ht="12" customHeight="1" thickBot="1" x14ac:dyDescent="0.25">
      <c r="A51" s="1570"/>
      <c r="B51" s="1571"/>
      <c r="C51" s="1571"/>
      <c r="D51" s="1571"/>
      <c r="E51" s="1571"/>
      <c r="F51" s="1571"/>
      <c r="G51" s="1571"/>
      <c r="H51" s="1041"/>
      <c r="I51" s="1041"/>
      <c r="J51" s="1041"/>
      <c r="K51" s="1041"/>
      <c r="L51" s="1041"/>
      <c r="M51" s="1041"/>
      <c r="N51" s="1025"/>
      <c r="O51" s="1025"/>
      <c r="P51" s="1025"/>
      <c r="Q51" s="1025"/>
      <c r="R51" s="1025"/>
      <c r="S51" s="1025"/>
      <c r="T51" s="1576"/>
      <c r="U51" s="1576"/>
      <c r="V51" s="1576"/>
      <c r="W51" s="1576"/>
      <c r="X51" s="1576"/>
      <c r="Y51" s="1576"/>
      <c r="Z51" s="1576"/>
      <c r="AA51" s="1576"/>
      <c r="AB51" s="1576"/>
      <c r="AC51" s="1576"/>
      <c r="AD51" s="1576"/>
      <c r="AE51" s="1576"/>
      <c r="AF51" s="1115"/>
      <c r="AG51" s="1116"/>
      <c r="AH51" s="1116"/>
      <c r="AI51" s="1277"/>
      <c r="AJ51" s="5"/>
      <c r="AK51" s="2174" t="str">
        <f t="shared" si="1"/>
        <v/>
      </c>
      <c r="AL51" s="2173"/>
      <c r="AM51" s="2173"/>
      <c r="AN51" s="2173" t="str">
        <f t="shared" si="2"/>
        <v/>
      </c>
      <c r="AO51" s="2173"/>
      <c r="AP51" s="2173"/>
      <c r="AQ51" s="2173" t="str">
        <f t="shared" si="3"/>
        <v/>
      </c>
      <c r="AR51" s="2173"/>
      <c r="AS51" s="2175"/>
      <c r="AT51" s="5"/>
      <c r="AU51" s="1969" t="str">
        <f t="shared" si="0"/>
        <v/>
      </c>
      <c r="AV51" s="1970"/>
      <c r="AW51" s="1970"/>
      <c r="AX51" s="1970"/>
      <c r="AY51" s="1970"/>
      <c r="AZ51" s="1970"/>
      <c r="BA51" s="1970"/>
      <c r="BB51" s="1970"/>
      <c r="BC51" s="1970"/>
      <c r="BD51" s="1971"/>
      <c r="BE51" s="5"/>
      <c r="BF51" s="2014"/>
      <c r="BG51" s="1608"/>
      <c r="BH51" s="1553">
        <v>14</v>
      </c>
      <c r="BI51" s="1553"/>
      <c r="BJ51" s="1270" t="s">
        <v>196</v>
      </c>
      <c r="BK51" s="1271"/>
      <c r="BL51" s="1271"/>
      <c r="BM51" s="1271"/>
      <c r="BN51" s="1271"/>
      <c r="BO51" s="1271"/>
      <c r="BP51" s="1271"/>
      <c r="BQ51" s="1271"/>
      <c r="BR51" s="1271"/>
      <c r="BS51" s="1271"/>
      <c r="BT51" s="1271"/>
      <c r="BU51" s="1271"/>
      <c r="BV51" s="1271"/>
      <c r="BW51" s="1271"/>
      <c r="BX51" s="1271"/>
      <c r="BY51" s="1271"/>
      <c r="BZ51" s="1271"/>
      <c r="CA51" s="1271"/>
      <c r="CB51" s="1271"/>
      <c r="CC51" s="1271"/>
      <c r="CD51" s="1271"/>
      <c r="CE51" s="1271"/>
      <c r="CF51" s="1271"/>
      <c r="CG51" s="1271"/>
      <c r="CH51" s="1271"/>
      <c r="CI51" s="1271"/>
      <c r="CJ51" s="1271"/>
      <c r="CK51" s="1272"/>
    </row>
    <row r="52" spans="1:89" s="374" customFormat="1" ht="12" customHeight="1" x14ac:dyDescent="0.2">
      <c r="A52" s="1570"/>
      <c r="B52" s="1571"/>
      <c r="C52" s="1571"/>
      <c r="D52" s="1571"/>
      <c r="E52" s="1571"/>
      <c r="F52" s="1571"/>
      <c r="G52" s="1571"/>
      <c r="H52" s="1025"/>
      <c r="I52" s="1025"/>
      <c r="J52" s="1025"/>
      <c r="K52" s="1025"/>
      <c r="L52" s="1025"/>
      <c r="M52" s="1025"/>
      <c r="N52" s="1025"/>
      <c r="O52" s="1025"/>
      <c r="P52" s="1025"/>
      <c r="Q52" s="1070"/>
      <c r="R52" s="1070"/>
      <c r="S52" s="1070"/>
      <c r="T52" s="1576"/>
      <c r="U52" s="1576"/>
      <c r="V52" s="1576"/>
      <c r="W52" s="1576"/>
      <c r="X52" s="1576"/>
      <c r="Y52" s="1576"/>
      <c r="Z52" s="1576"/>
      <c r="AA52" s="1576"/>
      <c r="AB52" s="1576"/>
      <c r="AC52" s="1576"/>
      <c r="AD52" s="1576"/>
      <c r="AE52" s="1576"/>
      <c r="AF52" s="2176"/>
      <c r="AG52" s="937"/>
      <c r="AH52" s="937"/>
      <c r="AI52" s="2177"/>
      <c r="AJ52" s="5"/>
      <c r="AK52" s="2174" t="str">
        <f t="shared" si="1"/>
        <v/>
      </c>
      <c r="AL52" s="2173"/>
      <c r="AM52" s="2173"/>
      <c r="AN52" s="2173" t="str">
        <f t="shared" si="2"/>
        <v/>
      </c>
      <c r="AO52" s="2173"/>
      <c r="AP52" s="2173"/>
      <c r="AQ52" s="2173" t="str">
        <f t="shared" si="3"/>
        <v/>
      </c>
      <c r="AR52" s="2173"/>
      <c r="AS52" s="2175"/>
      <c r="AT52" s="5"/>
      <c r="AU52" s="1969" t="str">
        <f t="shared" si="0"/>
        <v/>
      </c>
      <c r="AV52" s="1970"/>
      <c r="AW52" s="1970"/>
      <c r="AX52" s="1970"/>
      <c r="AY52" s="1970"/>
      <c r="AZ52" s="1970"/>
      <c r="BA52" s="1970"/>
      <c r="BB52" s="1970"/>
      <c r="BC52" s="1970"/>
      <c r="BD52" s="1971"/>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85" t="s">
        <v>40</v>
      </c>
      <c r="B53" s="1586"/>
      <c r="C53" s="1586"/>
      <c r="D53" s="1586"/>
      <c r="E53" s="1586"/>
      <c r="F53" s="1586"/>
      <c r="G53" s="1586"/>
      <c r="H53" s="1586"/>
      <c r="I53" s="1586"/>
      <c r="J53" s="1586"/>
      <c r="K53" s="1586"/>
      <c r="L53" s="1586"/>
      <c r="M53" s="1586"/>
      <c r="N53" s="1586"/>
      <c r="O53" s="1586"/>
      <c r="P53" s="1586"/>
      <c r="Q53" s="1435" t="str">
        <f>IF(SUM(Q35:S52)&lt;&gt;0,SUM(Q35:S52),"")</f>
        <v/>
      </c>
      <c r="R53" s="1435"/>
      <c r="S53" s="1435"/>
      <c r="T53" s="1435" t="str">
        <f>IF(SUM(T35:V52)&lt;&gt;0,SUM(T35:V52),"")</f>
        <v/>
      </c>
      <c r="U53" s="1435"/>
      <c r="V53" s="1435"/>
      <c r="W53" s="1435" t="str">
        <f>IF(SUM(W35:Y52)&lt;&gt;0,SUM(W35:Y52),"")</f>
        <v/>
      </c>
      <c r="X53" s="1435"/>
      <c r="Y53" s="1435"/>
      <c r="Z53" s="1435" t="str">
        <f>IF(SUM(Z35:AB52)&lt;&gt;0,SUM(Z35:AB52),"")</f>
        <v/>
      </c>
      <c r="AA53" s="1435"/>
      <c r="AB53" s="1435"/>
      <c r="AC53" s="1435" t="str">
        <f>IF(SUM(AC35:AE52)&lt;&gt;0,SUM(AC35:AE52),"")</f>
        <v/>
      </c>
      <c r="AD53" s="1435"/>
      <c r="AE53" s="1435"/>
      <c r="AF53" s="2151"/>
      <c r="AG53" s="2151"/>
      <c r="AH53" s="2151"/>
      <c r="AI53" s="2152"/>
      <c r="AJ53" s="5"/>
      <c r="AK53" s="1635" t="str">
        <f>IFERROR((T53/Q53),"")</f>
        <v/>
      </c>
      <c r="AL53" s="1636"/>
      <c r="AM53" s="1636"/>
      <c r="AN53" s="1636"/>
      <c r="AO53" s="1636"/>
      <c r="AP53" s="1636"/>
      <c r="AQ53" s="1636"/>
      <c r="AR53" s="1636"/>
      <c r="AS53" s="1637"/>
      <c r="AT53" s="5"/>
      <c r="AU53" s="1972" t="str">
        <f>IFERROR(IF(AC53="","",IF(AC53&lt;Q53-(Q53*$BB$32),"Below "&amp;$BB$32*100&amp;"% by "&amp;Q53-(Q53*$BB$32)-AC53&amp;" CFM",IF(AC53&gt;Q53+(Q53*$BB$31),"Above "&amp;$BB$31*100&amp;"% by "&amp;AC53-Q53-(Q53*$BB$31)&amp;" CFM",""))),"")</f>
        <v/>
      </c>
      <c r="AV53" s="1973"/>
      <c r="AW53" s="1973"/>
      <c r="AX53" s="1973"/>
      <c r="AY53" s="1973"/>
      <c r="AZ53" s="1973"/>
      <c r="BA53" s="1973"/>
      <c r="BB53" s="1973"/>
      <c r="BC53" s="1973"/>
      <c r="BD53" s="1974"/>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05" t="s">
        <v>696</v>
      </c>
      <c r="AV55" s="1306"/>
      <c r="AW55" s="1306"/>
      <c r="AX55" s="1306"/>
      <c r="AY55" s="1306"/>
      <c r="AZ55" s="1306"/>
      <c r="BA55" s="1306"/>
      <c r="BB55" s="1306"/>
      <c r="BC55" s="1306"/>
      <c r="BD55" s="1306"/>
      <c r="BE55" s="1306"/>
      <c r="BF55" s="1306"/>
      <c r="BG55" s="1306"/>
      <c r="BH55" s="1306"/>
      <c r="BI55" s="1307"/>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905"/>
      <c r="AV56" s="906"/>
      <c r="AW56" s="906"/>
      <c r="AX56" s="906"/>
      <c r="AY56" s="907"/>
      <c r="AZ56" s="908"/>
      <c r="BA56" s="906"/>
      <c r="BB56" s="906"/>
      <c r="BC56" s="906"/>
      <c r="BD56" s="907"/>
      <c r="BE56" s="908"/>
      <c r="BF56" s="906"/>
      <c r="BG56" s="906"/>
      <c r="BH56" s="906"/>
      <c r="BI56" s="909"/>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886"/>
      <c r="AV57" s="870"/>
      <c r="AW57" s="870"/>
      <c r="AX57" s="870"/>
      <c r="AY57" s="871"/>
      <c r="AZ57" s="869"/>
      <c r="BA57" s="870"/>
      <c r="BB57" s="870"/>
      <c r="BC57" s="870"/>
      <c r="BD57" s="871"/>
      <c r="BE57" s="869"/>
      <c r="BF57" s="870"/>
      <c r="BG57" s="870"/>
      <c r="BH57" s="870"/>
      <c r="BI57" s="872"/>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886"/>
      <c r="AV58" s="870"/>
      <c r="AW58" s="870"/>
      <c r="AX58" s="870"/>
      <c r="AY58" s="871"/>
      <c r="AZ58" s="869"/>
      <c r="BA58" s="870"/>
      <c r="BB58" s="870"/>
      <c r="BC58" s="870"/>
      <c r="BD58" s="871"/>
      <c r="BE58" s="869"/>
      <c r="BF58" s="870"/>
      <c r="BG58" s="870"/>
      <c r="BH58" s="870"/>
      <c r="BI58" s="872"/>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886"/>
      <c r="AV59" s="870"/>
      <c r="AW59" s="870"/>
      <c r="AX59" s="870"/>
      <c r="AY59" s="871"/>
      <c r="AZ59" s="869"/>
      <c r="BA59" s="870"/>
      <c r="BB59" s="870"/>
      <c r="BC59" s="870"/>
      <c r="BD59" s="871"/>
      <c r="BE59" s="869"/>
      <c r="BF59" s="870"/>
      <c r="BG59" s="870"/>
      <c r="BH59" s="870"/>
      <c r="BI59" s="872"/>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886"/>
      <c r="AV60" s="870"/>
      <c r="AW60" s="870"/>
      <c r="AX60" s="870"/>
      <c r="AY60" s="871"/>
      <c r="AZ60" s="869"/>
      <c r="BA60" s="870"/>
      <c r="BB60" s="870"/>
      <c r="BC60" s="870"/>
      <c r="BD60" s="871"/>
      <c r="BE60" s="869"/>
      <c r="BF60" s="870"/>
      <c r="BG60" s="870"/>
      <c r="BH60" s="870"/>
      <c r="BI60" s="872"/>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0"/>
      <c r="AV61" s="923"/>
      <c r="AW61" s="923"/>
      <c r="AX61" s="923"/>
      <c r="AY61" s="931"/>
      <c r="AZ61" s="922"/>
      <c r="BA61" s="923"/>
      <c r="BB61" s="923"/>
      <c r="BC61" s="923"/>
      <c r="BD61" s="931"/>
      <c r="BE61" s="922"/>
      <c r="BF61" s="923"/>
      <c r="BG61" s="923"/>
      <c r="BH61" s="923"/>
      <c r="BI61" s="924"/>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83" t="s">
        <v>49</v>
      </c>
      <c r="AK1" s="2183"/>
      <c r="AL1" s="2183"/>
      <c r="AM1" s="2183"/>
      <c r="AN1" s="2183"/>
      <c r="AO1" s="2183"/>
      <c r="AP1" s="2183"/>
      <c r="AQ1" s="2183"/>
      <c r="AR1" s="2183"/>
      <c r="AS1" s="2183"/>
      <c r="AT1" s="2183"/>
      <c r="AU1" s="2183"/>
      <c r="AV1" s="2183"/>
      <c r="AW1" s="2183"/>
      <c r="AX1" s="2183"/>
      <c r="AY1" s="2183"/>
      <c r="AZ1" s="2183"/>
      <c r="BA1" s="2183"/>
      <c r="BB1" s="2183"/>
      <c r="BC1" s="2183"/>
      <c r="BD1" s="2183"/>
      <c r="BE1" s="2183"/>
      <c r="BF1" s="2183"/>
      <c r="BG1" s="2183"/>
      <c r="BH1" s="2183"/>
      <c r="BI1" s="2183"/>
      <c r="BJ1" s="2183"/>
      <c r="BK1" s="2183"/>
      <c r="BL1" s="2183"/>
      <c r="BM1" s="2183"/>
      <c r="BN1" s="2183"/>
      <c r="BO1" s="2183"/>
      <c r="BP1" s="2183"/>
      <c r="BQ1" s="2183"/>
      <c r="BR1" s="2183"/>
      <c r="BS1" s="218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1"/>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1" t="s">
        <v>61</v>
      </c>
      <c r="B9" s="1371"/>
      <c r="C9" s="1371"/>
      <c r="D9" s="1371"/>
      <c r="E9" s="1371"/>
      <c r="F9" s="940"/>
      <c r="G9" s="940"/>
      <c r="H9" s="940"/>
      <c r="I9" s="940"/>
      <c r="J9" s="940"/>
      <c r="K9" s="940"/>
      <c r="L9" s="940"/>
      <c r="M9" s="940"/>
      <c r="N9" s="940"/>
      <c r="O9" s="940"/>
      <c r="P9" s="940"/>
      <c r="Q9" s="6"/>
      <c r="R9" s="6"/>
      <c r="S9" s="6"/>
      <c r="T9" s="1371" t="s">
        <v>46</v>
      </c>
      <c r="U9" s="1371"/>
      <c r="V9" s="1371"/>
      <c r="W9" s="1371"/>
      <c r="X9" s="1371"/>
      <c r="Y9" s="940"/>
      <c r="Z9" s="940"/>
      <c r="AA9" s="940"/>
      <c r="AB9" s="940"/>
      <c r="AC9" s="940"/>
      <c r="AD9" s="940"/>
      <c r="AE9" s="940"/>
      <c r="AF9" s="940"/>
      <c r="AG9" s="940"/>
      <c r="AH9" s="940"/>
      <c r="AI9" s="940"/>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88" t="s">
        <v>158</v>
      </c>
      <c r="B11" s="1289"/>
      <c r="C11" s="1289"/>
      <c r="D11" s="1289"/>
      <c r="E11" s="1289"/>
      <c r="F11" s="1289"/>
      <c r="G11" s="1289"/>
      <c r="H11" s="1289"/>
      <c r="I11" s="1289"/>
      <c r="J11" s="1289"/>
      <c r="K11" s="1289"/>
      <c r="L11" s="1289"/>
      <c r="M11" s="1289"/>
      <c r="N11" s="1289"/>
      <c r="O11" s="1289"/>
      <c r="P11" s="1290"/>
      <c r="Q11" s="6"/>
      <c r="R11" s="6"/>
      <c r="S11" s="1288" t="s">
        <v>114</v>
      </c>
      <c r="T11" s="1289"/>
      <c r="U11" s="1289"/>
      <c r="V11" s="1289"/>
      <c r="W11" s="1289"/>
      <c r="X11" s="1289"/>
      <c r="Y11" s="1289"/>
      <c r="Z11" s="1289"/>
      <c r="AA11" s="1289"/>
      <c r="AB11" s="1289"/>
      <c r="AC11" s="1289"/>
      <c r="AD11" s="1289"/>
      <c r="AE11" s="1289"/>
      <c r="AF11" s="1289"/>
      <c r="AG11" s="1289"/>
      <c r="AH11" s="1289"/>
      <c r="AI11" s="1290"/>
      <c r="AJ11" s="5"/>
      <c r="AK11" s="1305" t="s">
        <v>1008</v>
      </c>
      <c r="AL11" s="1306"/>
      <c r="AM11" s="1306"/>
      <c r="AN11" s="1306"/>
      <c r="AO11" s="1306"/>
      <c r="AP11" s="1306"/>
      <c r="AQ11" s="1306"/>
      <c r="AR11" s="1306"/>
      <c r="AS11" s="1306"/>
      <c r="AT11" s="1306"/>
      <c r="AU11" s="1306"/>
      <c r="AV11" s="1306"/>
      <c r="AW11" s="1306"/>
      <c r="AX11" s="1306"/>
      <c r="AY11" s="1306"/>
      <c r="AZ11" s="1306"/>
      <c r="BA11" s="1306"/>
      <c r="BB11" s="1306"/>
      <c r="BC11" s="1306"/>
      <c r="BD11" s="1306"/>
      <c r="BE11" s="1306"/>
      <c r="BF11" s="1306"/>
      <c r="BG11" s="1306"/>
      <c r="BH11" s="1306"/>
      <c r="BI11" s="1306"/>
      <c r="BJ11" s="1306"/>
      <c r="BK11" s="1306"/>
      <c r="BL11" s="1306"/>
      <c r="BM11" s="1306"/>
      <c r="BN11" s="1306"/>
      <c r="BO11" s="1307"/>
      <c r="BP11" s="5"/>
      <c r="BQ11" s="5"/>
      <c r="BR11" s="5"/>
      <c r="BS11" s="5"/>
    </row>
    <row r="12" spans="1:71" ht="12.75" customHeight="1" thickTop="1" x14ac:dyDescent="0.2">
      <c r="A12" s="1378" t="s">
        <v>111</v>
      </c>
      <c r="B12" s="1379"/>
      <c r="C12" s="1379"/>
      <c r="D12" s="1379"/>
      <c r="E12" s="1379"/>
      <c r="F12" s="1380"/>
      <c r="G12" s="1041"/>
      <c r="H12" s="1041"/>
      <c r="I12" s="1041"/>
      <c r="J12" s="1041"/>
      <c r="K12" s="1041"/>
      <c r="L12" s="1041"/>
      <c r="M12" s="1041"/>
      <c r="N12" s="1041"/>
      <c r="O12" s="1041"/>
      <c r="P12" s="1042"/>
      <c r="Q12" s="6"/>
      <c r="R12" s="6"/>
      <c r="S12" s="1353" t="s">
        <v>111</v>
      </c>
      <c r="T12" s="1354"/>
      <c r="U12" s="1354"/>
      <c r="V12" s="1354"/>
      <c r="W12" s="1354"/>
      <c r="X12" s="1354"/>
      <c r="Y12" s="1354"/>
      <c r="Z12" s="1041"/>
      <c r="AA12" s="1041"/>
      <c r="AB12" s="1041"/>
      <c r="AC12" s="1041"/>
      <c r="AD12" s="1041"/>
      <c r="AE12" s="1041"/>
      <c r="AF12" s="1041"/>
      <c r="AG12" s="1041"/>
      <c r="AH12" s="1041"/>
      <c r="AI12" s="1042"/>
      <c r="AJ12" s="5"/>
      <c r="AK12" s="1683"/>
      <c r="AL12" s="1684"/>
      <c r="AM12" s="1685"/>
      <c r="AN12" s="1259" t="s">
        <v>1007</v>
      </c>
      <c r="AO12" s="1259"/>
      <c r="AP12" s="1259"/>
      <c r="AQ12" s="1259" t="s">
        <v>98</v>
      </c>
      <c r="AR12" s="1259"/>
      <c r="AS12" s="1259"/>
      <c r="AT12" s="2062"/>
      <c r="AU12" s="2062"/>
      <c r="AV12" s="2062"/>
      <c r="AW12" s="2062"/>
      <c r="AX12" s="2062"/>
      <c r="AY12" s="2063"/>
      <c r="AZ12" s="1259" t="s">
        <v>155</v>
      </c>
      <c r="BA12" s="1259"/>
      <c r="BB12" s="1259"/>
      <c r="BC12" s="1259"/>
      <c r="BD12" s="1259"/>
      <c r="BE12" s="1259"/>
      <c r="BF12" s="1259"/>
      <c r="BG12" s="1259"/>
      <c r="BH12" s="2064" t="s">
        <v>154</v>
      </c>
      <c r="BI12" s="2065"/>
      <c r="BJ12" s="2065"/>
      <c r="BK12" s="2065"/>
      <c r="BL12" s="2065"/>
      <c r="BM12" s="2065"/>
      <c r="BN12" s="2065"/>
      <c r="BO12" s="2066"/>
      <c r="BP12" s="5"/>
      <c r="BQ12" s="5"/>
      <c r="BR12" s="5"/>
      <c r="BS12" s="5"/>
    </row>
    <row r="13" spans="1:71" ht="12" customHeight="1" x14ac:dyDescent="0.2">
      <c r="A13" s="1384" t="s">
        <v>54</v>
      </c>
      <c r="B13" s="1385"/>
      <c r="C13" s="1385"/>
      <c r="D13" s="1385"/>
      <c r="E13" s="1385"/>
      <c r="F13" s="1386"/>
      <c r="G13" s="1025"/>
      <c r="H13" s="1025"/>
      <c r="I13" s="1025"/>
      <c r="J13" s="1025"/>
      <c r="K13" s="1025"/>
      <c r="L13" s="1025"/>
      <c r="M13" s="1025"/>
      <c r="N13" s="1025"/>
      <c r="O13" s="1025"/>
      <c r="P13" s="1026"/>
      <c r="Q13" s="6"/>
      <c r="R13" s="6"/>
      <c r="S13" s="1296" t="s">
        <v>108</v>
      </c>
      <c r="T13" s="1297"/>
      <c r="U13" s="1297"/>
      <c r="V13" s="1297"/>
      <c r="W13" s="1297"/>
      <c r="X13" s="1297"/>
      <c r="Y13" s="1297"/>
      <c r="Z13" s="1025"/>
      <c r="AA13" s="1025"/>
      <c r="AB13" s="1025"/>
      <c r="AC13" s="1025"/>
      <c r="AD13" s="1025"/>
      <c r="AE13" s="1025"/>
      <c r="AF13" s="1025"/>
      <c r="AG13" s="1025"/>
      <c r="AH13" s="1025"/>
      <c r="AI13" s="1026"/>
      <c r="AJ13" s="5"/>
      <c r="AK13" s="1316" t="s">
        <v>152</v>
      </c>
      <c r="AL13" s="1317"/>
      <c r="AM13" s="1317"/>
      <c r="AN13" s="1072"/>
      <c r="AO13" s="1072"/>
      <c r="AP13" s="1072"/>
      <c r="AQ13" s="1065"/>
      <c r="AR13" s="1065"/>
      <c r="AS13" s="1066"/>
      <c r="AT13" s="2067"/>
      <c r="AU13" s="2068"/>
      <c r="AV13" s="2068"/>
      <c r="AW13" s="2068"/>
      <c r="AX13" s="2068"/>
      <c r="AY13" s="2069"/>
      <c r="AZ13" s="2061" t="str">
        <f>IF(AN13="","",IF(100*(ABS(AN13-$AN$16)/$AN$16)&gt;10,"T1 Exceeds 10% by "&amp;ROUND(100*(ABS(AN13-$AN$16)/$AN$16)-10,1)&amp;"%",""))</f>
        <v/>
      </c>
      <c r="BA13" s="1314"/>
      <c r="BB13" s="1314"/>
      <c r="BC13" s="1314"/>
      <c r="BD13" s="1314"/>
      <c r="BE13" s="1314"/>
      <c r="BF13" s="1314"/>
      <c r="BG13" s="1314"/>
      <c r="BH13" s="1314" t="str">
        <f>IF(AQ13="","",IF(100*(ABS(AQ13-$AQ$16)/$AQ$16)&gt;2,"T1 Exceeds 2% by "&amp;ROUND(100*(ABS(AQ13-$AQ$16)/$AQ$16)-2,1)&amp;"%",""))</f>
        <v/>
      </c>
      <c r="BI13" s="1314"/>
      <c r="BJ13" s="1314"/>
      <c r="BK13" s="1314"/>
      <c r="BL13" s="1314"/>
      <c r="BM13" s="1314"/>
      <c r="BN13" s="1314"/>
      <c r="BO13" s="1315"/>
      <c r="BP13" s="5"/>
      <c r="BQ13" s="5"/>
      <c r="BR13" s="5"/>
      <c r="BS13" s="5"/>
    </row>
    <row r="14" spans="1:71" ht="12" customHeight="1" x14ac:dyDescent="0.2">
      <c r="A14" s="1384" t="s">
        <v>150</v>
      </c>
      <c r="B14" s="1385"/>
      <c r="C14" s="1385"/>
      <c r="D14" s="1385"/>
      <c r="E14" s="1385"/>
      <c r="F14" s="1386"/>
      <c r="G14" s="1025"/>
      <c r="H14" s="1025"/>
      <c r="I14" s="1025"/>
      <c r="J14" s="1025"/>
      <c r="K14" s="1025"/>
      <c r="L14" s="1025"/>
      <c r="M14" s="1025"/>
      <c r="N14" s="1025"/>
      <c r="O14" s="1025"/>
      <c r="P14" s="1026"/>
      <c r="Q14" s="6"/>
      <c r="R14" s="6"/>
      <c r="S14" s="1384" t="s">
        <v>105</v>
      </c>
      <c r="T14" s="1385"/>
      <c r="U14" s="1385"/>
      <c r="V14" s="1385"/>
      <c r="W14" s="1385"/>
      <c r="X14" s="1385"/>
      <c r="Y14" s="1386"/>
      <c r="Z14" s="925"/>
      <c r="AA14" s="925"/>
      <c r="AB14" s="925"/>
      <c r="AC14" s="925"/>
      <c r="AD14" s="925"/>
      <c r="AE14" s="925"/>
      <c r="AF14" s="925"/>
      <c r="AG14" s="925"/>
      <c r="AH14" s="925"/>
      <c r="AI14" s="1073"/>
      <c r="AJ14" s="5"/>
      <c r="AK14" s="1316" t="s">
        <v>51</v>
      </c>
      <c r="AL14" s="1317"/>
      <c r="AM14" s="1317"/>
      <c r="AN14" s="1072"/>
      <c r="AO14" s="1072"/>
      <c r="AP14" s="1072"/>
      <c r="AQ14" s="1065"/>
      <c r="AR14" s="1065"/>
      <c r="AS14" s="1066"/>
      <c r="AT14" s="2070"/>
      <c r="AU14" s="2071"/>
      <c r="AV14" s="2071"/>
      <c r="AW14" s="2071"/>
      <c r="AX14" s="2071"/>
      <c r="AY14" s="2072"/>
      <c r="AZ14" s="2061" t="str">
        <f>IF(AN14="","",IF(100*(ABS(AN14-$AN$16)/$AN$16)&gt;10,"T2 Exceeds 10% by "&amp;ROUND(100*(ABS(AN14-$AN$16)/$AN$16)-10,1)&amp;"%",""))</f>
        <v/>
      </c>
      <c r="BA14" s="1314"/>
      <c r="BB14" s="1314"/>
      <c r="BC14" s="1314"/>
      <c r="BD14" s="1314"/>
      <c r="BE14" s="1314"/>
      <c r="BF14" s="1314"/>
      <c r="BG14" s="1314"/>
      <c r="BH14" s="1314" t="str">
        <f>IF(AQ14="","",IF(100*(ABS(AQ14-$AQ$16)/$AQ$16)&gt;2,"T2 Exceeds 2% by "&amp;ROUND(100*(ABS(AQ14-$AQ$16)/$AQ$16)-2,1)&amp;"%",""))</f>
        <v/>
      </c>
      <c r="BI14" s="1314"/>
      <c r="BJ14" s="1314"/>
      <c r="BK14" s="1314"/>
      <c r="BL14" s="1314"/>
      <c r="BM14" s="1314"/>
      <c r="BN14" s="1314"/>
      <c r="BO14" s="1315"/>
      <c r="BP14" s="5"/>
      <c r="BQ14" s="5"/>
      <c r="BR14" s="5"/>
      <c r="BS14" s="5"/>
    </row>
    <row r="15" spans="1:71" ht="12" customHeight="1" x14ac:dyDescent="0.2">
      <c r="A15" s="1296" t="s">
        <v>149</v>
      </c>
      <c r="B15" s="1297"/>
      <c r="C15" s="1297"/>
      <c r="D15" s="1297"/>
      <c r="E15" s="1297"/>
      <c r="F15" s="1297"/>
      <c r="G15" s="1365" t="s">
        <v>148</v>
      </c>
      <c r="H15" s="1365"/>
      <c r="I15" s="1365"/>
      <c r="J15" s="1365"/>
      <c r="K15" s="1365"/>
      <c r="L15" s="1365"/>
      <c r="M15" s="1365"/>
      <c r="N15" s="1365"/>
      <c r="O15" s="1365"/>
      <c r="P15" s="1366"/>
      <c r="Q15" s="6"/>
      <c r="R15" s="6"/>
      <c r="S15" s="1296" t="s">
        <v>104</v>
      </c>
      <c r="T15" s="1297"/>
      <c r="U15" s="1297"/>
      <c r="V15" s="1297"/>
      <c r="W15" s="1297"/>
      <c r="X15" s="1297"/>
      <c r="Y15" s="1297"/>
      <c r="Z15" s="1069"/>
      <c r="AA15" s="1070"/>
      <c r="AB15" s="1070"/>
      <c r="AC15" s="1070"/>
      <c r="AD15" s="1070"/>
      <c r="AE15" s="1070"/>
      <c r="AF15" s="1070"/>
      <c r="AG15" s="1070"/>
      <c r="AH15" s="1070"/>
      <c r="AI15" s="1071"/>
      <c r="AJ15" s="5"/>
      <c r="AK15" s="1316" t="s">
        <v>50</v>
      </c>
      <c r="AL15" s="1317"/>
      <c r="AM15" s="1317"/>
      <c r="AN15" s="1072"/>
      <c r="AO15" s="1072"/>
      <c r="AP15" s="1072"/>
      <c r="AQ15" s="1065"/>
      <c r="AR15" s="1065"/>
      <c r="AS15" s="1066"/>
      <c r="AT15" s="2073"/>
      <c r="AU15" s="2074"/>
      <c r="AV15" s="2074"/>
      <c r="AW15" s="2074"/>
      <c r="AX15" s="2074"/>
      <c r="AY15" s="2075"/>
      <c r="AZ15" s="2061" t="str">
        <f>IF(AN15="","",IF(100*(ABS(AN15-$AN$16)/$AN$16)&gt;10,"T3 Exceeds 10% by "&amp;ROUND(100*(ABS(AN15-$AN$16)/$AN$16)-10,1)&amp;"%",""))</f>
        <v/>
      </c>
      <c r="BA15" s="1314"/>
      <c r="BB15" s="1314"/>
      <c r="BC15" s="1314"/>
      <c r="BD15" s="1314"/>
      <c r="BE15" s="1314"/>
      <c r="BF15" s="1314"/>
      <c r="BG15" s="1314"/>
      <c r="BH15" s="1314" t="str">
        <f>IF(AQ15="","",IF(100*(ABS(AQ15-$AQ$16)/$AQ$16)&gt;2,"T3 Exceeds 2% by "&amp;ROUND(100*(ABS(AQ15-$AQ$16)/$AQ$16)-2,1)&amp;"%",""))</f>
        <v/>
      </c>
      <c r="BI15" s="1314"/>
      <c r="BJ15" s="1314"/>
      <c r="BK15" s="1314"/>
      <c r="BL15" s="1314"/>
      <c r="BM15" s="1314"/>
      <c r="BN15" s="1314"/>
      <c r="BO15" s="1315"/>
      <c r="BP15" s="5"/>
      <c r="BQ15" s="5"/>
      <c r="BR15" s="5"/>
      <c r="BS15" s="5"/>
    </row>
    <row r="16" spans="1:71" ht="12" customHeight="1" thickBot="1" x14ac:dyDescent="0.25">
      <c r="A16" s="1294" t="s">
        <v>146</v>
      </c>
      <c r="B16" s="1295"/>
      <c r="C16" s="1295"/>
      <c r="D16" s="1295"/>
      <c r="E16" s="1295"/>
      <c r="F16" s="1295"/>
      <c r="G16" s="1013"/>
      <c r="H16" s="1013"/>
      <c r="I16" s="1013"/>
      <c r="J16" s="1013"/>
      <c r="K16" s="1013"/>
      <c r="L16" s="1013"/>
      <c r="M16" s="1013"/>
      <c r="N16" s="1013"/>
      <c r="O16" s="1013"/>
      <c r="P16" s="1167"/>
      <c r="Q16" s="6"/>
      <c r="R16" s="6"/>
      <c r="S16" s="1416"/>
      <c r="T16" s="1417"/>
      <c r="U16" s="1417"/>
      <c r="V16" s="1417"/>
      <c r="W16" s="1417"/>
      <c r="X16" s="1417"/>
      <c r="Y16" s="1417"/>
      <c r="Z16" s="1360" t="s">
        <v>102</v>
      </c>
      <c r="AA16" s="1360"/>
      <c r="AB16" s="1360"/>
      <c r="AC16" s="1360"/>
      <c r="AD16" s="1360"/>
      <c r="AE16" s="1360" t="s">
        <v>101</v>
      </c>
      <c r="AF16" s="1360"/>
      <c r="AG16" s="1360"/>
      <c r="AH16" s="1360"/>
      <c r="AI16" s="1361"/>
      <c r="AJ16" s="5"/>
      <c r="AK16" s="1316" t="s">
        <v>144</v>
      </c>
      <c r="AL16" s="1317"/>
      <c r="AM16" s="1317"/>
      <c r="AN16" s="1388" t="str">
        <f>IFERROR(AVERAGE(AN13:AP15),"")</f>
        <v/>
      </c>
      <c r="AO16" s="1388"/>
      <c r="AP16" s="1388"/>
      <c r="AQ16" s="1312" t="str">
        <f>IFERROR(AVERAGE(AQ13:AS15),"")</f>
        <v/>
      </c>
      <c r="AR16" s="1312"/>
      <c r="AS16" s="1422"/>
      <c r="AT16" s="2078"/>
      <c r="AU16" s="2079"/>
      <c r="AV16" s="2079"/>
      <c r="AW16" s="2079"/>
      <c r="AX16" s="2079"/>
      <c r="AY16" s="2080"/>
      <c r="AZ16" s="1336" t="s">
        <v>143</v>
      </c>
      <c r="BA16" s="1336"/>
      <c r="BB16" s="1336"/>
      <c r="BC16" s="1336"/>
      <c r="BD16" s="1336"/>
      <c r="BE16" s="1336"/>
      <c r="BF16" s="1336"/>
      <c r="BG16" s="1336"/>
      <c r="BH16" s="1336"/>
      <c r="BI16" s="1336"/>
      <c r="BJ16" s="1336"/>
      <c r="BK16" s="1336"/>
      <c r="BL16" s="1336"/>
      <c r="BM16" s="1336"/>
      <c r="BN16" s="1336"/>
      <c r="BO16" s="133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53" t="s">
        <v>32</v>
      </c>
      <c r="T17" s="1354"/>
      <c r="U17" s="1354"/>
      <c r="V17" s="1354"/>
      <c r="W17" s="1354"/>
      <c r="X17" s="1354"/>
      <c r="Y17" s="1354"/>
      <c r="Z17" s="1041"/>
      <c r="AA17" s="1041"/>
      <c r="AB17" s="1041"/>
      <c r="AC17" s="1041"/>
      <c r="AD17" s="1041"/>
      <c r="AE17" s="1041"/>
      <c r="AF17" s="1041"/>
      <c r="AG17" s="1041"/>
      <c r="AH17" s="1041"/>
      <c r="AI17" s="1042"/>
      <c r="AJ17" s="5"/>
      <c r="AK17" s="2048"/>
      <c r="AL17" s="2049"/>
      <c r="AM17" s="2049"/>
      <c r="AN17" s="2049"/>
      <c r="AO17" s="2049"/>
      <c r="AP17" s="2049"/>
      <c r="AQ17" s="2049"/>
      <c r="AR17" s="2049"/>
      <c r="AS17" s="2050"/>
      <c r="AT17" s="1776" t="s">
        <v>141</v>
      </c>
      <c r="AU17" s="1776"/>
      <c r="AV17" s="1776"/>
      <c r="AW17" s="1776"/>
      <c r="AX17" s="1776"/>
      <c r="AY17" s="2054"/>
      <c r="AZ17" s="1338" t="s">
        <v>140</v>
      </c>
      <c r="BA17" s="1339"/>
      <c r="BB17" s="1339"/>
      <c r="BC17" s="1339"/>
      <c r="BD17" s="1339"/>
      <c r="BE17" s="1339"/>
      <c r="BF17" s="1339"/>
      <c r="BG17" s="1339"/>
      <c r="BH17" s="1339"/>
      <c r="BI17" s="1339"/>
      <c r="BJ17" s="1339"/>
      <c r="BK17" s="1339"/>
      <c r="BL17" s="1339"/>
      <c r="BM17" s="1339"/>
      <c r="BN17" s="1339"/>
      <c r="BO17" s="1340"/>
      <c r="BP17" s="5"/>
      <c r="BQ17" s="5"/>
      <c r="BR17" s="5"/>
      <c r="BS17" s="5"/>
    </row>
    <row r="18" spans="1:73" ht="12" customHeight="1" thickBot="1" x14ac:dyDescent="0.25">
      <c r="A18" s="1288" t="s">
        <v>758</v>
      </c>
      <c r="B18" s="1289"/>
      <c r="C18" s="1289"/>
      <c r="D18" s="1289"/>
      <c r="E18" s="1289"/>
      <c r="F18" s="1289"/>
      <c r="G18" s="1289"/>
      <c r="H18" s="1289"/>
      <c r="I18" s="1289"/>
      <c r="J18" s="1289"/>
      <c r="K18" s="1290"/>
      <c r="L18" s="6"/>
      <c r="M18" s="6"/>
      <c r="N18" s="6"/>
      <c r="O18" s="6"/>
      <c r="P18" s="6"/>
      <c r="Q18" s="6"/>
      <c r="R18" s="6"/>
      <c r="S18" s="1296" t="s">
        <v>100</v>
      </c>
      <c r="T18" s="1297"/>
      <c r="U18" s="1297"/>
      <c r="V18" s="1297"/>
      <c r="W18" s="1297"/>
      <c r="X18" s="1297"/>
      <c r="Y18" s="1297"/>
      <c r="Z18" s="919"/>
      <c r="AA18" s="919"/>
      <c r="AB18" s="919"/>
      <c r="AC18" s="919"/>
      <c r="AD18" s="919"/>
      <c r="AE18" s="1291" t="s">
        <v>99</v>
      </c>
      <c r="AF18" s="1292"/>
      <c r="AG18" s="1292"/>
      <c r="AH18" s="1292"/>
      <c r="AI18" s="1293"/>
      <c r="AJ18" s="5"/>
      <c r="AK18" s="2051"/>
      <c r="AL18" s="2052"/>
      <c r="AM18" s="2052"/>
      <c r="AN18" s="2052"/>
      <c r="AO18" s="2052"/>
      <c r="AP18" s="2052"/>
      <c r="AQ18" s="2052"/>
      <c r="AR18" s="2052"/>
      <c r="AS18" s="2053"/>
      <c r="AT18" s="1035"/>
      <c r="AU18" s="1036"/>
      <c r="AV18" s="1036"/>
      <c r="AW18" s="1036"/>
      <c r="AX18" s="1036"/>
      <c r="AY18" s="1037"/>
      <c r="AZ18" s="1341"/>
      <c r="BA18" s="1342"/>
      <c r="BB18" s="1342"/>
      <c r="BC18" s="1342"/>
      <c r="BD18" s="1342"/>
      <c r="BE18" s="1342"/>
      <c r="BF18" s="1342"/>
      <c r="BG18" s="1342"/>
      <c r="BH18" s="1342"/>
      <c r="BI18" s="1342"/>
      <c r="BJ18" s="1342"/>
      <c r="BK18" s="1342"/>
      <c r="BL18" s="1342"/>
      <c r="BM18" s="1342"/>
      <c r="BN18" s="1342"/>
      <c r="BO18" s="1343"/>
      <c r="BP18" s="5"/>
      <c r="BQ18" s="5"/>
      <c r="BR18" s="5"/>
      <c r="BS18" s="5"/>
    </row>
    <row r="19" spans="1:73" ht="12" customHeight="1" thickTop="1" x14ac:dyDescent="0.2">
      <c r="A19" s="2184"/>
      <c r="B19" s="2185"/>
      <c r="C19" s="2185"/>
      <c r="D19" s="2185"/>
      <c r="E19" s="2185"/>
      <c r="F19" s="2186"/>
      <c r="G19" s="1673" t="s">
        <v>29</v>
      </c>
      <c r="H19" s="1673"/>
      <c r="I19" s="1673"/>
      <c r="J19" s="1673"/>
      <c r="K19" s="1686"/>
      <c r="L19" s="6"/>
      <c r="M19" s="6"/>
      <c r="N19" s="6"/>
      <c r="O19" s="6"/>
      <c r="P19" s="6"/>
      <c r="Q19" s="6"/>
      <c r="R19" s="6"/>
      <c r="S19" s="1296" t="s">
        <v>946</v>
      </c>
      <c r="T19" s="1297"/>
      <c r="U19" s="1297"/>
      <c r="V19" s="1297"/>
      <c r="W19" s="1297"/>
      <c r="X19" s="1297"/>
      <c r="Y19" s="1297"/>
      <c r="Z19" s="1291" t="s">
        <v>99</v>
      </c>
      <c r="AA19" s="1292"/>
      <c r="AB19" s="1292"/>
      <c r="AC19" s="1292"/>
      <c r="AD19" s="1292"/>
      <c r="AE19" s="1292" t="str">
        <f>IF(Z15&lt;&gt;"---",IF(Z18*Z15&lt;&gt;0,Z18*Z15, ""),"---")</f>
        <v/>
      </c>
      <c r="AF19" s="1292"/>
      <c r="AG19" s="1292"/>
      <c r="AH19" s="1292"/>
      <c r="AI19" s="129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6" t="s">
        <v>102</v>
      </c>
      <c r="B20" s="1297"/>
      <c r="C20" s="1297"/>
      <c r="D20" s="1297"/>
      <c r="E20" s="1297"/>
      <c r="F20" s="1297"/>
      <c r="G20" s="1025"/>
      <c r="H20" s="1025"/>
      <c r="I20" s="1025"/>
      <c r="J20" s="1025"/>
      <c r="K20" s="1026"/>
      <c r="L20" s="6"/>
      <c r="M20" s="6"/>
      <c r="N20" s="6"/>
      <c r="O20" s="6"/>
      <c r="P20" s="6"/>
      <c r="Q20" s="6"/>
      <c r="R20" s="6"/>
      <c r="S20" s="1296" t="s">
        <v>947</v>
      </c>
      <c r="T20" s="1297"/>
      <c r="U20" s="1297"/>
      <c r="V20" s="1297"/>
      <c r="W20" s="1297"/>
      <c r="X20" s="1297"/>
      <c r="Y20" s="1297"/>
      <c r="Z20" s="1291" t="s">
        <v>99</v>
      </c>
      <c r="AA20" s="1292"/>
      <c r="AB20" s="1292"/>
      <c r="AC20" s="1292"/>
      <c r="AD20" s="1292"/>
      <c r="AE20" s="2160" t="str">
        <f>IF(AT18="Single Phase",AN13,IF(AT18="Three Phase",IF(MOD(AN13,1)=0,AN13&amp;".0",AN13)&amp;", "&amp;IF(MOD(AN14,1)=0,AN14&amp;".0",AN14)&amp;", "&amp;IF(MOD(AN15,1)=0,AN15&amp;".0",AN15),""))</f>
        <v/>
      </c>
      <c r="AF20" s="2161"/>
      <c r="AG20" s="2161"/>
      <c r="AH20" s="2161"/>
      <c r="AI20" s="216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94" t="s">
        <v>101</v>
      </c>
      <c r="B21" s="1295"/>
      <c r="C21" s="1295"/>
      <c r="D21" s="1295"/>
      <c r="E21" s="1295"/>
      <c r="F21" s="1295"/>
      <c r="G21" s="1013"/>
      <c r="H21" s="1013"/>
      <c r="I21" s="1013"/>
      <c r="J21" s="1013"/>
      <c r="K21" s="1167"/>
      <c r="L21" s="6"/>
      <c r="M21" s="6"/>
      <c r="N21" s="6"/>
      <c r="O21" s="6"/>
      <c r="P21" s="6"/>
      <c r="Q21" s="6"/>
      <c r="R21" s="6"/>
      <c r="S21" s="1294" t="s">
        <v>98</v>
      </c>
      <c r="T21" s="1295"/>
      <c r="U21" s="1295"/>
      <c r="V21" s="1295"/>
      <c r="W21" s="1295"/>
      <c r="X21" s="1295"/>
      <c r="Y21" s="1295"/>
      <c r="Z21" s="1013"/>
      <c r="AA21" s="1013"/>
      <c r="AB21" s="1013"/>
      <c r="AC21" s="1013"/>
      <c r="AD21" s="1013"/>
      <c r="AE21" s="1968" t="str">
        <f>IF(AT18="Single Phase",AQ13,IF(AT18="Three Phase",AQ13 &amp;", "&amp; AQ14 &amp; ", " &amp; AQ15,""))</f>
        <v/>
      </c>
      <c r="AF21" s="1690"/>
      <c r="AG21" s="1690"/>
      <c r="AH21" s="1690"/>
      <c r="AI21" s="1715"/>
      <c r="AJ21" s="5"/>
      <c r="AK21" s="1305" t="s">
        <v>696</v>
      </c>
      <c r="AL21" s="1306"/>
      <c r="AM21" s="1306"/>
      <c r="AN21" s="1306"/>
      <c r="AO21" s="1306"/>
      <c r="AP21" s="1306"/>
      <c r="AQ21" s="1306"/>
      <c r="AR21" s="1306"/>
      <c r="AS21" s="1306"/>
      <c r="AT21" s="1306"/>
      <c r="AU21" s="1306"/>
      <c r="AV21" s="1306"/>
      <c r="AW21" s="1306"/>
      <c r="AX21" s="1306"/>
      <c r="AY21" s="1307"/>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05"/>
      <c r="AL22" s="906"/>
      <c r="AM22" s="906"/>
      <c r="AN22" s="906"/>
      <c r="AO22" s="907"/>
      <c r="AP22" s="908"/>
      <c r="AQ22" s="906"/>
      <c r="AR22" s="906"/>
      <c r="AS22" s="906"/>
      <c r="AT22" s="907"/>
      <c r="AU22" s="908"/>
      <c r="AV22" s="906"/>
      <c r="AW22" s="906"/>
      <c r="AX22" s="906"/>
      <c r="AY22" s="90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25" t="s">
        <v>366</v>
      </c>
      <c r="U23" s="1426"/>
      <c r="V23" s="1426"/>
      <c r="W23" s="1426"/>
      <c r="X23" s="1426"/>
      <c r="Y23" s="1426"/>
      <c r="Z23" s="1426"/>
      <c r="AA23" s="1426"/>
      <c r="AB23" s="1426"/>
      <c r="AC23" s="1426"/>
      <c r="AD23" s="1426"/>
      <c r="AE23" s="1426"/>
      <c r="AF23" s="1426"/>
      <c r="AG23" s="1426"/>
      <c r="AH23" s="1426"/>
      <c r="AI23" s="1427"/>
      <c r="AJ23" s="5"/>
      <c r="AK23" s="886"/>
      <c r="AL23" s="870"/>
      <c r="AM23" s="870"/>
      <c r="AN23" s="870"/>
      <c r="AO23" s="871"/>
      <c r="AP23" s="869"/>
      <c r="AQ23" s="870"/>
      <c r="AR23" s="870"/>
      <c r="AS23" s="870"/>
      <c r="AT23" s="871"/>
      <c r="AU23" s="869"/>
      <c r="AV23" s="870"/>
      <c r="AW23" s="870"/>
      <c r="AX23" s="870"/>
      <c r="AY23" s="87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41" t="s">
        <v>365</v>
      </c>
      <c r="U24" s="2042"/>
      <c r="V24" s="2042"/>
      <c r="W24" s="2042"/>
      <c r="X24" s="2042"/>
      <c r="Y24" s="2042"/>
      <c r="Z24" s="2042"/>
      <c r="AA24" s="2042"/>
      <c r="AB24" s="2042"/>
      <c r="AC24" s="2042"/>
      <c r="AD24" s="2042"/>
      <c r="AE24" s="2045"/>
      <c r="AF24" s="2046"/>
      <c r="AG24" s="2046"/>
      <c r="AH24" s="2043" t="str">
        <f>IF(ISNUMBER(AE24),"%","")</f>
        <v/>
      </c>
      <c r="AI24" s="2044"/>
      <c r="AJ24" s="5"/>
      <c r="AK24" s="886"/>
      <c r="AL24" s="870"/>
      <c r="AM24" s="870"/>
      <c r="AN24" s="870"/>
      <c r="AO24" s="871"/>
      <c r="AP24" s="869"/>
      <c r="AQ24" s="870"/>
      <c r="AR24" s="870"/>
      <c r="AS24" s="870"/>
      <c r="AT24" s="871"/>
      <c r="AU24" s="869"/>
      <c r="AV24" s="870"/>
      <c r="AW24" s="870"/>
      <c r="AX24" s="870"/>
      <c r="AY24" s="872"/>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86"/>
      <c r="AL25" s="870"/>
      <c r="AM25" s="870"/>
      <c r="AN25" s="870"/>
      <c r="AO25" s="871"/>
      <c r="AP25" s="869"/>
      <c r="AQ25" s="870"/>
      <c r="AR25" s="870"/>
      <c r="AS25" s="870"/>
      <c r="AT25" s="871"/>
      <c r="AU25" s="869"/>
      <c r="AV25" s="870"/>
      <c r="AW25" s="870"/>
      <c r="AX25" s="870"/>
      <c r="AY25" s="872"/>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86"/>
      <c r="AL26" s="870"/>
      <c r="AM26" s="870"/>
      <c r="AN26" s="870"/>
      <c r="AO26" s="871"/>
      <c r="AP26" s="869"/>
      <c r="AQ26" s="870"/>
      <c r="AR26" s="870"/>
      <c r="AS26" s="870"/>
      <c r="AT26" s="871"/>
      <c r="AU26" s="869"/>
      <c r="AV26" s="870"/>
      <c r="AW26" s="870"/>
      <c r="AX26" s="870"/>
      <c r="AY26" s="872"/>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0"/>
      <c r="AL27" s="923"/>
      <c r="AM27" s="923"/>
      <c r="AN27" s="923"/>
      <c r="AO27" s="931"/>
      <c r="AP27" s="922"/>
      <c r="AQ27" s="923"/>
      <c r="AR27" s="923"/>
      <c r="AS27" s="923"/>
      <c r="AT27" s="931"/>
      <c r="AU27" s="922"/>
      <c r="AV27" s="923"/>
      <c r="AW27" s="923"/>
      <c r="AX27" s="923"/>
      <c r="AY27" s="924"/>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1" t="s">
        <v>337</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5"/>
      <c r="AK7" s="1305" t="s">
        <v>696</v>
      </c>
      <c r="AL7" s="1306"/>
      <c r="AM7" s="1306"/>
      <c r="AN7" s="1306"/>
      <c r="AO7" s="1306"/>
      <c r="AP7" s="1306"/>
      <c r="AQ7" s="1306"/>
      <c r="AR7" s="1306"/>
      <c r="AS7" s="1306"/>
      <c r="AT7" s="1306"/>
      <c r="AU7" s="1306"/>
      <c r="AV7" s="1306"/>
      <c r="AW7" s="1306"/>
      <c r="AX7" s="1306"/>
      <c r="AY7" s="130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25" t="s">
        <v>158</v>
      </c>
      <c r="H11" s="1426"/>
      <c r="I11" s="1426"/>
      <c r="J11" s="1426"/>
      <c r="K11" s="1426"/>
      <c r="L11" s="1426"/>
      <c r="M11" s="1426"/>
      <c r="N11" s="1426"/>
      <c r="O11" s="1426"/>
      <c r="P11" s="1426"/>
      <c r="Q11" s="1426"/>
      <c r="R11" s="1426"/>
      <c r="S11" s="1426"/>
      <c r="T11" s="1426"/>
      <c r="U11" s="1426"/>
      <c r="V11" s="1426"/>
      <c r="W11" s="1426"/>
      <c r="X11" s="1426"/>
      <c r="Y11" s="1426"/>
      <c r="Z11" s="1426"/>
      <c r="AA11" s="1426"/>
      <c r="AB11" s="1427"/>
      <c r="AC11" s="6"/>
      <c r="AD11" s="6"/>
      <c r="AE11" s="6"/>
      <c r="AF11" s="6"/>
      <c r="AG11" s="6"/>
      <c r="AH11" s="6"/>
      <c r="AI11" s="6"/>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53" t="s">
        <v>111</v>
      </c>
      <c r="H12" s="1354"/>
      <c r="I12" s="1354"/>
      <c r="J12" s="1354"/>
      <c r="K12" s="1354"/>
      <c r="L12" s="1354"/>
      <c r="M12" s="1041"/>
      <c r="N12" s="1041"/>
      <c r="O12" s="1041"/>
      <c r="P12" s="1041"/>
      <c r="Q12" s="1041"/>
      <c r="R12" s="1041"/>
      <c r="S12" s="1041"/>
      <c r="T12" s="1041"/>
      <c r="U12" s="1041"/>
      <c r="V12" s="1041"/>
      <c r="W12" s="1041"/>
      <c r="X12" s="1041"/>
      <c r="Y12" s="1041"/>
      <c r="Z12" s="1041"/>
      <c r="AA12" s="1041"/>
      <c r="AB12" s="1042"/>
      <c r="AC12" s="6"/>
      <c r="AD12" s="6"/>
      <c r="AE12" s="6"/>
      <c r="AF12" s="6"/>
      <c r="AG12" s="6"/>
      <c r="AH12" s="6"/>
      <c r="AI12" s="6"/>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6" t="s">
        <v>54</v>
      </c>
      <c r="H13" s="1297"/>
      <c r="I13" s="1297"/>
      <c r="J13" s="1297"/>
      <c r="K13" s="1297"/>
      <c r="L13" s="1297"/>
      <c r="M13" s="1365" t="s">
        <v>938</v>
      </c>
      <c r="N13" s="1365"/>
      <c r="O13" s="1365"/>
      <c r="P13" s="1365"/>
      <c r="Q13" s="1365"/>
      <c r="R13" s="1365"/>
      <c r="S13" s="1365"/>
      <c r="T13" s="1365"/>
      <c r="U13" s="1365"/>
      <c r="V13" s="1365"/>
      <c r="W13" s="1365"/>
      <c r="X13" s="1365"/>
      <c r="Y13" s="1365"/>
      <c r="Z13" s="1365"/>
      <c r="AA13" s="1365"/>
      <c r="AB13" s="1366"/>
      <c r="AC13" s="6"/>
      <c r="AD13" s="6"/>
      <c r="AE13" s="6"/>
      <c r="AF13" s="6"/>
      <c r="AG13" s="6"/>
      <c r="AH13" s="6"/>
      <c r="AI13" s="6"/>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6" t="s">
        <v>150</v>
      </c>
      <c r="H14" s="1297"/>
      <c r="I14" s="1297"/>
      <c r="J14" s="1297"/>
      <c r="K14" s="1297"/>
      <c r="L14" s="1297"/>
      <c r="M14" s="1025"/>
      <c r="N14" s="1025"/>
      <c r="O14" s="1025"/>
      <c r="P14" s="1025"/>
      <c r="Q14" s="1025"/>
      <c r="R14" s="1025"/>
      <c r="S14" s="1025"/>
      <c r="T14" s="1025"/>
      <c r="U14" s="1025"/>
      <c r="V14" s="1025"/>
      <c r="W14" s="1025"/>
      <c r="X14" s="1025"/>
      <c r="Y14" s="1025"/>
      <c r="Z14" s="1025"/>
      <c r="AA14" s="1025"/>
      <c r="AB14" s="102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6" t="s">
        <v>149</v>
      </c>
      <c r="H15" s="1297"/>
      <c r="I15" s="1297"/>
      <c r="J15" s="1297"/>
      <c r="K15" s="1297"/>
      <c r="L15" s="1297"/>
      <c r="M15" s="1365" t="s">
        <v>695</v>
      </c>
      <c r="N15" s="1365"/>
      <c r="O15" s="1365"/>
      <c r="P15" s="1365"/>
      <c r="Q15" s="1365"/>
      <c r="R15" s="1365"/>
      <c r="S15" s="1365"/>
      <c r="T15" s="1365"/>
      <c r="U15" s="1365"/>
      <c r="V15" s="1365"/>
      <c r="W15" s="1365"/>
      <c r="X15" s="1365"/>
      <c r="Y15" s="1365"/>
      <c r="Z15" s="1365"/>
      <c r="AA15" s="1365"/>
      <c r="AB15" s="136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97" t="s">
        <v>146</v>
      </c>
      <c r="H16" s="2198"/>
      <c r="I16" s="2198"/>
      <c r="J16" s="2198"/>
      <c r="K16" s="2198"/>
      <c r="L16" s="2198"/>
      <c r="M16" s="1070"/>
      <c r="N16" s="1070"/>
      <c r="O16" s="1070"/>
      <c r="P16" s="1070"/>
      <c r="Q16" s="1070"/>
      <c r="R16" s="1070"/>
      <c r="S16" s="1070"/>
      <c r="T16" s="1070"/>
      <c r="U16" s="1070"/>
      <c r="V16" s="1070"/>
      <c r="W16" s="1070"/>
      <c r="X16" s="1070"/>
      <c r="Y16" s="1070"/>
      <c r="Z16" s="1070"/>
      <c r="AA16" s="1070"/>
      <c r="AB16" s="107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88" t="s">
        <v>884</v>
      </c>
      <c r="K18" s="1289"/>
      <c r="L18" s="1289"/>
      <c r="M18" s="1289"/>
      <c r="N18" s="1289"/>
      <c r="O18" s="1289"/>
      <c r="P18" s="1289"/>
      <c r="Q18" s="1289"/>
      <c r="R18" s="1289"/>
      <c r="S18" s="1289"/>
      <c r="T18" s="1289"/>
      <c r="U18" s="1289"/>
      <c r="V18" s="1289"/>
      <c r="W18" s="1289"/>
      <c r="X18" s="1289"/>
      <c r="Y18" s="129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02" t="s">
        <v>102</v>
      </c>
      <c r="Q19" s="2203"/>
      <c r="R19" s="2203"/>
      <c r="S19" s="2203"/>
      <c r="T19" s="1754"/>
      <c r="U19" s="2202" t="s">
        <v>101</v>
      </c>
      <c r="V19" s="2203"/>
      <c r="W19" s="2203"/>
      <c r="X19" s="2203"/>
      <c r="Y19" s="2204"/>
      <c r="Z19" s="6"/>
      <c r="AA19" s="6"/>
      <c r="AB19" s="6"/>
      <c r="AC19" s="6"/>
      <c r="AD19" s="6"/>
      <c r="AE19" s="6"/>
      <c r="AF19" s="6"/>
      <c r="AG19" s="6"/>
      <c r="AH19" s="6"/>
      <c r="AI19" s="6"/>
      <c r="AJ19" s="5"/>
      <c r="AK19" s="1300" t="s">
        <v>332</v>
      </c>
      <c r="AL19" s="1301"/>
      <c r="AM19" s="1301"/>
      <c r="AN19" s="1301"/>
      <c r="AO19" s="1301"/>
      <c r="AP19" s="1301"/>
      <c r="AQ19" s="1301"/>
      <c r="AR19" s="1301"/>
      <c r="AS19" s="1301"/>
      <c r="AT19" s="1302"/>
      <c r="AU19" s="5"/>
      <c r="AV19" s="1300" t="s">
        <v>331</v>
      </c>
      <c r="AW19" s="1301"/>
      <c r="AX19" s="1301"/>
      <c r="AY19" s="1301"/>
      <c r="AZ19" s="1301"/>
      <c r="BA19" s="1301"/>
      <c r="BB19" s="1301"/>
      <c r="BC19" s="1301"/>
      <c r="BD19" s="1301"/>
      <c r="BE19" s="1301"/>
      <c r="BF19" s="1301"/>
      <c r="BG19" s="1302"/>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98" t="s">
        <v>333</v>
      </c>
      <c r="K20" s="1399"/>
      <c r="L20" s="1399"/>
      <c r="M20" s="1399"/>
      <c r="N20" s="1399"/>
      <c r="O20" s="1400"/>
      <c r="P20" s="960"/>
      <c r="Q20" s="961"/>
      <c r="R20" s="961"/>
      <c r="S20" s="961"/>
      <c r="T20" s="962"/>
      <c r="U20" s="960"/>
      <c r="V20" s="961"/>
      <c r="W20" s="961"/>
      <c r="X20" s="961"/>
      <c r="Y20" s="2199"/>
      <c r="Z20" s="6"/>
      <c r="AA20" s="6"/>
      <c r="AB20" s="6"/>
      <c r="AC20" s="6"/>
      <c r="AD20" s="6"/>
      <c r="AE20" s="6"/>
      <c r="AF20" s="6"/>
      <c r="AG20" s="6"/>
      <c r="AH20" s="6"/>
      <c r="AI20" s="6"/>
      <c r="AJ20" s="5"/>
      <c r="AK20" s="1267" t="s">
        <v>327</v>
      </c>
      <c r="AL20" s="1268"/>
      <c r="AM20" s="1268"/>
      <c r="AN20" s="1268"/>
      <c r="AO20" s="1269"/>
      <c r="AP20" s="2219"/>
      <c r="AQ20" s="2220"/>
      <c r="AR20" s="2220"/>
      <c r="AS20" s="2206" t="s">
        <v>315</v>
      </c>
      <c r="AT20" s="2207"/>
      <c r="AU20" s="5"/>
      <c r="AV20" s="1258"/>
      <c r="AW20" s="1259"/>
      <c r="AX20" s="1259"/>
      <c r="AY20" s="1259"/>
      <c r="AZ20" s="1259" t="s">
        <v>326</v>
      </c>
      <c r="BA20" s="1259"/>
      <c r="BB20" s="1259"/>
      <c r="BC20" s="1259"/>
      <c r="BD20" s="1259" t="s">
        <v>325</v>
      </c>
      <c r="BE20" s="1259"/>
      <c r="BF20" s="1259"/>
      <c r="BG20" s="2217"/>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0"/>
      <c r="K21" s="2200"/>
      <c r="L21" s="2200"/>
      <c r="M21" s="2200"/>
      <c r="N21" s="2200"/>
      <c r="O21" s="2200"/>
      <c r="P21" s="2201"/>
      <c r="Q21" s="2201"/>
      <c r="R21" s="2201"/>
      <c r="S21" s="2201"/>
      <c r="T21" s="2201"/>
      <c r="U21" s="2201"/>
      <c r="V21" s="2201"/>
      <c r="W21" s="2201"/>
      <c r="X21" s="2201"/>
      <c r="Y21" s="2201"/>
      <c r="Z21" s="6"/>
      <c r="AA21" s="6"/>
      <c r="AB21" s="6"/>
      <c r="AC21" s="6"/>
      <c r="AD21" s="6"/>
      <c r="AE21" s="6"/>
      <c r="AF21" s="6"/>
      <c r="AG21" s="6"/>
      <c r="AH21" s="6"/>
      <c r="AI21" s="6"/>
      <c r="AJ21" s="5"/>
      <c r="AK21" s="1267" t="s">
        <v>323</v>
      </c>
      <c r="AL21" s="1268"/>
      <c r="AM21" s="1268"/>
      <c r="AN21" s="1268"/>
      <c r="AO21" s="1269"/>
      <c r="AP21" s="2219"/>
      <c r="AQ21" s="2220"/>
      <c r="AR21" s="2220"/>
      <c r="AS21" s="2206" t="s">
        <v>315</v>
      </c>
      <c r="AT21" s="2207"/>
      <c r="AU21" s="5"/>
      <c r="AV21" s="1316" t="s">
        <v>102</v>
      </c>
      <c r="AW21" s="1317"/>
      <c r="AX21" s="1317"/>
      <c r="AY21" s="1317"/>
      <c r="AZ21" s="1312" t="str">
        <f>IF(500*P27*(P24-P25)/1000&lt;&gt;0,500*P27*(P24-P25)/1000,"")</f>
        <v/>
      </c>
      <c r="BA21" s="1312"/>
      <c r="BB21" s="1312"/>
      <c r="BC21" s="1312"/>
      <c r="BD21" s="1312" t="str">
        <f>IFERROR(AZ21/12,"")</f>
        <v/>
      </c>
      <c r="BE21" s="1312"/>
      <c r="BF21" s="1312"/>
      <c r="BG21" s="1313"/>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88" t="s">
        <v>376</v>
      </c>
      <c r="K22" s="1289"/>
      <c r="L22" s="1289"/>
      <c r="M22" s="1289"/>
      <c r="N22" s="1289"/>
      <c r="O22" s="1289"/>
      <c r="P22" s="1289"/>
      <c r="Q22" s="1289"/>
      <c r="R22" s="1289"/>
      <c r="S22" s="1289"/>
      <c r="T22" s="1289"/>
      <c r="U22" s="1289"/>
      <c r="V22" s="1289"/>
      <c r="W22" s="1289"/>
      <c r="X22" s="1289"/>
      <c r="Y22" s="1290"/>
      <c r="Z22" s="6"/>
      <c r="AA22" s="6"/>
      <c r="AB22" s="6"/>
      <c r="AC22" s="6"/>
      <c r="AD22" s="6"/>
      <c r="AE22" s="6"/>
      <c r="AF22" s="6"/>
      <c r="AG22" s="6"/>
      <c r="AH22" s="6"/>
      <c r="AI22" s="6"/>
      <c r="AJ22" s="5"/>
      <c r="AK22" s="1267" t="s">
        <v>320</v>
      </c>
      <c r="AL22" s="1268"/>
      <c r="AM22" s="1268"/>
      <c r="AN22" s="1268"/>
      <c r="AO22" s="1269"/>
      <c r="AP22" s="2214" t="str">
        <f>IF(AP21-AP20&lt;&gt;0,AP21-AP20,"")</f>
        <v/>
      </c>
      <c r="AQ22" s="2215"/>
      <c r="AR22" s="2215"/>
      <c r="AS22" s="2206" t="s">
        <v>315</v>
      </c>
      <c r="AT22" s="2207"/>
      <c r="AU22" s="5"/>
      <c r="AV22" s="2208" t="s">
        <v>101</v>
      </c>
      <c r="AW22" s="2209"/>
      <c r="AX22" s="2209"/>
      <c r="AY22" s="2209"/>
      <c r="AZ22" s="2216" t="e">
        <f>IF(500*U27*(U24-U25)/1000&lt;&gt;0,500*U27*(U24-U25)/1000,"")</f>
        <v>#VALUE!</v>
      </c>
      <c r="BA22" s="2216"/>
      <c r="BB22" s="2216"/>
      <c r="BC22" s="2216"/>
      <c r="BD22" s="2216" t="str">
        <f>IFERROR(AZ22/12,"")</f>
        <v/>
      </c>
      <c r="BE22" s="2216"/>
      <c r="BF22" s="2216"/>
      <c r="BG22" s="2218"/>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73" t="s">
        <v>102</v>
      </c>
      <c r="Q23" s="1673"/>
      <c r="R23" s="1673"/>
      <c r="S23" s="1673"/>
      <c r="T23" s="1673"/>
      <c r="U23" s="1673" t="s">
        <v>101</v>
      </c>
      <c r="V23" s="1673"/>
      <c r="W23" s="1673"/>
      <c r="X23" s="1673"/>
      <c r="Y23" s="1686"/>
      <c r="Z23" s="6"/>
      <c r="AA23" s="6"/>
      <c r="AB23" s="6"/>
      <c r="AC23" s="6"/>
      <c r="AD23" s="6"/>
      <c r="AE23" s="6"/>
      <c r="AF23" s="6"/>
      <c r="AG23" s="6"/>
      <c r="AH23" s="6"/>
      <c r="AI23" s="6"/>
      <c r="AJ23" s="5"/>
      <c r="AK23" s="2208" t="s">
        <v>320</v>
      </c>
      <c r="AL23" s="2209"/>
      <c r="AM23" s="2209"/>
      <c r="AN23" s="2209"/>
      <c r="AO23" s="2209"/>
      <c r="AP23" s="2210" t="str">
        <f>IFERROR(AP22*2.31,"")</f>
        <v/>
      </c>
      <c r="AQ23" s="2210"/>
      <c r="AR23" s="2211"/>
      <c r="AS23" s="2212" t="s">
        <v>319</v>
      </c>
      <c r="AT23" s="221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84" t="s">
        <v>324</v>
      </c>
      <c r="K24" s="1385"/>
      <c r="L24" s="1385"/>
      <c r="M24" s="1385"/>
      <c r="N24" s="1385"/>
      <c r="O24" s="1386"/>
      <c r="P24" s="919"/>
      <c r="Q24" s="919"/>
      <c r="R24" s="919"/>
      <c r="S24" s="919"/>
      <c r="T24" s="919"/>
      <c r="U24" s="919"/>
      <c r="V24" s="919"/>
      <c r="W24" s="919"/>
      <c r="X24" s="919"/>
      <c r="Y24" s="2205"/>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6" t="s">
        <v>322</v>
      </c>
      <c r="K25" s="1297"/>
      <c r="L25" s="1297"/>
      <c r="M25" s="1297"/>
      <c r="N25" s="1297"/>
      <c r="O25" s="1297"/>
      <c r="P25" s="919"/>
      <c r="Q25" s="919"/>
      <c r="R25" s="919"/>
      <c r="S25" s="919"/>
      <c r="T25" s="919"/>
      <c r="U25" s="919"/>
      <c r="V25" s="919"/>
      <c r="W25" s="919"/>
      <c r="X25" s="919"/>
      <c r="Y25" s="2205"/>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84" t="s">
        <v>321</v>
      </c>
      <c r="K26" s="1385"/>
      <c r="L26" s="1385"/>
      <c r="M26" s="1385"/>
      <c r="N26" s="1385"/>
      <c r="O26" s="1386"/>
      <c r="P26" s="919"/>
      <c r="Q26" s="919"/>
      <c r="R26" s="919"/>
      <c r="S26" s="919"/>
      <c r="T26" s="919"/>
      <c r="U26" s="919"/>
      <c r="V26" s="919"/>
      <c r="W26" s="919"/>
      <c r="X26" s="919"/>
      <c r="Y26" s="2205"/>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294" t="s">
        <v>287</v>
      </c>
      <c r="K27" s="1295"/>
      <c r="L27" s="1295"/>
      <c r="M27" s="1295"/>
      <c r="N27" s="1295"/>
      <c r="O27" s="1295"/>
      <c r="P27" s="1524"/>
      <c r="Q27" s="1524"/>
      <c r="R27" s="1524"/>
      <c r="S27" s="1524"/>
      <c r="T27" s="1524"/>
      <c r="U27" s="1434" t="str">
        <f>IFERROR(SQRT(U26/P26)*P27,"")</f>
        <v/>
      </c>
      <c r="V27" s="1434"/>
      <c r="W27" s="1434"/>
      <c r="X27" s="1434"/>
      <c r="Y27" s="2047"/>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85"/>
      <c r="K28" s="1385"/>
      <c r="L28" s="1385"/>
      <c r="M28" s="1385"/>
      <c r="N28" s="1385"/>
      <c r="O28" s="1385"/>
      <c r="P28" s="1385"/>
      <c r="Q28" s="1385"/>
      <c r="R28" s="1385"/>
      <c r="S28" s="1385"/>
      <c r="T28" s="1385"/>
      <c r="U28" s="991"/>
      <c r="V28" s="991"/>
      <c r="W28" s="991"/>
      <c r="X28" s="2196"/>
      <c r="Y28" s="2196"/>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25" t="s">
        <v>317</v>
      </c>
      <c r="J29" s="1426"/>
      <c r="K29" s="1426"/>
      <c r="L29" s="1426"/>
      <c r="M29" s="1426"/>
      <c r="N29" s="1426"/>
      <c r="O29" s="1426"/>
      <c r="P29" s="1426"/>
      <c r="Q29" s="1426"/>
      <c r="R29" s="1426"/>
      <c r="S29" s="1426"/>
      <c r="T29" s="1426"/>
      <c r="U29" s="1426"/>
      <c r="V29" s="1426"/>
      <c r="W29" s="1426"/>
      <c r="X29" s="1426"/>
      <c r="Y29" s="1426"/>
      <c r="Z29" s="142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53" t="s">
        <v>1009</v>
      </c>
      <c r="J30" s="1354"/>
      <c r="K30" s="1354"/>
      <c r="L30" s="1354"/>
      <c r="M30" s="1354"/>
      <c r="N30" s="1354"/>
      <c r="O30" s="1354"/>
      <c r="P30" s="1354"/>
      <c r="Q30" s="1354"/>
      <c r="R30" s="1354"/>
      <c r="S30" s="1354"/>
      <c r="T30" s="1354"/>
      <c r="U30" s="1354"/>
      <c r="V30" s="2193"/>
      <c r="W30" s="2193"/>
      <c r="X30" s="2193"/>
      <c r="Y30" s="2194" t="s">
        <v>312</v>
      </c>
      <c r="Z30" s="2195"/>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53" t="s">
        <v>886</v>
      </c>
      <c r="J31" s="1354"/>
      <c r="K31" s="1354"/>
      <c r="L31" s="1354"/>
      <c r="M31" s="1354"/>
      <c r="N31" s="1354"/>
      <c r="O31" s="1354"/>
      <c r="P31" s="1354"/>
      <c r="Q31" s="1354"/>
      <c r="R31" s="1354"/>
      <c r="S31" s="1354"/>
      <c r="T31" s="1354"/>
      <c r="U31" s="1354"/>
      <c r="V31" s="2193"/>
      <c r="W31" s="2193"/>
      <c r="X31" s="2193"/>
      <c r="Y31" s="2194" t="s">
        <v>315</v>
      </c>
      <c r="Z31" s="2195"/>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6" t="s">
        <v>316</v>
      </c>
      <c r="J32" s="1297"/>
      <c r="K32" s="1297"/>
      <c r="L32" s="1297"/>
      <c r="M32" s="1297"/>
      <c r="N32" s="1297"/>
      <c r="O32" s="1297"/>
      <c r="P32" s="1297"/>
      <c r="Q32" s="1297"/>
      <c r="R32" s="1297"/>
      <c r="S32" s="1297"/>
      <c r="T32" s="1297"/>
      <c r="U32" s="1297"/>
      <c r="V32" s="1017"/>
      <c r="W32" s="1017"/>
      <c r="X32" s="1017"/>
      <c r="Y32" s="2187" t="s">
        <v>315</v>
      </c>
      <c r="Z32" s="2157"/>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6" t="s">
        <v>314</v>
      </c>
      <c r="J33" s="1297"/>
      <c r="K33" s="1297"/>
      <c r="L33" s="1297"/>
      <c r="M33" s="1297"/>
      <c r="N33" s="1297"/>
      <c r="O33" s="1297"/>
      <c r="P33" s="1297"/>
      <c r="Q33" s="1297"/>
      <c r="R33" s="1297"/>
      <c r="S33" s="1297"/>
      <c r="T33" s="1297"/>
      <c r="U33" s="1297"/>
      <c r="V33" s="1017"/>
      <c r="W33" s="1017"/>
      <c r="X33" s="1017"/>
      <c r="Y33" s="2187" t="s">
        <v>312</v>
      </c>
      <c r="Z33" s="2157"/>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94" t="s">
        <v>890</v>
      </c>
      <c r="J34" s="1295"/>
      <c r="K34" s="1295"/>
      <c r="L34" s="1295"/>
      <c r="M34" s="1295"/>
      <c r="N34" s="1295"/>
      <c r="O34" s="1295"/>
      <c r="P34" s="1295"/>
      <c r="Q34" s="1295"/>
      <c r="R34" s="1295"/>
      <c r="S34" s="1295"/>
      <c r="T34" s="1295"/>
      <c r="U34" s="1295"/>
      <c r="V34" s="2188"/>
      <c r="W34" s="2188"/>
      <c r="X34" s="2189" t="s">
        <v>313</v>
      </c>
      <c r="Y34" s="2189" t="s">
        <v>312</v>
      </c>
      <c r="Z34" s="2150"/>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90"/>
      <c r="J35" s="2190"/>
      <c r="K35" s="2190"/>
      <c r="L35" s="2190"/>
      <c r="M35" s="2190"/>
      <c r="N35" s="2190"/>
      <c r="O35" s="2190"/>
      <c r="P35" s="2190"/>
      <c r="Q35" s="2190"/>
      <c r="R35" s="2190"/>
      <c r="S35" s="2190"/>
      <c r="T35" s="2190"/>
      <c r="U35" s="2190"/>
      <c r="V35" s="2191"/>
      <c r="W35" s="2191"/>
      <c r="X35" s="2192"/>
      <c r="Y35" s="2192"/>
      <c r="Z35" s="2192"/>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57"/>
      <c r="C48" s="957"/>
      <c r="D48" s="957"/>
      <c r="E48" s="957"/>
      <c r="F48" s="957"/>
      <c r="G48" s="957"/>
      <c r="H48" s="957"/>
      <c r="I48" s="957"/>
      <c r="J48" s="957"/>
      <c r="K48" s="957"/>
      <c r="L48" s="957"/>
      <c r="M48" s="957"/>
      <c r="N48" s="957"/>
      <c r="O48" s="957"/>
      <c r="P48" s="957"/>
      <c r="Q48" s="957"/>
      <c r="R48" s="957"/>
      <c r="S48" s="957"/>
      <c r="T48" s="957"/>
      <c r="U48" s="957"/>
      <c r="V48" s="957"/>
      <c r="W48" s="957"/>
      <c r="X48" s="957"/>
      <c r="Y48" s="957"/>
      <c r="Z48" s="957"/>
      <c r="AA48" s="957"/>
      <c r="AB48" s="957"/>
      <c r="AC48" s="957"/>
      <c r="AD48" s="957"/>
      <c r="AE48" s="957"/>
      <c r="AF48" s="957"/>
      <c r="AG48" s="957"/>
      <c r="AH48" s="957"/>
      <c r="AI48" s="957"/>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57"/>
      <c r="C50" s="957"/>
      <c r="D50" s="957"/>
      <c r="E50" s="957"/>
      <c r="F50" s="957"/>
      <c r="G50" s="957"/>
      <c r="H50" s="957"/>
      <c r="I50" s="957"/>
      <c r="J50" s="957"/>
      <c r="K50" s="957"/>
      <c r="L50" s="957"/>
      <c r="M50" s="957"/>
      <c r="N50" s="957"/>
      <c r="O50" s="957"/>
      <c r="P50" s="957"/>
      <c r="Q50" s="957"/>
      <c r="R50" s="957"/>
      <c r="S50" s="957"/>
      <c r="T50" s="957"/>
      <c r="U50" s="957"/>
      <c r="V50" s="957"/>
      <c r="W50" s="957"/>
      <c r="X50" s="957"/>
      <c r="Y50" s="957"/>
      <c r="Z50" s="957"/>
      <c r="AA50" s="957"/>
      <c r="AB50" s="957"/>
      <c r="AC50" s="957"/>
      <c r="AD50" s="957"/>
      <c r="AE50" s="957"/>
      <c r="AF50" s="957"/>
      <c r="AG50" s="957"/>
      <c r="AH50" s="957"/>
      <c r="AI50" s="957"/>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48" t="s">
        <v>49</v>
      </c>
      <c r="AK1" s="1248"/>
      <c r="AL1" s="1248"/>
      <c r="AM1" s="1248"/>
      <c r="AN1" s="1248"/>
      <c r="AO1" s="1248"/>
      <c r="AP1" s="1248"/>
      <c r="AQ1" s="1248"/>
      <c r="AR1" s="1248"/>
      <c r="AS1" s="1248"/>
      <c r="AT1" s="1248"/>
      <c r="AU1" s="1248"/>
      <c r="AV1" s="1248"/>
      <c r="AW1" s="1248"/>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1" t="s">
        <v>335</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5"/>
      <c r="AK7" s="1305" t="s">
        <v>696</v>
      </c>
      <c r="AL7" s="1306"/>
      <c r="AM7" s="1306"/>
      <c r="AN7" s="1306"/>
      <c r="AO7" s="1306"/>
      <c r="AP7" s="1306"/>
      <c r="AQ7" s="1306"/>
      <c r="AR7" s="1306"/>
      <c r="AS7" s="1306"/>
      <c r="AT7" s="1306"/>
      <c r="AU7" s="1306"/>
      <c r="AV7" s="1306"/>
      <c r="AW7" s="1306"/>
      <c r="AX7" s="1306"/>
      <c r="AY7" s="130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25" t="s">
        <v>158</v>
      </c>
      <c r="H11" s="1426"/>
      <c r="I11" s="1426"/>
      <c r="J11" s="1426"/>
      <c r="K11" s="1426"/>
      <c r="L11" s="1426"/>
      <c r="M11" s="1426"/>
      <c r="N11" s="1426"/>
      <c r="O11" s="1426"/>
      <c r="P11" s="1426"/>
      <c r="Q11" s="1426"/>
      <c r="R11" s="1426"/>
      <c r="S11" s="1426"/>
      <c r="T11" s="1426"/>
      <c r="U11" s="1426"/>
      <c r="V11" s="1426"/>
      <c r="W11" s="1426"/>
      <c r="X11" s="1426"/>
      <c r="Y11" s="1426"/>
      <c r="Z11" s="1426"/>
      <c r="AA11" s="1426"/>
      <c r="AB11" s="1427"/>
      <c r="AC11" s="6"/>
      <c r="AD11" s="6"/>
      <c r="AE11" s="6"/>
      <c r="AF11" s="6"/>
      <c r="AG11" s="6"/>
      <c r="AH11" s="6"/>
      <c r="AI11" s="6"/>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53" t="s">
        <v>111</v>
      </c>
      <c r="H12" s="1354"/>
      <c r="I12" s="1354"/>
      <c r="J12" s="1354"/>
      <c r="K12" s="1354"/>
      <c r="L12" s="1354"/>
      <c r="M12" s="1041"/>
      <c r="N12" s="1041"/>
      <c r="O12" s="1041"/>
      <c r="P12" s="1041"/>
      <c r="Q12" s="1041"/>
      <c r="R12" s="1041"/>
      <c r="S12" s="1041"/>
      <c r="T12" s="1041"/>
      <c r="U12" s="1041"/>
      <c r="V12" s="1041"/>
      <c r="W12" s="1041"/>
      <c r="X12" s="1041"/>
      <c r="Y12" s="1041"/>
      <c r="Z12" s="1041"/>
      <c r="AA12" s="1041"/>
      <c r="AB12" s="1042"/>
      <c r="AC12" s="6"/>
      <c r="AD12" s="6"/>
      <c r="AE12" s="6"/>
      <c r="AF12" s="6"/>
      <c r="AG12" s="6"/>
      <c r="AH12" s="6"/>
      <c r="AI12" s="6"/>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6" t="s">
        <v>54</v>
      </c>
      <c r="H13" s="1297"/>
      <c r="I13" s="1297"/>
      <c r="J13" s="1297"/>
      <c r="K13" s="1297"/>
      <c r="L13" s="1297"/>
      <c r="M13" s="1365" t="s">
        <v>334</v>
      </c>
      <c r="N13" s="1365"/>
      <c r="O13" s="1365"/>
      <c r="P13" s="1365"/>
      <c r="Q13" s="1365"/>
      <c r="R13" s="1365"/>
      <c r="S13" s="1365"/>
      <c r="T13" s="1365"/>
      <c r="U13" s="1365"/>
      <c r="V13" s="1365"/>
      <c r="W13" s="1365"/>
      <c r="X13" s="1365"/>
      <c r="Y13" s="1365"/>
      <c r="Z13" s="1365"/>
      <c r="AA13" s="1365"/>
      <c r="AB13" s="1366"/>
      <c r="AC13" s="6"/>
      <c r="AD13" s="6"/>
      <c r="AE13" s="6"/>
      <c r="AF13" s="6"/>
      <c r="AG13" s="6"/>
      <c r="AH13" s="6"/>
      <c r="AI13" s="6"/>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6" t="s">
        <v>150</v>
      </c>
      <c r="H14" s="1297"/>
      <c r="I14" s="1297"/>
      <c r="J14" s="1297"/>
      <c r="K14" s="1297"/>
      <c r="L14" s="1297"/>
      <c r="M14" s="1025"/>
      <c r="N14" s="1025"/>
      <c r="O14" s="1025"/>
      <c r="P14" s="1025"/>
      <c r="Q14" s="1025"/>
      <c r="R14" s="1025"/>
      <c r="S14" s="1025"/>
      <c r="T14" s="1025"/>
      <c r="U14" s="1025"/>
      <c r="V14" s="1025"/>
      <c r="W14" s="1025"/>
      <c r="X14" s="1025"/>
      <c r="Y14" s="1025"/>
      <c r="Z14" s="1025"/>
      <c r="AA14" s="1025"/>
      <c r="AB14" s="102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6" t="s">
        <v>149</v>
      </c>
      <c r="H15" s="1297"/>
      <c r="I15" s="1297"/>
      <c r="J15" s="1297"/>
      <c r="K15" s="1297"/>
      <c r="L15" s="1297"/>
      <c r="M15" s="1365" t="s">
        <v>695</v>
      </c>
      <c r="N15" s="1365"/>
      <c r="O15" s="1365"/>
      <c r="P15" s="1365"/>
      <c r="Q15" s="1365"/>
      <c r="R15" s="1365"/>
      <c r="S15" s="1365"/>
      <c r="T15" s="1365"/>
      <c r="U15" s="1365"/>
      <c r="V15" s="1365"/>
      <c r="W15" s="1365"/>
      <c r="X15" s="1365"/>
      <c r="Y15" s="1365"/>
      <c r="Z15" s="1365"/>
      <c r="AA15" s="1365"/>
      <c r="AB15" s="136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97" t="s">
        <v>146</v>
      </c>
      <c r="H16" s="2198"/>
      <c r="I16" s="2198"/>
      <c r="J16" s="2198"/>
      <c r="K16" s="2198"/>
      <c r="L16" s="2198"/>
      <c r="M16" s="1070"/>
      <c r="N16" s="1070"/>
      <c r="O16" s="1070"/>
      <c r="P16" s="1070"/>
      <c r="Q16" s="1070"/>
      <c r="R16" s="1070"/>
      <c r="S16" s="1070"/>
      <c r="T16" s="1070"/>
      <c r="U16" s="1070"/>
      <c r="V16" s="1070"/>
      <c r="W16" s="1070"/>
      <c r="X16" s="1070"/>
      <c r="Y16" s="1070"/>
      <c r="Z16" s="1070"/>
      <c r="AA16" s="1070"/>
      <c r="AB16" s="107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88" t="s">
        <v>884</v>
      </c>
      <c r="K18" s="1289"/>
      <c r="L18" s="1289"/>
      <c r="M18" s="1289"/>
      <c r="N18" s="1289"/>
      <c r="O18" s="1289"/>
      <c r="P18" s="1289"/>
      <c r="Q18" s="1289"/>
      <c r="R18" s="1289"/>
      <c r="S18" s="1289"/>
      <c r="T18" s="1289"/>
      <c r="U18" s="1289"/>
      <c r="V18" s="1289"/>
      <c r="W18" s="1289"/>
      <c r="X18" s="1289"/>
      <c r="Y18" s="129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02" t="s">
        <v>102</v>
      </c>
      <c r="Q19" s="2203"/>
      <c r="R19" s="2203"/>
      <c r="S19" s="2203"/>
      <c r="T19" s="1754"/>
      <c r="U19" s="2202" t="s">
        <v>101</v>
      </c>
      <c r="V19" s="2203"/>
      <c r="W19" s="2203"/>
      <c r="X19" s="2203"/>
      <c r="Y19" s="2204"/>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98" t="s">
        <v>333</v>
      </c>
      <c r="K20" s="1399"/>
      <c r="L20" s="1399"/>
      <c r="M20" s="1399"/>
      <c r="N20" s="1399"/>
      <c r="O20" s="1400"/>
      <c r="P20" s="960"/>
      <c r="Q20" s="961"/>
      <c r="R20" s="961"/>
      <c r="S20" s="961"/>
      <c r="T20" s="962"/>
      <c r="U20" s="960"/>
      <c r="V20" s="961"/>
      <c r="W20" s="961"/>
      <c r="X20" s="961"/>
      <c r="Y20" s="2199"/>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88" t="s">
        <v>330</v>
      </c>
      <c r="K22" s="1289"/>
      <c r="L22" s="1289"/>
      <c r="M22" s="1289"/>
      <c r="N22" s="1289"/>
      <c r="O22" s="1289"/>
      <c r="P22" s="1289"/>
      <c r="Q22" s="1289"/>
      <c r="R22" s="1289"/>
      <c r="S22" s="1289"/>
      <c r="T22" s="1289"/>
      <c r="U22" s="1289"/>
      <c r="V22" s="1289"/>
      <c r="W22" s="1289"/>
      <c r="X22" s="1289"/>
      <c r="Y22" s="1290"/>
      <c r="Z22" s="6"/>
      <c r="AA22" s="6"/>
      <c r="AB22" s="6"/>
      <c r="AC22" s="6"/>
      <c r="AD22" s="6"/>
      <c r="AE22" s="6"/>
      <c r="AF22" s="6"/>
      <c r="AG22" s="6"/>
      <c r="AH22" s="6"/>
      <c r="AI22" s="6"/>
      <c r="AJ22" s="5"/>
      <c r="AK22" s="1300" t="s">
        <v>329</v>
      </c>
      <c r="AL22" s="1301"/>
      <c r="AM22" s="1301"/>
      <c r="AN22" s="1301"/>
      <c r="AO22" s="1301"/>
      <c r="AP22" s="1301"/>
      <c r="AQ22" s="1301"/>
      <c r="AR22" s="1301"/>
      <c r="AS22" s="1301"/>
      <c r="AT22" s="1302"/>
      <c r="AU22" s="96"/>
      <c r="AV22" s="1300" t="s">
        <v>328</v>
      </c>
      <c r="AW22" s="1301"/>
      <c r="AX22" s="1301"/>
      <c r="AY22" s="1301"/>
      <c r="AZ22" s="1301"/>
      <c r="BA22" s="1301"/>
      <c r="BB22" s="1301"/>
      <c r="BC22" s="1301"/>
      <c r="BD22" s="1301"/>
      <c r="BE22" s="1301"/>
      <c r="BF22" s="1301"/>
      <c r="BG22" s="130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02" t="s">
        <v>102</v>
      </c>
      <c r="Q23" s="2203"/>
      <c r="R23" s="2203"/>
      <c r="S23" s="2203"/>
      <c r="T23" s="1754"/>
      <c r="U23" s="2202" t="s">
        <v>101</v>
      </c>
      <c r="V23" s="2203"/>
      <c r="W23" s="2203"/>
      <c r="X23" s="2203"/>
      <c r="Y23" s="2204"/>
      <c r="Z23" s="6"/>
      <c r="AA23" s="6"/>
      <c r="AB23" s="6"/>
      <c r="AC23" s="6"/>
      <c r="AD23" s="6"/>
      <c r="AE23" s="6"/>
      <c r="AF23" s="6"/>
      <c r="AG23" s="6"/>
      <c r="AH23" s="6"/>
      <c r="AI23" s="6"/>
      <c r="AJ23" s="5"/>
      <c r="AK23" s="1316" t="s">
        <v>327</v>
      </c>
      <c r="AL23" s="1317"/>
      <c r="AM23" s="1317"/>
      <c r="AN23" s="1317"/>
      <c r="AO23" s="1317"/>
      <c r="AP23" s="2227"/>
      <c r="AQ23" s="2227"/>
      <c r="AR23" s="2228"/>
      <c r="AS23" s="2221" t="s">
        <v>315</v>
      </c>
      <c r="AT23" s="2222"/>
      <c r="AU23" s="96"/>
      <c r="AV23" s="1258"/>
      <c r="AW23" s="1259"/>
      <c r="AX23" s="1259"/>
      <c r="AY23" s="1259"/>
      <c r="AZ23" s="1259" t="s">
        <v>326</v>
      </c>
      <c r="BA23" s="1259"/>
      <c r="BB23" s="1259"/>
      <c r="BC23" s="1259"/>
      <c r="BD23" s="1259" t="s">
        <v>325</v>
      </c>
      <c r="BE23" s="1259"/>
      <c r="BF23" s="1259"/>
      <c r="BG23" s="2217"/>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84" t="s">
        <v>324</v>
      </c>
      <c r="K24" s="1385"/>
      <c r="L24" s="1385"/>
      <c r="M24" s="1385"/>
      <c r="N24" s="1385"/>
      <c r="O24" s="1386"/>
      <c r="P24" s="954"/>
      <c r="Q24" s="955"/>
      <c r="R24" s="955"/>
      <c r="S24" s="955"/>
      <c r="T24" s="956"/>
      <c r="U24" s="954"/>
      <c r="V24" s="955"/>
      <c r="W24" s="955"/>
      <c r="X24" s="955"/>
      <c r="Y24" s="2231"/>
      <c r="Z24" s="6"/>
      <c r="AA24" s="6"/>
      <c r="AB24" s="6"/>
      <c r="AC24" s="6"/>
      <c r="AD24" s="6"/>
      <c r="AE24" s="6"/>
      <c r="AF24" s="6"/>
      <c r="AG24" s="6"/>
      <c r="AH24" s="6"/>
      <c r="AI24" s="6"/>
      <c r="AJ24" s="5"/>
      <c r="AK24" s="1316" t="s">
        <v>323</v>
      </c>
      <c r="AL24" s="1317"/>
      <c r="AM24" s="1317"/>
      <c r="AN24" s="1317"/>
      <c r="AO24" s="1317"/>
      <c r="AP24" s="2227"/>
      <c r="AQ24" s="2227"/>
      <c r="AR24" s="2228"/>
      <c r="AS24" s="2221" t="s">
        <v>315</v>
      </c>
      <c r="AT24" s="2222"/>
      <c r="AU24" s="96"/>
      <c r="AV24" s="1316" t="s">
        <v>102</v>
      </c>
      <c r="AW24" s="1317"/>
      <c r="AX24" s="1317"/>
      <c r="AY24" s="1317"/>
      <c r="AZ24" s="1312" t="str">
        <f>IF(500*P27*(P25-P24)/1000&lt;&gt;0,500*P27*(P25-P24)/1000,"")</f>
        <v/>
      </c>
      <c r="BA24" s="1312"/>
      <c r="BB24" s="1312"/>
      <c r="BC24" s="1312"/>
      <c r="BD24" s="1312" t="str">
        <f>IFERROR(AZ24/15,"")</f>
        <v/>
      </c>
      <c r="BE24" s="1312"/>
      <c r="BF24" s="1312"/>
      <c r="BG24" s="1313"/>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84" t="s">
        <v>322</v>
      </c>
      <c r="K25" s="1385"/>
      <c r="L25" s="1385"/>
      <c r="M25" s="1385"/>
      <c r="N25" s="1385"/>
      <c r="O25" s="1386"/>
      <c r="P25" s="954"/>
      <c r="Q25" s="955"/>
      <c r="R25" s="955"/>
      <c r="S25" s="955"/>
      <c r="T25" s="956"/>
      <c r="U25" s="954"/>
      <c r="V25" s="955"/>
      <c r="W25" s="955"/>
      <c r="X25" s="955"/>
      <c r="Y25" s="2231"/>
      <c r="Z25" s="6"/>
      <c r="AA25" s="6"/>
      <c r="AB25" s="6"/>
      <c r="AC25" s="6"/>
      <c r="AD25" s="6"/>
      <c r="AE25" s="6"/>
      <c r="AF25" s="6"/>
      <c r="AG25" s="6"/>
      <c r="AH25" s="6"/>
      <c r="AI25" s="6"/>
      <c r="AJ25" s="5"/>
      <c r="AK25" s="1316" t="s">
        <v>320</v>
      </c>
      <c r="AL25" s="1317"/>
      <c r="AM25" s="1317"/>
      <c r="AN25" s="1317"/>
      <c r="AO25" s="1317"/>
      <c r="AP25" s="2225" t="str">
        <f>IF(AP24-AP23&lt;&gt;0,AP24-AP23,"")</f>
        <v/>
      </c>
      <c r="AQ25" s="2225"/>
      <c r="AR25" s="2226"/>
      <c r="AS25" s="2221" t="s">
        <v>315</v>
      </c>
      <c r="AT25" s="2222"/>
      <c r="AU25" s="96"/>
      <c r="AV25" s="2208" t="s">
        <v>101</v>
      </c>
      <c r="AW25" s="2209"/>
      <c r="AX25" s="2209"/>
      <c r="AY25" s="2209"/>
      <c r="AZ25" s="2232" t="str">
        <f>IFERROR(500*U27*(U25-U24)/1000,"")</f>
        <v/>
      </c>
      <c r="BA25" s="2233"/>
      <c r="BB25" s="2233"/>
      <c r="BC25" s="2234"/>
      <c r="BD25" s="2216" t="str">
        <f>IFERROR(AZ25/15,"")</f>
        <v/>
      </c>
      <c r="BE25" s="2216"/>
      <c r="BF25" s="2216"/>
      <c r="BG25" s="2218"/>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84" t="s">
        <v>321</v>
      </c>
      <c r="K26" s="1385"/>
      <c r="L26" s="1385"/>
      <c r="M26" s="1385"/>
      <c r="N26" s="1385"/>
      <c r="O26" s="1386"/>
      <c r="P26" s="954"/>
      <c r="Q26" s="955"/>
      <c r="R26" s="955"/>
      <c r="S26" s="955"/>
      <c r="T26" s="956"/>
      <c r="U26" s="954"/>
      <c r="V26" s="955"/>
      <c r="W26" s="955"/>
      <c r="X26" s="955"/>
      <c r="Y26" s="2231"/>
      <c r="Z26" s="6"/>
      <c r="AA26" s="6"/>
      <c r="AB26" s="6"/>
      <c r="AC26" s="6"/>
      <c r="AD26" s="6"/>
      <c r="AE26" s="6"/>
      <c r="AF26" s="6"/>
      <c r="AG26" s="6"/>
      <c r="AH26" s="6"/>
      <c r="AI26" s="6"/>
      <c r="AJ26" s="5"/>
      <c r="AK26" s="2208" t="s">
        <v>320</v>
      </c>
      <c r="AL26" s="2209"/>
      <c r="AM26" s="2209"/>
      <c r="AN26" s="2209"/>
      <c r="AO26" s="2209"/>
      <c r="AP26" s="2223" t="str">
        <f>IFERROR(AP25*2.31,"")</f>
        <v/>
      </c>
      <c r="AQ26" s="2223"/>
      <c r="AR26" s="2224"/>
      <c r="AS26" s="2212" t="s">
        <v>319</v>
      </c>
      <c r="AT26" s="2213"/>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98" t="s">
        <v>287</v>
      </c>
      <c r="K27" s="1399"/>
      <c r="L27" s="1399"/>
      <c r="M27" s="1399"/>
      <c r="N27" s="1399"/>
      <c r="O27" s="1400"/>
      <c r="P27" s="972"/>
      <c r="Q27" s="973"/>
      <c r="R27" s="973"/>
      <c r="S27" s="973"/>
      <c r="T27" s="974"/>
      <c r="U27" s="1968" t="str">
        <f>IFERROR(SQRT(U26/P26)*P27,"")</f>
        <v/>
      </c>
      <c r="V27" s="1690"/>
      <c r="W27" s="1690"/>
      <c r="X27" s="1690"/>
      <c r="Y27" s="1715"/>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88" t="s">
        <v>376</v>
      </c>
      <c r="K29" s="1289"/>
      <c r="L29" s="1289"/>
      <c r="M29" s="1289"/>
      <c r="N29" s="1289"/>
      <c r="O29" s="1289"/>
      <c r="P29" s="1289"/>
      <c r="Q29" s="1289"/>
      <c r="R29" s="1289"/>
      <c r="S29" s="1289"/>
      <c r="T29" s="1289"/>
      <c r="U29" s="1289"/>
      <c r="V29" s="1289"/>
      <c r="W29" s="1289"/>
      <c r="X29" s="1289"/>
      <c r="Y29" s="1290"/>
      <c r="Z29" s="6"/>
      <c r="AA29" s="6"/>
      <c r="AB29" s="6"/>
      <c r="AC29" s="6"/>
      <c r="AD29" s="6"/>
      <c r="AE29" s="6"/>
      <c r="AF29" s="6"/>
      <c r="AG29" s="6"/>
      <c r="AH29" s="6"/>
      <c r="AI29" s="6"/>
      <c r="AJ29" s="5"/>
      <c r="AK29" s="1300" t="s">
        <v>332</v>
      </c>
      <c r="AL29" s="1301"/>
      <c r="AM29" s="1301"/>
      <c r="AN29" s="1301"/>
      <c r="AO29" s="1301"/>
      <c r="AP29" s="1301"/>
      <c r="AQ29" s="1301"/>
      <c r="AR29" s="1301"/>
      <c r="AS29" s="1301"/>
      <c r="AT29" s="1302"/>
      <c r="AU29" s="5"/>
      <c r="AV29" s="1300" t="s">
        <v>331</v>
      </c>
      <c r="AW29" s="1301"/>
      <c r="AX29" s="1301"/>
      <c r="AY29" s="1301"/>
      <c r="AZ29" s="1301"/>
      <c r="BA29" s="1301"/>
      <c r="BB29" s="1301"/>
      <c r="BC29" s="1301"/>
      <c r="BD29" s="1301"/>
      <c r="BE29" s="1301"/>
      <c r="BF29" s="1301"/>
      <c r="BG29" s="1302"/>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73" t="s">
        <v>102</v>
      </c>
      <c r="Q30" s="1673"/>
      <c r="R30" s="1673"/>
      <c r="S30" s="1673"/>
      <c r="T30" s="1673"/>
      <c r="U30" s="1673" t="s">
        <v>101</v>
      </c>
      <c r="V30" s="1673"/>
      <c r="W30" s="1673"/>
      <c r="X30" s="1673"/>
      <c r="Y30" s="1686"/>
      <c r="Z30" s="6"/>
      <c r="AA30" s="6"/>
      <c r="AB30" s="6"/>
      <c r="AC30" s="6"/>
      <c r="AD30" s="6"/>
      <c r="AE30" s="6"/>
      <c r="AF30" s="6"/>
      <c r="AG30" s="6"/>
      <c r="AH30" s="6"/>
      <c r="AI30" s="6"/>
      <c r="AJ30" s="5"/>
      <c r="AK30" s="1316" t="s">
        <v>327</v>
      </c>
      <c r="AL30" s="1317"/>
      <c r="AM30" s="1317"/>
      <c r="AN30" s="1317"/>
      <c r="AO30" s="1317"/>
      <c r="AP30" s="2227"/>
      <c r="AQ30" s="2227"/>
      <c r="AR30" s="2228"/>
      <c r="AS30" s="2221" t="s">
        <v>315</v>
      </c>
      <c r="AT30" s="2222"/>
      <c r="AU30" s="5"/>
      <c r="AV30" s="1258"/>
      <c r="AW30" s="1259"/>
      <c r="AX30" s="1259"/>
      <c r="AY30" s="1259"/>
      <c r="AZ30" s="1259" t="s">
        <v>326</v>
      </c>
      <c r="BA30" s="1259"/>
      <c r="BB30" s="1259"/>
      <c r="BC30" s="1259"/>
      <c r="BD30" s="1259" t="s">
        <v>325</v>
      </c>
      <c r="BE30" s="1259"/>
      <c r="BF30" s="1259"/>
      <c r="BG30" s="2217"/>
      <c r="BH30" s="5"/>
      <c r="BI30" s="5"/>
      <c r="BJ30" s="1431"/>
      <c r="BK30" s="1431"/>
      <c r="BL30" s="1431"/>
      <c r="BM30" s="5"/>
      <c r="BN30" s="5"/>
      <c r="BO30" s="5"/>
      <c r="BP30" s="5"/>
      <c r="BQ30" s="5"/>
      <c r="BR30" s="5"/>
      <c r="BS30" s="5"/>
      <c r="BT30" s="631"/>
      <c r="BU30" s="630"/>
    </row>
    <row r="31" spans="1:73" ht="12" customHeight="1" thickBot="1" x14ac:dyDescent="0.25">
      <c r="A31" s="6"/>
      <c r="B31" s="6"/>
      <c r="C31" s="6"/>
      <c r="D31" s="6"/>
      <c r="E31" s="6"/>
      <c r="F31" s="6"/>
      <c r="G31" s="6"/>
      <c r="H31" s="6"/>
      <c r="I31" s="6"/>
      <c r="J31" s="1384" t="s">
        <v>324</v>
      </c>
      <c r="K31" s="1385"/>
      <c r="L31" s="1385"/>
      <c r="M31" s="1385"/>
      <c r="N31" s="1385"/>
      <c r="O31" s="1386"/>
      <c r="P31" s="919"/>
      <c r="Q31" s="919"/>
      <c r="R31" s="919"/>
      <c r="S31" s="919"/>
      <c r="T31" s="919"/>
      <c r="U31" s="919"/>
      <c r="V31" s="919"/>
      <c r="W31" s="919"/>
      <c r="X31" s="919"/>
      <c r="Y31" s="2205"/>
      <c r="Z31" s="6"/>
      <c r="AA31" s="6"/>
      <c r="AB31" s="6"/>
      <c r="AC31" s="6"/>
      <c r="AD31" s="6"/>
      <c r="AE31" s="6"/>
      <c r="AF31" s="6"/>
      <c r="AG31" s="6"/>
      <c r="AH31" s="6"/>
      <c r="AI31" s="6"/>
      <c r="AJ31" s="5"/>
      <c r="AK31" s="1316" t="s">
        <v>323</v>
      </c>
      <c r="AL31" s="1317"/>
      <c r="AM31" s="1317"/>
      <c r="AN31" s="1317"/>
      <c r="AO31" s="1317"/>
      <c r="AP31" s="2227"/>
      <c r="AQ31" s="2227"/>
      <c r="AR31" s="2228"/>
      <c r="AS31" s="2221" t="s">
        <v>315</v>
      </c>
      <c r="AT31" s="2222"/>
      <c r="AU31" s="5"/>
      <c r="AV31" s="1316" t="s">
        <v>102</v>
      </c>
      <c r="AW31" s="1317"/>
      <c r="AX31" s="1317"/>
      <c r="AY31" s="1317"/>
      <c r="AZ31" s="2229">
        <f>IFERROR(500*P34*(P31-P32)/1000,"")</f>
        <v>0</v>
      </c>
      <c r="BA31" s="2229"/>
      <c r="BB31" s="2229"/>
      <c r="BC31" s="2229"/>
      <c r="BD31" s="2229">
        <f>IFERROR(AZ31/12,"")</f>
        <v>0</v>
      </c>
      <c r="BE31" s="2229"/>
      <c r="BF31" s="2229"/>
      <c r="BG31" s="2230"/>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6" t="s">
        <v>322</v>
      </c>
      <c r="K32" s="1297"/>
      <c r="L32" s="1297"/>
      <c r="M32" s="1297"/>
      <c r="N32" s="1297"/>
      <c r="O32" s="1297"/>
      <c r="P32" s="919"/>
      <c r="Q32" s="919"/>
      <c r="R32" s="919"/>
      <c r="S32" s="919"/>
      <c r="T32" s="919"/>
      <c r="U32" s="919"/>
      <c r="V32" s="919"/>
      <c r="W32" s="919"/>
      <c r="X32" s="919"/>
      <c r="Y32" s="2205"/>
      <c r="Z32" s="6"/>
      <c r="AA32" s="6"/>
      <c r="AB32" s="6"/>
      <c r="AC32" s="6"/>
      <c r="AD32" s="6"/>
      <c r="AE32" s="6"/>
      <c r="AF32" s="6"/>
      <c r="AG32" s="6"/>
      <c r="AH32" s="6"/>
      <c r="AI32" s="6"/>
      <c r="AJ32" s="5"/>
      <c r="AK32" s="1316" t="s">
        <v>320</v>
      </c>
      <c r="AL32" s="1317"/>
      <c r="AM32" s="1317"/>
      <c r="AN32" s="1317"/>
      <c r="AO32" s="1317"/>
      <c r="AP32" s="2225" t="str">
        <f>IF(AP31-AP30&lt;&gt;0,AP31-AP30,"")</f>
        <v/>
      </c>
      <c r="AQ32" s="2225"/>
      <c r="AR32" s="2226"/>
      <c r="AS32" s="2221" t="s">
        <v>315</v>
      </c>
      <c r="AT32" s="2222"/>
      <c r="AU32" s="5"/>
      <c r="AV32" s="2208" t="s">
        <v>101</v>
      </c>
      <c r="AW32" s="2209"/>
      <c r="AX32" s="2209"/>
      <c r="AY32" s="2209"/>
      <c r="AZ32" s="2216" t="str">
        <f>IFERROR(500*U34*(U31-U32)/1000,"")</f>
        <v/>
      </c>
      <c r="BA32" s="2216"/>
      <c r="BB32" s="2216"/>
      <c r="BC32" s="2216"/>
      <c r="BD32" s="2216" t="str">
        <f>IFERROR(AZ32/12,"")</f>
        <v/>
      </c>
      <c r="BE32" s="2216"/>
      <c r="BF32" s="2216"/>
      <c r="BG32" s="2218"/>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84" t="s">
        <v>321</v>
      </c>
      <c r="K33" s="1385"/>
      <c r="L33" s="1385"/>
      <c r="M33" s="1385"/>
      <c r="N33" s="1385"/>
      <c r="O33" s="1386"/>
      <c r="P33" s="919"/>
      <c r="Q33" s="919"/>
      <c r="R33" s="919"/>
      <c r="S33" s="919"/>
      <c r="T33" s="919"/>
      <c r="U33" s="919"/>
      <c r="V33" s="919"/>
      <c r="W33" s="919"/>
      <c r="X33" s="919"/>
      <c r="Y33" s="2205"/>
      <c r="Z33" s="6"/>
      <c r="AA33" s="6"/>
      <c r="AB33" s="6"/>
      <c r="AC33" s="6"/>
      <c r="AD33" s="6"/>
      <c r="AE33" s="6"/>
      <c r="AF33" s="6"/>
      <c r="AG33" s="6"/>
      <c r="AH33" s="6"/>
      <c r="AI33" s="6"/>
      <c r="AJ33" s="5"/>
      <c r="AK33" s="2208" t="s">
        <v>320</v>
      </c>
      <c r="AL33" s="2209"/>
      <c r="AM33" s="2209"/>
      <c r="AN33" s="2209"/>
      <c r="AO33" s="2209"/>
      <c r="AP33" s="2223" t="str">
        <f>IFERROR(AP32*2.31,"")</f>
        <v/>
      </c>
      <c r="AQ33" s="2223"/>
      <c r="AR33" s="2224"/>
      <c r="AS33" s="2212" t="s">
        <v>319</v>
      </c>
      <c r="AT33" s="221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94" t="s">
        <v>287</v>
      </c>
      <c r="K34" s="1295"/>
      <c r="L34" s="1295"/>
      <c r="M34" s="1295"/>
      <c r="N34" s="1295"/>
      <c r="O34" s="1295"/>
      <c r="P34" s="1524"/>
      <c r="Q34" s="1524"/>
      <c r="R34" s="1524"/>
      <c r="S34" s="1524"/>
      <c r="T34" s="1524"/>
      <c r="U34" s="1434" t="str">
        <f>IFERROR(SQRT(U33/P33)*P34,"")</f>
        <v/>
      </c>
      <c r="V34" s="1434"/>
      <c r="W34" s="1434"/>
      <c r="X34" s="1434"/>
      <c r="Y34" s="2047"/>
      <c r="Z34" s="6"/>
      <c r="AA34" s="6"/>
      <c r="AB34" s="6"/>
      <c r="AC34" s="6"/>
      <c r="AD34" s="6"/>
      <c r="AE34" s="6"/>
      <c r="AF34" s="6"/>
      <c r="AG34" s="6"/>
      <c r="AH34" s="6"/>
      <c r="AI34" s="6"/>
      <c r="AJ34" s="5"/>
      <c r="AK34" s="5"/>
      <c r="AL34" s="5"/>
      <c r="AM34" s="5"/>
      <c r="AN34" s="5"/>
      <c r="AO34" s="5"/>
      <c r="AP34" s="5"/>
      <c r="AQ34" s="5"/>
      <c r="AR34" s="5"/>
      <c r="AS34" s="5"/>
      <c r="AT34" s="5"/>
      <c r="AU34" s="5"/>
      <c r="AV34" s="1305" t="s">
        <v>318</v>
      </c>
      <c r="AW34" s="1306"/>
      <c r="AX34" s="1306"/>
      <c r="AY34" s="1306"/>
      <c r="AZ34" s="1306"/>
      <c r="BA34" s="1306"/>
      <c r="BB34" s="1306"/>
      <c r="BC34" s="1306"/>
      <c r="BD34" s="1306"/>
      <c r="BE34" s="1306"/>
      <c r="BF34" s="1306"/>
      <c r="BG34" s="1306"/>
      <c r="BH34" s="1307"/>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21" t="str">
        <f>IFERROR(IF(AZ25&lt;AZ32*1.02,"Act. Cond. Is not &gt; than Act. Evap. + 2% by "&amp;ROUND(AZ32*1.02-AZ25,0)&amp;" MBH.",""),"")</f>
        <v/>
      </c>
      <c r="AW35" s="1322"/>
      <c r="AX35" s="1322"/>
      <c r="AY35" s="1322"/>
      <c r="AZ35" s="1322"/>
      <c r="BA35" s="1322"/>
      <c r="BB35" s="1322"/>
      <c r="BC35" s="1322"/>
      <c r="BD35" s="1322"/>
      <c r="BE35" s="1322"/>
      <c r="BF35" s="1322"/>
      <c r="BG35" s="1322"/>
      <c r="BH35" s="1323"/>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25" t="s">
        <v>317</v>
      </c>
      <c r="J36" s="1426"/>
      <c r="K36" s="1426"/>
      <c r="L36" s="1426"/>
      <c r="M36" s="1426"/>
      <c r="N36" s="1426"/>
      <c r="O36" s="1426"/>
      <c r="P36" s="1426"/>
      <c r="Q36" s="1426"/>
      <c r="R36" s="1426"/>
      <c r="S36" s="1426"/>
      <c r="T36" s="1426"/>
      <c r="U36" s="1426"/>
      <c r="V36" s="1426"/>
      <c r="W36" s="1426"/>
      <c r="X36" s="1426"/>
      <c r="Y36" s="1426"/>
      <c r="Z36" s="1427"/>
      <c r="AA36" s="6"/>
      <c r="AB36" s="6"/>
      <c r="AC36" s="6"/>
      <c r="AD36" s="6"/>
      <c r="AE36" s="6"/>
      <c r="AF36" s="6"/>
      <c r="AG36" s="6"/>
      <c r="AH36" s="6"/>
      <c r="AI36" s="6"/>
      <c r="AJ36" s="5"/>
      <c r="AK36" s="5"/>
      <c r="AL36" s="5"/>
      <c r="AM36" s="5"/>
      <c r="AN36" s="5"/>
      <c r="AO36" s="5"/>
      <c r="AP36" s="5"/>
      <c r="AQ36" s="5"/>
      <c r="AR36" s="5"/>
      <c r="AS36" s="5"/>
      <c r="AT36" s="5"/>
      <c r="AU36" s="5"/>
      <c r="AV36" s="1324"/>
      <c r="AW36" s="1325"/>
      <c r="AX36" s="1325"/>
      <c r="AY36" s="1325"/>
      <c r="AZ36" s="1325"/>
      <c r="BA36" s="1325"/>
      <c r="BB36" s="1325"/>
      <c r="BC36" s="1325"/>
      <c r="BD36" s="1325"/>
      <c r="BE36" s="1325"/>
      <c r="BF36" s="1325"/>
      <c r="BG36" s="1325"/>
      <c r="BH36" s="1326"/>
      <c r="BI36" s="5"/>
      <c r="BJ36" s="5"/>
      <c r="BK36" s="5"/>
      <c r="BL36" s="5"/>
      <c r="BM36" s="5"/>
      <c r="BN36" s="5"/>
      <c r="BO36" s="5"/>
      <c r="BP36" s="5"/>
      <c r="BQ36" s="5"/>
      <c r="BR36" s="5"/>
      <c r="BS36" s="5"/>
    </row>
    <row r="37" spans="1:73" ht="12" customHeight="1" thickTop="1" x14ac:dyDescent="0.2">
      <c r="A37" s="6"/>
      <c r="B37" s="6"/>
      <c r="C37" s="6"/>
      <c r="D37" s="6"/>
      <c r="E37" s="6"/>
      <c r="F37" s="6"/>
      <c r="G37" s="6"/>
      <c r="H37" s="6"/>
      <c r="I37" s="1353" t="s">
        <v>1009</v>
      </c>
      <c r="J37" s="1354"/>
      <c r="K37" s="1354"/>
      <c r="L37" s="1354"/>
      <c r="M37" s="1354"/>
      <c r="N37" s="1354"/>
      <c r="O37" s="1354"/>
      <c r="P37" s="1354"/>
      <c r="Q37" s="1354"/>
      <c r="R37" s="1354"/>
      <c r="S37" s="1354"/>
      <c r="T37" s="1354"/>
      <c r="U37" s="1354"/>
      <c r="V37" s="2193"/>
      <c r="W37" s="2193"/>
      <c r="X37" s="2193"/>
      <c r="Y37" s="2194" t="s">
        <v>312</v>
      </c>
      <c r="Z37" s="2195"/>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53" t="s">
        <v>886</v>
      </c>
      <c r="J38" s="1354"/>
      <c r="K38" s="1354"/>
      <c r="L38" s="1354"/>
      <c r="M38" s="1354"/>
      <c r="N38" s="1354"/>
      <c r="O38" s="1354"/>
      <c r="P38" s="1354"/>
      <c r="Q38" s="1354"/>
      <c r="R38" s="1354"/>
      <c r="S38" s="1354"/>
      <c r="T38" s="1354"/>
      <c r="U38" s="1354"/>
      <c r="V38" s="2193"/>
      <c r="W38" s="2193"/>
      <c r="X38" s="2193"/>
      <c r="Y38" s="2194" t="s">
        <v>315</v>
      </c>
      <c r="Z38" s="2195"/>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6" t="s">
        <v>316</v>
      </c>
      <c r="J39" s="1297"/>
      <c r="K39" s="1297"/>
      <c r="L39" s="1297"/>
      <c r="M39" s="1297"/>
      <c r="N39" s="1297"/>
      <c r="O39" s="1297"/>
      <c r="P39" s="1297"/>
      <c r="Q39" s="1297"/>
      <c r="R39" s="1297"/>
      <c r="S39" s="1297"/>
      <c r="T39" s="1297"/>
      <c r="U39" s="1297"/>
      <c r="V39" s="1017"/>
      <c r="W39" s="1017"/>
      <c r="X39" s="1017"/>
      <c r="Y39" s="2187" t="s">
        <v>315</v>
      </c>
      <c r="Z39" s="2157"/>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6" t="s">
        <v>314</v>
      </c>
      <c r="J40" s="1297"/>
      <c r="K40" s="1297"/>
      <c r="L40" s="1297"/>
      <c r="M40" s="1297"/>
      <c r="N40" s="1297"/>
      <c r="O40" s="1297"/>
      <c r="P40" s="1297"/>
      <c r="Q40" s="1297"/>
      <c r="R40" s="1297"/>
      <c r="S40" s="1297"/>
      <c r="T40" s="1297"/>
      <c r="U40" s="1297"/>
      <c r="V40" s="1017"/>
      <c r="W40" s="1017"/>
      <c r="X40" s="1017"/>
      <c r="Y40" s="2187" t="s">
        <v>312</v>
      </c>
      <c r="Z40" s="2157"/>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6" t="s">
        <v>336</v>
      </c>
      <c r="J41" s="1297"/>
      <c r="K41" s="1297"/>
      <c r="L41" s="1297"/>
      <c r="M41" s="1297"/>
      <c r="N41" s="1297"/>
      <c r="O41" s="1297"/>
      <c r="P41" s="1297"/>
      <c r="Q41" s="1297"/>
      <c r="R41" s="1297"/>
      <c r="S41" s="1297"/>
      <c r="T41" s="1297"/>
      <c r="U41" s="1297"/>
      <c r="V41" s="999"/>
      <c r="W41" s="999"/>
      <c r="X41" s="2187" t="s">
        <v>313</v>
      </c>
      <c r="Y41" s="2187"/>
      <c r="Z41" s="2157"/>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294" t="s">
        <v>890</v>
      </c>
      <c r="J42" s="1295"/>
      <c r="K42" s="1295"/>
      <c r="L42" s="1295"/>
      <c r="M42" s="1295"/>
      <c r="N42" s="1295"/>
      <c r="O42" s="1295"/>
      <c r="P42" s="1295"/>
      <c r="Q42" s="1295"/>
      <c r="R42" s="1295"/>
      <c r="S42" s="1295"/>
      <c r="T42" s="1295"/>
      <c r="U42" s="1295"/>
      <c r="V42" s="2188"/>
      <c r="W42" s="2188"/>
      <c r="X42" s="2189" t="s">
        <v>313</v>
      </c>
      <c r="Y42" s="2189" t="s">
        <v>312</v>
      </c>
      <c r="Z42" s="2150"/>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919</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94" t="s">
        <v>158</v>
      </c>
      <c r="H11" s="995"/>
      <c r="I11" s="995"/>
      <c r="J11" s="995"/>
      <c r="K11" s="995"/>
      <c r="L11" s="995"/>
      <c r="M11" s="995"/>
      <c r="N11" s="995"/>
      <c r="O11" s="995"/>
      <c r="P11" s="995"/>
      <c r="Q11" s="995"/>
      <c r="R11" s="995"/>
      <c r="S11" s="995"/>
      <c r="T11" s="995"/>
      <c r="U11" s="995"/>
      <c r="V11" s="995"/>
      <c r="W11" s="995"/>
      <c r="X11" s="995"/>
      <c r="Y11" s="995"/>
      <c r="Z11" s="995"/>
      <c r="AA11" s="995"/>
      <c r="AB11" s="996"/>
      <c r="AC11" s="42"/>
      <c r="AD11" s="42"/>
      <c r="AE11" s="42"/>
      <c r="AF11" s="42"/>
      <c r="AG11" s="42"/>
      <c r="AH11" s="42"/>
      <c r="AI11" s="42"/>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97" t="s">
        <v>111</v>
      </c>
      <c r="H12" s="998"/>
      <c r="I12" s="998"/>
      <c r="J12" s="998"/>
      <c r="K12" s="998"/>
      <c r="L12" s="998"/>
      <c r="M12" s="1041"/>
      <c r="N12" s="1041"/>
      <c r="O12" s="1041"/>
      <c r="P12" s="1041"/>
      <c r="Q12" s="1041"/>
      <c r="R12" s="1041"/>
      <c r="S12" s="1041"/>
      <c r="T12" s="1041"/>
      <c r="U12" s="1041"/>
      <c r="V12" s="1041"/>
      <c r="W12" s="1041"/>
      <c r="X12" s="1041"/>
      <c r="Y12" s="1041"/>
      <c r="Z12" s="1041"/>
      <c r="AA12" s="1041"/>
      <c r="AB12" s="1042"/>
      <c r="AC12" s="42"/>
      <c r="AD12" s="42"/>
      <c r="AE12" s="42"/>
      <c r="AF12" s="42"/>
      <c r="AG12" s="42"/>
      <c r="AH12" s="42"/>
      <c r="AI12" s="42"/>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19" t="s">
        <v>334</v>
      </c>
      <c r="N13" s="1019"/>
      <c r="O13" s="1019"/>
      <c r="P13" s="1019"/>
      <c r="Q13" s="1019"/>
      <c r="R13" s="1019"/>
      <c r="S13" s="1019"/>
      <c r="T13" s="1019"/>
      <c r="U13" s="1019"/>
      <c r="V13" s="1019"/>
      <c r="W13" s="1019"/>
      <c r="X13" s="1019"/>
      <c r="Y13" s="1019"/>
      <c r="Z13" s="1019"/>
      <c r="AA13" s="1019"/>
      <c r="AB13" s="1021"/>
      <c r="AC13" s="42"/>
      <c r="AD13" s="42"/>
      <c r="AE13" s="42"/>
      <c r="AF13" s="42"/>
      <c r="AG13" s="42"/>
      <c r="AH13" s="42"/>
      <c r="AI13" s="42"/>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1025"/>
      <c r="N14" s="1025"/>
      <c r="O14" s="1025"/>
      <c r="P14" s="1025"/>
      <c r="Q14" s="1025"/>
      <c r="R14" s="1025"/>
      <c r="S14" s="1025"/>
      <c r="T14" s="1025"/>
      <c r="U14" s="1025"/>
      <c r="V14" s="1025"/>
      <c r="W14" s="1025"/>
      <c r="X14" s="1025"/>
      <c r="Y14" s="1025"/>
      <c r="Z14" s="1025"/>
      <c r="AA14" s="1025"/>
      <c r="AB14" s="102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149</v>
      </c>
      <c r="H15" s="990"/>
      <c r="I15" s="990"/>
      <c r="J15" s="990"/>
      <c r="K15" s="990"/>
      <c r="L15" s="990"/>
      <c r="M15" s="1019" t="s">
        <v>695</v>
      </c>
      <c r="N15" s="1019"/>
      <c r="O15" s="1019"/>
      <c r="P15" s="1019"/>
      <c r="Q15" s="1019"/>
      <c r="R15" s="1019"/>
      <c r="S15" s="1019"/>
      <c r="T15" s="1019"/>
      <c r="U15" s="1019"/>
      <c r="V15" s="1019"/>
      <c r="W15" s="1019"/>
      <c r="X15" s="1019"/>
      <c r="Y15" s="1019"/>
      <c r="Z15" s="1019"/>
      <c r="AA15" s="1019"/>
      <c r="AB15" s="102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1" t="s">
        <v>146</v>
      </c>
      <c r="H16" s="2242"/>
      <c r="I16" s="2242"/>
      <c r="J16" s="2242"/>
      <c r="K16" s="2242"/>
      <c r="L16" s="2242"/>
      <c r="M16" s="1070"/>
      <c r="N16" s="1070"/>
      <c r="O16" s="1070"/>
      <c r="P16" s="1070"/>
      <c r="Q16" s="1070"/>
      <c r="R16" s="1070"/>
      <c r="S16" s="1070"/>
      <c r="T16" s="1070"/>
      <c r="U16" s="1070"/>
      <c r="V16" s="1070"/>
      <c r="W16" s="1070"/>
      <c r="X16" s="1070"/>
      <c r="Y16" s="1070"/>
      <c r="Z16" s="1070"/>
      <c r="AA16" s="1070"/>
      <c r="AB16" s="107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9" t="s">
        <v>884</v>
      </c>
      <c r="K18" s="880"/>
      <c r="L18" s="880"/>
      <c r="M18" s="880"/>
      <c r="N18" s="880"/>
      <c r="O18" s="880"/>
      <c r="P18" s="880"/>
      <c r="Q18" s="880"/>
      <c r="R18" s="880"/>
      <c r="S18" s="880"/>
      <c r="T18" s="880"/>
      <c r="U18" s="880"/>
      <c r="V18" s="880"/>
      <c r="W18" s="880"/>
      <c r="X18" s="880"/>
      <c r="Y18" s="8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35" t="s">
        <v>102</v>
      </c>
      <c r="Q19" s="2236"/>
      <c r="R19" s="2236"/>
      <c r="S19" s="2236"/>
      <c r="T19" s="1843"/>
      <c r="U19" s="2235" t="s">
        <v>101</v>
      </c>
      <c r="V19" s="2236"/>
      <c r="W19" s="2236"/>
      <c r="X19" s="2236"/>
      <c r="Y19" s="223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68" t="s">
        <v>333</v>
      </c>
      <c r="K20" s="1169"/>
      <c r="L20" s="1169"/>
      <c r="M20" s="1169"/>
      <c r="N20" s="1169"/>
      <c r="O20" s="1170"/>
      <c r="P20" s="960"/>
      <c r="Q20" s="961"/>
      <c r="R20" s="961"/>
      <c r="S20" s="961"/>
      <c r="T20" s="962"/>
      <c r="U20" s="2238" t="str">
        <f>BD32</f>
        <v/>
      </c>
      <c r="V20" s="2239"/>
      <c r="W20" s="2239"/>
      <c r="X20" s="2239"/>
      <c r="Y20" s="224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9" t="s">
        <v>920</v>
      </c>
      <c r="K22" s="880"/>
      <c r="L22" s="880"/>
      <c r="M22" s="880"/>
      <c r="N22" s="880"/>
      <c r="O22" s="880"/>
      <c r="P22" s="880"/>
      <c r="Q22" s="880"/>
      <c r="R22" s="880"/>
      <c r="S22" s="880"/>
      <c r="T22" s="880"/>
      <c r="U22" s="880"/>
      <c r="V22" s="880"/>
      <c r="W22" s="880"/>
      <c r="X22" s="880"/>
      <c r="Y22" s="881"/>
      <c r="Z22" s="42"/>
      <c r="AA22" s="42"/>
      <c r="AB22" s="42"/>
      <c r="AC22" s="42"/>
      <c r="AD22" s="42"/>
      <c r="AE22" s="42"/>
      <c r="AF22" s="42"/>
      <c r="AG22" s="42"/>
      <c r="AH22" s="42"/>
      <c r="AI22" s="42"/>
      <c r="AJ22" s="5"/>
      <c r="AK22" s="2243" t="s">
        <v>329</v>
      </c>
      <c r="AL22" s="2244"/>
      <c r="AM22" s="2244"/>
      <c r="AN22" s="2244"/>
      <c r="AO22" s="2244"/>
      <c r="AP22" s="2244"/>
      <c r="AQ22" s="2244"/>
      <c r="AR22" s="2244"/>
      <c r="AS22" s="2244"/>
      <c r="AT22" s="2245"/>
      <c r="AU22" s="5"/>
      <c r="AV22" s="2243" t="s">
        <v>921</v>
      </c>
      <c r="AW22" s="2244"/>
      <c r="AX22" s="2244"/>
      <c r="AY22" s="2244"/>
      <c r="AZ22" s="2244"/>
      <c r="BA22" s="2244"/>
      <c r="BB22" s="2244"/>
      <c r="BC22" s="2244"/>
      <c r="BD22" s="2244"/>
      <c r="BE22" s="2244"/>
      <c r="BF22" s="2244"/>
      <c r="BG22" s="2245"/>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35" t="s">
        <v>102</v>
      </c>
      <c r="Q23" s="2236"/>
      <c r="R23" s="2236"/>
      <c r="S23" s="2236"/>
      <c r="T23" s="1843"/>
      <c r="U23" s="2235" t="s">
        <v>101</v>
      </c>
      <c r="V23" s="2236"/>
      <c r="W23" s="2236"/>
      <c r="X23" s="2236"/>
      <c r="Y23" s="2237"/>
      <c r="Z23" s="42"/>
      <c r="AA23" s="42"/>
      <c r="AB23" s="42"/>
      <c r="AC23" s="42"/>
      <c r="AD23" s="42"/>
      <c r="AE23" s="42"/>
      <c r="AF23" s="42"/>
      <c r="AG23" s="42"/>
      <c r="AH23" s="42"/>
      <c r="AI23" s="42"/>
      <c r="AJ23" s="5"/>
      <c r="AK23" s="1061" t="s">
        <v>327</v>
      </c>
      <c r="AL23" s="1062"/>
      <c r="AM23" s="1062"/>
      <c r="AN23" s="1062"/>
      <c r="AO23" s="1062"/>
      <c r="AP23" s="2246"/>
      <c r="AQ23" s="2246"/>
      <c r="AR23" s="2219"/>
      <c r="AS23" s="2247" t="s">
        <v>315</v>
      </c>
      <c r="AT23" s="2248"/>
      <c r="AU23" s="5"/>
      <c r="AV23" s="1540"/>
      <c r="AW23" s="1523"/>
      <c r="AX23" s="1523"/>
      <c r="AY23" s="1523"/>
      <c r="AZ23" s="1523" t="s">
        <v>326</v>
      </c>
      <c r="BA23" s="1523"/>
      <c r="BB23" s="1523"/>
      <c r="BC23" s="1523"/>
      <c r="BD23" s="1523" t="s">
        <v>325</v>
      </c>
      <c r="BE23" s="1523"/>
      <c r="BF23" s="1523"/>
      <c r="BG23" s="2249"/>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0" t="s">
        <v>324</v>
      </c>
      <c r="K24" s="1011"/>
      <c r="L24" s="1011"/>
      <c r="M24" s="1011"/>
      <c r="N24" s="1011"/>
      <c r="O24" s="1012"/>
      <c r="P24" s="954"/>
      <c r="Q24" s="955"/>
      <c r="R24" s="955"/>
      <c r="S24" s="955"/>
      <c r="T24" s="956"/>
      <c r="U24" s="954"/>
      <c r="V24" s="955"/>
      <c r="W24" s="955"/>
      <c r="X24" s="955"/>
      <c r="Y24" s="2231"/>
      <c r="Z24" s="42"/>
      <c r="AA24" s="42"/>
      <c r="AB24" s="42"/>
      <c r="AC24" s="42"/>
      <c r="AD24" s="42"/>
      <c r="AE24" s="42"/>
      <c r="AF24" s="42"/>
      <c r="AG24" s="42"/>
      <c r="AH24" s="42"/>
      <c r="AI24" s="42"/>
      <c r="AJ24" s="5"/>
      <c r="AK24" s="1061" t="s">
        <v>323</v>
      </c>
      <c r="AL24" s="1062"/>
      <c r="AM24" s="1062"/>
      <c r="AN24" s="1062"/>
      <c r="AO24" s="1062"/>
      <c r="AP24" s="2246"/>
      <c r="AQ24" s="2246"/>
      <c r="AR24" s="2219"/>
      <c r="AS24" s="2247" t="s">
        <v>315</v>
      </c>
      <c r="AT24" s="2248"/>
      <c r="AU24" s="5"/>
      <c r="AV24" s="1061" t="s">
        <v>102</v>
      </c>
      <c r="AW24" s="1062"/>
      <c r="AX24" s="1062"/>
      <c r="AY24" s="1062"/>
      <c r="AZ24" s="1064" t="str">
        <f>IF(500*P27*(P25-P24)/1000&lt;&gt;0,500*P27*(P25-P24)/1000,"")</f>
        <v/>
      </c>
      <c r="BA24" s="1064"/>
      <c r="BB24" s="1064"/>
      <c r="BC24" s="1064"/>
      <c r="BD24" s="1064" t="str">
        <f>IFERROR(AZ24/15,"")</f>
        <v/>
      </c>
      <c r="BE24" s="1064"/>
      <c r="BF24" s="1064"/>
      <c r="BG24" s="1182"/>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10" t="s">
        <v>322</v>
      </c>
      <c r="K25" s="1011"/>
      <c r="L25" s="1011"/>
      <c r="M25" s="1011"/>
      <c r="N25" s="1011"/>
      <c r="O25" s="1012"/>
      <c r="P25" s="954"/>
      <c r="Q25" s="955"/>
      <c r="R25" s="955"/>
      <c r="S25" s="955"/>
      <c r="T25" s="956"/>
      <c r="U25" s="954"/>
      <c r="V25" s="955"/>
      <c r="W25" s="955"/>
      <c r="X25" s="955"/>
      <c r="Y25" s="2231"/>
      <c r="Z25" s="42"/>
      <c r="AA25" s="42"/>
      <c r="AB25" s="42"/>
      <c r="AC25" s="42"/>
      <c r="AD25" s="42"/>
      <c r="AE25" s="42"/>
      <c r="AF25" s="42"/>
      <c r="AG25" s="42"/>
      <c r="AH25" s="42"/>
      <c r="AI25" s="42"/>
      <c r="AJ25" s="5"/>
      <c r="AK25" s="1061" t="s">
        <v>320</v>
      </c>
      <c r="AL25" s="1062"/>
      <c r="AM25" s="1062"/>
      <c r="AN25" s="1062"/>
      <c r="AO25" s="1062"/>
      <c r="AP25" s="2261" t="str">
        <f>IF(AP24-AP23&lt;&gt;0,AP24-AP23,"")</f>
        <v/>
      </c>
      <c r="AQ25" s="2261"/>
      <c r="AR25" s="2262"/>
      <c r="AS25" s="2247" t="s">
        <v>315</v>
      </c>
      <c r="AT25" s="2248"/>
      <c r="AU25" s="5"/>
      <c r="AV25" s="2250" t="s">
        <v>101</v>
      </c>
      <c r="AW25" s="2251"/>
      <c r="AX25" s="2251"/>
      <c r="AY25" s="2251"/>
      <c r="AZ25" s="2252" t="str">
        <f>IFERROR(500*U27*(U25-U24)/1000,"")</f>
        <v/>
      </c>
      <c r="BA25" s="2253"/>
      <c r="BB25" s="2253"/>
      <c r="BC25" s="2254"/>
      <c r="BD25" s="2255" t="str">
        <f>IFERROR(AZ25/15,"")</f>
        <v/>
      </c>
      <c r="BE25" s="2255"/>
      <c r="BF25" s="2255"/>
      <c r="BG25" s="2256"/>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10" t="s">
        <v>321</v>
      </c>
      <c r="K26" s="1011"/>
      <c r="L26" s="1011"/>
      <c r="M26" s="1011"/>
      <c r="N26" s="1011"/>
      <c r="O26" s="1012"/>
      <c r="P26" s="954"/>
      <c r="Q26" s="955"/>
      <c r="R26" s="955"/>
      <c r="S26" s="955"/>
      <c r="T26" s="956"/>
      <c r="U26" s="954"/>
      <c r="V26" s="955"/>
      <c r="W26" s="955"/>
      <c r="X26" s="955"/>
      <c r="Y26" s="2231"/>
      <c r="Z26" s="42"/>
      <c r="AA26" s="42"/>
      <c r="AB26" s="42"/>
      <c r="AC26" s="42"/>
      <c r="AD26" s="42"/>
      <c r="AE26" s="42"/>
      <c r="AF26" s="42"/>
      <c r="AG26" s="42"/>
      <c r="AH26" s="42"/>
      <c r="AI26" s="42"/>
      <c r="AJ26" s="5"/>
      <c r="AK26" s="2250" t="s">
        <v>320</v>
      </c>
      <c r="AL26" s="2251"/>
      <c r="AM26" s="2251"/>
      <c r="AN26" s="2251"/>
      <c r="AO26" s="2251"/>
      <c r="AP26" s="2257" t="str">
        <f>IFERROR(AP25*2.31,"")</f>
        <v/>
      </c>
      <c r="AQ26" s="2257"/>
      <c r="AR26" s="2258"/>
      <c r="AS26" s="2259" t="s">
        <v>319</v>
      </c>
      <c r="AT26" s="226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68" t="s">
        <v>287</v>
      </c>
      <c r="K27" s="1169"/>
      <c r="L27" s="1169"/>
      <c r="M27" s="1169"/>
      <c r="N27" s="1169"/>
      <c r="O27" s="1170"/>
      <c r="P27" s="972"/>
      <c r="Q27" s="973"/>
      <c r="R27" s="973"/>
      <c r="S27" s="973"/>
      <c r="T27" s="974"/>
      <c r="U27" s="1014" t="str">
        <f>IFERROR(SQRT(U26/P26)*P27,"")</f>
        <v/>
      </c>
      <c r="V27" s="1015"/>
      <c r="W27" s="1015"/>
      <c r="X27" s="1015"/>
      <c r="Y27" s="1016"/>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79" t="s">
        <v>376</v>
      </c>
      <c r="K29" s="880"/>
      <c r="L29" s="880"/>
      <c r="M29" s="880"/>
      <c r="N29" s="880"/>
      <c r="O29" s="880"/>
      <c r="P29" s="880"/>
      <c r="Q29" s="880"/>
      <c r="R29" s="880"/>
      <c r="S29" s="880"/>
      <c r="T29" s="880"/>
      <c r="U29" s="880"/>
      <c r="V29" s="880"/>
      <c r="W29" s="880"/>
      <c r="X29" s="880"/>
      <c r="Y29" s="881"/>
      <c r="Z29" s="42"/>
      <c r="AA29" s="42"/>
      <c r="AB29" s="42"/>
      <c r="AC29" s="42"/>
      <c r="AD29" s="42"/>
      <c r="AE29" s="42"/>
      <c r="AF29" s="42"/>
      <c r="AG29" s="42"/>
      <c r="AH29" s="42"/>
      <c r="AI29" s="42"/>
      <c r="AJ29" s="5"/>
      <c r="AK29" s="2243" t="s">
        <v>332</v>
      </c>
      <c r="AL29" s="2244"/>
      <c r="AM29" s="2244"/>
      <c r="AN29" s="2244"/>
      <c r="AO29" s="2244"/>
      <c r="AP29" s="2244"/>
      <c r="AQ29" s="2244"/>
      <c r="AR29" s="2244"/>
      <c r="AS29" s="2244"/>
      <c r="AT29" s="2245"/>
      <c r="AU29" s="5"/>
      <c r="AV29" s="2243" t="s">
        <v>331</v>
      </c>
      <c r="AW29" s="2244"/>
      <c r="AX29" s="2244"/>
      <c r="AY29" s="2244"/>
      <c r="AZ29" s="2244"/>
      <c r="BA29" s="2244"/>
      <c r="BB29" s="2244"/>
      <c r="BC29" s="2244"/>
      <c r="BD29" s="2244"/>
      <c r="BE29" s="2244"/>
      <c r="BF29" s="2244"/>
      <c r="BG29" s="2245"/>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23" t="s">
        <v>102</v>
      </c>
      <c r="Q30" s="1023"/>
      <c r="R30" s="1023"/>
      <c r="S30" s="1023"/>
      <c r="T30" s="1023"/>
      <c r="U30" s="1023" t="s">
        <v>101</v>
      </c>
      <c r="V30" s="1023"/>
      <c r="W30" s="1023"/>
      <c r="X30" s="1023"/>
      <c r="Y30" s="1024"/>
      <c r="Z30" s="42"/>
      <c r="AA30" s="42"/>
      <c r="AB30" s="42"/>
      <c r="AC30" s="42"/>
      <c r="AD30" s="42"/>
      <c r="AE30" s="42"/>
      <c r="AF30" s="42"/>
      <c r="AG30" s="42"/>
      <c r="AH30" s="42"/>
      <c r="AI30" s="42"/>
      <c r="AJ30" s="5"/>
      <c r="AK30" s="1061" t="s">
        <v>327</v>
      </c>
      <c r="AL30" s="1062"/>
      <c r="AM30" s="1062"/>
      <c r="AN30" s="1062"/>
      <c r="AO30" s="1062"/>
      <c r="AP30" s="2246"/>
      <c r="AQ30" s="2246"/>
      <c r="AR30" s="2219"/>
      <c r="AS30" s="2247" t="s">
        <v>315</v>
      </c>
      <c r="AT30" s="2248"/>
      <c r="AU30" s="5"/>
      <c r="AV30" s="1540"/>
      <c r="AW30" s="1523"/>
      <c r="AX30" s="1523"/>
      <c r="AY30" s="1523"/>
      <c r="AZ30" s="1523" t="s">
        <v>326</v>
      </c>
      <c r="BA30" s="1523"/>
      <c r="BB30" s="1523"/>
      <c r="BC30" s="1523"/>
      <c r="BD30" s="1523" t="s">
        <v>325</v>
      </c>
      <c r="BE30" s="1523"/>
      <c r="BF30" s="1523"/>
      <c r="BG30" s="2249"/>
      <c r="BH30" s="5"/>
      <c r="BI30" s="5"/>
      <c r="BJ30" s="1431"/>
      <c r="BK30" s="1431"/>
      <c r="BL30" s="1431"/>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0" t="s">
        <v>324</v>
      </c>
      <c r="K31" s="1011"/>
      <c r="L31" s="1011"/>
      <c r="M31" s="1011"/>
      <c r="N31" s="1011"/>
      <c r="O31" s="1012"/>
      <c r="P31" s="919"/>
      <c r="Q31" s="919"/>
      <c r="R31" s="919"/>
      <c r="S31" s="919"/>
      <c r="T31" s="919"/>
      <c r="U31" s="919"/>
      <c r="V31" s="919"/>
      <c r="W31" s="919"/>
      <c r="X31" s="919"/>
      <c r="Y31" s="2205"/>
      <c r="Z31" s="42"/>
      <c r="AA31" s="42"/>
      <c r="AB31" s="42"/>
      <c r="AC31" s="42"/>
      <c r="AD31" s="42"/>
      <c r="AE31" s="42"/>
      <c r="AF31" s="42"/>
      <c r="AG31" s="42"/>
      <c r="AH31" s="42"/>
      <c r="AI31" s="42"/>
      <c r="AJ31" s="5"/>
      <c r="AK31" s="1061" t="s">
        <v>323</v>
      </c>
      <c r="AL31" s="1062"/>
      <c r="AM31" s="1062"/>
      <c r="AN31" s="1062"/>
      <c r="AO31" s="1062"/>
      <c r="AP31" s="2246"/>
      <c r="AQ31" s="2246"/>
      <c r="AR31" s="2219"/>
      <c r="AS31" s="2247" t="s">
        <v>315</v>
      </c>
      <c r="AT31" s="2248"/>
      <c r="AU31" s="5"/>
      <c r="AV31" s="1061" t="s">
        <v>102</v>
      </c>
      <c r="AW31" s="1062"/>
      <c r="AX31" s="1062"/>
      <c r="AY31" s="1062"/>
      <c r="AZ31" s="2263">
        <f>IFERROR(500*P34*(P31-P32)/1000,"")</f>
        <v>0</v>
      </c>
      <c r="BA31" s="2263"/>
      <c r="BB31" s="2263"/>
      <c r="BC31" s="2263"/>
      <c r="BD31" s="2263">
        <f>IFERROR(AZ31/12,"")</f>
        <v>0</v>
      </c>
      <c r="BE31" s="2263"/>
      <c r="BF31" s="2263"/>
      <c r="BG31" s="2264"/>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89" t="s">
        <v>322</v>
      </c>
      <c r="K32" s="990"/>
      <c r="L32" s="990"/>
      <c r="M32" s="990"/>
      <c r="N32" s="990"/>
      <c r="O32" s="990"/>
      <c r="P32" s="919"/>
      <c r="Q32" s="919"/>
      <c r="R32" s="919"/>
      <c r="S32" s="919"/>
      <c r="T32" s="919"/>
      <c r="U32" s="919"/>
      <c r="V32" s="919"/>
      <c r="W32" s="919"/>
      <c r="X32" s="919"/>
      <c r="Y32" s="2205"/>
      <c r="Z32" s="42"/>
      <c r="AA32" s="42"/>
      <c r="AB32" s="42"/>
      <c r="AC32" s="42"/>
      <c r="AD32" s="42"/>
      <c r="AE32" s="42"/>
      <c r="AF32" s="42"/>
      <c r="AG32" s="42"/>
      <c r="AH32" s="42"/>
      <c r="AI32" s="42"/>
      <c r="AJ32" s="5"/>
      <c r="AK32" s="1061" t="s">
        <v>320</v>
      </c>
      <c r="AL32" s="1062"/>
      <c r="AM32" s="1062"/>
      <c r="AN32" s="1062"/>
      <c r="AO32" s="1062"/>
      <c r="AP32" s="2261" t="str">
        <f>IF(AP31-AP30&lt;&gt;0,AP31-AP30,"")</f>
        <v/>
      </c>
      <c r="AQ32" s="2261"/>
      <c r="AR32" s="2262"/>
      <c r="AS32" s="2247" t="s">
        <v>315</v>
      </c>
      <c r="AT32" s="2248"/>
      <c r="AU32" s="5"/>
      <c r="AV32" s="2250" t="s">
        <v>101</v>
      </c>
      <c r="AW32" s="2251"/>
      <c r="AX32" s="2251"/>
      <c r="AY32" s="2251"/>
      <c r="AZ32" s="2255" t="str">
        <f>IFERROR(500*U34*(U31-U32)/1000,"")</f>
        <v/>
      </c>
      <c r="BA32" s="2255"/>
      <c r="BB32" s="2255"/>
      <c r="BC32" s="2255"/>
      <c r="BD32" s="2255" t="str">
        <f>IFERROR(AZ32/12,"")</f>
        <v/>
      </c>
      <c r="BE32" s="2255"/>
      <c r="BF32" s="2255"/>
      <c r="BG32" s="2256"/>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0" t="s">
        <v>321</v>
      </c>
      <c r="K33" s="1011"/>
      <c r="L33" s="1011"/>
      <c r="M33" s="1011"/>
      <c r="N33" s="1011"/>
      <c r="O33" s="1012"/>
      <c r="P33" s="919"/>
      <c r="Q33" s="919"/>
      <c r="R33" s="919"/>
      <c r="S33" s="919"/>
      <c r="T33" s="919"/>
      <c r="U33" s="919"/>
      <c r="V33" s="919"/>
      <c r="W33" s="919"/>
      <c r="X33" s="919"/>
      <c r="Y33" s="2205"/>
      <c r="Z33" s="42"/>
      <c r="AA33" s="42"/>
      <c r="AB33" s="42"/>
      <c r="AC33" s="42"/>
      <c r="AD33" s="42"/>
      <c r="AE33" s="42"/>
      <c r="AF33" s="42"/>
      <c r="AG33" s="42"/>
      <c r="AH33" s="42"/>
      <c r="AI33" s="42"/>
      <c r="AJ33" s="5"/>
      <c r="AK33" s="2250" t="s">
        <v>320</v>
      </c>
      <c r="AL33" s="2251"/>
      <c r="AM33" s="2251"/>
      <c r="AN33" s="2251"/>
      <c r="AO33" s="2251"/>
      <c r="AP33" s="2257" t="str">
        <f>IFERROR(AP32*2.31,"")</f>
        <v/>
      </c>
      <c r="AQ33" s="2257"/>
      <c r="AR33" s="2258"/>
      <c r="AS33" s="2259" t="s">
        <v>319</v>
      </c>
      <c r="AT33" s="226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8" t="s">
        <v>287</v>
      </c>
      <c r="K34" s="979"/>
      <c r="L34" s="979"/>
      <c r="M34" s="979"/>
      <c r="N34" s="979"/>
      <c r="O34" s="979"/>
      <c r="P34" s="1524"/>
      <c r="Q34" s="1524"/>
      <c r="R34" s="1524"/>
      <c r="S34" s="1524"/>
      <c r="T34" s="1524"/>
      <c r="U34" s="1149" t="str">
        <f>IFERROR(SQRT(U33/P33)*P34,"")</f>
        <v/>
      </c>
      <c r="V34" s="1149"/>
      <c r="W34" s="1149"/>
      <c r="X34" s="1149"/>
      <c r="Y34" s="1150"/>
      <c r="Z34" s="42"/>
      <c r="AA34" s="42"/>
      <c r="AB34" s="42"/>
      <c r="AC34" s="42"/>
      <c r="AD34" s="42"/>
      <c r="AE34" s="42"/>
      <c r="AF34" s="42"/>
      <c r="AG34" s="42"/>
      <c r="AH34" s="42"/>
      <c r="AI34" s="42"/>
      <c r="AJ34" s="5"/>
      <c r="AK34" s="5"/>
      <c r="AL34" s="5"/>
      <c r="AM34" s="5"/>
      <c r="AN34" s="5"/>
      <c r="AO34" s="5"/>
      <c r="AP34" s="5"/>
      <c r="AQ34" s="5"/>
      <c r="AR34" s="5"/>
      <c r="AS34" s="5"/>
      <c r="AT34" s="5"/>
      <c r="AU34" s="5"/>
      <c r="AV34" s="890" t="s">
        <v>318</v>
      </c>
      <c r="AW34" s="891"/>
      <c r="AX34" s="891"/>
      <c r="AY34" s="891"/>
      <c r="AZ34" s="891"/>
      <c r="BA34" s="891"/>
      <c r="BB34" s="891"/>
      <c r="BC34" s="891"/>
      <c r="BD34" s="891"/>
      <c r="BE34" s="891"/>
      <c r="BF34" s="891"/>
      <c r="BG34" s="891"/>
      <c r="BH34" s="892"/>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15" t="str">
        <f>IFERROR(IF(AZ25&lt;AZ32*1.02,"Act. Cond. Is not &gt; than Act. Evap. + 2% by "&amp;ROUND(AZ32*1.02-AZ25,0)&amp;" MBH.",""),"")</f>
        <v/>
      </c>
      <c r="AW35" s="1516"/>
      <c r="AX35" s="1516"/>
      <c r="AY35" s="1516"/>
      <c r="AZ35" s="1516"/>
      <c r="BA35" s="1516"/>
      <c r="BB35" s="1516"/>
      <c r="BC35" s="1516"/>
      <c r="BD35" s="1516"/>
      <c r="BE35" s="1516"/>
      <c r="BF35" s="1516"/>
      <c r="BG35" s="1516"/>
      <c r="BH35" s="1517"/>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94" t="s">
        <v>317</v>
      </c>
      <c r="J36" s="995"/>
      <c r="K36" s="995"/>
      <c r="L36" s="995"/>
      <c r="M36" s="995"/>
      <c r="N36" s="995"/>
      <c r="O36" s="995"/>
      <c r="P36" s="995"/>
      <c r="Q36" s="995"/>
      <c r="R36" s="995"/>
      <c r="S36" s="995"/>
      <c r="T36" s="995"/>
      <c r="U36" s="995"/>
      <c r="V36" s="995"/>
      <c r="W36" s="995"/>
      <c r="X36" s="995"/>
      <c r="Y36" s="995"/>
      <c r="Z36" s="996"/>
      <c r="AA36" s="42"/>
      <c r="AB36" s="42"/>
      <c r="AC36" s="42"/>
      <c r="AD36" s="42"/>
      <c r="AE36" s="42"/>
      <c r="AF36" s="42"/>
      <c r="AG36" s="42"/>
      <c r="AH36" s="42"/>
      <c r="AI36" s="42"/>
      <c r="AJ36" s="5"/>
      <c r="AK36" s="5"/>
      <c r="AL36" s="5"/>
      <c r="AM36" s="5"/>
      <c r="AN36" s="5"/>
      <c r="AO36" s="5"/>
      <c r="AP36" s="5"/>
      <c r="AQ36" s="5"/>
      <c r="AR36" s="5"/>
      <c r="AS36" s="5"/>
      <c r="AT36" s="5"/>
      <c r="AU36" s="5"/>
      <c r="AV36" s="1518"/>
      <c r="AW36" s="1519"/>
      <c r="AX36" s="1519"/>
      <c r="AY36" s="1519"/>
      <c r="AZ36" s="1519"/>
      <c r="BA36" s="1519"/>
      <c r="BB36" s="1519"/>
      <c r="BC36" s="1519"/>
      <c r="BD36" s="1519"/>
      <c r="BE36" s="1519"/>
      <c r="BF36" s="1519"/>
      <c r="BG36" s="1519"/>
      <c r="BH36" s="1520"/>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97" t="s">
        <v>1009</v>
      </c>
      <c r="J37" s="998"/>
      <c r="K37" s="998"/>
      <c r="L37" s="998"/>
      <c r="M37" s="998"/>
      <c r="N37" s="998"/>
      <c r="O37" s="998"/>
      <c r="P37" s="998"/>
      <c r="Q37" s="998"/>
      <c r="R37" s="998"/>
      <c r="S37" s="998"/>
      <c r="T37" s="998"/>
      <c r="U37" s="998"/>
      <c r="V37" s="2270"/>
      <c r="W37" s="2270"/>
      <c r="X37" s="2270"/>
      <c r="Y37" s="2271" t="s">
        <v>312</v>
      </c>
      <c r="Z37" s="2272"/>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97" t="s">
        <v>922</v>
      </c>
      <c r="J38" s="998"/>
      <c r="K38" s="998"/>
      <c r="L38" s="998"/>
      <c r="M38" s="998"/>
      <c r="N38" s="998"/>
      <c r="O38" s="998"/>
      <c r="P38" s="998"/>
      <c r="Q38" s="998"/>
      <c r="R38" s="998"/>
      <c r="S38" s="998"/>
      <c r="T38" s="998"/>
      <c r="U38" s="998"/>
      <c r="V38" s="2193"/>
      <c r="W38" s="2193"/>
      <c r="X38" s="2193"/>
      <c r="Y38" s="2271" t="s">
        <v>315</v>
      </c>
      <c r="Z38" s="227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1" t="s">
        <v>316</v>
      </c>
      <c r="J39" s="2242"/>
      <c r="K39" s="2242"/>
      <c r="L39" s="2242"/>
      <c r="M39" s="2242"/>
      <c r="N39" s="2242"/>
      <c r="O39" s="2242"/>
      <c r="P39" s="2242"/>
      <c r="Q39" s="2242"/>
      <c r="R39" s="2242"/>
      <c r="S39" s="2242"/>
      <c r="T39" s="2242"/>
      <c r="U39" s="2242"/>
      <c r="V39" s="2265"/>
      <c r="W39" s="2265"/>
      <c r="X39" s="2265"/>
      <c r="Y39" s="2266" t="s">
        <v>315</v>
      </c>
      <c r="Z39" s="226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89" t="s">
        <v>923</v>
      </c>
      <c r="J40" s="990"/>
      <c r="K40" s="990"/>
      <c r="L40" s="990"/>
      <c r="M40" s="990"/>
      <c r="N40" s="990"/>
      <c r="O40" s="990"/>
      <c r="P40" s="990"/>
      <c r="Q40" s="990"/>
      <c r="R40" s="990"/>
      <c r="S40" s="990"/>
      <c r="T40" s="990"/>
      <c r="U40" s="990"/>
      <c r="V40" s="999"/>
      <c r="W40" s="999"/>
      <c r="X40" s="2268" t="s">
        <v>313</v>
      </c>
      <c r="Y40" s="2268"/>
      <c r="Z40" s="226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78" t="s">
        <v>890</v>
      </c>
      <c r="J41" s="979"/>
      <c r="K41" s="979"/>
      <c r="L41" s="979"/>
      <c r="M41" s="979"/>
      <c r="N41" s="979"/>
      <c r="O41" s="979"/>
      <c r="P41" s="979"/>
      <c r="Q41" s="979"/>
      <c r="R41" s="979"/>
      <c r="S41" s="979"/>
      <c r="T41" s="979"/>
      <c r="U41" s="979"/>
      <c r="V41" s="2188"/>
      <c r="W41" s="2188"/>
      <c r="X41" s="1033" t="s">
        <v>313</v>
      </c>
      <c r="Y41" s="1033" t="s">
        <v>312</v>
      </c>
      <c r="Z41" s="103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0"/>
      <c r="J42" s="1490"/>
      <c r="K42" s="1490"/>
      <c r="L42" s="1490"/>
      <c r="M42" s="1490"/>
      <c r="N42" s="1490"/>
      <c r="O42" s="1490"/>
      <c r="P42" s="1490"/>
      <c r="Q42" s="1490"/>
      <c r="R42" s="1490"/>
      <c r="S42" s="1490"/>
      <c r="T42" s="1490"/>
      <c r="U42" s="1490"/>
      <c r="V42" s="42"/>
      <c r="W42" s="42"/>
      <c r="X42" s="2273"/>
      <c r="Y42" s="2273"/>
      <c r="Z42" s="227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885</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94" t="s">
        <v>158</v>
      </c>
      <c r="H11" s="995"/>
      <c r="I11" s="995"/>
      <c r="J11" s="995"/>
      <c r="K11" s="995"/>
      <c r="L11" s="995"/>
      <c r="M11" s="995"/>
      <c r="N11" s="995"/>
      <c r="O11" s="995"/>
      <c r="P11" s="995"/>
      <c r="Q11" s="995"/>
      <c r="R11" s="995"/>
      <c r="S11" s="995"/>
      <c r="T11" s="995"/>
      <c r="U11" s="995"/>
      <c r="V11" s="995"/>
      <c r="W11" s="995"/>
      <c r="X11" s="995"/>
      <c r="Y11" s="995"/>
      <c r="Z11" s="995"/>
      <c r="AA11" s="995"/>
      <c r="AB11" s="996"/>
      <c r="AC11" s="42"/>
      <c r="AD11" s="42"/>
      <c r="AE11" s="42"/>
      <c r="AF11" s="42"/>
      <c r="AG11" s="42"/>
      <c r="AH11" s="42"/>
      <c r="AI11" s="42"/>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97" t="s">
        <v>111</v>
      </c>
      <c r="H12" s="998"/>
      <c r="I12" s="998"/>
      <c r="J12" s="998"/>
      <c r="K12" s="998"/>
      <c r="L12" s="998"/>
      <c r="M12" s="1041"/>
      <c r="N12" s="1041"/>
      <c r="O12" s="1041"/>
      <c r="P12" s="1041"/>
      <c r="Q12" s="1041"/>
      <c r="R12" s="1041"/>
      <c r="S12" s="1041"/>
      <c r="T12" s="1041"/>
      <c r="U12" s="1041"/>
      <c r="V12" s="1041"/>
      <c r="W12" s="1041"/>
      <c r="X12" s="1041"/>
      <c r="Y12" s="1041"/>
      <c r="Z12" s="1041"/>
      <c r="AA12" s="1041"/>
      <c r="AB12" s="1042"/>
      <c r="AC12" s="42"/>
      <c r="AD12" s="42"/>
      <c r="AE12" s="42"/>
      <c r="AF12" s="42"/>
      <c r="AG12" s="42"/>
      <c r="AH12" s="42"/>
      <c r="AI12" s="42"/>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19"/>
      <c r="N13" s="1019"/>
      <c r="O13" s="1019"/>
      <c r="P13" s="1019"/>
      <c r="Q13" s="1019"/>
      <c r="R13" s="1019"/>
      <c r="S13" s="1019"/>
      <c r="T13" s="1019"/>
      <c r="U13" s="1019"/>
      <c r="V13" s="1019"/>
      <c r="W13" s="1019"/>
      <c r="X13" s="1019"/>
      <c r="Y13" s="1019"/>
      <c r="Z13" s="1019"/>
      <c r="AA13" s="1019"/>
      <c r="AB13" s="1021"/>
      <c r="AC13" s="42"/>
      <c r="AD13" s="42"/>
      <c r="AE13" s="42"/>
      <c r="AF13" s="42"/>
      <c r="AG13" s="42"/>
      <c r="AH13" s="42"/>
      <c r="AI13" s="42"/>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1025"/>
      <c r="N14" s="1025"/>
      <c r="O14" s="1025"/>
      <c r="P14" s="1025"/>
      <c r="Q14" s="1025"/>
      <c r="R14" s="1025"/>
      <c r="S14" s="1025"/>
      <c r="T14" s="1025"/>
      <c r="U14" s="1025"/>
      <c r="V14" s="1025"/>
      <c r="W14" s="1025"/>
      <c r="X14" s="1025"/>
      <c r="Y14" s="1025"/>
      <c r="Z14" s="1025"/>
      <c r="AA14" s="1025"/>
      <c r="AB14" s="102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146</v>
      </c>
      <c r="H15" s="990"/>
      <c r="I15" s="990"/>
      <c r="J15" s="990"/>
      <c r="K15" s="990"/>
      <c r="L15" s="990"/>
      <c r="M15" s="1025"/>
      <c r="N15" s="1025"/>
      <c r="O15" s="1025"/>
      <c r="P15" s="1025"/>
      <c r="Q15" s="1025"/>
      <c r="R15" s="1025"/>
      <c r="S15" s="1025"/>
      <c r="T15" s="1025"/>
      <c r="U15" s="1025"/>
      <c r="V15" s="1025"/>
      <c r="W15" s="1025"/>
      <c r="X15" s="1025"/>
      <c r="Y15" s="1025"/>
      <c r="Z15" s="1025"/>
      <c r="AA15" s="1025"/>
      <c r="AB15" s="102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1" t="s">
        <v>149</v>
      </c>
      <c r="H16" s="2242"/>
      <c r="I16" s="2242"/>
      <c r="J16" s="2242"/>
      <c r="K16" s="2242"/>
      <c r="L16" s="2242"/>
      <c r="M16" s="2274" t="s">
        <v>695</v>
      </c>
      <c r="N16" s="2275"/>
      <c r="O16" s="2275"/>
      <c r="P16" s="2275"/>
      <c r="Q16" s="2275"/>
      <c r="R16" s="2275"/>
      <c r="S16" s="2275"/>
      <c r="T16" s="2275"/>
      <c r="U16" s="2275"/>
      <c r="V16" s="2275"/>
      <c r="W16" s="2275"/>
      <c r="X16" s="2275"/>
      <c r="Y16" s="2275"/>
      <c r="Z16" s="2275"/>
      <c r="AA16" s="2275"/>
      <c r="AB16" s="227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9" t="s">
        <v>859</v>
      </c>
      <c r="K18" s="880"/>
      <c r="L18" s="880"/>
      <c r="M18" s="880"/>
      <c r="N18" s="880"/>
      <c r="O18" s="880"/>
      <c r="P18" s="880"/>
      <c r="Q18" s="880"/>
      <c r="R18" s="880"/>
      <c r="S18" s="880"/>
      <c r="T18" s="880"/>
      <c r="U18" s="880"/>
      <c r="V18" s="880"/>
      <c r="W18" s="880"/>
      <c r="X18" s="880"/>
      <c r="Y18" s="8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35" t="s">
        <v>102</v>
      </c>
      <c r="Q19" s="2236"/>
      <c r="R19" s="2236"/>
      <c r="S19" s="2236"/>
      <c r="T19" s="1843"/>
      <c r="U19" s="2235" t="s">
        <v>101</v>
      </c>
      <c r="V19" s="2236"/>
      <c r="W19" s="2236"/>
      <c r="X19" s="2236"/>
      <c r="Y19" s="2237"/>
      <c r="Z19" s="42"/>
      <c r="AA19" s="42"/>
      <c r="AB19" s="42"/>
      <c r="AC19" s="42"/>
      <c r="AD19" s="42"/>
      <c r="AE19" s="42"/>
      <c r="AF19" s="42"/>
      <c r="AG19" s="42"/>
      <c r="AH19" s="42"/>
      <c r="AI19" s="42"/>
      <c r="AJ19" s="5"/>
      <c r="AK19" s="2243" t="s">
        <v>933</v>
      </c>
      <c r="AL19" s="2244"/>
      <c r="AM19" s="2244"/>
      <c r="AN19" s="2244"/>
      <c r="AO19" s="2244"/>
      <c r="AP19" s="2244"/>
      <c r="AQ19" s="2244"/>
      <c r="AR19" s="2244"/>
      <c r="AS19" s="2244"/>
      <c r="AT19" s="2245"/>
      <c r="AU19" s="5"/>
      <c r="AV19" s="2243" t="s">
        <v>934</v>
      </c>
      <c r="AW19" s="2244"/>
      <c r="AX19" s="2244"/>
      <c r="AY19" s="2244"/>
      <c r="AZ19" s="2244"/>
      <c r="BA19" s="2244"/>
      <c r="BB19" s="2244"/>
      <c r="BC19" s="2244"/>
      <c r="BD19" s="2244"/>
      <c r="BE19" s="2244"/>
      <c r="BF19" s="2244"/>
      <c r="BG19" s="224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54"/>
      <c r="Q20" s="955"/>
      <c r="R20" s="955"/>
      <c r="S20" s="955"/>
      <c r="T20" s="956"/>
      <c r="U20" s="2277" t="str">
        <f>IFERROR(500*U24*(U22-U21)/1000,"")</f>
        <v/>
      </c>
      <c r="V20" s="2278"/>
      <c r="W20" s="2278"/>
      <c r="X20" s="2278"/>
      <c r="Y20" s="2279"/>
      <c r="Z20" s="42"/>
      <c r="AA20" s="42"/>
      <c r="AB20" s="42"/>
      <c r="AC20" s="42"/>
      <c r="AD20" s="42"/>
      <c r="AE20" s="42"/>
      <c r="AF20" s="42"/>
      <c r="AG20" s="42"/>
      <c r="AH20" s="42"/>
      <c r="AI20" s="42"/>
      <c r="AJ20" s="5"/>
      <c r="AK20" s="1061" t="s">
        <v>327</v>
      </c>
      <c r="AL20" s="1062"/>
      <c r="AM20" s="1062"/>
      <c r="AN20" s="1062"/>
      <c r="AO20" s="1062"/>
      <c r="AP20" s="2227"/>
      <c r="AQ20" s="2227"/>
      <c r="AR20" s="2228"/>
      <c r="AS20" s="2247" t="s">
        <v>315</v>
      </c>
      <c r="AT20" s="2248"/>
      <c r="AU20" s="5"/>
      <c r="AV20" s="1540"/>
      <c r="AW20" s="1523"/>
      <c r="AX20" s="1523"/>
      <c r="AY20" s="1523"/>
      <c r="AZ20" s="1523" t="s">
        <v>326</v>
      </c>
      <c r="BA20" s="1523"/>
      <c r="BB20" s="1523"/>
      <c r="BC20" s="1523"/>
      <c r="BD20" s="1523" t="s">
        <v>325</v>
      </c>
      <c r="BE20" s="1523"/>
      <c r="BF20" s="1523"/>
      <c r="BG20" s="224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0" t="s">
        <v>324</v>
      </c>
      <c r="K21" s="1011"/>
      <c r="L21" s="1011"/>
      <c r="M21" s="1011"/>
      <c r="N21" s="1011"/>
      <c r="O21" s="1012"/>
      <c r="P21" s="954"/>
      <c r="Q21" s="955"/>
      <c r="R21" s="955"/>
      <c r="S21" s="955"/>
      <c r="T21" s="956"/>
      <c r="U21" s="954"/>
      <c r="V21" s="955"/>
      <c r="W21" s="955"/>
      <c r="X21" s="955"/>
      <c r="Y21" s="2231"/>
      <c r="Z21" s="42"/>
      <c r="AA21" s="42"/>
      <c r="AB21" s="42"/>
      <c r="AC21" s="42"/>
      <c r="AD21" s="42"/>
      <c r="AE21" s="42"/>
      <c r="AF21" s="42"/>
      <c r="AG21" s="42"/>
      <c r="AH21" s="42"/>
      <c r="AI21" s="42"/>
      <c r="AJ21" s="5"/>
      <c r="AK21" s="1061" t="s">
        <v>323</v>
      </c>
      <c r="AL21" s="1062"/>
      <c r="AM21" s="1062"/>
      <c r="AN21" s="1062"/>
      <c r="AO21" s="1062"/>
      <c r="AP21" s="2227"/>
      <c r="AQ21" s="2227"/>
      <c r="AR21" s="2228"/>
      <c r="AS21" s="2247" t="s">
        <v>315</v>
      </c>
      <c r="AT21" s="2248"/>
      <c r="AU21" s="5"/>
      <c r="AV21" s="1061" t="s">
        <v>102</v>
      </c>
      <c r="AW21" s="1062"/>
      <c r="AX21" s="1062"/>
      <c r="AY21" s="1062"/>
      <c r="AZ21" s="1064" t="str">
        <f>IF(500*P24*(P22-P21)/1000&lt;&gt;0,500*P24*(P22-P21)/1000,"")</f>
        <v/>
      </c>
      <c r="BA21" s="1064"/>
      <c r="BB21" s="1064"/>
      <c r="BC21" s="1064"/>
      <c r="BD21" s="1064" t="str">
        <f>IFERROR(AZ21/15,"")</f>
        <v/>
      </c>
      <c r="BE21" s="1064"/>
      <c r="BF21" s="1064"/>
      <c r="BG21" s="118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0" t="s">
        <v>322</v>
      </c>
      <c r="K22" s="1011"/>
      <c r="L22" s="1011"/>
      <c r="M22" s="1011"/>
      <c r="N22" s="1011"/>
      <c r="O22" s="1012"/>
      <c r="P22" s="954"/>
      <c r="Q22" s="955"/>
      <c r="R22" s="955"/>
      <c r="S22" s="955"/>
      <c r="T22" s="956"/>
      <c r="U22" s="954"/>
      <c r="V22" s="955"/>
      <c r="W22" s="955"/>
      <c r="X22" s="955"/>
      <c r="Y22" s="2231"/>
      <c r="Z22" s="42"/>
      <c r="AA22" s="42"/>
      <c r="AB22" s="42"/>
      <c r="AC22" s="42"/>
      <c r="AD22" s="42"/>
      <c r="AE22" s="42"/>
      <c r="AF22" s="42"/>
      <c r="AG22" s="42"/>
      <c r="AH22" s="42"/>
      <c r="AI22" s="42"/>
      <c r="AJ22" s="5"/>
      <c r="AK22" s="1061" t="s">
        <v>320</v>
      </c>
      <c r="AL22" s="1062"/>
      <c r="AM22" s="1062"/>
      <c r="AN22" s="1062"/>
      <c r="AO22" s="1062"/>
      <c r="AP22" s="2261" t="str">
        <f>IF(AP21-AP20&lt;&gt;0,AP21-AP20,"")</f>
        <v/>
      </c>
      <c r="AQ22" s="2261"/>
      <c r="AR22" s="2262"/>
      <c r="AS22" s="2247" t="s">
        <v>315</v>
      </c>
      <c r="AT22" s="2248"/>
      <c r="AU22" s="5"/>
      <c r="AV22" s="2250" t="s">
        <v>101</v>
      </c>
      <c r="AW22" s="2251"/>
      <c r="AX22" s="2251"/>
      <c r="AY22" s="2251"/>
      <c r="AZ22" s="2255" t="str">
        <f>IFERROR(500*U24*(U22-U21)/1000,"")</f>
        <v/>
      </c>
      <c r="BA22" s="2255"/>
      <c r="BB22" s="2255"/>
      <c r="BC22" s="2255"/>
      <c r="BD22" s="2255" t="str">
        <f>IFERROR(AZ22/15,"")</f>
        <v/>
      </c>
      <c r="BE22" s="2255"/>
      <c r="BF22" s="2255"/>
      <c r="BG22" s="225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0" t="s">
        <v>856</v>
      </c>
      <c r="K23" s="1011"/>
      <c r="L23" s="1011"/>
      <c r="M23" s="1011"/>
      <c r="N23" s="1011"/>
      <c r="O23" s="1012"/>
      <c r="P23" s="954"/>
      <c r="Q23" s="955"/>
      <c r="R23" s="955"/>
      <c r="S23" s="955"/>
      <c r="T23" s="956"/>
      <c r="U23" s="954"/>
      <c r="V23" s="955"/>
      <c r="W23" s="955"/>
      <c r="X23" s="955"/>
      <c r="Y23" s="2231"/>
      <c r="Z23" s="42"/>
      <c r="AA23" s="42"/>
      <c r="AB23" s="42"/>
      <c r="AC23" s="42"/>
      <c r="AD23" s="42"/>
      <c r="AE23" s="42"/>
      <c r="AF23" s="42"/>
      <c r="AG23" s="42"/>
      <c r="AH23" s="42"/>
      <c r="AI23" s="42"/>
      <c r="AJ23" s="5"/>
      <c r="AK23" s="2250" t="s">
        <v>320</v>
      </c>
      <c r="AL23" s="2251"/>
      <c r="AM23" s="2251"/>
      <c r="AN23" s="2251"/>
      <c r="AO23" s="2251"/>
      <c r="AP23" s="2257" t="str">
        <f>IFERROR(AP22*2.31,"")</f>
        <v/>
      </c>
      <c r="AQ23" s="2257"/>
      <c r="AR23" s="2258"/>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68" t="s">
        <v>287</v>
      </c>
      <c r="K24" s="1169"/>
      <c r="L24" s="1169"/>
      <c r="M24" s="1169"/>
      <c r="N24" s="1169"/>
      <c r="O24" s="1170"/>
      <c r="P24" s="972"/>
      <c r="Q24" s="973"/>
      <c r="R24" s="973"/>
      <c r="S24" s="973"/>
      <c r="T24" s="974"/>
      <c r="U24" s="1014" t="str">
        <f>IFERROR(SQRT(U23/P23)*P24,"")</f>
        <v/>
      </c>
      <c r="V24" s="1015"/>
      <c r="W24" s="1015"/>
      <c r="X24" s="1015"/>
      <c r="Y24" s="101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79" t="s">
        <v>858</v>
      </c>
      <c r="K26" s="880"/>
      <c r="L26" s="880"/>
      <c r="M26" s="880"/>
      <c r="N26" s="880"/>
      <c r="O26" s="880"/>
      <c r="P26" s="880"/>
      <c r="Q26" s="880"/>
      <c r="R26" s="880"/>
      <c r="S26" s="880"/>
      <c r="T26" s="880"/>
      <c r="U26" s="880"/>
      <c r="V26" s="880"/>
      <c r="W26" s="880"/>
      <c r="X26" s="880"/>
      <c r="Y26" s="881"/>
      <c r="Z26" s="42"/>
      <c r="AA26" s="42"/>
      <c r="AB26" s="42"/>
      <c r="AC26" s="42"/>
      <c r="AD26" s="42"/>
      <c r="AE26" s="42"/>
      <c r="AF26" s="42"/>
      <c r="AG26" s="42"/>
      <c r="AH26" s="42"/>
      <c r="AI26" s="42"/>
      <c r="AJ26" s="5"/>
      <c r="AK26" s="2243" t="s">
        <v>935</v>
      </c>
      <c r="AL26" s="2244"/>
      <c r="AM26" s="2244"/>
      <c r="AN26" s="2244"/>
      <c r="AO26" s="2244"/>
      <c r="AP26" s="2244"/>
      <c r="AQ26" s="2244"/>
      <c r="AR26" s="2244"/>
      <c r="AS26" s="2244"/>
      <c r="AT26" s="2245"/>
      <c r="AU26" s="5"/>
      <c r="AV26" s="2243" t="s">
        <v>936</v>
      </c>
      <c r="AW26" s="2244"/>
      <c r="AX26" s="2244"/>
      <c r="AY26" s="2244"/>
      <c r="AZ26" s="2244"/>
      <c r="BA26" s="2244"/>
      <c r="BB26" s="2244"/>
      <c r="BC26" s="2244"/>
      <c r="BD26" s="2244"/>
      <c r="BE26" s="2244"/>
      <c r="BF26" s="2244"/>
      <c r="BG26" s="224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23" t="s">
        <v>102</v>
      </c>
      <c r="Q27" s="1023"/>
      <c r="R27" s="1023"/>
      <c r="S27" s="1023"/>
      <c r="T27" s="1023"/>
      <c r="U27" s="1023" t="s">
        <v>101</v>
      </c>
      <c r="V27" s="1023"/>
      <c r="W27" s="1023"/>
      <c r="X27" s="1023"/>
      <c r="Y27" s="1024"/>
      <c r="Z27" s="42"/>
      <c r="AA27" s="42"/>
      <c r="AB27" s="42"/>
      <c r="AC27" s="42"/>
      <c r="AD27" s="42"/>
      <c r="AE27" s="42"/>
      <c r="AF27" s="42"/>
      <c r="AG27" s="42"/>
      <c r="AH27" s="42"/>
      <c r="AI27" s="42"/>
      <c r="AJ27" s="5"/>
      <c r="AK27" s="1061" t="s">
        <v>880</v>
      </c>
      <c r="AL27" s="1062"/>
      <c r="AM27" s="1062"/>
      <c r="AN27" s="1062"/>
      <c r="AO27" s="1062"/>
      <c r="AP27" s="2227"/>
      <c r="AQ27" s="2227"/>
      <c r="AR27" s="2228"/>
      <c r="AS27" s="2247" t="s">
        <v>315</v>
      </c>
      <c r="AT27" s="2248"/>
      <c r="AU27" s="5"/>
      <c r="AV27" s="1540"/>
      <c r="AW27" s="1523"/>
      <c r="AX27" s="1523"/>
      <c r="AY27" s="1523"/>
      <c r="AZ27" s="1523" t="s">
        <v>326</v>
      </c>
      <c r="BA27" s="1523"/>
      <c r="BB27" s="1523"/>
      <c r="BC27" s="1523"/>
      <c r="BD27" s="1523" t="s">
        <v>325</v>
      </c>
      <c r="BE27" s="1523"/>
      <c r="BF27" s="1523"/>
      <c r="BG27" s="2249"/>
      <c r="BH27" s="5"/>
      <c r="BI27" s="5"/>
      <c r="BJ27" s="1431"/>
      <c r="BK27" s="1431"/>
      <c r="BL27" s="1431"/>
      <c r="BM27" s="5"/>
      <c r="BN27" s="5"/>
      <c r="BO27" s="5"/>
      <c r="BP27" s="5"/>
      <c r="BQ27" s="5"/>
      <c r="BR27" s="5"/>
      <c r="BS27" s="5"/>
      <c r="BT27" s="2"/>
      <c r="BU27" s="2"/>
    </row>
    <row r="28" spans="1:73" ht="12" customHeight="1" thickBot="1" x14ac:dyDescent="0.25">
      <c r="A28" s="42"/>
      <c r="B28" s="42"/>
      <c r="C28" s="42"/>
      <c r="D28" s="42"/>
      <c r="E28" s="42"/>
      <c r="F28" s="42"/>
      <c r="G28" s="42"/>
      <c r="H28" s="42"/>
      <c r="I28" s="42"/>
      <c r="J28" s="1010" t="s">
        <v>857</v>
      </c>
      <c r="K28" s="1011"/>
      <c r="L28" s="1011"/>
      <c r="M28" s="1011"/>
      <c r="N28" s="1011"/>
      <c r="O28" s="1012"/>
      <c r="P28" s="919"/>
      <c r="Q28" s="919"/>
      <c r="R28" s="919"/>
      <c r="S28" s="919"/>
      <c r="T28" s="919"/>
      <c r="U28" s="1292" t="str">
        <f>IFERROR(500*U32*(U29-U30)/1000,"")</f>
        <v/>
      </c>
      <c r="V28" s="1292"/>
      <c r="W28" s="1292"/>
      <c r="X28" s="1292"/>
      <c r="Y28" s="1293"/>
      <c r="Z28" s="42"/>
      <c r="AA28" s="42"/>
      <c r="AB28" s="42"/>
      <c r="AC28" s="42"/>
      <c r="AD28" s="42"/>
      <c r="AE28" s="42"/>
      <c r="AF28" s="42"/>
      <c r="AG28" s="42"/>
      <c r="AH28" s="42"/>
      <c r="AI28" s="42"/>
      <c r="AJ28" s="5"/>
      <c r="AK28" s="1061" t="s">
        <v>323</v>
      </c>
      <c r="AL28" s="1062"/>
      <c r="AM28" s="1062"/>
      <c r="AN28" s="1062"/>
      <c r="AO28" s="1062"/>
      <c r="AP28" s="2227"/>
      <c r="AQ28" s="2227"/>
      <c r="AR28" s="2228"/>
      <c r="AS28" s="2247" t="s">
        <v>315</v>
      </c>
      <c r="AT28" s="2248"/>
      <c r="AU28" s="5"/>
      <c r="AV28" s="1061" t="s">
        <v>102</v>
      </c>
      <c r="AW28" s="1062"/>
      <c r="AX28" s="1062"/>
      <c r="AY28" s="1062"/>
      <c r="AZ28" s="1064" t="str">
        <f>IF(500*P31*(P29-P28)/1000&lt;&gt;0,500*P31*(P29-P28)/1000,"")</f>
        <v/>
      </c>
      <c r="BA28" s="1064"/>
      <c r="BB28" s="1064"/>
      <c r="BC28" s="1064"/>
      <c r="BD28" s="1064" t="str">
        <f>IFERROR(AZ28/15,"")</f>
        <v/>
      </c>
      <c r="BE28" s="1064"/>
      <c r="BF28" s="1064"/>
      <c r="BG28" s="1182"/>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89" t="s">
        <v>324</v>
      </c>
      <c r="K29" s="990"/>
      <c r="L29" s="990"/>
      <c r="M29" s="990"/>
      <c r="N29" s="990"/>
      <c r="O29" s="990"/>
      <c r="P29" s="919"/>
      <c r="Q29" s="919"/>
      <c r="R29" s="919"/>
      <c r="S29" s="919"/>
      <c r="T29" s="919"/>
      <c r="U29" s="919"/>
      <c r="V29" s="919"/>
      <c r="W29" s="919"/>
      <c r="X29" s="919"/>
      <c r="Y29" s="2205"/>
      <c r="Z29" s="42"/>
      <c r="AA29" s="42"/>
      <c r="AB29" s="42"/>
      <c r="AC29" s="42"/>
      <c r="AD29" s="42"/>
      <c r="AE29" s="42"/>
      <c r="AF29" s="42"/>
      <c r="AG29" s="42"/>
      <c r="AH29" s="42"/>
      <c r="AI29" s="42"/>
      <c r="AJ29" s="5"/>
      <c r="AK29" s="1061" t="s">
        <v>320</v>
      </c>
      <c r="AL29" s="1062"/>
      <c r="AM29" s="1062"/>
      <c r="AN29" s="1062"/>
      <c r="AO29" s="1062"/>
      <c r="AP29" s="2261" t="str">
        <f>IF(AP28-AP27&lt;&gt;0,AP28-AP27,"")</f>
        <v/>
      </c>
      <c r="AQ29" s="2261"/>
      <c r="AR29" s="2262"/>
      <c r="AS29" s="2247" t="s">
        <v>315</v>
      </c>
      <c r="AT29" s="2248"/>
      <c r="AU29" s="5"/>
      <c r="AV29" s="2250" t="s">
        <v>101</v>
      </c>
      <c r="AW29" s="2251"/>
      <c r="AX29" s="2251"/>
      <c r="AY29" s="2251"/>
      <c r="AZ29" s="2255" t="str">
        <f>IFERROR(500*U32*(U29-U30)/1000,"")</f>
        <v/>
      </c>
      <c r="BA29" s="2255"/>
      <c r="BB29" s="2255"/>
      <c r="BC29" s="2255"/>
      <c r="BD29" s="2255" t="str">
        <f>IFERROR(AZ29/15,"")</f>
        <v/>
      </c>
      <c r="BE29" s="2255"/>
      <c r="BF29" s="2255"/>
      <c r="BG29" s="2256"/>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89" t="s">
        <v>322</v>
      </c>
      <c r="K30" s="990"/>
      <c r="L30" s="990"/>
      <c r="M30" s="990"/>
      <c r="N30" s="990"/>
      <c r="O30" s="990"/>
      <c r="P30" s="919"/>
      <c r="Q30" s="919"/>
      <c r="R30" s="919"/>
      <c r="S30" s="919"/>
      <c r="T30" s="919"/>
      <c r="U30" s="919"/>
      <c r="V30" s="919"/>
      <c r="W30" s="919"/>
      <c r="X30" s="919"/>
      <c r="Y30" s="2205"/>
      <c r="Z30" s="42"/>
      <c r="AA30" s="42"/>
      <c r="AB30" s="42"/>
      <c r="AC30" s="42"/>
      <c r="AD30" s="42"/>
      <c r="AE30" s="42"/>
      <c r="AF30" s="42"/>
      <c r="AG30" s="42"/>
      <c r="AH30" s="42"/>
      <c r="AI30" s="42"/>
      <c r="AJ30" s="5"/>
      <c r="AK30" s="2250" t="s">
        <v>320</v>
      </c>
      <c r="AL30" s="2251"/>
      <c r="AM30" s="2251"/>
      <c r="AN30" s="2251"/>
      <c r="AO30" s="2251"/>
      <c r="AP30" s="2257" t="str">
        <f>IFERROR(AP29*2.31,"")</f>
        <v/>
      </c>
      <c r="AQ30" s="2257"/>
      <c r="AR30" s="2258"/>
      <c r="AS30" s="2259" t="s">
        <v>319</v>
      </c>
      <c r="AT30" s="226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0" t="s">
        <v>856</v>
      </c>
      <c r="K31" s="1011"/>
      <c r="L31" s="1011"/>
      <c r="M31" s="1011"/>
      <c r="N31" s="1011"/>
      <c r="O31" s="1012"/>
      <c r="P31" s="2284"/>
      <c r="Q31" s="2284"/>
      <c r="R31" s="2284"/>
      <c r="S31" s="2284"/>
      <c r="T31" s="2284"/>
      <c r="U31" s="919"/>
      <c r="V31" s="919"/>
      <c r="W31" s="919"/>
      <c r="X31" s="919"/>
      <c r="Y31" s="2205"/>
      <c r="Z31" s="42"/>
      <c r="AA31" s="42"/>
      <c r="AB31" s="42"/>
      <c r="AC31" s="42"/>
      <c r="AD31" s="42"/>
      <c r="AE31" s="42"/>
      <c r="AF31" s="42"/>
      <c r="AG31" s="42"/>
      <c r="AH31" s="42"/>
      <c r="AI31" s="42"/>
      <c r="AJ31" s="5"/>
      <c r="AK31" s="5"/>
      <c r="AL31" s="5"/>
      <c r="AM31" s="5"/>
      <c r="AN31" s="5"/>
      <c r="AO31" s="5"/>
      <c r="AP31" s="5"/>
      <c r="AQ31" s="5"/>
      <c r="AR31" s="5"/>
      <c r="AS31" s="5"/>
      <c r="AT31" s="5"/>
      <c r="AU31" s="5"/>
      <c r="AV31" s="890" t="s">
        <v>937</v>
      </c>
      <c r="AW31" s="891"/>
      <c r="AX31" s="891"/>
      <c r="AY31" s="891"/>
      <c r="AZ31" s="891"/>
      <c r="BA31" s="891"/>
      <c r="BB31" s="891"/>
      <c r="BC31" s="891"/>
      <c r="BD31" s="891"/>
      <c r="BE31" s="891"/>
      <c r="BF31" s="891"/>
      <c r="BG31" s="891"/>
      <c r="BH31" s="892"/>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978" t="s">
        <v>287</v>
      </c>
      <c r="K32" s="979"/>
      <c r="L32" s="979"/>
      <c r="M32" s="979"/>
      <c r="N32" s="979"/>
      <c r="O32" s="979"/>
      <c r="P32" s="972"/>
      <c r="Q32" s="973"/>
      <c r="R32" s="973"/>
      <c r="S32" s="973"/>
      <c r="T32" s="974"/>
      <c r="U32" s="1014" t="str">
        <f>IFERROR(SQRT(U31/P31)*P32,"")</f>
        <v/>
      </c>
      <c r="V32" s="1015"/>
      <c r="W32" s="1015"/>
      <c r="X32" s="1015"/>
      <c r="Y32" s="1016"/>
      <c r="Z32" s="42"/>
      <c r="AA32" s="42"/>
      <c r="AB32" s="42"/>
      <c r="AC32" s="42"/>
      <c r="AD32" s="42"/>
      <c r="AE32" s="42"/>
      <c r="AF32" s="42"/>
      <c r="AG32" s="42"/>
      <c r="AH32" s="42"/>
      <c r="AI32" s="42"/>
      <c r="AJ32" s="5"/>
      <c r="AK32" s="5"/>
      <c r="AL32" s="5"/>
      <c r="AM32" s="5"/>
      <c r="AN32" s="5"/>
      <c r="AO32" s="5"/>
      <c r="AP32" s="5"/>
      <c r="AQ32" s="5"/>
      <c r="AR32" s="5"/>
      <c r="AS32" s="5"/>
      <c r="AT32" s="5"/>
      <c r="AU32" s="5"/>
      <c r="AV32" s="1515" t="str">
        <f>IFERROR(IF(AZ22&lt;AZ29*1.02,"Act. Cond. Is not &gt; than Act. Evap. + 2% by "&amp;ROUND(AZ29*1.02-AZ22,0)&amp;" MBH.",""),"")</f>
        <v/>
      </c>
      <c r="AW32" s="1516"/>
      <c r="AX32" s="1516"/>
      <c r="AY32" s="1516"/>
      <c r="AZ32" s="1516"/>
      <c r="BA32" s="1516"/>
      <c r="BB32" s="1516"/>
      <c r="BC32" s="1516"/>
      <c r="BD32" s="1516"/>
      <c r="BE32" s="1516"/>
      <c r="BF32" s="1516"/>
      <c r="BG32" s="1516"/>
      <c r="BH32" s="1517"/>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18"/>
      <c r="AW33" s="1519"/>
      <c r="AX33" s="1519"/>
      <c r="AY33" s="1519"/>
      <c r="AZ33" s="1519"/>
      <c r="BA33" s="1519"/>
      <c r="BB33" s="1519"/>
      <c r="BC33" s="1519"/>
      <c r="BD33" s="1519"/>
      <c r="BE33" s="1519"/>
      <c r="BF33" s="1519"/>
      <c r="BG33" s="1519"/>
      <c r="BH33" s="1520"/>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79" t="s">
        <v>159</v>
      </c>
      <c r="K34" s="880"/>
      <c r="L34" s="880"/>
      <c r="M34" s="880"/>
      <c r="N34" s="880"/>
      <c r="O34" s="880"/>
      <c r="P34" s="880"/>
      <c r="Q34" s="880"/>
      <c r="R34" s="880"/>
      <c r="S34" s="880"/>
      <c r="T34" s="880"/>
      <c r="U34" s="880"/>
      <c r="V34" s="880"/>
      <c r="W34" s="880"/>
      <c r="X34" s="880"/>
      <c r="Y34" s="88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97" t="s">
        <v>888</v>
      </c>
      <c r="K35" s="998"/>
      <c r="L35" s="998"/>
      <c r="M35" s="998"/>
      <c r="N35" s="998"/>
      <c r="O35" s="998"/>
      <c r="P35" s="998"/>
      <c r="Q35" s="998"/>
      <c r="R35" s="998"/>
      <c r="S35" s="998"/>
      <c r="T35" s="998"/>
      <c r="U35" s="2280"/>
      <c r="V35" s="2281"/>
      <c r="W35" s="2281"/>
      <c r="X35" s="2282" t="s">
        <v>315</v>
      </c>
      <c r="Y35" s="2283"/>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89" t="s">
        <v>855</v>
      </c>
      <c r="K36" s="990"/>
      <c r="L36" s="990"/>
      <c r="M36" s="990"/>
      <c r="N36" s="990"/>
      <c r="O36" s="990"/>
      <c r="P36" s="990"/>
      <c r="Q36" s="990"/>
      <c r="R36" s="990"/>
      <c r="S36" s="990"/>
      <c r="T36" s="990"/>
      <c r="U36" s="1000"/>
      <c r="V36" s="2009"/>
      <c r="W36" s="986" t="s">
        <v>313</v>
      </c>
      <c r="X36" s="986"/>
      <c r="Y36" s="987"/>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78" t="s">
        <v>889</v>
      </c>
      <c r="K37" s="979"/>
      <c r="L37" s="979"/>
      <c r="M37" s="979"/>
      <c r="N37" s="979"/>
      <c r="O37" s="979"/>
      <c r="P37" s="979"/>
      <c r="Q37" s="979"/>
      <c r="R37" s="979"/>
      <c r="S37" s="979"/>
      <c r="T37" s="979"/>
      <c r="U37" s="2285"/>
      <c r="V37" s="2286"/>
      <c r="W37" s="982" t="s">
        <v>313</v>
      </c>
      <c r="X37" s="982" t="s">
        <v>312</v>
      </c>
      <c r="Y37" s="983"/>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0" t="s">
        <v>49</v>
      </c>
      <c r="AK1" s="910"/>
      <c r="AL1" s="910"/>
      <c r="AM1" s="910"/>
      <c r="AN1" s="910"/>
      <c r="AO1" s="910"/>
      <c r="AP1" s="910"/>
      <c r="AQ1" s="910"/>
      <c r="AR1" s="910"/>
      <c r="AS1" s="910"/>
      <c r="AT1" s="910"/>
      <c r="AU1" s="910"/>
      <c r="AV1" s="910"/>
      <c r="AW1" s="910"/>
      <c r="AX1" s="910"/>
      <c r="AY1" s="910"/>
      <c r="AZ1" s="910"/>
      <c r="BA1" s="910"/>
      <c r="BB1" s="910"/>
      <c r="BC1" s="910"/>
      <c r="BD1" s="910"/>
      <c r="BE1" s="910"/>
      <c r="BF1" s="910"/>
      <c r="BG1" s="910"/>
      <c r="BH1" s="910"/>
      <c r="BI1" s="910"/>
      <c r="BJ1" s="910"/>
      <c r="BK1" s="910"/>
      <c r="BL1" s="910"/>
      <c r="BM1" s="910"/>
      <c r="BN1" s="910"/>
      <c r="BO1" s="910"/>
      <c r="BP1" s="910"/>
      <c r="BQ1" s="910"/>
      <c r="BR1" s="910"/>
      <c r="BS1" s="91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1" t="s">
        <v>924</v>
      </c>
      <c r="N5" s="911"/>
      <c r="O5" s="911"/>
      <c r="P5" s="911"/>
      <c r="Q5" s="911"/>
      <c r="R5" s="911"/>
      <c r="S5" s="911"/>
      <c r="T5" s="911"/>
      <c r="U5" s="911"/>
      <c r="V5" s="911"/>
      <c r="W5" s="911"/>
      <c r="X5" s="911"/>
      <c r="Y5" s="911"/>
      <c r="Z5" s="911"/>
      <c r="AA5" s="911"/>
      <c r="AB5" s="911"/>
      <c r="AC5" s="911"/>
      <c r="AD5" s="911"/>
      <c r="AE5" s="911"/>
      <c r="AF5" s="911"/>
      <c r="AG5" s="911"/>
      <c r="AH5" s="911"/>
      <c r="AI5" s="91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7" t="s">
        <v>48</v>
      </c>
      <c r="B7" s="887"/>
      <c r="C7" s="887"/>
      <c r="D7" s="887"/>
      <c r="E7" s="887"/>
      <c r="F7" s="940"/>
      <c r="G7" s="940"/>
      <c r="H7" s="940"/>
      <c r="I7" s="940"/>
      <c r="J7" s="940"/>
      <c r="K7" s="940"/>
      <c r="L7" s="940"/>
      <c r="M7" s="940"/>
      <c r="N7" s="940"/>
      <c r="O7" s="940"/>
      <c r="P7" s="940"/>
      <c r="Q7" s="42"/>
      <c r="R7" s="42"/>
      <c r="S7" s="42"/>
      <c r="T7" s="887" t="s">
        <v>47</v>
      </c>
      <c r="U7" s="887"/>
      <c r="V7" s="887"/>
      <c r="W7" s="887"/>
      <c r="X7" s="887"/>
      <c r="Y7" s="940"/>
      <c r="Z7" s="940"/>
      <c r="AA7" s="940"/>
      <c r="AB7" s="940"/>
      <c r="AC7" s="940"/>
      <c r="AD7" s="940"/>
      <c r="AE7" s="940"/>
      <c r="AF7" s="940"/>
      <c r="AG7" s="940"/>
      <c r="AH7" s="940"/>
      <c r="AI7" s="940"/>
      <c r="AJ7" s="5"/>
      <c r="AK7" s="890" t="s">
        <v>696</v>
      </c>
      <c r="AL7" s="891"/>
      <c r="AM7" s="891"/>
      <c r="AN7" s="891"/>
      <c r="AO7" s="891"/>
      <c r="AP7" s="891"/>
      <c r="AQ7" s="891"/>
      <c r="AR7" s="891"/>
      <c r="AS7" s="891"/>
      <c r="AT7" s="891"/>
      <c r="AU7" s="891"/>
      <c r="AV7" s="891"/>
      <c r="AW7" s="891"/>
      <c r="AX7" s="891"/>
      <c r="AY7" s="89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5"/>
      <c r="AL8" s="906"/>
      <c r="AM8" s="906"/>
      <c r="AN8" s="906"/>
      <c r="AO8" s="907"/>
      <c r="AP8" s="908"/>
      <c r="AQ8" s="906"/>
      <c r="AR8" s="906"/>
      <c r="AS8" s="906"/>
      <c r="AT8" s="907"/>
      <c r="AU8" s="908"/>
      <c r="AV8" s="906"/>
      <c r="AW8" s="906"/>
      <c r="AX8" s="906"/>
      <c r="AY8" s="909"/>
      <c r="AZ8" s="5"/>
      <c r="BA8" s="5"/>
      <c r="BB8" s="5"/>
      <c r="BC8" s="5"/>
      <c r="BD8" s="5"/>
      <c r="BE8" s="5"/>
      <c r="BF8" s="5"/>
      <c r="BG8" s="5"/>
      <c r="BH8" s="5"/>
      <c r="BI8" s="5"/>
      <c r="BJ8" s="5"/>
      <c r="BK8" s="5"/>
      <c r="BL8" s="5"/>
      <c r="BM8" s="5"/>
      <c r="BN8" s="5"/>
      <c r="BO8" s="5"/>
      <c r="BP8" s="5"/>
      <c r="BQ8" s="5"/>
      <c r="BR8" s="5"/>
      <c r="BS8" s="5"/>
    </row>
    <row r="9" spans="1:71" ht="12" customHeight="1" x14ac:dyDescent="0.2">
      <c r="A9" s="887" t="s">
        <v>61</v>
      </c>
      <c r="B9" s="887"/>
      <c r="C9" s="887"/>
      <c r="D9" s="887"/>
      <c r="E9" s="887"/>
      <c r="F9" s="940"/>
      <c r="G9" s="940"/>
      <c r="H9" s="940"/>
      <c r="I9" s="940"/>
      <c r="J9" s="940"/>
      <c r="K9" s="940"/>
      <c r="L9" s="940"/>
      <c r="M9" s="940"/>
      <c r="N9" s="940"/>
      <c r="O9" s="940"/>
      <c r="P9" s="940"/>
      <c r="Q9" s="42"/>
      <c r="R9" s="42"/>
      <c r="S9" s="42"/>
      <c r="T9" s="887" t="s">
        <v>46</v>
      </c>
      <c r="U9" s="887"/>
      <c r="V9" s="887"/>
      <c r="W9" s="887"/>
      <c r="X9" s="887"/>
      <c r="Y9" s="940"/>
      <c r="Z9" s="940"/>
      <c r="AA9" s="940"/>
      <c r="AB9" s="940"/>
      <c r="AC9" s="940"/>
      <c r="AD9" s="940"/>
      <c r="AE9" s="940"/>
      <c r="AF9" s="940"/>
      <c r="AG9" s="940"/>
      <c r="AH9" s="940"/>
      <c r="AI9" s="940"/>
      <c r="AJ9" s="5"/>
      <c r="AK9" s="886"/>
      <c r="AL9" s="870"/>
      <c r="AM9" s="870"/>
      <c r="AN9" s="870"/>
      <c r="AO9" s="871"/>
      <c r="AP9" s="869"/>
      <c r="AQ9" s="870"/>
      <c r="AR9" s="870"/>
      <c r="AS9" s="870"/>
      <c r="AT9" s="871"/>
      <c r="AU9" s="869"/>
      <c r="AV9" s="870"/>
      <c r="AW9" s="870"/>
      <c r="AX9" s="870"/>
      <c r="AY9" s="87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86"/>
      <c r="AL10" s="870"/>
      <c r="AM10" s="870"/>
      <c r="AN10" s="870"/>
      <c r="AO10" s="871"/>
      <c r="AP10" s="869"/>
      <c r="AQ10" s="870"/>
      <c r="AR10" s="870"/>
      <c r="AS10" s="870"/>
      <c r="AT10" s="871"/>
      <c r="AU10" s="869"/>
      <c r="AV10" s="870"/>
      <c r="AW10" s="870"/>
      <c r="AX10" s="870"/>
      <c r="AY10" s="87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94" t="s">
        <v>158</v>
      </c>
      <c r="H11" s="995"/>
      <c r="I11" s="995"/>
      <c r="J11" s="995"/>
      <c r="K11" s="995"/>
      <c r="L11" s="995"/>
      <c r="M11" s="995"/>
      <c r="N11" s="995"/>
      <c r="O11" s="995"/>
      <c r="P11" s="995"/>
      <c r="Q11" s="995"/>
      <c r="R11" s="995"/>
      <c r="S11" s="995"/>
      <c r="T11" s="995"/>
      <c r="U11" s="995"/>
      <c r="V11" s="995"/>
      <c r="W11" s="995"/>
      <c r="X11" s="995"/>
      <c r="Y11" s="995"/>
      <c r="Z11" s="995"/>
      <c r="AA11" s="995"/>
      <c r="AB11" s="996"/>
      <c r="AC11" s="42"/>
      <c r="AD11" s="42"/>
      <c r="AE11" s="42"/>
      <c r="AF11" s="42"/>
      <c r="AG11" s="42"/>
      <c r="AH11" s="42"/>
      <c r="AI11" s="42"/>
      <c r="AJ11" s="5"/>
      <c r="AK11" s="886"/>
      <c r="AL11" s="870"/>
      <c r="AM11" s="870"/>
      <c r="AN11" s="870"/>
      <c r="AO11" s="871"/>
      <c r="AP11" s="869"/>
      <c r="AQ11" s="870"/>
      <c r="AR11" s="870"/>
      <c r="AS11" s="870"/>
      <c r="AT11" s="871"/>
      <c r="AU11" s="869"/>
      <c r="AV11" s="870"/>
      <c r="AW11" s="870"/>
      <c r="AX11" s="870"/>
      <c r="AY11" s="87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97" t="s">
        <v>111</v>
      </c>
      <c r="H12" s="998"/>
      <c r="I12" s="998"/>
      <c r="J12" s="998"/>
      <c r="K12" s="998"/>
      <c r="L12" s="998"/>
      <c r="M12" s="1041"/>
      <c r="N12" s="1041"/>
      <c r="O12" s="1041"/>
      <c r="P12" s="1041"/>
      <c r="Q12" s="1041"/>
      <c r="R12" s="1041"/>
      <c r="S12" s="1041"/>
      <c r="T12" s="1041"/>
      <c r="U12" s="1041"/>
      <c r="V12" s="1041"/>
      <c r="W12" s="1041"/>
      <c r="X12" s="1041"/>
      <c r="Y12" s="1041"/>
      <c r="Z12" s="1041"/>
      <c r="AA12" s="1041"/>
      <c r="AB12" s="1042"/>
      <c r="AC12" s="42"/>
      <c r="AD12" s="42"/>
      <c r="AE12" s="42"/>
      <c r="AF12" s="42"/>
      <c r="AG12" s="42"/>
      <c r="AH12" s="42"/>
      <c r="AI12" s="42"/>
      <c r="AJ12" s="5"/>
      <c r="AK12" s="886"/>
      <c r="AL12" s="870"/>
      <c r="AM12" s="870"/>
      <c r="AN12" s="870"/>
      <c r="AO12" s="871"/>
      <c r="AP12" s="869"/>
      <c r="AQ12" s="870"/>
      <c r="AR12" s="870"/>
      <c r="AS12" s="870"/>
      <c r="AT12" s="871"/>
      <c r="AU12" s="869"/>
      <c r="AV12" s="870"/>
      <c r="AW12" s="870"/>
      <c r="AX12" s="870"/>
      <c r="AY12" s="87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89" t="s">
        <v>54</v>
      </c>
      <c r="H13" s="990"/>
      <c r="I13" s="990"/>
      <c r="J13" s="990"/>
      <c r="K13" s="990"/>
      <c r="L13" s="990"/>
      <c r="M13" s="1025"/>
      <c r="N13" s="1025"/>
      <c r="O13" s="1025"/>
      <c r="P13" s="1025"/>
      <c r="Q13" s="1025"/>
      <c r="R13" s="1025"/>
      <c r="S13" s="1025"/>
      <c r="T13" s="1025"/>
      <c r="U13" s="1025"/>
      <c r="V13" s="1025"/>
      <c r="W13" s="1025"/>
      <c r="X13" s="1025"/>
      <c r="Y13" s="1025"/>
      <c r="Z13" s="1025"/>
      <c r="AA13" s="1025"/>
      <c r="AB13" s="1026"/>
      <c r="AC13" s="42"/>
      <c r="AD13" s="42"/>
      <c r="AE13" s="42"/>
      <c r="AF13" s="42"/>
      <c r="AG13" s="42"/>
      <c r="AH13" s="42"/>
      <c r="AI13" s="42"/>
      <c r="AJ13" s="5"/>
      <c r="AK13" s="930"/>
      <c r="AL13" s="923"/>
      <c r="AM13" s="923"/>
      <c r="AN13" s="923"/>
      <c r="AO13" s="931"/>
      <c r="AP13" s="922"/>
      <c r="AQ13" s="923"/>
      <c r="AR13" s="923"/>
      <c r="AS13" s="923"/>
      <c r="AT13" s="931"/>
      <c r="AU13" s="922"/>
      <c r="AV13" s="923"/>
      <c r="AW13" s="923"/>
      <c r="AX13" s="923"/>
      <c r="AY13" s="92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89" t="s">
        <v>150</v>
      </c>
      <c r="H14" s="990"/>
      <c r="I14" s="990"/>
      <c r="J14" s="990"/>
      <c r="K14" s="990"/>
      <c r="L14" s="990"/>
      <c r="M14" s="1025"/>
      <c r="N14" s="1025"/>
      <c r="O14" s="1025"/>
      <c r="P14" s="1025"/>
      <c r="Q14" s="1025"/>
      <c r="R14" s="1025"/>
      <c r="S14" s="1025"/>
      <c r="T14" s="1025"/>
      <c r="U14" s="1025"/>
      <c r="V14" s="1025"/>
      <c r="W14" s="1025"/>
      <c r="X14" s="1025"/>
      <c r="Y14" s="1025"/>
      <c r="Z14" s="1025"/>
      <c r="AA14" s="1025"/>
      <c r="AB14" s="102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89" t="s">
        <v>146</v>
      </c>
      <c r="H15" s="990"/>
      <c r="I15" s="990"/>
      <c r="J15" s="990"/>
      <c r="K15" s="990"/>
      <c r="L15" s="990"/>
      <c r="M15" s="1025"/>
      <c r="N15" s="1025"/>
      <c r="O15" s="1025"/>
      <c r="P15" s="1025"/>
      <c r="Q15" s="1025"/>
      <c r="R15" s="1025"/>
      <c r="S15" s="1025"/>
      <c r="T15" s="1025"/>
      <c r="U15" s="1025"/>
      <c r="V15" s="1025"/>
      <c r="W15" s="1025"/>
      <c r="X15" s="1025"/>
      <c r="Y15" s="1025"/>
      <c r="Z15" s="1025"/>
      <c r="AA15" s="1025"/>
      <c r="AB15" s="102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1" t="s">
        <v>149</v>
      </c>
      <c r="H16" s="2242"/>
      <c r="I16" s="2242"/>
      <c r="J16" s="2242"/>
      <c r="K16" s="2242"/>
      <c r="L16" s="2242"/>
      <c r="M16" s="1069"/>
      <c r="N16" s="1070"/>
      <c r="O16" s="1070"/>
      <c r="P16" s="1070"/>
      <c r="Q16" s="1070"/>
      <c r="R16" s="1070"/>
      <c r="S16" s="1070"/>
      <c r="T16" s="1070"/>
      <c r="U16" s="1070"/>
      <c r="V16" s="1070"/>
      <c r="W16" s="1070"/>
      <c r="X16" s="1070"/>
      <c r="Y16" s="1070"/>
      <c r="Z16" s="1070"/>
      <c r="AA16" s="1070"/>
      <c r="AB16" s="107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79" t="s">
        <v>920</v>
      </c>
      <c r="K18" s="880"/>
      <c r="L18" s="880"/>
      <c r="M18" s="880"/>
      <c r="N18" s="880"/>
      <c r="O18" s="880"/>
      <c r="P18" s="880"/>
      <c r="Q18" s="880"/>
      <c r="R18" s="880"/>
      <c r="S18" s="880"/>
      <c r="T18" s="880"/>
      <c r="U18" s="880"/>
      <c r="V18" s="880"/>
      <c r="W18" s="880"/>
      <c r="X18" s="880"/>
      <c r="Y18" s="8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35" t="s">
        <v>102</v>
      </c>
      <c r="Q19" s="2236"/>
      <c r="R19" s="2236"/>
      <c r="S19" s="2236"/>
      <c r="T19" s="1843"/>
      <c r="U19" s="2235" t="s">
        <v>101</v>
      </c>
      <c r="V19" s="2236"/>
      <c r="W19" s="2236"/>
      <c r="X19" s="2236"/>
      <c r="Y19" s="2237"/>
      <c r="Z19" s="42"/>
      <c r="AA19" s="42"/>
      <c r="AB19" s="42"/>
      <c r="AC19" s="42"/>
      <c r="AD19" s="42"/>
      <c r="AE19" s="42"/>
      <c r="AF19" s="42"/>
      <c r="AG19" s="42"/>
      <c r="AH19" s="42"/>
      <c r="AI19" s="42"/>
      <c r="AJ19" s="5"/>
      <c r="AK19" s="2243" t="s">
        <v>925</v>
      </c>
      <c r="AL19" s="2244"/>
      <c r="AM19" s="2244"/>
      <c r="AN19" s="2244"/>
      <c r="AO19" s="2244"/>
      <c r="AP19" s="2244"/>
      <c r="AQ19" s="2244"/>
      <c r="AR19" s="2244"/>
      <c r="AS19" s="2244"/>
      <c r="AT19" s="2245"/>
      <c r="AU19" s="5"/>
      <c r="AV19" s="2243" t="s">
        <v>921</v>
      </c>
      <c r="AW19" s="2244"/>
      <c r="AX19" s="2244"/>
      <c r="AY19" s="2244"/>
      <c r="AZ19" s="2244"/>
      <c r="BA19" s="2244"/>
      <c r="BB19" s="2244"/>
      <c r="BC19" s="2244"/>
      <c r="BD19" s="2244"/>
      <c r="BE19" s="2244"/>
      <c r="BF19" s="2244"/>
      <c r="BG19" s="224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54"/>
      <c r="Q20" s="955"/>
      <c r="R20" s="955"/>
      <c r="S20" s="955"/>
      <c r="T20" s="956"/>
      <c r="U20" s="1027" t="str">
        <f>IFERROR(500*U24*(U22-U21)/1000,"")</f>
        <v/>
      </c>
      <c r="V20" s="1028"/>
      <c r="W20" s="1028"/>
      <c r="X20" s="1028"/>
      <c r="Y20" s="1029"/>
      <c r="Z20" s="42"/>
      <c r="AA20" s="42"/>
      <c r="AB20" s="42"/>
      <c r="AC20" s="42"/>
      <c r="AD20" s="42"/>
      <c r="AE20" s="42"/>
      <c r="AF20" s="42"/>
      <c r="AG20" s="42"/>
      <c r="AH20" s="42"/>
      <c r="AI20" s="42"/>
      <c r="AJ20" s="5"/>
      <c r="AK20" s="1061" t="s">
        <v>327</v>
      </c>
      <c r="AL20" s="1062"/>
      <c r="AM20" s="1062"/>
      <c r="AN20" s="1062"/>
      <c r="AO20" s="1062"/>
      <c r="AP20" s="2246"/>
      <c r="AQ20" s="2246"/>
      <c r="AR20" s="2219"/>
      <c r="AS20" s="2247" t="s">
        <v>315</v>
      </c>
      <c r="AT20" s="2248"/>
      <c r="AU20" s="5"/>
      <c r="AV20" s="1540"/>
      <c r="AW20" s="1523"/>
      <c r="AX20" s="1523"/>
      <c r="AY20" s="1523"/>
      <c r="AZ20" s="1523" t="s">
        <v>326</v>
      </c>
      <c r="BA20" s="1523"/>
      <c r="BB20" s="1523"/>
      <c r="BC20" s="1523"/>
      <c r="BD20" s="1523" t="s">
        <v>325</v>
      </c>
      <c r="BE20" s="1523"/>
      <c r="BF20" s="1523"/>
      <c r="BG20" s="224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0" t="s">
        <v>324</v>
      </c>
      <c r="K21" s="1011"/>
      <c r="L21" s="1011"/>
      <c r="M21" s="1011"/>
      <c r="N21" s="1011"/>
      <c r="O21" s="1012"/>
      <c r="P21" s="954"/>
      <c r="Q21" s="955"/>
      <c r="R21" s="955"/>
      <c r="S21" s="955"/>
      <c r="T21" s="956"/>
      <c r="U21" s="954"/>
      <c r="V21" s="955"/>
      <c r="W21" s="955"/>
      <c r="X21" s="955"/>
      <c r="Y21" s="2231"/>
      <c r="Z21" s="42"/>
      <c r="AA21" s="42"/>
      <c r="AB21" s="42"/>
      <c r="AC21" s="42"/>
      <c r="AD21" s="42"/>
      <c r="AE21" s="42"/>
      <c r="AF21" s="42"/>
      <c r="AG21" s="42"/>
      <c r="AH21" s="42"/>
      <c r="AI21" s="42"/>
      <c r="AJ21" s="5"/>
      <c r="AK21" s="1061" t="s">
        <v>323</v>
      </c>
      <c r="AL21" s="1062"/>
      <c r="AM21" s="1062"/>
      <c r="AN21" s="1062"/>
      <c r="AO21" s="1062"/>
      <c r="AP21" s="2246"/>
      <c r="AQ21" s="2246"/>
      <c r="AR21" s="2219"/>
      <c r="AS21" s="2247" t="s">
        <v>315</v>
      </c>
      <c r="AT21" s="2248"/>
      <c r="AU21" s="5"/>
      <c r="AV21" s="1061" t="s">
        <v>102</v>
      </c>
      <c r="AW21" s="1062"/>
      <c r="AX21" s="1062"/>
      <c r="AY21" s="1062"/>
      <c r="AZ21" s="1064" t="str">
        <f>IF(500*P24*(P22-P21)/1000&lt;&gt;0,500*P24*(P22-P21)/1000,"")</f>
        <v/>
      </c>
      <c r="BA21" s="1064"/>
      <c r="BB21" s="1064"/>
      <c r="BC21" s="1064"/>
      <c r="BD21" s="1064" t="str">
        <f>IFERROR(AZ21/15,"")</f>
        <v/>
      </c>
      <c r="BE21" s="1064"/>
      <c r="BF21" s="1064"/>
      <c r="BG21" s="118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0" t="s">
        <v>322</v>
      </c>
      <c r="K22" s="1011"/>
      <c r="L22" s="1011"/>
      <c r="M22" s="1011"/>
      <c r="N22" s="1011"/>
      <c r="O22" s="1012"/>
      <c r="P22" s="954"/>
      <c r="Q22" s="955"/>
      <c r="R22" s="955"/>
      <c r="S22" s="955"/>
      <c r="T22" s="956"/>
      <c r="U22" s="954"/>
      <c r="V22" s="955"/>
      <c r="W22" s="955"/>
      <c r="X22" s="955"/>
      <c r="Y22" s="2231"/>
      <c r="Z22" s="42"/>
      <c r="AA22" s="42"/>
      <c r="AB22" s="42"/>
      <c r="AC22" s="42"/>
      <c r="AD22" s="42"/>
      <c r="AE22" s="42"/>
      <c r="AF22" s="42"/>
      <c r="AG22" s="42"/>
      <c r="AH22" s="42"/>
      <c r="AI22" s="42"/>
      <c r="AJ22" s="5"/>
      <c r="AK22" s="1061" t="s">
        <v>320</v>
      </c>
      <c r="AL22" s="1062"/>
      <c r="AM22" s="1062"/>
      <c r="AN22" s="1062"/>
      <c r="AO22" s="1062"/>
      <c r="AP22" s="2290" t="str">
        <f>IF(AP21-AP20&lt;&gt;0,AP21-AP20,"")</f>
        <v/>
      </c>
      <c r="AQ22" s="2290"/>
      <c r="AR22" s="2291"/>
      <c r="AS22" s="2247" t="s">
        <v>315</v>
      </c>
      <c r="AT22" s="2248"/>
      <c r="AU22" s="5"/>
      <c r="AV22" s="2250" t="s">
        <v>101</v>
      </c>
      <c r="AW22" s="2251"/>
      <c r="AX22" s="2251"/>
      <c r="AY22" s="2251"/>
      <c r="AZ22" s="2255" t="str">
        <f>IFERROR(500*U24*(U22-U21)/1000,"")</f>
        <v/>
      </c>
      <c r="BA22" s="2255"/>
      <c r="BB22" s="2255"/>
      <c r="BC22" s="2255"/>
      <c r="BD22" s="2255" t="str">
        <f>IFERROR(AZ22/15,"")</f>
        <v/>
      </c>
      <c r="BE22" s="2255"/>
      <c r="BF22" s="2255"/>
      <c r="BG22" s="225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0" t="s">
        <v>856</v>
      </c>
      <c r="K23" s="1011"/>
      <c r="L23" s="1011"/>
      <c r="M23" s="1011"/>
      <c r="N23" s="1011"/>
      <c r="O23" s="1012"/>
      <c r="P23" s="954"/>
      <c r="Q23" s="955"/>
      <c r="R23" s="955"/>
      <c r="S23" s="955"/>
      <c r="T23" s="956"/>
      <c r="U23" s="954"/>
      <c r="V23" s="955"/>
      <c r="W23" s="955"/>
      <c r="X23" s="955"/>
      <c r="Y23" s="2231"/>
      <c r="Z23" s="42"/>
      <c r="AA23" s="42"/>
      <c r="AB23" s="42"/>
      <c r="AC23" s="42"/>
      <c r="AD23" s="42"/>
      <c r="AE23" s="42"/>
      <c r="AF23" s="42"/>
      <c r="AG23" s="42"/>
      <c r="AH23" s="42"/>
      <c r="AI23" s="42"/>
      <c r="AJ23" s="5"/>
      <c r="AK23" s="2250" t="s">
        <v>320</v>
      </c>
      <c r="AL23" s="2251"/>
      <c r="AM23" s="2251"/>
      <c r="AN23" s="2251"/>
      <c r="AO23" s="2251"/>
      <c r="AP23" s="2288" t="str">
        <f>IFERROR(AP22*2.31,"")</f>
        <v/>
      </c>
      <c r="AQ23" s="2288"/>
      <c r="AR23" s="2289"/>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68" t="s">
        <v>287</v>
      </c>
      <c r="K24" s="1169"/>
      <c r="L24" s="1169"/>
      <c r="M24" s="1169"/>
      <c r="N24" s="1169"/>
      <c r="O24" s="1170"/>
      <c r="P24" s="972"/>
      <c r="Q24" s="973"/>
      <c r="R24" s="973"/>
      <c r="S24" s="973"/>
      <c r="T24" s="974"/>
      <c r="U24" s="1014" t="str">
        <f>IFERROR(SQRT(U23/P23)*P24,"")</f>
        <v/>
      </c>
      <c r="V24" s="1015"/>
      <c r="W24" s="1015"/>
      <c r="X24" s="1015"/>
      <c r="Y24" s="101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79" t="s">
        <v>926</v>
      </c>
      <c r="K26" s="880"/>
      <c r="L26" s="880"/>
      <c r="M26" s="880"/>
      <c r="N26" s="880"/>
      <c r="O26" s="880"/>
      <c r="P26" s="880"/>
      <c r="Q26" s="880"/>
      <c r="R26" s="880"/>
      <c r="S26" s="880"/>
      <c r="T26" s="880"/>
      <c r="U26" s="880"/>
      <c r="V26" s="880"/>
      <c r="W26" s="880"/>
      <c r="X26" s="880"/>
      <c r="Y26" s="881"/>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23" t="s">
        <v>102</v>
      </c>
      <c r="Q27" s="1023"/>
      <c r="R27" s="1023"/>
      <c r="S27" s="1023"/>
      <c r="T27" s="1023"/>
      <c r="U27" s="1023" t="s">
        <v>101</v>
      </c>
      <c r="V27" s="1023"/>
      <c r="W27" s="1023"/>
      <c r="X27" s="1023"/>
      <c r="Y27" s="102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31"/>
      <c r="BK27" s="1431"/>
      <c r="BL27" s="1431"/>
      <c r="BM27" s="5"/>
      <c r="BN27" s="5"/>
      <c r="BO27" s="5"/>
      <c r="BP27" s="5"/>
      <c r="BQ27" s="5"/>
      <c r="BR27" s="5"/>
      <c r="BS27" s="5"/>
      <c r="BT27" s="2"/>
      <c r="BU27" s="2"/>
    </row>
    <row r="28" spans="1:73" ht="12" customHeight="1" thickBot="1" x14ac:dyDescent="0.25">
      <c r="A28" s="42"/>
      <c r="B28" s="42"/>
      <c r="C28" s="42"/>
      <c r="D28" s="42"/>
      <c r="E28" s="42"/>
      <c r="F28" s="42"/>
      <c r="G28" s="42"/>
      <c r="H28" s="42"/>
      <c r="I28" s="42"/>
      <c r="J28" s="1010" t="s">
        <v>927</v>
      </c>
      <c r="K28" s="1011"/>
      <c r="L28" s="1011"/>
      <c r="M28" s="1011"/>
      <c r="N28" s="1011"/>
      <c r="O28" s="1012"/>
      <c r="P28" s="919"/>
      <c r="Q28" s="919"/>
      <c r="R28" s="919"/>
      <c r="S28" s="919"/>
      <c r="T28" s="919"/>
      <c r="U28" s="919"/>
      <c r="V28" s="919"/>
      <c r="W28" s="919"/>
      <c r="X28" s="919"/>
      <c r="Y28" s="2205"/>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86" t="s">
        <v>928</v>
      </c>
      <c r="K29" s="1487"/>
      <c r="L29" s="1487"/>
      <c r="M29" s="1487"/>
      <c r="N29" s="1487"/>
      <c r="O29" s="1487"/>
      <c r="P29" s="919"/>
      <c r="Q29" s="919"/>
      <c r="R29" s="919"/>
      <c r="S29" s="919"/>
      <c r="T29" s="919"/>
      <c r="U29" s="919"/>
      <c r="V29" s="919"/>
      <c r="W29" s="919"/>
      <c r="X29" s="919"/>
      <c r="Y29" s="2205"/>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88" t="s">
        <v>929</v>
      </c>
      <c r="K30" s="1489"/>
      <c r="L30" s="1489"/>
      <c r="M30" s="1489"/>
      <c r="N30" s="1489"/>
      <c r="O30" s="1489"/>
      <c r="P30" s="977"/>
      <c r="Q30" s="977"/>
      <c r="R30" s="977"/>
      <c r="S30" s="977"/>
      <c r="T30" s="977"/>
      <c r="U30" s="977"/>
      <c r="V30" s="977"/>
      <c r="W30" s="977"/>
      <c r="X30" s="977"/>
      <c r="Y30" s="2287"/>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879" t="s">
        <v>159</v>
      </c>
      <c r="K32" s="880"/>
      <c r="L32" s="880"/>
      <c r="M32" s="880"/>
      <c r="N32" s="880"/>
      <c r="O32" s="880"/>
      <c r="P32" s="880"/>
      <c r="Q32" s="880"/>
      <c r="R32" s="880"/>
      <c r="S32" s="880"/>
      <c r="T32" s="880"/>
      <c r="U32" s="880"/>
      <c r="V32" s="880"/>
      <c r="W32" s="880"/>
      <c r="X32" s="880"/>
      <c r="Y32" s="881"/>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97" t="s">
        <v>888</v>
      </c>
      <c r="K33" s="998"/>
      <c r="L33" s="998"/>
      <c r="M33" s="998"/>
      <c r="N33" s="998"/>
      <c r="O33" s="998"/>
      <c r="P33" s="998"/>
      <c r="Q33" s="998"/>
      <c r="R33" s="998"/>
      <c r="S33" s="998"/>
      <c r="T33" s="998"/>
      <c r="U33" s="2280"/>
      <c r="V33" s="2281"/>
      <c r="W33" s="2281"/>
      <c r="X33" s="2282" t="s">
        <v>315</v>
      </c>
      <c r="Y33" s="2283"/>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8" t="s">
        <v>930</v>
      </c>
      <c r="K34" s="979"/>
      <c r="L34" s="979"/>
      <c r="M34" s="979"/>
      <c r="N34" s="979"/>
      <c r="O34" s="979"/>
      <c r="P34" s="979"/>
      <c r="Q34" s="979"/>
      <c r="R34" s="979"/>
      <c r="S34" s="979"/>
      <c r="T34" s="979"/>
      <c r="U34" s="2285"/>
      <c r="V34" s="2286"/>
      <c r="W34" s="982" t="s">
        <v>313</v>
      </c>
      <c r="X34" s="982"/>
      <c r="Y34" s="98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59"/>
      <c r="F62" s="959"/>
      <c r="G62" s="959"/>
      <c r="H62" s="959"/>
      <c r="I62" s="959"/>
      <c r="J62" s="959"/>
      <c r="K62" s="959"/>
      <c r="L62" s="42"/>
      <c r="M62" s="42"/>
      <c r="N62" s="42"/>
      <c r="O62" s="42"/>
      <c r="P62" s="42"/>
      <c r="Q62" s="42" t="s">
        <v>37</v>
      </c>
      <c r="R62" s="42"/>
      <c r="S62" s="42"/>
      <c r="T62" s="42"/>
      <c r="U62" s="42"/>
      <c r="V62" s="888"/>
      <c r="W62" s="888"/>
      <c r="X62" s="888"/>
      <c r="Y62" s="888"/>
      <c r="Z62" s="888"/>
      <c r="AA62" s="888"/>
      <c r="AB62" s="888"/>
      <c r="AC62" s="888"/>
      <c r="AD62" s="888"/>
      <c r="AE62" s="888"/>
      <c r="AF62" s="888"/>
      <c r="AG62" s="888"/>
      <c r="AH62" s="888"/>
      <c r="AI62" s="88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5" t="s">
        <v>49</v>
      </c>
      <c r="AK1" s="1575"/>
      <c r="AL1" s="1575"/>
      <c r="AM1" s="1575"/>
      <c r="AN1" s="1575"/>
      <c r="AO1" s="1575"/>
      <c r="AP1" s="1575"/>
      <c r="AQ1" s="1575"/>
      <c r="AR1" s="1575"/>
      <c r="AS1" s="1575"/>
      <c r="AT1" s="1575"/>
      <c r="AU1" s="1575"/>
      <c r="AV1" s="1575"/>
      <c r="AW1" s="1575"/>
      <c r="AX1" s="1575"/>
      <c r="AY1" s="1575"/>
      <c r="AZ1" s="1575"/>
      <c r="BA1" s="1575"/>
      <c r="BB1" s="1575"/>
      <c r="BC1" s="1575"/>
      <c r="BD1" s="1575"/>
      <c r="BE1" s="1575"/>
      <c r="BF1" s="1575"/>
      <c r="BG1" s="1575"/>
      <c r="BH1" s="1575"/>
      <c r="BI1" s="1575"/>
      <c r="BJ1" s="1575"/>
      <c r="BK1" s="1575"/>
      <c r="BL1" s="1575"/>
      <c r="BM1" s="1575"/>
      <c r="BN1" s="1575"/>
      <c r="BO1" s="1575"/>
      <c r="BP1" s="1575"/>
      <c r="BQ1" s="1575"/>
      <c r="BR1" s="1575"/>
      <c r="BS1" s="157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1" t="s">
        <v>374</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940"/>
      <c r="G7" s="940"/>
      <c r="H7" s="940"/>
      <c r="I7" s="940"/>
      <c r="J7" s="940"/>
      <c r="K7" s="940"/>
      <c r="L7" s="940"/>
      <c r="M7" s="940"/>
      <c r="N7" s="940"/>
      <c r="O7" s="940"/>
      <c r="P7" s="940"/>
      <c r="Q7" s="6"/>
      <c r="R7" s="6"/>
      <c r="S7" s="6"/>
      <c r="T7" s="1371" t="s">
        <v>47</v>
      </c>
      <c r="U7" s="1371"/>
      <c r="V7" s="1371"/>
      <c r="W7" s="1371"/>
      <c r="X7" s="1371"/>
      <c r="Y7" s="940"/>
      <c r="Z7" s="940"/>
      <c r="AA7" s="940"/>
      <c r="AB7" s="940"/>
      <c r="AC7" s="940"/>
      <c r="AD7" s="940"/>
      <c r="AE7" s="940"/>
      <c r="AF7" s="940"/>
      <c r="AG7" s="940"/>
      <c r="AH7" s="940"/>
      <c r="AI7" s="940"/>
      <c r="AJ7" s="4"/>
      <c r="AK7" s="1305" t="s">
        <v>696</v>
      </c>
      <c r="AL7" s="1306"/>
      <c r="AM7" s="1306"/>
      <c r="AN7" s="1306"/>
      <c r="AO7" s="1306"/>
      <c r="AP7" s="1306"/>
      <c r="AQ7" s="1306"/>
      <c r="AR7" s="1306"/>
      <c r="AS7" s="1306"/>
      <c r="AT7" s="1306"/>
      <c r="AU7" s="1306"/>
      <c r="AV7" s="1306"/>
      <c r="AW7" s="1306"/>
      <c r="AX7" s="1306"/>
      <c r="AY7" s="130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05"/>
      <c r="AL8" s="906"/>
      <c r="AM8" s="906"/>
      <c r="AN8" s="906"/>
      <c r="AO8" s="907"/>
      <c r="AP8" s="908"/>
      <c r="AQ8" s="906"/>
      <c r="AR8" s="906"/>
      <c r="AS8" s="906"/>
      <c r="AT8" s="907"/>
      <c r="AU8" s="908"/>
      <c r="AV8" s="906"/>
      <c r="AW8" s="906"/>
      <c r="AX8" s="906"/>
      <c r="AY8" s="909"/>
      <c r="AZ8" s="4"/>
      <c r="BA8" s="4"/>
      <c r="BB8" s="4"/>
      <c r="BC8" s="4"/>
      <c r="BD8" s="4"/>
      <c r="BE8" s="4"/>
      <c r="BF8" s="4"/>
      <c r="BG8" s="4"/>
      <c r="BH8" s="4"/>
      <c r="BI8" s="4"/>
      <c r="BJ8" s="4"/>
      <c r="BK8" s="4"/>
      <c r="BL8" s="4"/>
      <c r="BM8" s="4"/>
      <c r="BN8" s="4"/>
      <c r="BO8" s="4"/>
      <c r="BP8" s="4"/>
      <c r="BQ8" s="4"/>
      <c r="BR8" s="4"/>
      <c r="BS8" s="4"/>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40"/>
      <c r="Z9" s="940"/>
      <c r="AA9" s="940"/>
      <c r="AB9" s="940"/>
      <c r="AC9" s="940"/>
      <c r="AD9" s="940"/>
      <c r="AE9" s="940"/>
      <c r="AF9" s="940"/>
      <c r="AG9" s="940"/>
      <c r="AH9" s="940"/>
      <c r="AI9" s="940"/>
      <c r="AJ9" s="4"/>
      <c r="AK9" s="886"/>
      <c r="AL9" s="870"/>
      <c r="AM9" s="870"/>
      <c r="AN9" s="870"/>
      <c r="AO9" s="871"/>
      <c r="AP9" s="869"/>
      <c r="AQ9" s="870"/>
      <c r="AR9" s="870"/>
      <c r="AS9" s="870"/>
      <c r="AT9" s="871"/>
      <c r="AU9" s="869"/>
      <c r="AV9" s="870"/>
      <c r="AW9" s="870"/>
      <c r="AX9" s="870"/>
      <c r="AY9" s="87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86"/>
      <c r="AL10" s="870"/>
      <c r="AM10" s="870"/>
      <c r="AN10" s="870"/>
      <c r="AO10" s="871"/>
      <c r="AP10" s="869"/>
      <c r="AQ10" s="870"/>
      <c r="AR10" s="870"/>
      <c r="AS10" s="870"/>
      <c r="AT10" s="871"/>
      <c r="AU10" s="869"/>
      <c r="AV10" s="870"/>
      <c r="AW10" s="870"/>
      <c r="AX10" s="870"/>
      <c r="AY10" s="87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88" t="s">
        <v>158</v>
      </c>
      <c r="K11" s="1289"/>
      <c r="L11" s="1289"/>
      <c r="M11" s="1289"/>
      <c r="N11" s="1289"/>
      <c r="O11" s="1289"/>
      <c r="P11" s="1289"/>
      <c r="Q11" s="1289"/>
      <c r="R11" s="1289"/>
      <c r="S11" s="1289"/>
      <c r="T11" s="1289"/>
      <c r="U11" s="1289"/>
      <c r="V11" s="1289"/>
      <c r="W11" s="1289"/>
      <c r="X11" s="1289"/>
      <c r="Y11" s="1290"/>
      <c r="Z11" s="6"/>
      <c r="AA11" s="6"/>
      <c r="AB11" s="6"/>
      <c r="AC11" s="6"/>
      <c r="AD11" s="6"/>
      <c r="AE11" s="6"/>
      <c r="AF11" s="6"/>
      <c r="AG11" s="6"/>
      <c r="AH11" s="6"/>
      <c r="AI11" s="6"/>
      <c r="AJ11" s="4"/>
      <c r="AK11" s="886"/>
      <c r="AL11" s="870"/>
      <c r="AM11" s="870"/>
      <c r="AN11" s="870"/>
      <c r="AO11" s="871"/>
      <c r="AP11" s="869"/>
      <c r="AQ11" s="870"/>
      <c r="AR11" s="870"/>
      <c r="AS11" s="870"/>
      <c r="AT11" s="871"/>
      <c r="AU11" s="869"/>
      <c r="AV11" s="870"/>
      <c r="AW11" s="870"/>
      <c r="AX11" s="870"/>
      <c r="AY11" s="87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78" t="s">
        <v>111</v>
      </c>
      <c r="K12" s="1379"/>
      <c r="L12" s="1379"/>
      <c r="M12" s="1379"/>
      <c r="N12" s="1379"/>
      <c r="O12" s="1380"/>
      <c r="P12" s="1041"/>
      <c r="Q12" s="1041"/>
      <c r="R12" s="1041"/>
      <c r="S12" s="1041"/>
      <c r="T12" s="1041"/>
      <c r="U12" s="1041"/>
      <c r="V12" s="1041"/>
      <c r="W12" s="1041"/>
      <c r="X12" s="1041"/>
      <c r="Y12" s="1042"/>
      <c r="Z12" s="6"/>
      <c r="AA12" s="6"/>
      <c r="AB12" s="6"/>
      <c r="AC12" s="6"/>
      <c r="AD12" s="6"/>
      <c r="AE12" s="6"/>
      <c r="AF12" s="6"/>
      <c r="AG12" s="6"/>
      <c r="AH12" s="6"/>
      <c r="AI12" s="6"/>
      <c r="AJ12" s="4"/>
      <c r="AK12" s="886"/>
      <c r="AL12" s="870"/>
      <c r="AM12" s="870"/>
      <c r="AN12" s="870"/>
      <c r="AO12" s="871"/>
      <c r="AP12" s="869"/>
      <c r="AQ12" s="870"/>
      <c r="AR12" s="870"/>
      <c r="AS12" s="870"/>
      <c r="AT12" s="871"/>
      <c r="AU12" s="869"/>
      <c r="AV12" s="870"/>
      <c r="AW12" s="870"/>
      <c r="AX12" s="870"/>
      <c r="AY12" s="87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84" t="s">
        <v>54</v>
      </c>
      <c r="K13" s="1385"/>
      <c r="L13" s="1385"/>
      <c r="M13" s="1385"/>
      <c r="N13" s="1385"/>
      <c r="O13" s="1386"/>
      <c r="P13" s="1025"/>
      <c r="Q13" s="1025"/>
      <c r="R13" s="1025"/>
      <c r="S13" s="1025"/>
      <c r="T13" s="1025"/>
      <c r="U13" s="1025"/>
      <c r="V13" s="1025"/>
      <c r="W13" s="1025"/>
      <c r="X13" s="1025"/>
      <c r="Y13" s="1026"/>
      <c r="Z13" s="6"/>
      <c r="AA13" s="6"/>
      <c r="AB13" s="6"/>
      <c r="AC13" s="6"/>
      <c r="AD13" s="6"/>
      <c r="AE13" s="6"/>
      <c r="AF13" s="6"/>
      <c r="AG13" s="6"/>
      <c r="AH13" s="6"/>
      <c r="AI13" s="6"/>
      <c r="AJ13" s="4"/>
      <c r="AK13" s="930"/>
      <c r="AL13" s="923"/>
      <c r="AM13" s="923"/>
      <c r="AN13" s="923"/>
      <c r="AO13" s="931"/>
      <c r="AP13" s="922"/>
      <c r="AQ13" s="923"/>
      <c r="AR13" s="923"/>
      <c r="AS13" s="923"/>
      <c r="AT13" s="931"/>
      <c r="AU13" s="922"/>
      <c r="AV13" s="923"/>
      <c r="AW13" s="923"/>
      <c r="AX13" s="923"/>
      <c r="AY13" s="92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84" t="s">
        <v>150</v>
      </c>
      <c r="K14" s="1385"/>
      <c r="L14" s="1385"/>
      <c r="M14" s="1385"/>
      <c r="N14" s="1385"/>
      <c r="O14" s="1386"/>
      <c r="P14" s="1025"/>
      <c r="Q14" s="1025"/>
      <c r="R14" s="1025"/>
      <c r="S14" s="1025"/>
      <c r="T14" s="1025"/>
      <c r="U14" s="1025"/>
      <c r="V14" s="1025"/>
      <c r="W14" s="1025"/>
      <c r="X14" s="1025"/>
      <c r="Y14" s="1026"/>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84" t="s">
        <v>149</v>
      </c>
      <c r="K15" s="1385"/>
      <c r="L15" s="1385"/>
      <c r="M15" s="1385"/>
      <c r="N15" s="1385"/>
      <c r="O15" s="1386"/>
      <c r="P15" s="1365" t="s">
        <v>695</v>
      </c>
      <c r="Q15" s="1365"/>
      <c r="R15" s="1365"/>
      <c r="S15" s="1365"/>
      <c r="T15" s="1365"/>
      <c r="U15" s="1365"/>
      <c r="V15" s="1365"/>
      <c r="W15" s="1365"/>
      <c r="X15" s="1365"/>
      <c r="Y15" s="136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98" t="s">
        <v>146</v>
      </c>
      <c r="K16" s="1399"/>
      <c r="L16" s="1399"/>
      <c r="M16" s="1399"/>
      <c r="N16" s="1399"/>
      <c r="O16" s="1400"/>
      <c r="P16" s="1013"/>
      <c r="Q16" s="1013"/>
      <c r="R16" s="1013"/>
      <c r="S16" s="1013"/>
      <c r="T16" s="1013"/>
      <c r="U16" s="1013"/>
      <c r="V16" s="1013"/>
      <c r="W16" s="1013"/>
      <c r="X16" s="1013"/>
      <c r="Y16" s="1167"/>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88" t="s">
        <v>1031</v>
      </c>
      <c r="K18" s="1289"/>
      <c r="L18" s="1289"/>
      <c r="M18" s="1289"/>
      <c r="N18" s="1289"/>
      <c r="O18" s="1289"/>
      <c r="P18" s="1289"/>
      <c r="Q18" s="1289"/>
      <c r="R18" s="1289"/>
      <c r="S18" s="1289"/>
      <c r="T18" s="1289"/>
      <c r="U18" s="1289"/>
      <c r="V18" s="1289"/>
      <c r="W18" s="1289"/>
      <c r="X18" s="1289"/>
      <c r="Y18" s="1290"/>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84" t="s">
        <v>373</v>
      </c>
      <c r="K19" s="1385"/>
      <c r="L19" s="1385"/>
      <c r="M19" s="1385"/>
      <c r="N19" s="1385"/>
      <c r="O19" s="1386"/>
      <c r="P19" s="2153"/>
      <c r="Q19" s="2154"/>
      <c r="R19" s="2154"/>
      <c r="S19" s="2154"/>
      <c r="T19" s="2154"/>
      <c r="U19" s="2154"/>
      <c r="V19" s="2154"/>
      <c r="W19" s="2154"/>
      <c r="X19" s="2154"/>
      <c r="Y19" s="2155"/>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84" t="s">
        <v>372</v>
      </c>
      <c r="K20" s="1385"/>
      <c r="L20" s="1385"/>
      <c r="M20" s="1385"/>
      <c r="N20" s="1385"/>
      <c r="O20" s="1386"/>
      <c r="P20" s="1115"/>
      <c r="Q20" s="1116"/>
      <c r="R20" s="1116"/>
      <c r="S20" s="1116"/>
      <c r="T20" s="1116"/>
      <c r="U20" s="1116"/>
      <c r="V20" s="1116"/>
      <c r="W20" s="1116"/>
      <c r="X20" s="1116"/>
      <c r="Y20" s="1277"/>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98" t="s">
        <v>371</v>
      </c>
      <c r="K21" s="1399"/>
      <c r="L21" s="1399"/>
      <c r="M21" s="1399"/>
      <c r="N21" s="1399"/>
      <c r="O21" s="1400"/>
      <c r="P21" s="1968" t="str">
        <f>IFERROR((500*U29*(U25-U26))/1000,"")</f>
        <v/>
      </c>
      <c r="Q21" s="1690"/>
      <c r="R21" s="1690"/>
      <c r="S21" s="1690"/>
      <c r="T21" s="1690"/>
      <c r="U21" s="1690"/>
      <c r="V21" s="1690"/>
      <c r="W21" s="1690"/>
      <c r="X21" s="1690"/>
      <c r="Y21" s="1715"/>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88" t="s">
        <v>370</v>
      </c>
      <c r="K23" s="1289"/>
      <c r="L23" s="1289"/>
      <c r="M23" s="1289"/>
      <c r="N23" s="1289"/>
      <c r="O23" s="1289"/>
      <c r="P23" s="1289"/>
      <c r="Q23" s="1289"/>
      <c r="R23" s="1289"/>
      <c r="S23" s="1289"/>
      <c r="T23" s="1289"/>
      <c r="U23" s="1289"/>
      <c r="V23" s="1289"/>
      <c r="W23" s="1289"/>
      <c r="X23" s="1289"/>
      <c r="Y23" s="1290"/>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73" t="s">
        <v>102</v>
      </c>
      <c r="Q24" s="1673"/>
      <c r="R24" s="1673"/>
      <c r="S24" s="1673"/>
      <c r="T24" s="1673"/>
      <c r="U24" s="1673" t="s">
        <v>101</v>
      </c>
      <c r="V24" s="1673"/>
      <c r="W24" s="1673"/>
      <c r="X24" s="1673"/>
      <c r="Y24" s="1686"/>
      <c r="Z24" s="6"/>
      <c r="AA24" s="6"/>
      <c r="AB24" s="6"/>
      <c r="AC24" s="6"/>
      <c r="AD24" s="6"/>
      <c r="AE24" s="6"/>
      <c r="AF24" s="6"/>
      <c r="AG24" s="6"/>
      <c r="AH24" s="6"/>
      <c r="AI24" s="6"/>
      <c r="AJ24" s="4"/>
      <c r="AK24" s="1587" t="s">
        <v>833</v>
      </c>
      <c r="AL24" s="1588"/>
      <c r="AM24" s="1588"/>
      <c r="AN24" s="1588"/>
      <c r="AO24" s="1588"/>
      <c r="AP24" s="1588"/>
      <c r="AQ24" s="1588"/>
      <c r="AR24" s="1588"/>
      <c r="AS24" s="1588"/>
      <c r="AT24" s="1588"/>
      <c r="AU24" s="1588"/>
      <c r="AV24" s="1588"/>
      <c r="AW24" s="1588"/>
      <c r="AX24" s="1589"/>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84" t="s">
        <v>322</v>
      </c>
      <c r="K25" s="1385"/>
      <c r="L25" s="1385"/>
      <c r="M25" s="1385"/>
      <c r="N25" s="1385"/>
      <c r="O25" s="1386"/>
      <c r="P25" s="919"/>
      <c r="Q25" s="919"/>
      <c r="R25" s="919"/>
      <c r="S25" s="919"/>
      <c r="T25" s="919"/>
      <c r="U25" s="919"/>
      <c r="V25" s="919"/>
      <c r="W25" s="919"/>
      <c r="X25" s="919"/>
      <c r="Y25" s="2205"/>
      <c r="Z25" s="6"/>
      <c r="AA25" s="6"/>
      <c r="AB25" s="6"/>
      <c r="AC25" s="6"/>
      <c r="AD25" s="6"/>
      <c r="AE25" s="6"/>
      <c r="AF25" s="6"/>
      <c r="AG25" s="6"/>
      <c r="AH25" s="6"/>
      <c r="AI25" s="6"/>
      <c r="AJ25" s="4"/>
      <c r="AK25" s="2305"/>
      <c r="AL25" s="2306"/>
      <c r="AM25" s="2306"/>
      <c r="AN25" s="2307"/>
      <c r="AO25" s="1600" t="s">
        <v>326</v>
      </c>
      <c r="AP25" s="1600"/>
      <c r="AQ25" s="1600"/>
      <c r="AR25" s="1600"/>
      <c r="AS25" s="1600"/>
      <c r="AT25" s="1600" t="s">
        <v>325</v>
      </c>
      <c r="AU25" s="1600"/>
      <c r="AV25" s="1600"/>
      <c r="AW25" s="1600"/>
      <c r="AX25" s="1601"/>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6" t="s">
        <v>324</v>
      </c>
      <c r="K26" s="1297"/>
      <c r="L26" s="1297"/>
      <c r="M26" s="1297"/>
      <c r="N26" s="1297"/>
      <c r="O26" s="1297"/>
      <c r="P26" s="919"/>
      <c r="Q26" s="919"/>
      <c r="R26" s="919"/>
      <c r="S26" s="919"/>
      <c r="T26" s="919"/>
      <c r="U26" s="919"/>
      <c r="V26" s="919"/>
      <c r="W26" s="919"/>
      <c r="X26" s="919"/>
      <c r="Y26" s="2205"/>
      <c r="Z26" s="6"/>
      <c r="AA26" s="6"/>
      <c r="AB26" s="6"/>
      <c r="AC26" s="6"/>
      <c r="AD26" s="6"/>
      <c r="AE26" s="6"/>
      <c r="AF26" s="6"/>
      <c r="AG26" s="6"/>
      <c r="AH26" s="6"/>
      <c r="AI26" s="6"/>
      <c r="AJ26" s="4"/>
      <c r="AK26" s="2308" t="s">
        <v>102</v>
      </c>
      <c r="AL26" s="2309"/>
      <c r="AM26" s="2309"/>
      <c r="AN26" s="2310"/>
      <c r="AO26" s="2300" t="str">
        <f>IF(500*P29*(P25-P26)/1000&lt;&gt;0,500*P29*(P25-P26)/1000,"")</f>
        <v/>
      </c>
      <c r="AP26" s="2300"/>
      <c r="AQ26" s="2300"/>
      <c r="AR26" s="2300"/>
      <c r="AS26" s="2300"/>
      <c r="AT26" s="2300" t="str">
        <f>IFERROR(AO26/12000,"")</f>
        <v/>
      </c>
      <c r="AU26" s="2300"/>
      <c r="AV26" s="2300"/>
      <c r="AW26" s="2300"/>
      <c r="AX26" s="2302"/>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84" t="s">
        <v>359</v>
      </c>
      <c r="K27" s="1385"/>
      <c r="L27" s="1385"/>
      <c r="M27" s="1385"/>
      <c r="N27" s="1385"/>
      <c r="O27" s="1386"/>
      <c r="P27" s="1292" t="str">
        <f>IF(P25-P26&lt;&gt;0,P25-P26,"")</f>
        <v/>
      </c>
      <c r="Q27" s="1292"/>
      <c r="R27" s="1292"/>
      <c r="S27" s="1292"/>
      <c r="T27" s="1292"/>
      <c r="U27" s="1292" t="str">
        <f>IF(U25-U26&lt;&gt;0,U25-U26,"")</f>
        <v/>
      </c>
      <c r="V27" s="1292"/>
      <c r="W27" s="1292"/>
      <c r="X27" s="1292"/>
      <c r="Y27" s="1293"/>
      <c r="Z27" s="6"/>
      <c r="AA27" s="6"/>
      <c r="AB27" s="6"/>
      <c r="AC27" s="6"/>
      <c r="AD27" s="6"/>
      <c r="AE27" s="6"/>
      <c r="AF27" s="6"/>
      <c r="AG27" s="6"/>
      <c r="AH27" s="6"/>
      <c r="AI27" s="6"/>
      <c r="AJ27" s="4"/>
      <c r="AK27" s="2311" t="s">
        <v>101</v>
      </c>
      <c r="AL27" s="2312"/>
      <c r="AM27" s="2312"/>
      <c r="AN27" s="2313"/>
      <c r="AO27" s="2301" t="str">
        <f>IFERROR(500*U29*(U25-U26)/1000,"")</f>
        <v/>
      </c>
      <c r="AP27" s="2301"/>
      <c r="AQ27" s="2301"/>
      <c r="AR27" s="2301"/>
      <c r="AS27" s="2301"/>
      <c r="AT27" s="2303" t="e">
        <f>AO27/12</f>
        <v>#VALUE!</v>
      </c>
      <c r="AU27" s="2303"/>
      <c r="AV27" s="2303"/>
      <c r="AW27" s="2303"/>
      <c r="AX27" s="230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6" t="s">
        <v>369</v>
      </c>
      <c r="K28" s="1297"/>
      <c r="L28" s="1297"/>
      <c r="M28" s="1297"/>
      <c r="N28" s="1297"/>
      <c r="O28" s="1297"/>
      <c r="P28" s="2160"/>
      <c r="Q28" s="2161"/>
      <c r="R28" s="2161"/>
      <c r="S28" s="2161"/>
      <c r="T28" s="2292"/>
      <c r="U28" s="2160"/>
      <c r="V28" s="2161"/>
      <c r="W28" s="2161"/>
      <c r="X28" s="2161"/>
      <c r="Y28" s="2162"/>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94" t="s">
        <v>287</v>
      </c>
      <c r="K29" s="1295"/>
      <c r="L29" s="1295"/>
      <c r="M29" s="1295"/>
      <c r="N29" s="1295"/>
      <c r="O29" s="1295"/>
      <c r="P29" s="977"/>
      <c r="Q29" s="977"/>
      <c r="R29" s="977"/>
      <c r="S29" s="977"/>
      <c r="T29" s="977"/>
      <c r="U29" s="2293" t="str">
        <f>IFERROR(SQRT(U28/P28)*P29,"")</f>
        <v/>
      </c>
      <c r="V29" s="2293"/>
      <c r="W29" s="2293"/>
      <c r="X29" s="2293"/>
      <c r="Y29" s="2294"/>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25" t="s">
        <v>368</v>
      </c>
      <c r="K31" s="1426"/>
      <c r="L31" s="1426"/>
      <c r="M31" s="1426"/>
      <c r="N31" s="1426"/>
      <c r="O31" s="1426"/>
      <c r="P31" s="1426"/>
      <c r="Q31" s="1426"/>
      <c r="R31" s="1426"/>
      <c r="S31" s="1426"/>
      <c r="T31" s="1426"/>
      <c r="U31" s="1426"/>
      <c r="V31" s="1426"/>
      <c r="W31" s="1426"/>
      <c r="X31" s="1426"/>
      <c r="Y31" s="142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53" t="s">
        <v>891</v>
      </c>
      <c r="K32" s="1354"/>
      <c r="L32" s="1354"/>
      <c r="M32" s="1354"/>
      <c r="N32" s="1354"/>
      <c r="O32" s="1354"/>
      <c r="P32" s="1354"/>
      <c r="Q32" s="1354"/>
      <c r="R32" s="1354"/>
      <c r="S32" s="1354"/>
      <c r="T32" s="1354"/>
      <c r="U32" s="2298"/>
      <c r="V32" s="2299"/>
      <c r="W32" s="2295" t="s">
        <v>313</v>
      </c>
      <c r="X32" s="2296"/>
      <c r="Y32" s="2297"/>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94" t="s">
        <v>887</v>
      </c>
      <c r="K33" s="1295"/>
      <c r="L33" s="1295"/>
      <c r="M33" s="1295"/>
      <c r="N33" s="1295"/>
      <c r="O33" s="1295"/>
      <c r="P33" s="1295"/>
      <c r="Q33" s="1295"/>
      <c r="R33" s="1295"/>
      <c r="S33" s="1295"/>
      <c r="T33" s="1295"/>
      <c r="U33" s="977"/>
      <c r="V33" s="977"/>
      <c r="W33" s="977"/>
      <c r="X33" s="977"/>
      <c r="Y33" s="2287"/>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57"/>
      <c r="C51" s="957"/>
      <c r="D51" s="957"/>
      <c r="E51" s="957"/>
      <c r="F51" s="957"/>
      <c r="G51" s="957"/>
      <c r="H51" s="957"/>
      <c r="I51" s="957"/>
      <c r="J51" s="957"/>
      <c r="K51" s="957"/>
      <c r="L51" s="957"/>
      <c r="M51" s="957"/>
      <c r="N51" s="957"/>
      <c r="O51" s="957"/>
      <c r="P51" s="957"/>
      <c r="Q51" s="957"/>
      <c r="R51" s="957"/>
      <c r="S51" s="957"/>
      <c r="T51" s="957"/>
      <c r="U51" s="957"/>
      <c r="V51" s="957"/>
      <c r="W51" s="957"/>
      <c r="X51" s="957"/>
      <c r="Y51" s="957"/>
      <c r="Z51" s="957"/>
      <c r="AA51" s="957"/>
      <c r="AB51" s="957"/>
      <c r="AC51" s="957"/>
      <c r="AD51" s="957"/>
      <c r="AE51" s="957"/>
      <c r="AF51" s="957"/>
      <c r="AG51" s="957"/>
      <c r="AH51" s="957"/>
      <c r="AI51" s="957"/>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57"/>
      <c r="C52" s="957"/>
      <c r="D52" s="957"/>
      <c r="E52" s="957"/>
      <c r="F52" s="957"/>
      <c r="G52" s="957"/>
      <c r="H52" s="957"/>
      <c r="I52" s="957"/>
      <c r="J52" s="957"/>
      <c r="K52" s="957"/>
      <c r="L52" s="957"/>
      <c r="M52" s="957"/>
      <c r="N52" s="957"/>
      <c r="O52" s="957"/>
      <c r="P52" s="957"/>
      <c r="Q52" s="957"/>
      <c r="R52" s="957"/>
      <c r="S52" s="957"/>
      <c r="T52" s="957"/>
      <c r="U52" s="957"/>
      <c r="V52" s="957"/>
      <c r="W52" s="957"/>
      <c r="X52" s="957"/>
      <c r="Y52" s="957"/>
      <c r="Z52" s="957"/>
      <c r="AA52" s="957"/>
      <c r="AB52" s="957"/>
      <c r="AC52" s="957"/>
      <c r="AD52" s="957"/>
      <c r="AE52" s="957"/>
      <c r="AF52" s="957"/>
      <c r="AG52" s="957"/>
      <c r="AH52" s="957"/>
      <c r="AI52" s="957"/>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57"/>
      <c r="C53" s="957"/>
      <c r="D53" s="957"/>
      <c r="E53" s="957"/>
      <c r="F53" s="957"/>
      <c r="G53" s="957"/>
      <c r="H53" s="957"/>
      <c r="I53" s="957"/>
      <c r="J53" s="957"/>
      <c r="K53" s="957"/>
      <c r="L53" s="957"/>
      <c r="M53" s="957"/>
      <c r="N53" s="957"/>
      <c r="O53" s="957"/>
      <c r="P53" s="957"/>
      <c r="Q53" s="957"/>
      <c r="R53" s="957"/>
      <c r="S53" s="957"/>
      <c r="T53" s="957"/>
      <c r="U53" s="957"/>
      <c r="V53" s="957"/>
      <c r="W53" s="957"/>
      <c r="X53" s="957"/>
      <c r="Y53" s="957"/>
      <c r="Z53" s="957"/>
      <c r="AA53" s="957"/>
      <c r="AB53" s="957"/>
      <c r="AC53" s="957"/>
      <c r="AD53" s="957"/>
      <c r="AE53" s="957"/>
      <c r="AF53" s="957"/>
      <c r="AG53" s="957"/>
      <c r="AH53" s="957"/>
      <c r="AI53" s="957"/>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57"/>
      <c r="C54" s="957"/>
      <c r="D54" s="957"/>
      <c r="E54" s="957"/>
      <c r="F54" s="957"/>
      <c r="G54" s="957"/>
      <c r="H54" s="957"/>
      <c r="I54" s="957"/>
      <c r="J54" s="957"/>
      <c r="K54" s="957"/>
      <c r="L54" s="957"/>
      <c r="M54" s="957"/>
      <c r="N54" s="957"/>
      <c r="O54" s="957"/>
      <c r="P54" s="957"/>
      <c r="Q54" s="957"/>
      <c r="R54" s="957"/>
      <c r="S54" s="957"/>
      <c r="T54" s="957"/>
      <c r="U54" s="957"/>
      <c r="V54" s="957"/>
      <c r="W54" s="957"/>
      <c r="X54" s="957"/>
      <c r="Y54" s="957"/>
      <c r="Z54" s="957"/>
      <c r="AA54" s="957"/>
      <c r="AB54" s="957"/>
      <c r="AC54" s="957"/>
      <c r="AD54" s="957"/>
      <c r="AE54" s="957"/>
      <c r="AF54" s="957"/>
      <c r="AG54" s="957"/>
      <c r="AH54" s="957"/>
      <c r="AI54" s="957"/>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57"/>
      <c r="C56" s="957"/>
      <c r="D56" s="957"/>
      <c r="E56" s="957"/>
      <c r="F56" s="957"/>
      <c r="G56" s="957"/>
      <c r="H56" s="957"/>
      <c r="I56" s="957"/>
      <c r="J56" s="957"/>
      <c r="K56" s="957"/>
      <c r="L56" s="957"/>
      <c r="M56" s="957"/>
      <c r="N56" s="957"/>
      <c r="O56" s="957"/>
      <c r="P56" s="957"/>
      <c r="Q56" s="957"/>
      <c r="R56" s="957"/>
      <c r="S56" s="957"/>
      <c r="T56" s="957"/>
      <c r="U56" s="957"/>
      <c r="V56" s="957"/>
      <c r="W56" s="957"/>
      <c r="X56" s="957"/>
      <c r="Y56" s="957"/>
      <c r="Z56" s="957"/>
      <c r="AA56" s="957"/>
      <c r="AB56" s="957"/>
      <c r="AC56" s="957"/>
      <c r="AD56" s="957"/>
      <c r="AE56" s="957"/>
      <c r="AF56" s="957"/>
      <c r="AG56" s="957"/>
      <c r="AH56" s="957"/>
      <c r="AI56" s="95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57"/>
      <c r="C57" s="957"/>
      <c r="D57" s="957"/>
      <c r="E57" s="957"/>
      <c r="F57" s="957"/>
      <c r="G57" s="957"/>
      <c r="H57" s="957"/>
      <c r="I57" s="957"/>
      <c r="J57" s="957"/>
      <c r="K57" s="957"/>
      <c r="L57" s="957"/>
      <c r="M57" s="957"/>
      <c r="N57" s="957"/>
      <c r="O57" s="957"/>
      <c r="P57" s="957"/>
      <c r="Q57" s="957"/>
      <c r="R57" s="957"/>
      <c r="S57" s="957"/>
      <c r="T57" s="957"/>
      <c r="U57" s="957"/>
      <c r="V57" s="957"/>
      <c r="W57" s="957"/>
      <c r="X57" s="957"/>
      <c r="Y57" s="957"/>
      <c r="Z57" s="957"/>
      <c r="AA57" s="957"/>
      <c r="AB57" s="957"/>
      <c r="AC57" s="957"/>
      <c r="AD57" s="957"/>
      <c r="AE57" s="957"/>
      <c r="AF57" s="957"/>
      <c r="AG57" s="957"/>
      <c r="AH57" s="957"/>
      <c r="AI57" s="95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57"/>
      <c r="C58" s="957"/>
      <c r="D58" s="957"/>
      <c r="E58" s="957"/>
      <c r="F58" s="957"/>
      <c r="G58" s="957"/>
      <c r="H58" s="957"/>
      <c r="I58" s="957"/>
      <c r="J58" s="957"/>
      <c r="K58" s="957"/>
      <c r="L58" s="957"/>
      <c r="M58" s="957"/>
      <c r="N58" s="957"/>
      <c r="O58" s="957"/>
      <c r="P58" s="957"/>
      <c r="Q58" s="957"/>
      <c r="R58" s="957"/>
      <c r="S58" s="957"/>
      <c r="T58" s="957"/>
      <c r="U58" s="957"/>
      <c r="V58" s="957"/>
      <c r="W58" s="957"/>
      <c r="X58" s="957"/>
      <c r="Y58" s="957"/>
      <c r="Z58" s="957"/>
      <c r="AA58" s="957"/>
      <c r="AB58" s="957"/>
      <c r="AC58" s="957"/>
      <c r="AD58" s="957"/>
      <c r="AE58" s="957"/>
      <c r="AF58" s="957"/>
      <c r="AG58" s="957"/>
      <c r="AH58" s="957"/>
      <c r="AI58" s="95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57"/>
      <c r="C59" s="957"/>
      <c r="D59" s="957"/>
      <c r="E59" s="957"/>
      <c r="F59" s="957"/>
      <c r="G59" s="957"/>
      <c r="H59" s="957"/>
      <c r="I59" s="957"/>
      <c r="J59" s="957"/>
      <c r="K59" s="957"/>
      <c r="L59" s="957"/>
      <c r="M59" s="957"/>
      <c r="N59" s="957"/>
      <c r="O59" s="957"/>
      <c r="P59" s="957"/>
      <c r="Q59" s="957"/>
      <c r="R59" s="957"/>
      <c r="S59" s="957"/>
      <c r="T59" s="957"/>
      <c r="U59" s="957"/>
      <c r="V59" s="957"/>
      <c r="W59" s="957"/>
      <c r="X59" s="957"/>
      <c r="Y59" s="957"/>
      <c r="Z59" s="957"/>
      <c r="AA59" s="957"/>
      <c r="AB59" s="957"/>
      <c r="AC59" s="957"/>
      <c r="AD59" s="957"/>
      <c r="AE59" s="957"/>
      <c r="AF59" s="957"/>
      <c r="AG59" s="957"/>
      <c r="AH59" s="957"/>
      <c r="AI59" s="95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59"/>
      <c r="F62" s="959"/>
      <c r="G62" s="959"/>
      <c r="H62" s="959"/>
      <c r="I62" s="959"/>
      <c r="J62" s="959"/>
      <c r="K62" s="959"/>
      <c r="L62" s="6"/>
      <c r="M62" s="6"/>
      <c r="N62" s="6"/>
      <c r="O62" s="6"/>
      <c r="P62" s="6"/>
      <c r="Q62" s="6" t="s">
        <v>37</v>
      </c>
      <c r="R62" s="6"/>
      <c r="S62" s="6"/>
      <c r="T62" s="6"/>
      <c r="U62" s="6"/>
      <c r="V62" s="888"/>
      <c r="W62" s="888"/>
      <c r="X62" s="888"/>
      <c r="Y62" s="888"/>
      <c r="Z62" s="888"/>
      <c r="AA62" s="888"/>
      <c r="AB62" s="888"/>
      <c r="AC62" s="888"/>
      <c r="AD62" s="888"/>
      <c r="AE62" s="888"/>
      <c r="AF62" s="888"/>
      <c r="AG62" s="888"/>
      <c r="AH62" s="888"/>
      <c r="AI62" s="88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436</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435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2333" t="s">
        <v>434</v>
      </c>
      <c r="AY9" s="2319"/>
      <c r="AZ9" s="2319"/>
      <c r="BA9" s="2319" t="s">
        <v>433</v>
      </c>
      <c r="BB9" s="2319"/>
      <c r="BC9" s="2319"/>
      <c r="BD9" s="2319" t="s">
        <v>432</v>
      </c>
      <c r="BE9" s="2319"/>
      <c r="BF9" s="2319"/>
      <c r="BG9" s="2319" t="s">
        <v>431</v>
      </c>
      <c r="BH9" s="2319"/>
      <c r="BI9" s="2319"/>
      <c r="BJ9" s="2319" t="s">
        <v>430</v>
      </c>
      <c r="BK9" s="2319"/>
      <c r="BL9" s="2319"/>
      <c r="BM9" s="2319" t="s">
        <v>429</v>
      </c>
      <c r="BN9" s="2319"/>
      <c r="BO9" s="2336"/>
      <c r="BP9" s="2319" t="s">
        <v>892</v>
      </c>
      <c r="BQ9" s="2319"/>
      <c r="BR9" s="2320"/>
      <c r="BS9" s="5"/>
      <c r="BT9" s="5"/>
      <c r="BU9" s="5"/>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423</v>
      </c>
      <c r="AD10" s="2381"/>
      <c r="AE10" s="2382"/>
      <c r="AF10" s="2380" t="s">
        <v>422</v>
      </c>
      <c r="AG10" s="2381"/>
      <c r="AH10" s="2382"/>
      <c r="AI10" s="2380" t="s">
        <v>421</v>
      </c>
      <c r="AJ10" s="2381"/>
      <c r="AK10" s="2382"/>
      <c r="AL10" s="2383" t="s">
        <v>420</v>
      </c>
      <c r="AM10" s="2384"/>
      <c r="AN10" s="2385"/>
      <c r="AO10" s="2380" t="s">
        <v>419</v>
      </c>
      <c r="AP10" s="2381"/>
      <c r="AQ10" s="2382"/>
      <c r="AR10" s="2380" t="s">
        <v>418</v>
      </c>
      <c r="AS10" s="2381"/>
      <c r="AT10" s="2381"/>
      <c r="AU10" s="2381"/>
      <c r="AV10" s="2389"/>
      <c r="AW10" s="96"/>
      <c r="AX10" s="2334"/>
      <c r="AY10" s="2321"/>
      <c r="AZ10" s="2321"/>
      <c r="BA10" s="2321"/>
      <c r="BB10" s="2321"/>
      <c r="BC10" s="2321"/>
      <c r="BD10" s="2321"/>
      <c r="BE10" s="2321"/>
      <c r="BF10" s="2321"/>
      <c r="BG10" s="2321"/>
      <c r="BH10" s="2321"/>
      <c r="BI10" s="2321"/>
      <c r="BJ10" s="2321"/>
      <c r="BK10" s="2321"/>
      <c r="BL10" s="2321"/>
      <c r="BM10" s="2321"/>
      <c r="BN10" s="2321"/>
      <c r="BO10" s="2337"/>
      <c r="BP10" s="2321"/>
      <c r="BQ10" s="2321"/>
      <c r="BR10" s="2322"/>
      <c r="BS10" s="5"/>
      <c r="BT10" s="5"/>
      <c r="BU10" s="5"/>
      <c r="BV10" s="5"/>
      <c r="BW10" s="5"/>
      <c r="BX10" s="5"/>
      <c r="BY10" s="5"/>
      <c r="BZ10" s="5"/>
      <c r="CA10" s="5"/>
      <c r="CB10" s="5"/>
      <c r="CC10" s="5"/>
      <c r="CD10" s="5"/>
      <c r="CE10" s="5"/>
      <c r="CF10" s="5"/>
    </row>
    <row r="11" spans="1:84" ht="12" customHeight="1" thickBot="1" x14ac:dyDescent="0.3">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80"/>
      <c r="AG11" s="2381"/>
      <c r="AH11" s="2382"/>
      <c r="AI11" s="2380"/>
      <c r="AJ11" s="2381"/>
      <c r="AK11" s="2382"/>
      <c r="AL11" s="2383"/>
      <c r="AM11" s="2384"/>
      <c r="AN11" s="2385"/>
      <c r="AO11" s="2380"/>
      <c r="AP11" s="2381"/>
      <c r="AQ11" s="2382"/>
      <c r="AR11" s="2390"/>
      <c r="AS11" s="2391"/>
      <c r="AT11" s="2391"/>
      <c r="AU11" s="2391"/>
      <c r="AV11" s="2392"/>
      <c r="AW11" s="96"/>
      <c r="AX11" s="2335"/>
      <c r="AY11" s="2323"/>
      <c r="AZ11" s="2323"/>
      <c r="BA11" s="2323"/>
      <c r="BB11" s="2323"/>
      <c r="BC11" s="2323"/>
      <c r="BD11" s="2323"/>
      <c r="BE11" s="2323"/>
      <c r="BF11" s="2323"/>
      <c r="BG11" s="2323"/>
      <c r="BH11" s="2323"/>
      <c r="BI11" s="2323"/>
      <c r="BJ11" s="2323"/>
      <c r="BK11" s="2323"/>
      <c r="BL11" s="2323"/>
      <c r="BM11" s="2323"/>
      <c r="BN11" s="2323"/>
      <c r="BO11" s="2338"/>
      <c r="BP11" s="2323"/>
      <c r="BQ11" s="2323"/>
      <c r="BR11" s="2324"/>
      <c r="BS11" s="5"/>
      <c r="BT11" s="5"/>
      <c r="BU11" s="5"/>
      <c r="BV11" s="5"/>
      <c r="BW11" s="5"/>
      <c r="BX11" s="5"/>
      <c r="BY11" s="5"/>
      <c r="BZ11" s="5"/>
      <c r="CA11" s="5"/>
      <c r="CB11" s="5"/>
      <c r="CC11" s="5"/>
      <c r="CD11" s="5"/>
      <c r="CE11" s="5"/>
      <c r="CF11" s="5"/>
    </row>
    <row r="12" spans="1:84" ht="12.75" customHeight="1" thickTop="1" x14ac:dyDescent="0.25">
      <c r="A12" s="2368"/>
      <c r="B12" s="2369"/>
      <c r="C12" s="2369"/>
      <c r="D12" s="2369"/>
      <c r="E12" s="2369"/>
      <c r="F12" s="2369"/>
      <c r="G12" s="2370"/>
      <c r="H12" s="2365" t="s">
        <v>102</v>
      </c>
      <c r="I12" s="2366"/>
      <c r="J12" s="2366"/>
      <c r="K12" s="2366"/>
      <c r="L12" s="2366"/>
      <c r="M12" s="2367"/>
      <c r="N12" s="2364"/>
      <c r="O12" s="2364"/>
      <c r="P12" s="2364"/>
      <c r="Q12" s="2347"/>
      <c r="R12" s="2347"/>
      <c r="S12" s="2347"/>
      <c r="T12" s="2347"/>
      <c r="U12" s="2347"/>
      <c r="V12" s="2347"/>
      <c r="W12" s="2347"/>
      <c r="X12" s="2347"/>
      <c r="Y12" s="2347"/>
      <c r="Z12" s="2347"/>
      <c r="AA12" s="2347"/>
      <c r="AB12" s="2347"/>
      <c r="AC12" s="2347"/>
      <c r="AD12" s="2347"/>
      <c r="AE12" s="2347"/>
      <c r="AF12" s="2347"/>
      <c r="AG12" s="2347"/>
      <c r="AH12" s="2347"/>
      <c r="AI12" s="2347" t="str">
        <f t="shared" ref="AI12:AI33" si="0">BG12</f>
        <v/>
      </c>
      <c r="AJ12" s="2347"/>
      <c r="AK12" s="2347"/>
      <c r="AL12" s="2347"/>
      <c r="AM12" s="2347"/>
      <c r="AN12" s="2347"/>
      <c r="AO12" s="2347"/>
      <c r="AP12" s="2347"/>
      <c r="AQ12" s="2347"/>
      <c r="AR12" s="2354" t="s">
        <v>99</v>
      </c>
      <c r="AS12" s="2355"/>
      <c r="AT12" s="2355"/>
      <c r="AU12" s="2355"/>
      <c r="AV12" s="2356"/>
      <c r="AW12" s="96"/>
      <c r="AX12" s="2326"/>
      <c r="AY12" s="2327"/>
      <c r="AZ12" s="2327"/>
      <c r="BA12" s="2328" t="str">
        <f t="shared" ref="BA12:BA33" si="1">IF(1.08*N12*(Q12-W12)/1000&lt;&gt;0,1.08*N12*(Q12-W12)/1000,"")</f>
        <v/>
      </c>
      <c r="BB12" s="2328"/>
      <c r="BC12" s="2328"/>
      <c r="BD12" s="2328" t="str">
        <f t="shared" ref="BD12:BD33" si="2">IF(4.5*N12*AX12/1000&lt;&gt;0,4.5*N12*AX12/1000,"")</f>
        <v/>
      </c>
      <c r="BE12" s="2328"/>
      <c r="BF12" s="2328"/>
      <c r="BG12" s="2328" t="str">
        <f t="shared" ref="BG12:BG33" si="3">IF(AO12*500*(AF12-AC12)/1000&lt;&gt;0,AO12*500*(AF12-AC12)/1000,"")</f>
        <v/>
      </c>
      <c r="BH12" s="2328"/>
      <c r="BI12" s="2328"/>
      <c r="BJ12" s="2328" t="str">
        <f t="shared" ref="BJ12:BJ33" si="4">IFERROR((BD12*1000)/(500*(AF12-AC12)),"")</f>
        <v/>
      </c>
      <c r="BK12" s="2328"/>
      <c r="BL12" s="2328"/>
      <c r="BM12" s="2315" t="s">
        <v>99</v>
      </c>
      <c r="BN12" s="2316"/>
      <c r="BO12" s="2329"/>
      <c r="BP12" s="2315" t="s">
        <v>99</v>
      </c>
      <c r="BQ12" s="2316"/>
      <c r="BR12" s="2317"/>
      <c r="BS12" s="5"/>
      <c r="BT12" s="5"/>
      <c r="BU12" s="5"/>
      <c r="BV12" s="5"/>
      <c r="BW12" s="5"/>
      <c r="BX12" s="5"/>
      <c r="BY12" s="5"/>
      <c r="BZ12" s="5"/>
      <c r="CA12" s="5"/>
      <c r="CB12" s="5"/>
      <c r="CC12" s="5"/>
      <c r="CD12" s="5"/>
      <c r="CE12" s="5"/>
      <c r="CF12" s="5"/>
    </row>
    <row r="13" spans="1:84" ht="12" customHeight="1" x14ac:dyDescent="0.25">
      <c r="A13" s="2371"/>
      <c r="B13" s="2372"/>
      <c r="C13" s="2372"/>
      <c r="D13" s="2372"/>
      <c r="E13" s="2372"/>
      <c r="F13" s="2372"/>
      <c r="G13" s="2373"/>
      <c r="H13" s="2377" t="s">
        <v>101</v>
      </c>
      <c r="I13" s="2378"/>
      <c r="J13" s="2378"/>
      <c r="K13" s="2378"/>
      <c r="L13" s="2378"/>
      <c r="M13" s="2379"/>
      <c r="N13" s="918"/>
      <c r="O13" s="918"/>
      <c r="P13" s="918"/>
      <c r="Q13" s="919"/>
      <c r="R13" s="919"/>
      <c r="S13" s="919"/>
      <c r="T13" s="919"/>
      <c r="U13" s="919"/>
      <c r="V13" s="919"/>
      <c r="W13" s="919"/>
      <c r="X13" s="919"/>
      <c r="Y13" s="919"/>
      <c r="Z13" s="919"/>
      <c r="AA13" s="919"/>
      <c r="AB13" s="919"/>
      <c r="AC13" s="919"/>
      <c r="AD13" s="919"/>
      <c r="AE13" s="919"/>
      <c r="AF13" s="919"/>
      <c r="AG13" s="919"/>
      <c r="AH13" s="919"/>
      <c r="AI13" s="919" t="str">
        <f t="shared" si="0"/>
        <v/>
      </c>
      <c r="AJ13" s="919"/>
      <c r="AK13" s="919"/>
      <c r="AL13" s="919"/>
      <c r="AM13" s="919"/>
      <c r="AN13" s="919"/>
      <c r="AO13" s="919"/>
      <c r="AP13" s="919"/>
      <c r="AQ13" s="919"/>
      <c r="AR13" s="2357"/>
      <c r="AS13" s="2358"/>
      <c r="AT13" s="2358"/>
      <c r="AU13" s="2339" t="s">
        <v>119</v>
      </c>
      <c r="AV13" s="2340"/>
      <c r="AW13" s="96"/>
      <c r="AX13" s="2330"/>
      <c r="AY13" s="919"/>
      <c r="AZ13" s="919"/>
      <c r="BA13" s="2331" t="str">
        <f t="shared" si="1"/>
        <v/>
      </c>
      <c r="BB13" s="2331"/>
      <c r="BC13" s="2331"/>
      <c r="BD13" s="2331" t="str">
        <f t="shared" si="2"/>
        <v/>
      </c>
      <c r="BE13" s="2331"/>
      <c r="BF13" s="2331"/>
      <c r="BG13" s="2331" t="str">
        <f t="shared" si="3"/>
        <v/>
      </c>
      <c r="BH13" s="2331"/>
      <c r="BI13" s="2331"/>
      <c r="BJ13" s="2331" t="str">
        <f t="shared" si="4"/>
        <v/>
      </c>
      <c r="BK13" s="2331"/>
      <c r="BL13" s="2331"/>
      <c r="BM13" s="1670" t="str">
        <f>IFERROR(SQRT(AL13/AL12)*AO12,"")</f>
        <v/>
      </c>
      <c r="BN13" s="1670"/>
      <c r="BO13" s="2332"/>
      <c r="BP13" s="1670" t="e">
        <f>BD13/BG13</f>
        <v>#VALUE!</v>
      </c>
      <c r="BQ13" s="1670"/>
      <c r="BR13" s="2314"/>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365" t="s">
        <v>102</v>
      </c>
      <c r="I14" s="2366"/>
      <c r="J14" s="2366"/>
      <c r="K14" s="2366"/>
      <c r="L14" s="2366"/>
      <c r="M14" s="2367"/>
      <c r="N14" s="2364"/>
      <c r="O14" s="2364"/>
      <c r="P14" s="2364"/>
      <c r="Q14" s="2347"/>
      <c r="R14" s="2347"/>
      <c r="S14" s="2347"/>
      <c r="T14" s="2347"/>
      <c r="U14" s="2347"/>
      <c r="V14" s="2347"/>
      <c r="W14" s="2347"/>
      <c r="X14" s="2347"/>
      <c r="Y14" s="2347"/>
      <c r="Z14" s="2347"/>
      <c r="AA14" s="2347"/>
      <c r="AB14" s="2347"/>
      <c r="AC14" s="2347"/>
      <c r="AD14" s="2347"/>
      <c r="AE14" s="2347"/>
      <c r="AF14" s="2347"/>
      <c r="AG14" s="2347"/>
      <c r="AH14" s="2347"/>
      <c r="AI14" s="2344" t="str">
        <f t="shared" si="0"/>
        <v/>
      </c>
      <c r="AJ14" s="2345"/>
      <c r="AK14" s="2346"/>
      <c r="AL14" s="2347"/>
      <c r="AM14" s="2347"/>
      <c r="AN14" s="2347"/>
      <c r="AO14" s="2347"/>
      <c r="AP14" s="2347"/>
      <c r="AQ14" s="2347"/>
      <c r="AR14" s="2354" t="s">
        <v>99</v>
      </c>
      <c r="AS14" s="2355"/>
      <c r="AT14" s="2355"/>
      <c r="AU14" s="2355"/>
      <c r="AV14" s="2356"/>
      <c r="AW14" s="96"/>
      <c r="AX14" s="2326"/>
      <c r="AY14" s="2327"/>
      <c r="AZ14" s="2327"/>
      <c r="BA14" s="2328" t="str">
        <f t="shared" si="1"/>
        <v/>
      </c>
      <c r="BB14" s="2328"/>
      <c r="BC14" s="2328"/>
      <c r="BD14" s="2328" t="str">
        <f t="shared" si="2"/>
        <v/>
      </c>
      <c r="BE14" s="2328"/>
      <c r="BF14" s="2328"/>
      <c r="BG14" s="2328" t="str">
        <f t="shared" si="3"/>
        <v/>
      </c>
      <c r="BH14" s="2328"/>
      <c r="BI14" s="2328"/>
      <c r="BJ14" s="2328" t="str">
        <f t="shared" si="4"/>
        <v/>
      </c>
      <c r="BK14" s="2328"/>
      <c r="BL14" s="2328"/>
      <c r="BM14" s="2315" t="s">
        <v>99</v>
      </c>
      <c r="BN14" s="2316"/>
      <c r="BO14" s="2329"/>
      <c r="BP14" s="2315" t="s">
        <v>99</v>
      </c>
      <c r="BQ14" s="2316"/>
      <c r="BR14" s="2317"/>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919"/>
      <c r="U15" s="919"/>
      <c r="V15" s="919"/>
      <c r="W15" s="919"/>
      <c r="X15" s="919"/>
      <c r="Y15" s="919"/>
      <c r="Z15" s="919"/>
      <c r="AA15" s="919"/>
      <c r="AB15" s="919"/>
      <c r="AC15" s="919"/>
      <c r="AD15" s="919"/>
      <c r="AE15" s="919"/>
      <c r="AF15" s="919"/>
      <c r="AG15" s="919"/>
      <c r="AH15" s="919"/>
      <c r="AI15" s="954" t="str">
        <f t="shared" si="0"/>
        <v/>
      </c>
      <c r="AJ15" s="955"/>
      <c r="AK15" s="956"/>
      <c r="AL15" s="919"/>
      <c r="AM15" s="919"/>
      <c r="AN15" s="919"/>
      <c r="AO15" s="919"/>
      <c r="AP15" s="919"/>
      <c r="AQ15" s="919"/>
      <c r="AR15" s="2357"/>
      <c r="AS15" s="2358"/>
      <c r="AT15" s="2358"/>
      <c r="AU15" s="2339" t="s">
        <v>119</v>
      </c>
      <c r="AV15" s="2340"/>
      <c r="AW15" s="96"/>
      <c r="AX15" s="2330"/>
      <c r="AY15" s="919"/>
      <c r="AZ15" s="919"/>
      <c r="BA15" s="2331" t="str">
        <f t="shared" si="1"/>
        <v/>
      </c>
      <c r="BB15" s="2331"/>
      <c r="BC15" s="2331"/>
      <c r="BD15" s="2331" t="str">
        <f t="shared" si="2"/>
        <v/>
      </c>
      <c r="BE15" s="2331"/>
      <c r="BF15" s="2331"/>
      <c r="BG15" s="2331" t="str">
        <f t="shared" si="3"/>
        <v/>
      </c>
      <c r="BH15" s="2331"/>
      <c r="BI15" s="2331"/>
      <c r="BJ15" s="2331" t="str">
        <f t="shared" si="4"/>
        <v/>
      </c>
      <c r="BK15" s="2331"/>
      <c r="BL15" s="2331"/>
      <c r="BM15" s="1670" t="str">
        <f>IFERROR(SQRT(AL15/AL14)*AO14,"")</f>
        <v/>
      </c>
      <c r="BN15" s="1670"/>
      <c r="BO15" s="2332"/>
      <c r="BP15" s="1670" t="e">
        <f>BD15/BG15</f>
        <v>#VALUE!</v>
      </c>
      <c r="BQ15" s="1670"/>
      <c r="BR15" s="2314"/>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365" t="s">
        <v>102</v>
      </c>
      <c r="I16" s="2366"/>
      <c r="J16" s="2366"/>
      <c r="K16" s="2366"/>
      <c r="L16" s="2366"/>
      <c r="M16" s="2367"/>
      <c r="N16" s="2364"/>
      <c r="O16" s="2364"/>
      <c r="P16" s="2364"/>
      <c r="Q16" s="2347"/>
      <c r="R16" s="2347"/>
      <c r="S16" s="2347"/>
      <c r="T16" s="2347"/>
      <c r="U16" s="2347"/>
      <c r="V16" s="2347"/>
      <c r="W16" s="2347"/>
      <c r="X16" s="2347"/>
      <c r="Y16" s="2347"/>
      <c r="Z16" s="2347"/>
      <c r="AA16" s="2347"/>
      <c r="AB16" s="2347"/>
      <c r="AC16" s="2347"/>
      <c r="AD16" s="2347"/>
      <c r="AE16" s="2347"/>
      <c r="AF16" s="2347"/>
      <c r="AG16" s="2347"/>
      <c r="AH16" s="2347"/>
      <c r="AI16" s="2344" t="str">
        <f t="shared" si="0"/>
        <v/>
      </c>
      <c r="AJ16" s="2345"/>
      <c r="AK16" s="2346"/>
      <c r="AL16" s="2347"/>
      <c r="AM16" s="2347"/>
      <c r="AN16" s="2347"/>
      <c r="AO16" s="2347"/>
      <c r="AP16" s="2347"/>
      <c r="AQ16" s="2347"/>
      <c r="AR16" s="2354" t="s">
        <v>99</v>
      </c>
      <c r="AS16" s="2355"/>
      <c r="AT16" s="2355"/>
      <c r="AU16" s="2355"/>
      <c r="AV16" s="2356"/>
      <c r="AW16" s="96"/>
      <c r="AX16" s="2326"/>
      <c r="AY16" s="2327"/>
      <c r="AZ16" s="2327"/>
      <c r="BA16" s="2328" t="str">
        <f t="shared" si="1"/>
        <v/>
      </c>
      <c r="BB16" s="2328"/>
      <c r="BC16" s="2328"/>
      <c r="BD16" s="2328" t="str">
        <f t="shared" si="2"/>
        <v/>
      </c>
      <c r="BE16" s="2328"/>
      <c r="BF16" s="2328"/>
      <c r="BG16" s="2328" t="str">
        <f t="shared" si="3"/>
        <v/>
      </c>
      <c r="BH16" s="2328"/>
      <c r="BI16" s="2328"/>
      <c r="BJ16" s="2328" t="str">
        <f t="shared" si="4"/>
        <v/>
      </c>
      <c r="BK16" s="2328"/>
      <c r="BL16" s="2328"/>
      <c r="BM16" s="2315" t="s">
        <v>99</v>
      </c>
      <c r="BN16" s="2316"/>
      <c r="BO16" s="2329"/>
      <c r="BP16" s="2315" t="s">
        <v>99</v>
      </c>
      <c r="BQ16" s="2316"/>
      <c r="BR16" s="2317"/>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918"/>
      <c r="O17" s="918"/>
      <c r="P17" s="918"/>
      <c r="Q17" s="919"/>
      <c r="R17" s="919"/>
      <c r="S17" s="919"/>
      <c r="T17" s="919"/>
      <c r="U17" s="919"/>
      <c r="V17" s="919"/>
      <c r="W17" s="919"/>
      <c r="X17" s="919"/>
      <c r="Y17" s="919"/>
      <c r="Z17" s="919"/>
      <c r="AA17" s="919"/>
      <c r="AB17" s="919"/>
      <c r="AC17" s="919"/>
      <c r="AD17" s="919"/>
      <c r="AE17" s="919"/>
      <c r="AF17" s="919"/>
      <c r="AG17" s="919"/>
      <c r="AH17" s="919"/>
      <c r="AI17" s="954" t="str">
        <f t="shared" si="0"/>
        <v/>
      </c>
      <c r="AJ17" s="955"/>
      <c r="AK17" s="956"/>
      <c r="AL17" s="919"/>
      <c r="AM17" s="919"/>
      <c r="AN17" s="919"/>
      <c r="AO17" s="919"/>
      <c r="AP17" s="919"/>
      <c r="AQ17" s="919"/>
      <c r="AR17" s="2357"/>
      <c r="AS17" s="2358"/>
      <c r="AT17" s="2358"/>
      <c r="AU17" s="2339" t="s">
        <v>119</v>
      </c>
      <c r="AV17" s="2340"/>
      <c r="AW17" s="96"/>
      <c r="AX17" s="2330"/>
      <c r="AY17" s="919"/>
      <c r="AZ17" s="919"/>
      <c r="BA17" s="2331" t="str">
        <f t="shared" si="1"/>
        <v/>
      </c>
      <c r="BB17" s="2331"/>
      <c r="BC17" s="2331"/>
      <c r="BD17" s="2331" t="str">
        <f t="shared" si="2"/>
        <v/>
      </c>
      <c r="BE17" s="2331"/>
      <c r="BF17" s="2331"/>
      <c r="BG17" s="2331" t="str">
        <f t="shared" si="3"/>
        <v/>
      </c>
      <c r="BH17" s="2331"/>
      <c r="BI17" s="2331"/>
      <c r="BJ17" s="2331" t="str">
        <f t="shared" si="4"/>
        <v/>
      </c>
      <c r="BK17" s="2331"/>
      <c r="BL17" s="2331"/>
      <c r="BM17" s="1670" t="str">
        <f>IFERROR(SQRT(AL17/AL16)*AO16,"")</f>
        <v/>
      </c>
      <c r="BN17" s="1670"/>
      <c r="BO17" s="2332"/>
      <c r="BP17" s="1670" t="e">
        <f>BD17/BG17</f>
        <v>#VALUE!</v>
      </c>
      <c r="BQ17" s="1670"/>
      <c r="BR17" s="2314"/>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365" t="s">
        <v>102</v>
      </c>
      <c r="I18" s="2366"/>
      <c r="J18" s="2366"/>
      <c r="K18" s="2366"/>
      <c r="L18" s="2366"/>
      <c r="M18" s="2367"/>
      <c r="N18" s="2364"/>
      <c r="O18" s="2364"/>
      <c r="P18" s="2364"/>
      <c r="Q18" s="2347"/>
      <c r="R18" s="2347"/>
      <c r="S18" s="2347"/>
      <c r="T18" s="2347"/>
      <c r="U18" s="2347"/>
      <c r="V18" s="2347"/>
      <c r="W18" s="2347"/>
      <c r="X18" s="2347"/>
      <c r="Y18" s="2347"/>
      <c r="Z18" s="2347"/>
      <c r="AA18" s="2347"/>
      <c r="AB18" s="2347"/>
      <c r="AC18" s="2347"/>
      <c r="AD18" s="2347"/>
      <c r="AE18" s="2347"/>
      <c r="AF18" s="2347"/>
      <c r="AG18" s="2347"/>
      <c r="AH18" s="2347"/>
      <c r="AI18" s="2344" t="str">
        <f t="shared" si="0"/>
        <v/>
      </c>
      <c r="AJ18" s="2345"/>
      <c r="AK18" s="2346"/>
      <c r="AL18" s="2347"/>
      <c r="AM18" s="2347"/>
      <c r="AN18" s="2347"/>
      <c r="AO18" s="2347"/>
      <c r="AP18" s="2347"/>
      <c r="AQ18" s="2347"/>
      <c r="AR18" s="2354" t="s">
        <v>99</v>
      </c>
      <c r="AS18" s="2355"/>
      <c r="AT18" s="2355"/>
      <c r="AU18" s="2355"/>
      <c r="AV18" s="2356"/>
      <c r="AW18" s="96"/>
      <c r="AX18" s="2326"/>
      <c r="AY18" s="2327"/>
      <c r="AZ18" s="2327"/>
      <c r="BA18" s="2328" t="str">
        <f t="shared" si="1"/>
        <v/>
      </c>
      <c r="BB18" s="2328"/>
      <c r="BC18" s="2328"/>
      <c r="BD18" s="2328" t="str">
        <f t="shared" si="2"/>
        <v/>
      </c>
      <c r="BE18" s="2328"/>
      <c r="BF18" s="2328"/>
      <c r="BG18" s="2328" t="str">
        <f t="shared" si="3"/>
        <v/>
      </c>
      <c r="BH18" s="2328"/>
      <c r="BI18" s="2328"/>
      <c r="BJ18" s="2328" t="str">
        <f t="shared" si="4"/>
        <v/>
      </c>
      <c r="BK18" s="2328"/>
      <c r="BL18" s="2328"/>
      <c r="BM18" s="2315" t="s">
        <v>99</v>
      </c>
      <c r="BN18" s="2316"/>
      <c r="BO18" s="2329"/>
      <c r="BP18" s="2315" t="s">
        <v>99</v>
      </c>
      <c r="BQ18" s="2316"/>
      <c r="BR18" s="2317"/>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918"/>
      <c r="O19" s="918"/>
      <c r="P19" s="918"/>
      <c r="Q19" s="919"/>
      <c r="R19" s="919"/>
      <c r="S19" s="919"/>
      <c r="T19" s="919"/>
      <c r="U19" s="919"/>
      <c r="V19" s="919"/>
      <c r="W19" s="919"/>
      <c r="X19" s="919"/>
      <c r="Y19" s="919"/>
      <c r="Z19" s="919"/>
      <c r="AA19" s="919"/>
      <c r="AB19" s="919"/>
      <c r="AC19" s="919"/>
      <c r="AD19" s="919"/>
      <c r="AE19" s="919"/>
      <c r="AF19" s="919"/>
      <c r="AG19" s="919"/>
      <c r="AH19" s="919"/>
      <c r="AI19" s="954" t="str">
        <f t="shared" si="0"/>
        <v/>
      </c>
      <c r="AJ19" s="955"/>
      <c r="AK19" s="956"/>
      <c r="AL19" s="919"/>
      <c r="AM19" s="919"/>
      <c r="AN19" s="919"/>
      <c r="AO19" s="919"/>
      <c r="AP19" s="919"/>
      <c r="AQ19" s="919"/>
      <c r="AR19" s="2357"/>
      <c r="AS19" s="2358"/>
      <c r="AT19" s="2358"/>
      <c r="AU19" s="2339" t="s">
        <v>119</v>
      </c>
      <c r="AV19" s="2340"/>
      <c r="AW19" s="96"/>
      <c r="AX19" s="2330"/>
      <c r="AY19" s="919"/>
      <c r="AZ19" s="919"/>
      <c r="BA19" s="2331" t="str">
        <f t="shared" si="1"/>
        <v/>
      </c>
      <c r="BB19" s="2331"/>
      <c r="BC19" s="2331"/>
      <c r="BD19" s="2331" t="str">
        <f t="shared" si="2"/>
        <v/>
      </c>
      <c r="BE19" s="2331"/>
      <c r="BF19" s="2331"/>
      <c r="BG19" s="2331" t="str">
        <f t="shared" si="3"/>
        <v/>
      </c>
      <c r="BH19" s="2331"/>
      <c r="BI19" s="2331"/>
      <c r="BJ19" s="2331" t="str">
        <f t="shared" si="4"/>
        <v/>
      </c>
      <c r="BK19" s="2331"/>
      <c r="BL19" s="2331"/>
      <c r="BM19" s="1670" t="str">
        <f>IFERROR(SQRT(AL19/AL18)*AO18,"")</f>
        <v/>
      </c>
      <c r="BN19" s="1670"/>
      <c r="BO19" s="2332"/>
      <c r="BP19" s="1670" t="e">
        <f>BD19/BG19</f>
        <v>#VALUE!</v>
      </c>
      <c r="BQ19" s="1670"/>
      <c r="BR19" s="2314"/>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365" t="s">
        <v>102</v>
      </c>
      <c r="I20" s="2366"/>
      <c r="J20" s="2366"/>
      <c r="K20" s="2366"/>
      <c r="L20" s="2366"/>
      <c r="M20" s="2367"/>
      <c r="N20" s="2364"/>
      <c r="O20" s="2364"/>
      <c r="P20" s="2364"/>
      <c r="Q20" s="2347"/>
      <c r="R20" s="2347"/>
      <c r="S20" s="2347"/>
      <c r="T20" s="2347"/>
      <c r="U20" s="2347"/>
      <c r="V20" s="2347"/>
      <c r="W20" s="2347"/>
      <c r="X20" s="2347"/>
      <c r="Y20" s="2347"/>
      <c r="Z20" s="2347"/>
      <c r="AA20" s="2347"/>
      <c r="AB20" s="2347"/>
      <c r="AC20" s="2347"/>
      <c r="AD20" s="2347"/>
      <c r="AE20" s="2347"/>
      <c r="AF20" s="2347"/>
      <c r="AG20" s="2347"/>
      <c r="AH20" s="2347"/>
      <c r="AI20" s="2344" t="str">
        <f t="shared" si="0"/>
        <v/>
      </c>
      <c r="AJ20" s="2345"/>
      <c r="AK20" s="2346"/>
      <c r="AL20" s="2347"/>
      <c r="AM20" s="2347"/>
      <c r="AN20" s="2347"/>
      <c r="AO20" s="2347"/>
      <c r="AP20" s="2347"/>
      <c r="AQ20" s="2347"/>
      <c r="AR20" s="2354" t="s">
        <v>99</v>
      </c>
      <c r="AS20" s="2355"/>
      <c r="AT20" s="2355"/>
      <c r="AU20" s="2355"/>
      <c r="AV20" s="2356"/>
      <c r="AW20" s="96"/>
      <c r="AX20" s="2326"/>
      <c r="AY20" s="2327"/>
      <c r="AZ20" s="2327"/>
      <c r="BA20" s="2328" t="str">
        <f t="shared" si="1"/>
        <v/>
      </c>
      <c r="BB20" s="2328"/>
      <c r="BC20" s="2328"/>
      <c r="BD20" s="2328" t="str">
        <f t="shared" si="2"/>
        <v/>
      </c>
      <c r="BE20" s="2328"/>
      <c r="BF20" s="2328"/>
      <c r="BG20" s="2328" t="str">
        <f t="shared" si="3"/>
        <v/>
      </c>
      <c r="BH20" s="2328"/>
      <c r="BI20" s="2328"/>
      <c r="BJ20" s="2328" t="str">
        <f t="shared" si="4"/>
        <v/>
      </c>
      <c r="BK20" s="2328"/>
      <c r="BL20" s="2328"/>
      <c r="BM20" s="2315" t="s">
        <v>99</v>
      </c>
      <c r="BN20" s="2316"/>
      <c r="BO20" s="2329"/>
      <c r="BP20" s="2315" t="s">
        <v>99</v>
      </c>
      <c r="BQ20" s="2316"/>
      <c r="BR20" s="2317"/>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918"/>
      <c r="O21" s="918"/>
      <c r="P21" s="918"/>
      <c r="Q21" s="919"/>
      <c r="R21" s="919"/>
      <c r="S21" s="919"/>
      <c r="T21" s="919"/>
      <c r="U21" s="919"/>
      <c r="V21" s="919"/>
      <c r="W21" s="919"/>
      <c r="X21" s="919"/>
      <c r="Y21" s="919"/>
      <c r="Z21" s="919"/>
      <c r="AA21" s="919"/>
      <c r="AB21" s="919"/>
      <c r="AC21" s="919"/>
      <c r="AD21" s="919"/>
      <c r="AE21" s="919"/>
      <c r="AF21" s="919"/>
      <c r="AG21" s="919"/>
      <c r="AH21" s="919"/>
      <c r="AI21" s="954" t="str">
        <f t="shared" si="0"/>
        <v/>
      </c>
      <c r="AJ21" s="955"/>
      <c r="AK21" s="956"/>
      <c r="AL21" s="919"/>
      <c r="AM21" s="919"/>
      <c r="AN21" s="919"/>
      <c r="AO21" s="919"/>
      <c r="AP21" s="919"/>
      <c r="AQ21" s="919"/>
      <c r="AR21" s="2357"/>
      <c r="AS21" s="2358"/>
      <c r="AT21" s="2358"/>
      <c r="AU21" s="2339" t="s">
        <v>119</v>
      </c>
      <c r="AV21" s="2340"/>
      <c r="AW21" s="96"/>
      <c r="AX21" s="2330"/>
      <c r="AY21" s="919"/>
      <c r="AZ21" s="919"/>
      <c r="BA21" s="2331" t="str">
        <f t="shared" si="1"/>
        <v/>
      </c>
      <c r="BB21" s="2331"/>
      <c r="BC21" s="2331"/>
      <c r="BD21" s="2331" t="str">
        <f t="shared" si="2"/>
        <v/>
      </c>
      <c r="BE21" s="2331"/>
      <c r="BF21" s="2331"/>
      <c r="BG21" s="2331" t="str">
        <f t="shared" si="3"/>
        <v/>
      </c>
      <c r="BH21" s="2331"/>
      <c r="BI21" s="2331"/>
      <c r="BJ21" s="2331" t="str">
        <f t="shared" si="4"/>
        <v/>
      </c>
      <c r="BK21" s="2331"/>
      <c r="BL21" s="2331"/>
      <c r="BM21" s="1670" t="str">
        <f>IFERROR(SQRT(AL21/AL20)*AO20,"")</f>
        <v/>
      </c>
      <c r="BN21" s="1670"/>
      <c r="BO21" s="2332"/>
      <c r="BP21" s="1670" t="e">
        <f>BD21/BG21</f>
        <v>#VALUE!</v>
      </c>
      <c r="BQ21" s="1670"/>
      <c r="BR21" s="2314"/>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365" t="s">
        <v>102</v>
      </c>
      <c r="I22" s="2366"/>
      <c r="J22" s="2366"/>
      <c r="K22" s="2366"/>
      <c r="L22" s="2366"/>
      <c r="M22" s="2367"/>
      <c r="N22" s="2364"/>
      <c r="O22" s="2364"/>
      <c r="P22" s="2364"/>
      <c r="Q22" s="2347"/>
      <c r="R22" s="2347"/>
      <c r="S22" s="2347"/>
      <c r="T22" s="2347"/>
      <c r="U22" s="2347"/>
      <c r="V22" s="2347"/>
      <c r="W22" s="2347"/>
      <c r="X22" s="2347"/>
      <c r="Y22" s="2347"/>
      <c r="Z22" s="2347"/>
      <c r="AA22" s="2347"/>
      <c r="AB22" s="2347"/>
      <c r="AC22" s="2347"/>
      <c r="AD22" s="2347"/>
      <c r="AE22" s="2347"/>
      <c r="AF22" s="2347"/>
      <c r="AG22" s="2347"/>
      <c r="AH22" s="2347"/>
      <c r="AI22" s="2344" t="str">
        <f t="shared" si="0"/>
        <v/>
      </c>
      <c r="AJ22" s="2345"/>
      <c r="AK22" s="2346"/>
      <c r="AL22" s="2347"/>
      <c r="AM22" s="2347"/>
      <c r="AN22" s="2347"/>
      <c r="AO22" s="2347"/>
      <c r="AP22" s="2347"/>
      <c r="AQ22" s="2347"/>
      <c r="AR22" s="2354" t="s">
        <v>99</v>
      </c>
      <c r="AS22" s="2355"/>
      <c r="AT22" s="2355"/>
      <c r="AU22" s="2355"/>
      <c r="AV22" s="2356"/>
      <c r="AW22" s="96"/>
      <c r="AX22" s="2326"/>
      <c r="AY22" s="2327"/>
      <c r="AZ22" s="2327"/>
      <c r="BA22" s="2328" t="str">
        <f t="shared" si="1"/>
        <v/>
      </c>
      <c r="BB22" s="2328"/>
      <c r="BC22" s="2328"/>
      <c r="BD22" s="2328" t="str">
        <f t="shared" si="2"/>
        <v/>
      </c>
      <c r="BE22" s="2328"/>
      <c r="BF22" s="2328"/>
      <c r="BG22" s="2328" t="str">
        <f t="shared" si="3"/>
        <v/>
      </c>
      <c r="BH22" s="2328"/>
      <c r="BI22" s="2328"/>
      <c r="BJ22" s="2328" t="str">
        <f t="shared" si="4"/>
        <v/>
      </c>
      <c r="BK22" s="2328"/>
      <c r="BL22" s="2328"/>
      <c r="BM22" s="2315" t="s">
        <v>99</v>
      </c>
      <c r="BN22" s="2316"/>
      <c r="BO22" s="2329"/>
      <c r="BP22" s="2315" t="s">
        <v>99</v>
      </c>
      <c r="BQ22" s="2316"/>
      <c r="BR22" s="2317"/>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918"/>
      <c r="O23" s="918"/>
      <c r="P23" s="918"/>
      <c r="Q23" s="919"/>
      <c r="R23" s="919"/>
      <c r="S23" s="919"/>
      <c r="T23" s="919"/>
      <c r="U23" s="919"/>
      <c r="V23" s="919"/>
      <c r="W23" s="919"/>
      <c r="X23" s="919"/>
      <c r="Y23" s="919"/>
      <c r="Z23" s="919"/>
      <c r="AA23" s="919"/>
      <c r="AB23" s="919"/>
      <c r="AC23" s="919"/>
      <c r="AD23" s="919"/>
      <c r="AE23" s="919"/>
      <c r="AF23" s="919"/>
      <c r="AG23" s="919"/>
      <c r="AH23" s="919"/>
      <c r="AI23" s="954" t="str">
        <f t="shared" si="0"/>
        <v/>
      </c>
      <c r="AJ23" s="955"/>
      <c r="AK23" s="956"/>
      <c r="AL23" s="919"/>
      <c r="AM23" s="919"/>
      <c r="AN23" s="919"/>
      <c r="AO23" s="919"/>
      <c r="AP23" s="919"/>
      <c r="AQ23" s="919"/>
      <c r="AR23" s="2357"/>
      <c r="AS23" s="2358"/>
      <c r="AT23" s="2358"/>
      <c r="AU23" s="2339" t="s">
        <v>119</v>
      </c>
      <c r="AV23" s="2340"/>
      <c r="AW23" s="96"/>
      <c r="AX23" s="2330"/>
      <c r="AY23" s="919"/>
      <c r="AZ23" s="919"/>
      <c r="BA23" s="2331" t="str">
        <f t="shared" si="1"/>
        <v/>
      </c>
      <c r="BB23" s="2331"/>
      <c r="BC23" s="2331"/>
      <c r="BD23" s="2331" t="str">
        <f t="shared" si="2"/>
        <v/>
      </c>
      <c r="BE23" s="2331"/>
      <c r="BF23" s="2331"/>
      <c r="BG23" s="2331" t="str">
        <f t="shared" si="3"/>
        <v/>
      </c>
      <c r="BH23" s="2331"/>
      <c r="BI23" s="2331"/>
      <c r="BJ23" s="2331" t="str">
        <f t="shared" si="4"/>
        <v/>
      </c>
      <c r="BK23" s="2331"/>
      <c r="BL23" s="2331"/>
      <c r="BM23" s="1670" t="str">
        <f>IFERROR(SQRT(AL23/AL22)*AO22,"")</f>
        <v/>
      </c>
      <c r="BN23" s="1670"/>
      <c r="BO23" s="2332"/>
      <c r="BP23" s="1670" t="e">
        <f>BD23/BG23</f>
        <v>#VALUE!</v>
      </c>
      <c r="BQ23" s="1670"/>
      <c r="BR23" s="2314"/>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365" t="s">
        <v>102</v>
      </c>
      <c r="I24" s="2366"/>
      <c r="J24" s="2366"/>
      <c r="K24" s="2366"/>
      <c r="L24" s="2366"/>
      <c r="M24" s="2367"/>
      <c r="N24" s="2364"/>
      <c r="O24" s="2364"/>
      <c r="P24" s="2364"/>
      <c r="Q24" s="2347"/>
      <c r="R24" s="2347"/>
      <c r="S24" s="2347"/>
      <c r="T24" s="2347"/>
      <c r="U24" s="2347"/>
      <c r="V24" s="2347"/>
      <c r="W24" s="2347"/>
      <c r="X24" s="2347"/>
      <c r="Y24" s="2347"/>
      <c r="Z24" s="2347"/>
      <c r="AA24" s="2347"/>
      <c r="AB24" s="2347"/>
      <c r="AC24" s="2347"/>
      <c r="AD24" s="2347"/>
      <c r="AE24" s="2347"/>
      <c r="AF24" s="2347"/>
      <c r="AG24" s="2347"/>
      <c r="AH24" s="2347"/>
      <c r="AI24" s="2344" t="str">
        <f t="shared" si="0"/>
        <v/>
      </c>
      <c r="AJ24" s="2345"/>
      <c r="AK24" s="2346"/>
      <c r="AL24" s="2347"/>
      <c r="AM24" s="2347"/>
      <c r="AN24" s="2347"/>
      <c r="AO24" s="2347"/>
      <c r="AP24" s="2347"/>
      <c r="AQ24" s="2347"/>
      <c r="AR24" s="2354" t="s">
        <v>99</v>
      </c>
      <c r="AS24" s="2355"/>
      <c r="AT24" s="2355"/>
      <c r="AU24" s="2355"/>
      <c r="AV24" s="2356"/>
      <c r="AW24" s="96"/>
      <c r="AX24" s="2326"/>
      <c r="AY24" s="2327"/>
      <c r="AZ24" s="2327"/>
      <c r="BA24" s="2328" t="str">
        <f t="shared" si="1"/>
        <v/>
      </c>
      <c r="BB24" s="2328"/>
      <c r="BC24" s="2328"/>
      <c r="BD24" s="2328" t="str">
        <f t="shared" si="2"/>
        <v/>
      </c>
      <c r="BE24" s="2328"/>
      <c r="BF24" s="2328"/>
      <c r="BG24" s="2328" t="str">
        <f t="shared" si="3"/>
        <v/>
      </c>
      <c r="BH24" s="2328"/>
      <c r="BI24" s="2328"/>
      <c r="BJ24" s="2328" t="str">
        <f t="shared" si="4"/>
        <v/>
      </c>
      <c r="BK24" s="2328"/>
      <c r="BL24" s="2328"/>
      <c r="BM24" s="2315" t="s">
        <v>99</v>
      </c>
      <c r="BN24" s="2316"/>
      <c r="BO24" s="2329"/>
      <c r="BP24" s="2315" t="s">
        <v>99</v>
      </c>
      <c r="BQ24" s="2316"/>
      <c r="BR24" s="2317"/>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918"/>
      <c r="O25" s="918"/>
      <c r="P25" s="918"/>
      <c r="Q25" s="919"/>
      <c r="R25" s="919"/>
      <c r="S25" s="919"/>
      <c r="T25" s="919"/>
      <c r="U25" s="919"/>
      <c r="V25" s="919"/>
      <c r="W25" s="919"/>
      <c r="X25" s="919"/>
      <c r="Y25" s="919"/>
      <c r="Z25" s="919"/>
      <c r="AA25" s="919"/>
      <c r="AB25" s="919"/>
      <c r="AC25" s="919"/>
      <c r="AD25" s="919"/>
      <c r="AE25" s="919"/>
      <c r="AF25" s="919"/>
      <c r="AG25" s="919"/>
      <c r="AH25" s="919"/>
      <c r="AI25" s="954" t="str">
        <f t="shared" si="0"/>
        <v/>
      </c>
      <c r="AJ25" s="955"/>
      <c r="AK25" s="956"/>
      <c r="AL25" s="919"/>
      <c r="AM25" s="919"/>
      <c r="AN25" s="919"/>
      <c r="AO25" s="919"/>
      <c r="AP25" s="919"/>
      <c r="AQ25" s="919"/>
      <c r="AR25" s="2357"/>
      <c r="AS25" s="2358"/>
      <c r="AT25" s="2358"/>
      <c r="AU25" s="2339" t="s">
        <v>119</v>
      </c>
      <c r="AV25" s="2340"/>
      <c r="AW25" s="96"/>
      <c r="AX25" s="2330"/>
      <c r="AY25" s="919"/>
      <c r="AZ25" s="919"/>
      <c r="BA25" s="2331" t="str">
        <f t="shared" si="1"/>
        <v/>
      </c>
      <c r="BB25" s="2331"/>
      <c r="BC25" s="2331"/>
      <c r="BD25" s="2331" t="str">
        <f t="shared" si="2"/>
        <v/>
      </c>
      <c r="BE25" s="2331"/>
      <c r="BF25" s="2331"/>
      <c r="BG25" s="2331" t="str">
        <f t="shared" si="3"/>
        <v/>
      </c>
      <c r="BH25" s="2331"/>
      <c r="BI25" s="2331"/>
      <c r="BJ25" s="2331" t="str">
        <f t="shared" si="4"/>
        <v/>
      </c>
      <c r="BK25" s="2331"/>
      <c r="BL25" s="2331"/>
      <c r="BM25" s="1670" t="str">
        <f>IFERROR(SQRT(AL25/AL24)*AO24,"")</f>
        <v/>
      </c>
      <c r="BN25" s="1670"/>
      <c r="BO25" s="2332"/>
      <c r="BP25" s="1670" t="e">
        <f>BD25/BG25</f>
        <v>#VALUE!</v>
      </c>
      <c r="BQ25" s="1670"/>
      <c r="BR25" s="2314"/>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365" t="s">
        <v>102</v>
      </c>
      <c r="I26" s="2366"/>
      <c r="J26" s="2366"/>
      <c r="K26" s="2366"/>
      <c r="L26" s="2366"/>
      <c r="M26" s="2367"/>
      <c r="N26" s="2364"/>
      <c r="O26" s="2364"/>
      <c r="P26" s="2364"/>
      <c r="Q26" s="2347"/>
      <c r="R26" s="2347"/>
      <c r="S26" s="2347"/>
      <c r="T26" s="2347"/>
      <c r="U26" s="2347"/>
      <c r="V26" s="2347"/>
      <c r="W26" s="2347"/>
      <c r="X26" s="2347"/>
      <c r="Y26" s="2347"/>
      <c r="Z26" s="2347"/>
      <c r="AA26" s="2347"/>
      <c r="AB26" s="2347"/>
      <c r="AC26" s="2347"/>
      <c r="AD26" s="2347"/>
      <c r="AE26" s="2347"/>
      <c r="AF26" s="2347"/>
      <c r="AG26" s="2347"/>
      <c r="AH26" s="2347"/>
      <c r="AI26" s="2344" t="str">
        <f t="shared" si="0"/>
        <v/>
      </c>
      <c r="AJ26" s="2345"/>
      <c r="AK26" s="2346"/>
      <c r="AL26" s="2347"/>
      <c r="AM26" s="2347"/>
      <c r="AN26" s="2347"/>
      <c r="AO26" s="2347"/>
      <c r="AP26" s="2347"/>
      <c r="AQ26" s="2347"/>
      <c r="AR26" s="2354" t="s">
        <v>99</v>
      </c>
      <c r="AS26" s="2355"/>
      <c r="AT26" s="2355"/>
      <c r="AU26" s="2355"/>
      <c r="AV26" s="2356"/>
      <c r="AW26" s="96"/>
      <c r="AX26" s="2326"/>
      <c r="AY26" s="2327"/>
      <c r="AZ26" s="2327"/>
      <c r="BA26" s="2328" t="str">
        <f t="shared" si="1"/>
        <v/>
      </c>
      <c r="BB26" s="2328"/>
      <c r="BC26" s="2328"/>
      <c r="BD26" s="2328" t="str">
        <f t="shared" si="2"/>
        <v/>
      </c>
      <c r="BE26" s="2328"/>
      <c r="BF26" s="2328"/>
      <c r="BG26" s="2328" t="str">
        <f t="shared" si="3"/>
        <v/>
      </c>
      <c r="BH26" s="2328"/>
      <c r="BI26" s="2328"/>
      <c r="BJ26" s="2328" t="str">
        <f t="shared" si="4"/>
        <v/>
      </c>
      <c r="BK26" s="2328"/>
      <c r="BL26" s="2328"/>
      <c r="BM26" s="2315" t="s">
        <v>99</v>
      </c>
      <c r="BN26" s="2316"/>
      <c r="BO26" s="2329"/>
      <c r="BP26" s="2315" t="s">
        <v>99</v>
      </c>
      <c r="BQ26" s="2316"/>
      <c r="BR26" s="2317"/>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918"/>
      <c r="O27" s="918"/>
      <c r="P27" s="918"/>
      <c r="Q27" s="919"/>
      <c r="R27" s="919"/>
      <c r="S27" s="919"/>
      <c r="T27" s="919"/>
      <c r="U27" s="919"/>
      <c r="V27" s="919"/>
      <c r="W27" s="919"/>
      <c r="X27" s="919"/>
      <c r="Y27" s="919"/>
      <c r="Z27" s="919"/>
      <c r="AA27" s="919"/>
      <c r="AB27" s="919"/>
      <c r="AC27" s="2058"/>
      <c r="AD27" s="919"/>
      <c r="AE27" s="919"/>
      <c r="AF27" s="2058"/>
      <c r="AG27" s="919"/>
      <c r="AH27" s="919"/>
      <c r="AI27" s="2361" t="str">
        <f t="shared" si="0"/>
        <v/>
      </c>
      <c r="AJ27" s="2362"/>
      <c r="AK27" s="2363"/>
      <c r="AL27" s="2058"/>
      <c r="AM27" s="919"/>
      <c r="AN27" s="919"/>
      <c r="AO27" s="2058"/>
      <c r="AP27" s="919"/>
      <c r="AQ27" s="919"/>
      <c r="AR27" s="2357"/>
      <c r="AS27" s="2358"/>
      <c r="AT27" s="2358"/>
      <c r="AU27" s="2339" t="s">
        <v>119</v>
      </c>
      <c r="AV27" s="2340"/>
      <c r="AW27" s="96"/>
      <c r="AX27" s="2330"/>
      <c r="AY27" s="919"/>
      <c r="AZ27" s="919"/>
      <c r="BA27" s="2331" t="str">
        <f t="shared" si="1"/>
        <v/>
      </c>
      <c r="BB27" s="2331"/>
      <c r="BC27" s="2331"/>
      <c r="BD27" s="2331" t="str">
        <f t="shared" si="2"/>
        <v/>
      </c>
      <c r="BE27" s="2331"/>
      <c r="BF27" s="2331"/>
      <c r="BG27" s="2331" t="str">
        <f t="shared" si="3"/>
        <v/>
      </c>
      <c r="BH27" s="2331"/>
      <c r="BI27" s="2331"/>
      <c r="BJ27" s="2331" t="str">
        <f t="shared" si="4"/>
        <v/>
      </c>
      <c r="BK27" s="2331"/>
      <c r="BL27" s="2331"/>
      <c r="BM27" s="1670" t="str">
        <f>IFERROR(SQRT(AL27/AL26)*AO26,"")</f>
        <v/>
      </c>
      <c r="BN27" s="1670"/>
      <c r="BO27" s="2332"/>
      <c r="BP27" s="1670" t="e">
        <f>BD27/BG27</f>
        <v>#VALUE!</v>
      </c>
      <c r="BQ27" s="1670"/>
      <c r="BR27" s="2314"/>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365" t="s">
        <v>102</v>
      </c>
      <c r="I28" s="2366"/>
      <c r="J28" s="2366"/>
      <c r="K28" s="2366"/>
      <c r="L28" s="2366"/>
      <c r="M28" s="2367"/>
      <c r="N28" s="2364"/>
      <c r="O28" s="2364"/>
      <c r="P28" s="2364"/>
      <c r="Q28" s="2347"/>
      <c r="R28" s="2347"/>
      <c r="S28" s="2347"/>
      <c r="T28" s="2347"/>
      <c r="U28" s="2347"/>
      <c r="V28" s="2347"/>
      <c r="W28" s="2347"/>
      <c r="X28" s="2347"/>
      <c r="Y28" s="2347"/>
      <c r="Z28" s="2347"/>
      <c r="AA28" s="2347"/>
      <c r="AB28" s="2347"/>
      <c r="AC28" s="2347"/>
      <c r="AD28" s="2347"/>
      <c r="AE28" s="2347"/>
      <c r="AF28" s="2347"/>
      <c r="AG28" s="2347"/>
      <c r="AH28" s="2347"/>
      <c r="AI28" s="2344" t="str">
        <f t="shared" si="0"/>
        <v/>
      </c>
      <c r="AJ28" s="2345"/>
      <c r="AK28" s="2346"/>
      <c r="AL28" s="2347"/>
      <c r="AM28" s="2347"/>
      <c r="AN28" s="2347"/>
      <c r="AO28" s="2347"/>
      <c r="AP28" s="2347"/>
      <c r="AQ28" s="2347"/>
      <c r="AR28" s="2354" t="s">
        <v>99</v>
      </c>
      <c r="AS28" s="2355"/>
      <c r="AT28" s="2355"/>
      <c r="AU28" s="2355"/>
      <c r="AV28" s="2356"/>
      <c r="AW28" s="96"/>
      <c r="AX28" s="2326"/>
      <c r="AY28" s="2327"/>
      <c r="AZ28" s="2327"/>
      <c r="BA28" s="2328" t="str">
        <f t="shared" si="1"/>
        <v/>
      </c>
      <c r="BB28" s="2328"/>
      <c r="BC28" s="2328"/>
      <c r="BD28" s="2328" t="str">
        <f t="shared" si="2"/>
        <v/>
      </c>
      <c r="BE28" s="2328"/>
      <c r="BF28" s="2328"/>
      <c r="BG28" s="2328" t="str">
        <f t="shared" si="3"/>
        <v/>
      </c>
      <c r="BH28" s="2328"/>
      <c r="BI28" s="2328"/>
      <c r="BJ28" s="2328" t="str">
        <f t="shared" si="4"/>
        <v/>
      </c>
      <c r="BK28" s="2328"/>
      <c r="BL28" s="2328"/>
      <c r="BM28" s="2315" t="s">
        <v>99</v>
      </c>
      <c r="BN28" s="2316"/>
      <c r="BO28" s="2329"/>
      <c r="BP28" s="2315" t="s">
        <v>99</v>
      </c>
      <c r="BQ28" s="2316"/>
      <c r="BR28" s="2317"/>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18"/>
      <c r="O29" s="918"/>
      <c r="P29" s="918"/>
      <c r="Q29" s="919"/>
      <c r="R29" s="919"/>
      <c r="S29" s="919"/>
      <c r="T29" s="919"/>
      <c r="U29" s="919"/>
      <c r="V29" s="919"/>
      <c r="W29" s="919"/>
      <c r="X29" s="919"/>
      <c r="Y29" s="919"/>
      <c r="Z29" s="919"/>
      <c r="AA29" s="919"/>
      <c r="AB29" s="919"/>
      <c r="AC29" s="919"/>
      <c r="AD29" s="919"/>
      <c r="AE29" s="919"/>
      <c r="AF29" s="919"/>
      <c r="AG29" s="919"/>
      <c r="AH29" s="919"/>
      <c r="AI29" s="954" t="str">
        <f t="shared" si="0"/>
        <v/>
      </c>
      <c r="AJ29" s="955"/>
      <c r="AK29" s="956"/>
      <c r="AL29" s="919"/>
      <c r="AM29" s="919"/>
      <c r="AN29" s="919"/>
      <c r="AO29" s="919"/>
      <c r="AP29" s="919"/>
      <c r="AQ29" s="919"/>
      <c r="AR29" s="2357"/>
      <c r="AS29" s="2358"/>
      <c r="AT29" s="2358"/>
      <c r="AU29" s="2339" t="s">
        <v>119</v>
      </c>
      <c r="AV29" s="2340"/>
      <c r="AW29" s="96"/>
      <c r="AX29" s="2330"/>
      <c r="AY29" s="919"/>
      <c r="AZ29" s="919"/>
      <c r="BA29" s="2331" t="str">
        <f t="shared" si="1"/>
        <v/>
      </c>
      <c r="BB29" s="2331"/>
      <c r="BC29" s="2331"/>
      <c r="BD29" s="2331" t="str">
        <f t="shared" si="2"/>
        <v/>
      </c>
      <c r="BE29" s="2331"/>
      <c r="BF29" s="2331"/>
      <c r="BG29" s="2331" t="str">
        <f t="shared" si="3"/>
        <v/>
      </c>
      <c r="BH29" s="2331"/>
      <c r="BI29" s="2331"/>
      <c r="BJ29" s="2331" t="str">
        <f t="shared" si="4"/>
        <v/>
      </c>
      <c r="BK29" s="2331"/>
      <c r="BL29" s="2331"/>
      <c r="BM29" s="1670" t="str">
        <f>IFERROR(SQRT(AL29/AL28)*AO28,"")</f>
        <v/>
      </c>
      <c r="BN29" s="1670"/>
      <c r="BO29" s="2332"/>
      <c r="BP29" s="1670" t="e">
        <f>BD29/BG29</f>
        <v>#VALUE!</v>
      </c>
      <c r="BQ29" s="1670"/>
      <c r="BR29" s="2314"/>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365" t="s">
        <v>102</v>
      </c>
      <c r="I30" s="2366"/>
      <c r="J30" s="2366"/>
      <c r="K30" s="2366"/>
      <c r="L30" s="2366"/>
      <c r="M30" s="2367"/>
      <c r="N30" s="2364"/>
      <c r="O30" s="2364"/>
      <c r="P30" s="2364"/>
      <c r="Q30" s="2347"/>
      <c r="R30" s="2347"/>
      <c r="S30" s="2347"/>
      <c r="T30" s="2347"/>
      <c r="U30" s="2347"/>
      <c r="V30" s="2347"/>
      <c r="W30" s="2347"/>
      <c r="X30" s="2347"/>
      <c r="Y30" s="2347"/>
      <c r="Z30" s="2347"/>
      <c r="AA30" s="2347"/>
      <c r="AB30" s="2347"/>
      <c r="AC30" s="2347"/>
      <c r="AD30" s="2347"/>
      <c r="AE30" s="2347"/>
      <c r="AF30" s="2347"/>
      <c r="AG30" s="2347"/>
      <c r="AH30" s="2347"/>
      <c r="AI30" s="2344" t="str">
        <f t="shared" si="0"/>
        <v/>
      </c>
      <c r="AJ30" s="2345"/>
      <c r="AK30" s="2346"/>
      <c r="AL30" s="2347"/>
      <c r="AM30" s="2347"/>
      <c r="AN30" s="2347"/>
      <c r="AO30" s="2347"/>
      <c r="AP30" s="2347"/>
      <c r="AQ30" s="2347"/>
      <c r="AR30" s="2354" t="s">
        <v>99</v>
      </c>
      <c r="AS30" s="2355"/>
      <c r="AT30" s="2355"/>
      <c r="AU30" s="2355"/>
      <c r="AV30" s="2356"/>
      <c r="AW30" s="96"/>
      <c r="AX30" s="2326"/>
      <c r="AY30" s="2327"/>
      <c r="AZ30" s="2327"/>
      <c r="BA30" s="2328" t="str">
        <f t="shared" si="1"/>
        <v/>
      </c>
      <c r="BB30" s="2328"/>
      <c r="BC30" s="2328"/>
      <c r="BD30" s="2328" t="str">
        <f t="shared" si="2"/>
        <v/>
      </c>
      <c r="BE30" s="2328"/>
      <c r="BF30" s="2328"/>
      <c r="BG30" s="2328" t="str">
        <f t="shared" si="3"/>
        <v/>
      </c>
      <c r="BH30" s="2328"/>
      <c r="BI30" s="2328"/>
      <c r="BJ30" s="2328" t="str">
        <f t="shared" si="4"/>
        <v/>
      </c>
      <c r="BK30" s="2328"/>
      <c r="BL30" s="2328"/>
      <c r="BM30" s="2315" t="s">
        <v>99</v>
      </c>
      <c r="BN30" s="2316"/>
      <c r="BO30" s="2329"/>
      <c r="BP30" s="2315" t="s">
        <v>99</v>
      </c>
      <c r="BQ30" s="2316"/>
      <c r="BR30" s="2317"/>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18"/>
      <c r="O31" s="918"/>
      <c r="P31" s="918"/>
      <c r="Q31" s="919"/>
      <c r="R31" s="919"/>
      <c r="S31" s="919"/>
      <c r="T31" s="919"/>
      <c r="U31" s="919"/>
      <c r="V31" s="919"/>
      <c r="W31" s="919"/>
      <c r="X31" s="919"/>
      <c r="Y31" s="919"/>
      <c r="Z31" s="919"/>
      <c r="AA31" s="919"/>
      <c r="AB31" s="919"/>
      <c r="AC31" s="919"/>
      <c r="AD31" s="919"/>
      <c r="AE31" s="919"/>
      <c r="AF31" s="919"/>
      <c r="AG31" s="919"/>
      <c r="AH31" s="919"/>
      <c r="AI31" s="954" t="str">
        <f t="shared" si="0"/>
        <v/>
      </c>
      <c r="AJ31" s="955"/>
      <c r="AK31" s="956"/>
      <c r="AL31" s="919"/>
      <c r="AM31" s="919"/>
      <c r="AN31" s="919"/>
      <c r="AO31" s="919"/>
      <c r="AP31" s="919"/>
      <c r="AQ31" s="919"/>
      <c r="AR31" s="2357"/>
      <c r="AS31" s="2358"/>
      <c r="AT31" s="2358"/>
      <c r="AU31" s="2339" t="s">
        <v>119</v>
      </c>
      <c r="AV31" s="2340"/>
      <c r="AW31" s="96"/>
      <c r="AX31" s="2330"/>
      <c r="AY31" s="919"/>
      <c r="AZ31" s="919"/>
      <c r="BA31" s="2331" t="str">
        <f t="shared" si="1"/>
        <v/>
      </c>
      <c r="BB31" s="2331"/>
      <c r="BC31" s="2331"/>
      <c r="BD31" s="2331" t="str">
        <f t="shared" si="2"/>
        <v/>
      </c>
      <c r="BE31" s="2331"/>
      <c r="BF31" s="2331"/>
      <c r="BG31" s="2331" t="str">
        <f t="shared" si="3"/>
        <v/>
      </c>
      <c r="BH31" s="2331"/>
      <c r="BI31" s="2331"/>
      <c r="BJ31" s="2331" t="str">
        <f t="shared" si="4"/>
        <v/>
      </c>
      <c r="BK31" s="2331"/>
      <c r="BL31" s="2331"/>
      <c r="BM31" s="1670" t="str">
        <f>IFERROR(SQRT(AL31/AL30)*AO30,"")</f>
        <v/>
      </c>
      <c r="BN31" s="1670"/>
      <c r="BO31" s="2332"/>
      <c r="BP31" s="1670" t="e">
        <f>BD31/BG31</f>
        <v>#VALUE!</v>
      </c>
      <c r="BQ31" s="1670"/>
      <c r="BR31" s="2314"/>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365" t="s">
        <v>102</v>
      </c>
      <c r="I32" s="2366"/>
      <c r="J32" s="2366"/>
      <c r="K32" s="2366"/>
      <c r="L32" s="2366"/>
      <c r="M32" s="2367"/>
      <c r="N32" s="2364"/>
      <c r="O32" s="2364"/>
      <c r="P32" s="2364"/>
      <c r="Q32" s="2347"/>
      <c r="R32" s="2347"/>
      <c r="S32" s="2347"/>
      <c r="T32" s="2347"/>
      <c r="U32" s="2347"/>
      <c r="V32" s="2347"/>
      <c r="W32" s="2347"/>
      <c r="X32" s="2347"/>
      <c r="Y32" s="2347"/>
      <c r="Z32" s="2347"/>
      <c r="AA32" s="2347"/>
      <c r="AB32" s="2347"/>
      <c r="AC32" s="2347"/>
      <c r="AD32" s="2347"/>
      <c r="AE32" s="2347"/>
      <c r="AF32" s="2347"/>
      <c r="AG32" s="2347"/>
      <c r="AH32" s="2347"/>
      <c r="AI32" s="2344" t="str">
        <f t="shared" si="0"/>
        <v/>
      </c>
      <c r="AJ32" s="2345"/>
      <c r="AK32" s="2346"/>
      <c r="AL32" s="2347"/>
      <c r="AM32" s="2347"/>
      <c r="AN32" s="2347"/>
      <c r="AO32" s="2347"/>
      <c r="AP32" s="2347"/>
      <c r="AQ32" s="2347"/>
      <c r="AR32" s="2354" t="s">
        <v>99</v>
      </c>
      <c r="AS32" s="2355"/>
      <c r="AT32" s="2355"/>
      <c r="AU32" s="2355"/>
      <c r="AV32" s="2356"/>
      <c r="AW32" s="96"/>
      <c r="AX32" s="2326"/>
      <c r="AY32" s="2327"/>
      <c r="AZ32" s="2327"/>
      <c r="BA32" s="2328" t="str">
        <f t="shared" si="1"/>
        <v/>
      </c>
      <c r="BB32" s="2328"/>
      <c r="BC32" s="2328"/>
      <c r="BD32" s="2328" t="str">
        <f t="shared" si="2"/>
        <v/>
      </c>
      <c r="BE32" s="2328"/>
      <c r="BF32" s="2328"/>
      <c r="BG32" s="2328" t="str">
        <f t="shared" si="3"/>
        <v/>
      </c>
      <c r="BH32" s="2328"/>
      <c r="BI32" s="2328"/>
      <c r="BJ32" s="2328" t="str">
        <f t="shared" si="4"/>
        <v/>
      </c>
      <c r="BK32" s="2328"/>
      <c r="BL32" s="2328"/>
      <c r="BM32" s="2315" t="s">
        <v>99</v>
      </c>
      <c r="BN32" s="2316"/>
      <c r="BO32" s="2329"/>
      <c r="BP32" s="2315" t="s">
        <v>99</v>
      </c>
      <c r="BQ32" s="2316"/>
      <c r="BR32" s="2317"/>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1524"/>
      <c r="O33" s="1524"/>
      <c r="P33" s="1524"/>
      <c r="Q33" s="977"/>
      <c r="R33" s="977"/>
      <c r="S33" s="977"/>
      <c r="T33" s="977"/>
      <c r="U33" s="977"/>
      <c r="V33" s="977"/>
      <c r="W33" s="977"/>
      <c r="X33" s="977"/>
      <c r="Y33" s="977"/>
      <c r="Z33" s="977"/>
      <c r="AA33" s="977"/>
      <c r="AB33" s="977"/>
      <c r="AC33" s="977"/>
      <c r="AD33" s="977"/>
      <c r="AE33" s="977"/>
      <c r="AF33" s="977"/>
      <c r="AG33" s="977"/>
      <c r="AH33" s="977"/>
      <c r="AI33" s="960" t="str">
        <f t="shared" si="0"/>
        <v/>
      </c>
      <c r="AJ33" s="961"/>
      <c r="AK33" s="962"/>
      <c r="AL33" s="977"/>
      <c r="AM33" s="977"/>
      <c r="AN33" s="977"/>
      <c r="AO33" s="977"/>
      <c r="AP33" s="977"/>
      <c r="AQ33" s="977"/>
      <c r="AR33" s="2342"/>
      <c r="AS33" s="2343"/>
      <c r="AT33" s="2343"/>
      <c r="AU33" s="2359" t="s">
        <v>119</v>
      </c>
      <c r="AV33" s="2360"/>
      <c r="AW33" s="96"/>
      <c r="AX33" s="2341"/>
      <c r="AY33" s="977"/>
      <c r="AZ33" s="977"/>
      <c r="BA33" s="2325" t="str">
        <f t="shared" si="1"/>
        <v/>
      </c>
      <c r="BB33" s="2325"/>
      <c r="BC33" s="2325"/>
      <c r="BD33" s="2325" t="str">
        <f t="shared" si="2"/>
        <v/>
      </c>
      <c r="BE33" s="2325"/>
      <c r="BF33" s="2325"/>
      <c r="BG33" s="2325" t="str">
        <f t="shared" si="3"/>
        <v/>
      </c>
      <c r="BH33" s="2325"/>
      <c r="BI33" s="2325"/>
      <c r="BJ33" s="2325" t="str">
        <f t="shared" si="4"/>
        <v/>
      </c>
      <c r="BK33" s="2325"/>
      <c r="BL33" s="2325"/>
      <c r="BM33" s="1405" t="str">
        <f>IFERROR(SQRT(AL33/AL32)*AO32,"")</f>
        <v/>
      </c>
      <c r="BN33" s="1405"/>
      <c r="BO33" s="1406"/>
      <c r="BP33" s="1405" t="e">
        <f>BD33/BG33</f>
        <v>#VALUE!</v>
      </c>
      <c r="BQ33" s="1405"/>
      <c r="BR33" s="231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48" t="s">
        <v>417</v>
      </c>
      <c r="AD34" s="2349"/>
      <c r="AE34" s="2349"/>
      <c r="AF34" s="2349"/>
      <c r="AG34" s="2349"/>
      <c r="AH34" s="2349"/>
      <c r="AI34" s="2349"/>
      <c r="AJ34" s="2349"/>
      <c r="AK34" s="2349"/>
      <c r="AL34" s="2349"/>
      <c r="AM34" s="2349"/>
      <c r="AN34" s="2350"/>
      <c r="AO34" s="2328">
        <f>AR34</f>
        <v>0</v>
      </c>
      <c r="AP34" s="2328"/>
      <c r="AQ34" s="2328"/>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1" t="s">
        <v>416</v>
      </c>
      <c r="AD35" s="2352"/>
      <c r="AE35" s="2352"/>
      <c r="AF35" s="2352"/>
      <c r="AG35" s="2352"/>
      <c r="AH35" s="2352"/>
      <c r="AI35" s="2352"/>
      <c r="AJ35" s="2352"/>
      <c r="AK35" s="2352"/>
      <c r="AL35" s="2352"/>
      <c r="AM35" s="2352"/>
      <c r="AN35" s="2353"/>
      <c r="AO35" s="2293">
        <f>AR35</f>
        <v>0</v>
      </c>
      <c r="AP35" s="2293"/>
      <c r="AQ35" s="2293"/>
      <c r="AR35" s="279">
        <f>SUM(AO13,AO15,AO17,AO19,AO21,AO23,AO25,AO27,AO29,AO31,AO33)</f>
        <v>0</v>
      </c>
      <c r="AS35" s="276"/>
      <c r="AT35" s="276"/>
      <c r="AU35" s="276"/>
      <c r="AV35" s="277"/>
      <c r="AW35" s="96"/>
      <c r="AX35" s="1305" t="s">
        <v>696</v>
      </c>
      <c r="AY35" s="1306"/>
      <c r="AZ35" s="1306"/>
      <c r="BA35" s="1306"/>
      <c r="BB35" s="1306"/>
      <c r="BC35" s="1306"/>
      <c r="BD35" s="1306"/>
      <c r="BE35" s="1306"/>
      <c r="BF35" s="1306"/>
      <c r="BG35" s="1306"/>
      <c r="BH35" s="1306"/>
      <c r="BI35" s="1306"/>
      <c r="BJ35" s="1306"/>
      <c r="BK35" s="1306"/>
      <c r="BL35" s="130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641</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435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90"/>
      <c r="AN9" s="37"/>
      <c r="AO9" s="37"/>
      <c r="AP9" s="37"/>
      <c r="AQ9" s="37"/>
      <c r="AR9" s="37"/>
      <c r="AS9" s="37"/>
      <c r="AT9" s="37"/>
      <c r="AU9" s="37"/>
      <c r="AV9" s="37"/>
      <c r="AW9" s="96"/>
      <c r="AX9" s="2333" t="s">
        <v>434</v>
      </c>
      <c r="AY9" s="2319"/>
      <c r="AZ9" s="2319"/>
      <c r="BA9" s="2319" t="s">
        <v>433</v>
      </c>
      <c r="BB9" s="2319"/>
      <c r="BC9" s="2319"/>
      <c r="BD9" s="2319" t="s">
        <v>432</v>
      </c>
      <c r="BE9" s="2319"/>
      <c r="BF9" s="2320"/>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421</v>
      </c>
      <c r="AD10" s="2381"/>
      <c r="AE10" s="2382"/>
      <c r="AF10" s="2408" t="s">
        <v>433</v>
      </c>
      <c r="AG10" s="2409"/>
      <c r="AH10" s="2410"/>
      <c r="AI10" s="2380" t="s">
        <v>39</v>
      </c>
      <c r="AJ10" s="2381"/>
      <c r="AK10" s="2381"/>
      <c r="AL10" s="2381"/>
      <c r="AM10" s="2389"/>
      <c r="AN10" s="37"/>
      <c r="AO10" s="37"/>
      <c r="AP10" s="37"/>
      <c r="AQ10" s="37"/>
      <c r="AR10" s="37"/>
      <c r="AS10" s="37"/>
      <c r="AT10" s="37"/>
      <c r="AU10" s="37"/>
      <c r="AV10" s="37"/>
      <c r="AW10" s="96"/>
      <c r="AX10" s="2334"/>
      <c r="AY10" s="2321"/>
      <c r="AZ10" s="2321"/>
      <c r="BA10" s="2321"/>
      <c r="BB10" s="2321"/>
      <c r="BC10" s="2321"/>
      <c r="BD10" s="2321"/>
      <c r="BE10" s="2321"/>
      <c r="BF10" s="2322"/>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80"/>
      <c r="AG11" s="2381"/>
      <c r="AH11" s="2382"/>
      <c r="AI11" s="2390"/>
      <c r="AJ11" s="2391"/>
      <c r="AK11" s="2391"/>
      <c r="AL11" s="2391"/>
      <c r="AM11" s="2392"/>
      <c r="AN11" s="37"/>
      <c r="AO11" s="37"/>
      <c r="AP11" s="37"/>
      <c r="AQ11" s="37"/>
      <c r="AR11" s="37"/>
      <c r="AS11" s="37"/>
      <c r="AT11" s="37"/>
      <c r="AU11" s="37"/>
      <c r="AV11" s="37"/>
      <c r="AW11" s="96"/>
      <c r="AX11" s="2335"/>
      <c r="AY11" s="2323"/>
      <c r="AZ11" s="2323"/>
      <c r="BA11" s="2323"/>
      <c r="BB11" s="2323"/>
      <c r="BC11" s="2323"/>
      <c r="BD11" s="2323"/>
      <c r="BE11" s="2323"/>
      <c r="BF11" s="2324"/>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68"/>
      <c r="B12" s="2369"/>
      <c r="C12" s="2369"/>
      <c r="D12" s="2369"/>
      <c r="E12" s="2369"/>
      <c r="F12" s="2369"/>
      <c r="G12" s="2370"/>
      <c r="H12" s="2365" t="s">
        <v>102</v>
      </c>
      <c r="I12" s="2366"/>
      <c r="J12" s="2366"/>
      <c r="K12" s="2366"/>
      <c r="L12" s="2366"/>
      <c r="M12" s="2367"/>
      <c r="N12" s="2364"/>
      <c r="O12" s="2364"/>
      <c r="P12" s="2364"/>
      <c r="Q12" s="2347"/>
      <c r="R12" s="2347"/>
      <c r="S12" s="2347"/>
      <c r="T12" s="2347"/>
      <c r="U12" s="2347"/>
      <c r="V12" s="2347"/>
      <c r="W12" s="2347"/>
      <c r="X12" s="2347"/>
      <c r="Y12" s="2347"/>
      <c r="Z12" s="2347"/>
      <c r="AA12" s="2347"/>
      <c r="AB12" s="2347"/>
      <c r="AC12" s="2407"/>
      <c r="AD12" s="2407"/>
      <c r="AE12" s="2407"/>
      <c r="AF12" s="2407"/>
      <c r="AG12" s="2407"/>
      <c r="AH12" s="2407"/>
      <c r="AI12" s="2354"/>
      <c r="AJ12" s="2355"/>
      <c r="AK12" s="2355"/>
      <c r="AL12" s="2355"/>
      <c r="AM12" s="2356"/>
      <c r="AN12" s="37"/>
      <c r="AO12" s="37"/>
      <c r="AP12" s="37"/>
      <c r="AQ12" s="37"/>
      <c r="AR12" s="37"/>
      <c r="AS12" s="37"/>
      <c r="AT12" s="37"/>
      <c r="AU12" s="37"/>
      <c r="AV12" s="37"/>
      <c r="AW12" s="96"/>
      <c r="AX12" s="2326"/>
      <c r="AY12" s="2327"/>
      <c r="AZ12" s="2327"/>
      <c r="BA12" s="2328" t="str">
        <f t="shared" ref="BA12:BA33" si="0">IF(1.08*N12*(Q12-W12)/1000&lt;&gt;0,1.08*N12*(Q12-W12)/1000,"")</f>
        <v/>
      </c>
      <c r="BB12" s="2328"/>
      <c r="BC12" s="2328"/>
      <c r="BD12" s="2328" t="str">
        <f t="shared" ref="BD12:BD33" si="1">IF(4.5*N12*AX12/1000&lt;&gt;0,4.5*N12*AX12/1000,"")</f>
        <v/>
      </c>
      <c r="BE12" s="2328"/>
      <c r="BF12" s="2400"/>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1"/>
      <c r="B13" s="2372"/>
      <c r="C13" s="2372"/>
      <c r="D13" s="2372"/>
      <c r="E13" s="2372"/>
      <c r="F13" s="2372"/>
      <c r="G13" s="2373"/>
      <c r="H13" s="2377" t="s">
        <v>101</v>
      </c>
      <c r="I13" s="2378"/>
      <c r="J13" s="2378"/>
      <c r="K13" s="2378"/>
      <c r="L13" s="2378"/>
      <c r="M13" s="2379"/>
      <c r="N13" s="918"/>
      <c r="O13" s="918"/>
      <c r="P13" s="918"/>
      <c r="Q13" s="919"/>
      <c r="R13" s="919"/>
      <c r="S13" s="919"/>
      <c r="T13" s="919"/>
      <c r="U13" s="919"/>
      <c r="V13" s="919"/>
      <c r="W13" s="919"/>
      <c r="X13" s="919"/>
      <c r="Y13" s="919"/>
      <c r="Z13" s="919"/>
      <c r="AA13" s="919"/>
      <c r="AB13" s="919"/>
      <c r="AC13" s="1670" t="str">
        <f>BD13</f>
        <v/>
      </c>
      <c r="AD13" s="1670"/>
      <c r="AE13" s="1670"/>
      <c r="AF13" s="1670" t="str">
        <f>BA13</f>
        <v/>
      </c>
      <c r="AG13" s="1670"/>
      <c r="AH13" s="1670"/>
      <c r="AI13" s="912"/>
      <c r="AJ13" s="913"/>
      <c r="AK13" s="913"/>
      <c r="AL13" s="913"/>
      <c r="AM13" s="914"/>
      <c r="AN13" s="37"/>
      <c r="AO13" s="37"/>
      <c r="AP13" s="37"/>
      <c r="AQ13" s="37"/>
      <c r="AR13" s="37"/>
      <c r="AS13" s="37"/>
      <c r="AT13" s="37"/>
      <c r="AU13" s="37"/>
      <c r="AV13" s="37"/>
      <c r="AW13" s="96"/>
      <c r="AX13" s="2330"/>
      <c r="AY13" s="919"/>
      <c r="AZ13" s="919"/>
      <c r="BA13" s="2331" t="str">
        <f>IF(1.08*N13*(Q13-W13)/1000&lt;&gt;0,1.08*N13*(Q13-W13)/1000,"")</f>
        <v/>
      </c>
      <c r="BB13" s="2331"/>
      <c r="BC13" s="2331"/>
      <c r="BD13" s="2331" t="str">
        <f>IF(4.5*N13*AX13/1000&lt;&gt;0,4.5*N13*AX13/1000,"")</f>
        <v/>
      </c>
      <c r="BE13" s="2331"/>
      <c r="BF13" s="2399"/>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365" t="s">
        <v>102</v>
      </c>
      <c r="I14" s="2366"/>
      <c r="J14" s="2366"/>
      <c r="K14" s="2366"/>
      <c r="L14" s="2366"/>
      <c r="M14" s="2367"/>
      <c r="N14" s="2364"/>
      <c r="O14" s="2364"/>
      <c r="P14" s="2364"/>
      <c r="Q14" s="2347"/>
      <c r="R14" s="2347"/>
      <c r="S14" s="2347"/>
      <c r="T14" s="2347"/>
      <c r="U14" s="2347"/>
      <c r="V14" s="2347"/>
      <c r="W14" s="2347"/>
      <c r="X14" s="2347"/>
      <c r="Y14" s="2347"/>
      <c r="Z14" s="2347"/>
      <c r="AA14" s="2347"/>
      <c r="AB14" s="2347"/>
      <c r="AC14" s="2407"/>
      <c r="AD14" s="2407"/>
      <c r="AE14" s="2407"/>
      <c r="AF14" s="2407"/>
      <c r="AG14" s="2407"/>
      <c r="AH14" s="2407"/>
      <c r="AI14" s="2354"/>
      <c r="AJ14" s="2355"/>
      <c r="AK14" s="2355"/>
      <c r="AL14" s="2355"/>
      <c r="AM14" s="2356"/>
      <c r="AN14" s="37"/>
      <c r="AO14" s="37"/>
      <c r="AP14" s="37"/>
      <c r="AQ14" s="37"/>
      <c r="AR14" s="37"/>
      <c r="AS14" s="37"/>
      <c r="AT14" s="37"/>
      <c r="AU14" s="37"/>
      <c r="AV14" s="37"/>
      <c r="AW14" s="96"/>
      <c r="AX14" s="2326"/>
      <c r="AY14" s="2327"/>
      <c r="AZ14" s="2327"/>
      <c r="BA14" s="2328" t="str">
        <f t="shared" si="0"/>
        <v/>
      </c>
      <c r="BB14" s="2328"/>
      <c r="BC14" s="2328"/>
      <c r="BD14" s="2328" t="str">
        <f t="shared" si="1"/>
        <v/>
      </c>
      <c r="BE14" s="2328"/>
      <c r="BF14" s="2400"/>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919"/>
      <c r="U15" s="919"/>
      <c r="V15" s="919"/>
      <c r="W15" s="919"/>
      <c r="X15" s="919"/>
      <c r="Y15" s="919"/>
      <c r="Z15" s="919"/>
      <c r="AA15" s="919"/>
      <c r="AB15" s="919"/>
      <c r="AC15" s="1670" t="str">
        <f>BD15</f>
        <v/>
      </c>
      <c r="AD15" s="1670"/>
      <c r="AE15" s="1670"/>
      <c r="AF15" s="1670" t="str">
        <f>BA15</f>
        <v/>
      </c>
      <c r="AG15" s="1670"/>
      <c r="AH15" s="1670"/>
      <c r="AI15" s="912"/>
      <c r="AJ15" s="913"/>
      <c r="AK15" s="913"/>
      <c r="AL15" s="913"/>
      <c r="AM15" s="914"/>
      <c r="AN15" s="37"/>
      <c r="AO15" s="37"/>
      <c r="AP15" s="37"/>
      <c r="AQ15" s="37"/>
      <c r="AR15" s="37"/>
      <c r="AS15" s="37"/>
      <c r="AT15" s="37"/>
      <c r="AU15" s="37"/>
      <c r="AV15" s="37"/>
      <c r="AW15" s="96"/>
      <c r="AX15" s="2330"/>
      <c r="AY15" s="919"/>
      <c r="AZ15" s="919"/>
      <c r="BA15" s="2331" t="str">
        <f t="shared" si="0"/>
        <v/>
      </c>
      <c r="BB15" s="2331"/>
      <c r="BC15" s="2331"/>
      <c r="BD15" s="2331" t="str">
        <f t="shared" si="1"/>
        <v/>
      </c>
      <c r="BE15" s="2331"/>
      <c r="BF15" s="2399"/>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365" t="s">
        <v>102</v>
      </c>
      <c r="I16" s="2366"/>
      <c r="J16" s="2366"/>
      <c r="K16" s="2366"/>
      <c r="L16" s="2366"/>
      <c r="M16" s="2367"/>
      <c r="N16" s="2364"/>
      <c r="O16" s="2364"/>
      <c r="P16" s="2364"/>
      <c r="Q16" s="2347"/>
      <c r="R16" s="2347"/>
      <c r="S16" s="2347"/>
      <c r="T16" s="2347"/>
      <c r="U16" s="2347"/>
      <c r="V16" s="2347"/>
      <c r="W16" s="2347"/>
      <c r="X16" s="2347"/>
      <c r="Y16" s="2347"/>
      <c r="Z16" s="2347"/>
      <c r="AA16" s="2347"/>
      <c r="AB16" s="2347"/>
      <c r="AC16" s="2407"/>
      <c r="AD16" s="2407"/>
      <c r="AE16" s="2407"/>
      <c r="AF16" s="2407"/>
      <c r="AG16" s="2407"/>
      <c r="AH16" s="2407"/>
      <c r="AI16" s="2354"/>
      <c r="AJ16" s="2355"/>
      <c r="AK16" s="2355"/>
      <c r="AL16" s="2355"/>
      <c r="AM16" s="2356"/>
      <c r="AN16" s="37"/>
      <c r="AO16" s="37"/>
      <c r="AP16" s="37"/>
      <c r="AQ16" s="37"/>
      <c r="AR16" s="37"/>
      <c r="AS16" s="37"/>
      <c r="AT16" s="37"/>
      <c r="AU16" s="37"/>
      <c r="AV16" s="37"/>
      <c r="AW16" s="96"/>
      <c r="AX16" s="2326"/>
      <c r="AY16" s="2327"/>
      <c r="AZ16" s="2327"/>
      <c r="BA16" s="2328" t="str">
        <f t="shared" si="0"/>
        <v/>
      </c>
      <c r="BB16" s="2328"/>
      <c r="BC16" s="2328"/>
      <c r="BD16" s="2328" t="str">
        <f t="shared" si="1"/>
        <v/>
      </c>
      <c r="BE16" s="2328"/>
      <c r="BF16" s="2400"/>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2394"/>
      <c r="O17" s="2394"/>
      <c r="P17" s="2394"/>
      <c r="Q17" s="919"/>
      <c r="R17" s="919"/>
      <c r="S17" s="919"/>
      <c r="T17" s="919"/>
      <c r="U17" s="919"/>
      <c r="V17" s="919"/>
      <c r="W17" s="919"/>
      <c r="X17" s="919"/>
      <c r="Y17" s="919"/>
      <c r="Z17" s="919"/>
      <c r="AA17" s="919"/>
      <c r="AB17" s="919"/>
      <c r="AC17" s="1670" t="str">
        <f>BD17</f>
        <v/>
      </c>
      <c r="AD17" s="1670"/>
      <c r="AE17" s="1670"/>
      <c r="AF17" s="1670" t="str">
        <f>BA17</f>
        <v/>
      </c>
      <c r="AG17" s="1670"/>
      <c r="AH17" s="1670"/>
      <c r="AI17" s="912"/>
      <c r="AJ17" s="913"/>
      <c r="AK17" s="913"/>
      <c r="AL17" s="913"/>
      <c r="AM17" s="914"/>
      <c r="AN17" s="37"/>
      <c r="AO17" s="37"/>
      <c r="AP17" s="37"/>
      <c r="AQ17" s="37"/>
      <c r="AR17" s="37"/>
      <c r="AS17" s="37"/>
      <c r="AT17" s="37"/>
      <c r="AU17" s="37"/>
      <c r="AV17" s="37"/>
      <c r="AW17" s="96"/>
      <c r="AX17" s="2330"/>
      <c r="AY17" s="919"/>
      <c r="AZ17" s="919"/>
      <c r="BA17" s="2331" t="str">
        <f t="shared" si="0"/>
        <v/>
      </c>
      <c r="BB17" s="2331"/>
      <c r="BC17" s="2331"/>
      <c r="BD17" s="2331" t="str">
        <f t="shared" si="1"/>
        <v/>
      </c>
      <c r="BE17" s="2331"/>
      <c r="BF17" s="2399"/>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365" t="s">
        <v>102</v>
      </c>
      <c r="I18" s="2366"/>
      <c r="J18" s="2366"/>
      <c r="K18" s="2366"/>
      <c r="L18" s="2366"/>
      <c r="M18" s="2367"/>
      <c r="N18" s="2364"/>
      <c r="O18" s="2364"/>
      <c r="P18" s="2364"/>
      <c r="Q18" s="2347"/>
      <c r="R18" s="2347"/>
      <c r="S18" s="2347"/>
      <c r="T18" s="2347"/>
      <c r="U18" s="2347"/>
      <c r="V18" s="2347"/>
      <c r="W18" s="2347"/>
      <c r="X18" s="2347"/>
      <c r="Y18" s="2347"/>
      <c r="Z18" s="2347"/>
      <c r="AA18" s="2347"/>
      <c r="AB18" s="2347"/>
      <c r="AC18" s="2407"/>
      <c r="AD18" s="2407"/>
      <c r="AE18" s="2407"/>
      <c r="AF18" s="2407"/>
      <c r="AG18" s="2407"/>
      <c r="AH18" s="2407"/>
      <c r="AI18" s="2354"/>
      <c r="AJ18" s="2355"/>
      <c r="AK18" s="2355"/>
      <c r="AL18" s="2355"/>
      <c r="AM18" s="2356"/>
      <c r="AN18" s="37"/>
      <c r="AO18" s="37"/>
      <c r="AP18" s="37"/>
      <c r="AQ18" s="37"/>
      <c r="AR18" s="37"/>
      <c r="AS18" s="37"/>
      <c r="AT18" s="37"/>
      <c r="AU18" s="37"/>
      <c r="AV18" s="37"/>
      <c r="AW18" s="96"/>
      <c r="AX18" s="2326"/>
      <c r="AY18" s="2327"/>
      <c r="AZ18" s="2327"/>
      <c r="BA18" s="2328" t="str">
        <f t="shared" si="0"/>
        <v/>
      </c>
      <c r="BB18" s="2328"/>
      <c r="BC18" s="2328"/>
      <c r="BD18" s="2328" t="str">
        <f t="shared" si="1"/>
        <v/>
      </c>
      <c r="BE18" s="2328"/>
      <c r="BF18" s="2400"/>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2394"/>
      <c r="O19" s="2394"/>
      <c r="P19" s="2394"/>
      <c r="Q19" s="919"/>
      <c r="R19" s="919"/>
      <c r="S19" s="919"/>
      <c r="T19" s="919"/>
      <c r="U19" s="919"/>
      <c r="V19" s="919"/>
      <c r="W19" s="919"/>
      <c r="X19" s="919"/>
      <c r="Y19" s="919"/>
      <c r="Z19" s="919"/>
      <c r="AA19" s="919"/>
      <c r="AB19" s="919"/>
      <c r="AC19" s="1670" t="str">
        <f>BD19</f>
        <v/>
      </c>
      <c r="AD19" s="1670"/>
      <c r="AE19" s="1670"/>
      <c r="AF19" s="1670" t="str">
        <f>BA19</f>
        <v/>
      </c>
      <c r="AG19" s="1670"/>
      <c r="AH19" s="1670"/>
      <c r="AI19" s="912"/>
      <c r="AJ19" s="913"/>
      <c r="AK19" s="913"/>
      <c r="AL19" s="913"/>
      <c r="AM19" s="914"/>
      <c r="AN19" s="37"/>
      <c r="AO19" s="37"/>
      <c r="AP19" s="37"/>
      <c r="AQ19" s="37"/>
      <c r="AR19" s="37"/>
      <c r="AS19" s="37"/>
      <c r="AT19" s="37"/>
      <c r="AU19" s="37"/>
      <c r="AV19" s="37"/>
      <c r="AW19" s="96"/>
      <c r="AX19" s="2330"/>
      <c r="AY19" s="919"/>
      <c r="AZ19" s="919"/>
      <c r="BA19" s="2331" t="str">
        <f t="shared" si="0"/>
        <v/>
      </c>
      <c r="BB19" s="2331"/>
      <c r="BC19" s="2331"/>
      <c r="BD19" s="2331" t="str">
        <f t="shared" si="1"/>
        <v/>
      </c>
      <c r="BE19" s="2331"/>
      <c r="BF19" s="2399"/>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365" t="s">
        <v>102</v>
      </c>
      <c r="I20" s="2366"/>
      <c r="J20" s="2366"/>
      <c r="K20" s="2366"/>
      <c r="L20" s="2366"/>
      <c r="M20" s="2367"/>
      <c r="N20" s="2364"/>
      <c r="O20" s="2364"/>
      <c r="P20" s="2364"/>
      <c r="Q20" s="2347"/>
      <c r="R20" s="2347"/>
      <c r="S20" s="2347"/>
      <c r="T20" s="2347"/>
      <c r="U20" s="2347"/>
      <c r="V20" s="2347"/>
      <c r="W20" s="2347"/>
      <c r="X20" s="2347"/>
      <c r="Y20" s="2347"/>
      <c r="Z20" s="2347"/>
      <c r="AA20" s="2347"/>
      <c r="AB20" s="2347"/>
      <c r="AC20" s="2407"/>
      <c r="AD20" s="2407"/>
      <c r="AE20" s="2407"/>
      <c r="AF20" s="2407"/>
      <c r="AG20" s="2407"/>
      <c r="AH20" s="2407"/>
      <c r="AI20" s="2354"/>
      <c r="AJ20" s="2355"/>
      <c r="AK20" s="2355"/>
      <c r="AL20" s="2355"/>
      <c r="AM20" s="2356"/>
      <c r="AN20" s="37"/>
      <c r="AO20" s="37"/>
      <c r="AP20" s="37"/>
      <c r="AQ20" s="37"/>
      <c r="AR20" s="37"/>
      <c r="AS20" s="37"/>
      <c r="AT20" s="37"/>
      <c r="AU20" s="37"/>
      <c r="AV20" s="37"/>
      <c r="AW20" s="96"/>
      <c r="AX20" s="2326"/>
      <c r="AY20" s="2327"/>
      <c r="AZ20" s="2327"/>
      <c r="BA20" s="2328" t="str">
        <f t="shared" si="0"/>
        <v/>
      </c>
      <c r="BB20" s="2328"/>
      <c r="BC20" s="2328"/>
      <c r="BD20" s="2328" t="str">
        <f t="shared" si="1"/>
        <v/>
      </c>
      <c r="BE20" s="2328"/>
      <c r="BF20" s="2400"/>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2394"/>
      <c r="O21" s="2394"/>
      <c r="P21" s="2394"/>
      <c r="Q21" s="919"/>
      <c r="R21" s="919"/>
      <c r="S21" s="919"/>
      <c r="T21" s="919"/>
      <c r="U21" s="919"/>
      <c r="V21" s="919"/>
      <c r="W21" s="919"/>
      <c r="X21" s="919"/>
      <c r="Y21" s="919"/>
      <c r="Z21" s="919"/>
      <c r="AA21" s="919"/>
      <c r="AB21" s="919"/>
      <c r="AC21" s="1670" t="str">
        <f>BD21</f>
        <v/>
      </c>
      <c r="AD21" s="1670"/>
      <c r="AE21" s="1670"/>
      <c r="AF21" s="1670" t="str">
        <f>BA21</f>
        <v/>
      </c>
      <c r="AG21" s="1670"/>
      <c r="AH21" s="1670"/>
      <c r="AI21" s="912"/>
      <c r="AJ21" s="913"/>
      <c r="AK21" s="913"/>
      <c r="AL21" s="913"/>
      <c r="AM21" s="914"/>
      <c r="AN21" s="37"/>
      <c r="AO21" s="37"/>
      <c r="AP21" s="37"/>
      <c r="AQ21" s="37"/>
      <c r="AR21" s="37"/>
      <c r="AS21" s="37"/>
      <c r="AT21" s="37"/>
      <c r="AU21" s="37"/>
      <c r="AV21" s="37"/>
      <c r="AW21" s="96"/>
      <c r="AX21" s="2330"/>
      <c r="AY21" s="919"/>
      <c r="AZ21" s="919"/>
      <c r="BA21" s="2331" t="str">
        <f t="shared" si="0"/>
        <v/>
      </c>
      <c r="BB21" s="2331"/>
      <c r="BC21" s="2331"/>
      <c r="BD21" s="2331" t="str">
        <f t="shared" si="1"/>
        <v/>
      </c>
      <c r="BE21" s="2331"/>
      <c r="BF21" s="2399"/>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365" t="s">
        <v>102</v>
      </c>
      <c r="I22" s="2366"/>
      <c r="J22" s="2366"/>
      <c r="K22" s="2366"/>
      <c r="L22" s="2366"/>
      <c r="M22" s="2367"/>
      <c r="N22" s="2364"/>
      <c r="O22" s="2364"/>
      <c r="P22" s="2364"/>
      <c r="Q22" s="2347"/>
      <c r="R22" s="2347"/>
      <c r="S22" s="2347"/>
      <c r="T22" s="2347"/>
      <c r="U22" s="2347"/>
      <c r="V22" s="2347"/>
      <c r="W22" s="2347"/>
      <c r="X22" s="2347"/>
      <c r="Y22" s="2347"/>
      <c r="Z22" s="2347"/>
      <c r="AA22" s="2347"/>
      <c r="AB22" s="2347"/>
      <c r="AC22" s="2407"/>
      <c r="AD22" s="2407"/>
      <c r="AE22" s="2407"/>
      <c r="AF22" s="2407"/>
      <c r="AG22" s="2407"/>
      <c r="AH22" s="2407"/>
      <c r="AI22" s="2354"/>
      <c r="AJ22" s="2355"/>
      <c r="AK22" s="2355"/>
      <c r="AL22" s="2355"/>
      <c r="AM22" s="2356"/>
      <c r="AN22" s="37"/>
      <c r="AO22" s="37"/>
      <c r="AP22" s="37"/>
      <c r="AQ22" s="37"/>
      <c r="AR22" s="37"/>
      <c r="AS22" s="37"/>
      <c r="AT22" s="37"/>
      <c r="AU22" s="37"/>
      <c r="AV22" s="37"/>
      <c r="AW22" s="96"/>
      <c r="AX22" s="2326"/>
      <c r="AY22" s="2327"/>
      <c r="AZ22" s="2327"/>
      <c r="BA22" s="2328" t="str">
        <f t="shared" si="0"/>
        <v/>
      </c>
      <c r="BB22" s="2328"/>
      <c r="BC22" s="2328"/>
      <c r="BD22" s="2328" t="str">
        <f t="shared" si="1"/>
        <v/>
      </c>
      <c r="BE22" s="2328"/>
      <c r="BF22" s="2400"/>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2394"/>
      <c r="O23" s="2394"/>
      <c r="P23" s="2394"/>
      <c r="Q23" s="919"/>
      <c r="R23" s="919"/>
      <c r="S23" s="919"/>
      <c r="T23" s="919"/>
      <c r="U23" s="919"/>
      <c r="V23" s="919"/>
      <c r="W23" s="919"/>
      <c r="X23" s="919"/>
      <c r="Y23" s="919"/>
      <c r="Z23" s="919"/>
      <c r="AA23" s="919"/>
      <c r="AB23" s="919"/>
      <c r="AC23" s="1670" t="str">
        <f>BD23</f>
        <v/>
      </c>
      <c r="AD23" s="1670"/>
      <c r="AE23" s="1670"/>
      <c r="AF23" s="1670" t="str">
        <f>BA23</f>
        <v/>
      </c>
      <c r="AG23" s="1670"/>
      <c r="AH23" s="1670"/>
      <c r="AI23" s="912"/>
      <c r="AJ23" s="913"/>
      <c r="AK23" s="913"/>
      <c r="AL23" s="913"/>
      <c r="AM23" s="914"/>
      <c r="AN23" s="37"/>
      <c r="AO23" s="37"/>
      <c r="AP23" s="37"/>
      <c r="AQ23" s="37"/>
      <c r="AR23" s="37"/>
      <c r="AS23" s="37"/>
      <c r="AT23" s="37"/>
      <c r="AU23" s="37"/>
      <c r="AV23" s="37"/>
      <c r="AW23" s="96"/>
      <c r="AX23" s="2330"/>
      <c r="AY23" s="919"/>
      <c r="AZ23" s="919"/>
      <c r="BA23" s="2331" t="str">
        <f t="shared" si="0"/>
        <v/>
      </c>
      <c r="BB23" s="2331"/>
      <c r="BC23" s="2331"/>
      <c r="BD23" s="2331" t="str">
        <f t="shared" si="1"/>
        <v/>
      </c>
      <c r="BE23" s="2331"/>
      <c r="BF23" s="2399"/>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365" t="s">
        <v>102</v>
      </c>
      <c r="I24" s="2366"/>
      <c r="J24" s="2366"/>
      <c r="K24" s="2366"/>
      <c r="L24" s="2366"/>
      <c r="M24" s="2367"/>
      <c r="N24" s="2364"/>
      <c r="O24" s="2364"/>
      <c r="P24" s="2364"/>
      <c r="Q24" s="2347"/>
      <c r="R24" s="2347"/>
      <c r="S24" s="2347"/>
      <c r="T24" s="2347"/>
      <c r="U24" s="2347"/>
      <c r="V24" s="2347"/>
      <c r="W24" s="2347"/>
      <c r="X24" s="2347"/>
      <c r="Y24" s="2347"/>
      <c r="Z24" s="2347"/>
      <c r="AA24" s="2347"/>
      <c r="AB24" s="2347"/>
      <c r="AC24" s="2407"/>
      <c r="AD24" s="2407"/>
      <c r="AE24" s="2407"/>
      <c r="AF24" s="2407"/>
      <c r="AG24" s="2407"/>
      <c r="AH24" s="2407"/>
      <c r="AI24" s="2354"/>
      <c r="AJ24" s="2355"/>
      <c r="AK24" s="2355"/>
      <c r="AL24" s="2355"/>
      <c r="AM24" s="2356"/>
      <c r="AN24" s="37"/>
      <c r="AO24" s="37"/>
      <c r="AP24" s="37"/>
      <c r="AQ24" s="37"/>
      <c r="AR24" s="37"/>
      <c r="AS24" s="37"/>
      <c r="AT24" s="37"/>
      <c r="AU24" s="37"/>
      <c r="AV24" s="37"/>
      <c r="AW24" s="96"/>
      <c r="AX24" s="2326"/>
      <c r="AY24" s="2327"/>
      <c r="AZ24" s="2327"/>
      <c r="BA24" s="2328" t="str">
        <f t="shared" si="0"/>
        <v/>
      </c>
      <c r="BB24" s="2328"/>
      <c r="BC24" s="2328"/>
      <c r="BD24" s="2328" t="str">
        <f t="shared" si="1"/>
        <v/>
      </c>
      <c r="BE24" s="2328"/>
      <c r="BF24" s="2400"/>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2394"/>
      <c r="O25" s="2394"/>
      <c r="P25" s="2394"/>
      <c r="Q25" s="919"/>
      <c r="R25" s="919"/>
      <c r="S25" s="919"/>
      <c r="T25" s="919"/>
      <c r="U25" s="919"/>
      <c r="V25" s="919"/>
      <c r="W25" s="919"/>
      <c r="X25" s="919"/>
      <c r="Y25" s="919"/>
      <c r="Z25" s="919"/>
      <c r="AA25" s="919"/>
      <c r="AB25" s="919"/>
      <c r="AC25" s="1670" t="str">
        <f>BD25</f>
        <v/>
      </c>
      <c r="AD25" s="1670"/>
      <c r="AE25" s="1670"/>
      <c r="AF25" s="1670" t="str">
        <f>BA25</f>
        <v/>
      </c>
      <c r="AG25" s="1670"/>
      <c r="AH25" s="1670"/>
      <c r="AI25" s="912"/>
      <c r="AJ25" s="913"/>
      <c r="AK25" s="913"/>
      <c r="AL25" s="913"/>
      <c r="AM25" s="914"/>
      <c r="AN25" s="37"/>
      <c r="AO25" s="37"/>
      <c r="AP25" s="37"/>
      <c r="AQ25" s="37"/>
      <c r="AR25" s="37"/>
      <c r="AS25" s="37"/>
      <c r="AT25" s="37"/>
      <c r="AU25" s="37"/>
      <c r="AV25" s="37"/>
      <c r="AW25" s="96"/>
      <c r="AX25" s="2330"/>
      <c r="AY25" s="919"/>
      <c r="AZ25" s="919"/>
      <c r="BA25" s="2331" t="str">
        <f t="shared" si="0"/>
        <v/>
      </c>
      <c r="BB25" s="2331"/>
      <c r="BC25" s="2331"/>
      <c r="BD25" s="2331" t="str">
        <f t="shared" si="1"/>
        <v/>
      </c>
      <c r="BE25" s="2331"/>
      <c r="BF25" s="2399"/>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365" t="s">
        <v>102</v>
      </c>
      <c r="I26" s="2366"/>
      <c r="J26" s="2366"/>
      <c r="K26" s="2366"/>
      <c r="L26" s="2366"/>
      <c r="M26" s="2367"/>
      <c r="N26" s="2364"/>
      <c r="O26" s="2364"/>
      <c r="P26" s="2364"/>
      <c r="Q26" s="2347"/>
      <c r="R26" s="2347"/>
      <c r="S26" s="2347"/>
      <c r="T26" s="2347"/>
      <c r="U26" s="2347"/>
      <c r="V26" s="2347"/>
      <c r="W26" s="2347"/>
      <c r="X26" s="2347"/>
      <c r="Y26" s="2347"/>
      <c r="Z26" s="2347"/>
      <c r="AA26" s="2347"/>
      <c r="AB26" s="2347"/>
      <c r="AC26" s="2407"/>
      <c r="AD26" s="2407"/>
      <c r="AE26" s="2407"/>
      <c r="AF26" s="2407"/>
      <c r="AG26" s="2407"/>
      <c r="AH26" s="2407"/>
      <c r="AI26" s="2354"/>
      <c r="AJ26" s="2355"/>
      <c r="AK26" s="2355"/>
      <c r="AL26" s="2355"/>
      <c r="AM26" s="2356"/>
      <c r="AN26" s="37"/>
      <c r="AO26" s="37"/>
      <c r="AP26" s="37"/>
      <c r="AQ26" s="37"/>
      <c r="AR26" s="37"/>
      <c r="AS26" s="37"/>
      <c r="AT26" s="37"/>
      <c r="AU26" s="37"/>
      <c r="AV26" s="37"/>
      <c r="AW26" s="96"/>
      <c r="AX26" s="2326"/>
      <c r="AY26" s="2327"/>
      <c r="AZ26" s="2327"/>
      <c r="BA26" s="2328" t="str">
        <f t="shared" si="0"/>
        <v/>
      </c>
      <c r="BB26" s="2328"/>
      <c r="BC26" s="2328"/>
      <c r="BD26" s="2328" t="str">
        <f t="shared" si="1"/>
        <v/>
      </c>
      <c r="BE26" s="2328"/>
      <c r="BF26" s="2400"/>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2394"/>
      <c r="O27" s="2394"/>
      <c r="P27" s="2394"/>
      <c r="Q27" s="919"/>
      <c r="R27" s="919"/>
      <c r="S27" s="919"/>
      <c r="T27" s="919"/>
      <c r="U27" s="919"/>
      <c r="V27" s="919"/>
      <c r="W27" s="919"/>
      <c r="X27" s="919"/>
      <c r="Y27" s="919"/>
      <c r="Z27" s="919"/>
      <c r="AA27" s="919"/>
      <c r="AB27" s="919"/>
      <c r="AC27" s="1670" t="str">
        <f>BD27</f>
        <v/>
      </c>
      <c r="AD27" s="1670"/>
      <c r="AE27" s="1670"/>
      <c r="AF27" s="1670" t="str">
        <f>BA27</f>
        <v/>
      </c>
      <c r="AG27" s="1670"/>
      <c r="AH27" s="1670"/>
      <c r="AI27" s="912"/>
      <c r="AJ27" s="913"/>
      <c r="AK27" s="913"/>
      <c r="AL27" s="913"/>
      <c r="AM27" s="914"/>
      <c r="AN27" s="37"/>
      <c r="AO27" s="37"/>
      <c r="AP27" s="37"/>
      <c r="AQ27" s="37"/>
      <c r="AR27" s="37"/>
      <c r="AS27" s="37"/>
      <c r="AT27" s="37"/>
      <c r="AU27" s="37"/>
      <c r="AV27" s="37"/>
      <c r="AW27" s="96"/>
      <c r="AX27" s="2330"/>
      <c r="AY27" s="919"/>
      <c r="AZ27" s="919"/>
      <c r="BA27" s="2331" t="str">
        <f t="shared" si="0"/>
        <v/>
      </c>
      <c r="BB27" s="2331"/>
      <c r="BC27" s="2331"/>
      <c r="BD27" s="2331" t="str">
        <f t="shared" si="1"/>
        <v/>
      </c>
      <c r="BE27" s="2331"/>
      <c r="BF27" s="2399"/>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365" t="s">
        <v>102</v>
      </c>
      <c r="I28" s="2366"/>
      <c r="J28" s="2366"/>
      <c r="K28" s="2366"/>
      <c r="L28" s="2366"/>
      <c r="M28" s="2367"/>
      <c r="N28" s="2401"/>
      <c r="O28" s="2402"/>
      <c r="P28" s="2403"/>
      <c r="Q28" s="2344"/>
      <c r="R28" s="2345"/>
      <c r="S28" s="2346"/>
      <c r="T28" s="2344"/>
      <c r="U28" s="2345"/>
      <c r="V28" s="2346"/>
      <c r="W28" s="2344"/>
      <c r="X28" s="2345"/>
      <c r="Y28" s="2346"/>
      <c r="Z28" s="2344"/>
      <c r="AA28" s="2345"/>
      <c r="AB28" s="2346"/>
      <c r="AC28" s="2404"/>
      <c r="AD28" s="2405"/>
      <c r="AE28" s="2406"/>
      <c r="AF28" s="2404"/>
      <c r="AG28" s="2405"/>
      <c r="AH28" s="2406"/>
      <c r="AI28" s="2354"/>
      <c r="AJ28" s="2355"/>
      <c r="AK28" s="2355"/>
      <c r="AL28" s="2355"/>
      <c r="AM28" s="2356"/>
      <c r="AN28" s="37"/>
      <c r="AO28" s="37"/>
      <c r="AP28" s="37"/>
      <c r="AQ28" s="37"/>
      <c r="AR28" s="37"/>
      <c r="AS28" s="37"/>
      <c r="AT28" s="37"/>
      <c r="AU28" s="37"/>
      <c r="AV28" s="37"/>
      <c r="AW28" s="96"/>
      <c r="AX28" s="2326"/>
      <c r="AY28" s="2327"/>
      <c r="AZ28" s="2327"/>
      <c r="BA28" s="2328" t="str">
        <f t="shared" si="0"/>
        <v/>
      </c>
      <c r="BB28" s="2328"/>
      <c r="BC28" s="2328"/>
      <c r="BD28" s="2328" t="str">
        <f t="shared" si="1"/>
        <v/>
      </c>
      <c r="BE28" s="2328"/>
      <c r="BF28" s="2400"/>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51"/>
      <c r="O29" s="952"/>
      <c r="P29" s="953"/>
      <c r="Q29" s="954"/>
      <c r="R29" s="955"/>
      <c r="S29" s="956"/>
      <c r="T29" s="954"/>
      <c r="U29" s="955"/>
      <c r="V29" s="956"/>
      <c r="W29" s="954"/>
      <c r="X29" s="955"/>
      <c r="Y29" s="956"/>
      <c r="Z29" s="954"/>
      <c r="AA29" s="955"/>
      <c r="AB29" s="956"/>
      <c r="AC29" s="1670" t="str">
        <f>BD29</f>
        <v/>
      </c>
      <c r="AD29" s="1670"/>
      <c r="AE29" s="1670"/>
      <c r="AF29" s="1670" t="str">
        <f>BA29</f>
        <v/>
      </c>
      <c r="AG29" s="1670"/>
      <c r="AH29" s="1670"/>
      <c r="AI29" s="912"/>
      <c r="AJ29" s="913"/>
      <c r="AK29" s="913"/>
      <c r="AL29" s="913"/>
      <c r="AM29" s="914"/>
      <c r="AN29" s="37"/>
      <c r="AO29" s="37"/>
      <c r="AP29" s="37"/>
      <c r="AQ29" s="37"/>
      <c r="AR29" s="37"/>
      <c r="AS29" s="37"/>
      <c r="AT29" s="37"/>
      <c r="AU29" s="37"/>
      <c r="AV29" s="37"/>
      <c r="AW29" s="96"/>
      <c r="AX29" s="2330"/>
      <c r="AY29" s="919"/>
      <c r="AZ29" s="919"/>
      <c r="BA29" s="2331" t="str">
        <f t="shared" si="0"/>
        <v/>
      </c>
      <c r="BB29" s="2331"/>
      <c r="BC29" s="2331"/>
      <c r="BD29" s="2331" t="str">
        <f t="shared" si="1"/>
        <v/>
      </c>
      <c r="BE29" s="2331"/>
      <c r="BF29" s="2399"/>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365" t="s">
        <v>102</v>
      </c>
      <c r="I30" s="2366"/>
      <c r="J30" s="2366"/>
      <c r="K30" s="2366"/>
      <c r="L30" s="2366"/>
      <c r="M30" s="2367"/>
      <c r="N30" s="2401"/>
      <c r="O30" s="2402"/>
      <c r="P30" s="2403"/>
      <c r="Q30" s="2344"/>
      <c r="R30" s="2345"/>
      <c r="S30" s="2346"/>
      <c r="T30" s="2344"/>
      <c r="U30" s="2345"/>
      <c r="V30" s="2346"/>
      <c r="W30" s="2344"/>
      <c r="X30" s="2345"/>
      <c r="Y30" s="2346"/>
      <c r="Z30" s="2344"/>
      <c r="AA30" s="2345"/>
      <c r="AB30" s="2346"/>
      <c r="AC30" s="2404"/>
      <c r="AD30" s="2405"/>
      <c r="AE30" s="2406"/>
      <c r="AF30" s="2404"/>
      <c r="AG30" s="2405"/>
      <c r="AH30" s="2406"/>
      <c r="AI30" s="2354"/>
      <c r="AJ30" s="2355"/>
      <c r="AK30" s="2355"/>
      <c r="AL30" s="2355"/>
      <c r="AM30" s="2356"/>
      <c r="AN30" s="37"/>
      <c r="AO30" s="37"/>
      <c r="AP30" s="37"/>
      <c r="AQ30" s="37"/>
      <c r="AR30" s="37"/>
      <c r="AS30" s="37"/>
      <c r="AT30" s="37"/>
      <c r="AU30" s="37"/>
      <c r="AV30" s="37"/>
      <c r="AW30" s="96"/>
      <c r="AX30" s="2326"/>
      <c r="AY30" s="2327"/>
      <c r="AZ30" s="2327"/>
      <c r="BA30" s="2328" t="str">
        <f t="shared" si="0"/>
        <v/>
      </c>
      <c r="BB30" s="2328"/>
      <c r="BC30" s="2328"/>
      <c r="BD30" s="2328" t="str">
        <f t="shared" si="1"/>
        <v/>
      </c>
      <c r="BE30" s="2328"/>
      <c r="BF30" s="2400"/>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51"/>
      <c r="O31" s="952"/>
      <c r="P31" s="953"/>
      <c r="Q31" s="954"/>
      <c r="R31" s="955"/>
      <c r="S31" s="956"/>
      <c r="T31" s="954"/>
      <c r="U31" s="955"/>
      <c r="V31" s="956"/>
      <c r="W31" s="954"/>
      <c r="X31" s="955"/>
      <c r="Y31" s="956"/>
      <c r="Z31" s="954"/>
      <c r="AA31" s="955"/>
      <c r="AB31" s="956"/>
      <c r="AC31" s="1670" t="str">
        <f>BD31</f>
        <v/>
      </c>
      <c r="AD31" s="1670"/>
      <c r="AE31" s="1670"/>
      <c r="AF31" s="1670" t="str">
        <f>BA31</f>
        <v/>
      </c>
      <c r="AG31" s="1670"/>
      <c r="AH31" s="1670"/>
      <c r="AI31" s="912"/>
      <c r="AJ31" s="913"/>
      <c r="AK31" s="913"/>
      <c r="AL31" s="913"/>
      <c r="AM31" s="914"/>
      <c r="AN31" s="37"/>
      <c r="AO31" s="37"/>
      <c r="AP31" s="37"/>
      <c r="AQ31" s="37"/>
      <c r="AR31" s="37"/>
      <c r="AS31" s="37"/>
      <c r="AT31" s="37"/>
      <c r="AU31" s="37"/>
      <c r="AV31" s="37"/>
      <c r="AW31" s="96"/>
      <c r="AX31" s="2330"/>
      <c r="AY31" s="919"/>
      <c r="AZ31" s="919"/>
      <c r="BA31" s="2331" t="str">
        <f t="shared" si="0"/>
        <v/>
      </c>
      <c r="BB31" s="2331"/>
      <c r="BC31" s="2331"/>
      <c r="BD31" s="2331" t="str">
        <f t="shared" si="1"/>
        <v/>
      </c>
      <c r="BE31" s="2331"/>
      <c r="BF31" s="2399"/>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365" t="s">
        <v>102</v>
      </c>
      <c r="I32" s="2366"/>
      <c r="J32" s="2366"/>
      <c r="K32" s="2366"/>
      <c r="L32" s="2366"/>
      <c r="M32" s="2367"/>
      <c r="N32" s="2401"/>
      <c r="O32" s="2402"/>
      <c r="P32" s="2403"/>
      <c r="Q32" s="2344"/>
      <c r="R32" s="2345"/>
      <c r="S32" s="2346"/>
      <c r="T32" s="2344"/>
      <c r="U32" s="2345"/>
      <c r="V32" s="2346"/>
      <c r="W32" s="2344"/>
      <c r="X32" s="2345"/>
      <c r="Y32" s="2346"/>
      <c r="Z32" s="2344"/>
      <c r="AA32" s="2345"/>
      <c r="AB32" s="2346"/>
      <c r="AC32" s="2404"/>
      <c r="AD32" s="2405"/>
      <c r="AE32" s="2406"/>
      <c r="AF32" s="2404"/>
      <c r="AG32" s="2405"/>
      <c r="AH32" s="2406"/>
      <c r="AI32" s="2354"/>
      <c r="AJ32" s="2355"/>
      <c r="AK32" s="2355"/>
      <c r="AL32" s="2355"/>
      <c r="AM32" s="2356"/>
      <c r="AN32" s="37"/>
      <c r="AO32" s="37"/>
      <c r="AP32" s="37"/>
      <c r="AQ32" s="37"/>
      <c r="AR32" s="37"/>
      <c r="AS32" s="37"/>
      <c r="AT32" s="37"/>
      <c r="AU32" s="37"/>
      <c r="AV32" s="37"/>
      <c r="AW32" s="96"/>
      <c r="AX32" s="2326"/>
      <c r="AY32" s="2327"/>
      <c r="AZ32" s="2327"/>
      <c r="BA32" s="2328" t="str">
        <f t="shared" si="0"/>
        <v/>
      </c>
      <c r="BB32" s="2328"/>
      <c r="BC32" s="2328"/>
      <c r="BD32" s="2328" t="str">
        <f t="shared" si="1"/>
        <v/>
      </c>
      <c r="BE32" s="2328"/>
      <c r="BF32" s="2400"/>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972"/>
      <c r="O33" s="973"/>
      <c r="P33" s="974"/>
      <c r="Q33" s="960"/>
      <c r="R33" s="961"/>
      <c r="S33" s="962"/>
      <c r="T33" s="960"/>
      <c r="U33" s="961"/>
      <c r="V33" s="962"/>
      <c r="W33" s="960"/>
      <c r="X33" s="961"/>
      <c r="Y33" s="962"/>
      <c r="Z33" s="960"/>
      <c r="AA33" s="961"/>
      <c r="AB33" s="962"/>
      <c r="AC33" s="1405" t="str">
        <f>BD33</f>
        <v/>
      </c>
      <c r="AD33" s="1405"/>
      <c r="AE33" s="1405"/>
      <c r="AF33" s="1405" t="str">
        <f>BA33</f>
        <v/>
      </c>
      <c r="AG33" s="1405"/>
      <c r="AH33" s="1405"/>
      <c r="AI33" s="963"/>
      <c r="AJ33" s="964"/>
      <c r="AK33" s="964"/>
      <c r="AL33" s="964"/>
      <c r="AM33" s="965"/>
      <c r="AN33" s="37"/>
      <c r="AO33" s="37"/>
      <c r="AP33" s="37"/>
      <c r="AQ33" s="37"/>
      <c r="AR33" s="37"/>
      <c r="AS33" s="37"/>
      <c r="AT33" s="37"/>
      <c r="AU33" s="37"/>
      <c r="AV33" s="37"/>
      <c r="AW33" s="96"/>
      <c r="AX33" s="2341"/>
      <c r="AY33" s="977"/>
      <c r="AZ33" s="977"/>
      <c r="BA33" s="2325" t="str">
        <f t="shared" si="0"/>
        <v/>
      </c>
      <c r="BB33" s="2325"/>
      <c r="BC33" s="2325"/>
      <c r="BD33" s="2325" t="str">
        <f t="shared" si="1"/>
        <v/>
      </c>
      <c r="BE33" s="2325"/>
      <c r="BF33" s="2398"/>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05" t="s">
        <v>696</v>
      </c>
      <c r="AZ35" s="1306"/>
      <c r="BA35" s="1306"/>
      <c r="BB35" s="1306"/>
      <c r="BC35" s="1306"/>
      <c r="BD35" s="1306"/>
      <c r="BE35" s="1306"/>
      <c r="BF35" s="1306"/>
      <c r="BG35" s="1306"/>
      <c r="BH35" s="1306"/>
      <c r="BI35" s="1306"/>
      <c r="BJ35" s="1306"/>
      <c r="BK35" s="1306"/>
      <c r="BL35" s="1306"/>
      <c r="BM35" s="1307"/>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6"/>
      <c r="AY36" s="905"/>
      <c r="AZ36" s="906"/>
      <c r="BA36" s="906"/>
      <c r="BB36" s="906"/>
      <c r="BC36" s="907"/>
      <c r="BD36" s="908"/>
      <c r="BE36" s="906"/>
      <c r="BF36" s="906"/>
      <c r="BG36" s="906"/>
      <c r="BH36" s="907"/>
      <c r="BI36" s="908"/>
      <c r="BJ36" s="906"/>
      <c r="BK36" s="906"/>
      <c r="BL36" s="906"/>
      <c r="BM36" s="909"/>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96"/>
      <c r="AY37" s="886"/>
      <c r="AZ37" s="870"/>
      <c r="BA37" s="870"/>
      <c r="BB37" s="870"/>
      <c r="BC37" s="871"/>
      <c r="BD37" s="869"/>
      <c r="BE37" s="870"/>
      <c r="BF37" s="870"/>
      <c r="BG37" s="870"/>
      <c r="BH37" s="871"/>
      <c r="BI37" s="869"/>
      <c r="BJ37" s="870"/>
      <c r="BK37" s="870"/>
      <c r="BL37" s="870"/>
      <c r="BM37" s="872"/>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886"/>
      <c r="AZ38" s="870"/>
      <c r="BA38" s="870"/>
      <c r="BB38" s="870"/>
      <c r="BC38" s="871"/>
      <c r="BD38" s="869"/>
      <c r="BE38" s="870"/>
      <c r="BF38" s="870"/>
      <c r="BG38" s="870"/>
      <c r="BH38" s="871"/>
      <c r="BI38" s="869"/>
      <c r="BJ38" s="870"/>
      <c r="BK38" s="870"/>
      <c r="BL38" s="870"/>
      <c r="BM38" s="872"/>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886"/>
      <c r="AZ39" s="870"/>
      <c r="BA39" s="870"/>
      <c r="BB39" s="870"/>
      <c r="BC39" s="871"/>
      <c r="BD39" s="869"/>
      <c r="BE39" s="870"/>
      <c r="BF39" s="870"/>
      <c r="BG39" s="870"/>
      <c r="BH39" s="871"/>
      <c r="BI39" s="869"/>
      <c r="BJ39" s="870"/>
      <c r="BK39" s="870"/>
      <c r="BL39" s="870"/>
      <c r="BM39" s="872"/>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886"/>
      <c r="AZ40" s="870"/>
      <c r="BA40" s="870"/>
      <c r="BB40" s="870"/>
      <c r="BC40" s="871"/>
      <c r="BD40" s="869"/>
      <c r="BE40" s="870"/>
      <c r="BF40" s="870"/>
      <c r="BG40" s="870"/>
      <c r="BH40" s="871"/>
      <c r="BI40" s="869"/>
      <c r="BJ40" s="870"/>
      <c r="BK40" s="870"/>
      <c r="BL40" s="870"/>
      <c r="BM40" s="872"/>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0"/>
      <c r="AZ41" s="923"/>
      <c r="BA41" s="923"/>
      <c r="BB41" s="923"/>
      <c r="BC41" s="931"/>
      <c r="BD41" s="922"/>
      <c r="BE41" s="923"/>
      <c r="BF41" s="923"/>
      <c r="BG41" s="923"/>
      <c r="BH41" s="931"/>
      <c r="BI41" s="922"/>
      <c r="BJ41" s="923"/>
      <c r="BK41" s="923"/>
      <c r="BL41" s="923"/>
      <c r="BM41" s="924"/>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437</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414"/>
      <c r="AH7" s="2414"/>
      <c r="AI7" s="2414"/>
      <c r="AJ7" s="2414"/>
      <c r="AK7" s="2414"/>
      <c r="AL7" s="2415"/>
      <c r="AM7" s="2415"/>
      <c r="AN7" s="2415"/>
      <c r="AO7" s="2415"/>
      <c r="AP7" s="2415"/>
      <c r="AQ7" s="2415"/>
      <c r="AR7" s="2415"/>
      <c r="AS7" s="2415"/>
      <c r="AT7" s="2415"/>
      <c r="AU7" s="2415"/>
      <c r="AV7" s="2415"/>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435</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2416"/>
      <c r="AY9" s="2417"/>
      <c r="AZ9" s="2417"/>
      <c r="BA9" s="2319" t="s">
        <v>433</v>
      </c>
      <c r="BB9" s="2319"/>
      <c r="BC9" s="2319"/>
      <c r="BD9" s="2417"/>
      <c r="BE9" s="2417"/>
      <c r="BF9" s="2417"/>
      <c r="BG9" s="2319" t="s">
        <v>791</v>
      </c>
      <c r="BH9" s="2319"/>
      <c r="BI9" s="2319"/>
      <c r="BJ9" s="2319" t="s">
        <v>430</v>
      </c>
      <c r="BK9" s="2319"/>
      <c r="BL9" s="2319"/>
      <c r="BM9" s="2319" t="s">
        <v>429</v>
      </c>
      <c r="BN9" s="2319"/>
      <c r="BO9" s="2336"/>
      <c r="BP9" s="2319" t="s">
        <v>892</v>
      </c>
      <c r="BQ9" s="2319"/>
      <c r="BR9" s="2320"/>
      <c r="BS9" s="272"/>
      <c r="BT9" s="272"/>
      <c r="BU9" s="272"/>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423</v>
      </c>
      <c r="AD10" s="2381"/>
      <c r="AE10" s="2382"/>
      <c r="AF10" s="2380" t="s">
        <v>422</v>
      </c>
      <c r="AG10" s="2381"/>
      <c r="AH10" s="2382"/>
      <c r="AI10" s="2380" t="s">
        <v>433</v>
      </c>
      <c r="AJ10" s="2381"/>
      <c r="AK10" s="2382"/>
      <c r="AL10" s="2383" t="s">
        <v>438</v>
      </c>
      <c r="AM10" s="2384"/>
      <c r="AN10" s="2385"/>
      <c r="AO10" s="2380" t="s">
        <v>439</v>
      </c>
      <c r="AP10" s="2381"/>
      <c r="AQ10" s="2382"/>
      <c r="AR10" s="2380" t="s">
        <v>418</v>
      </c>
      <c r="AS10" s="2381"/>
      <c r="AT10" s="2381"/>
      <c r="AU10" s="2381"/>
      <c r="AV10" s="2389"/>
      <c r="AW10" s="96"/>
      <c r="AX10" s="2418"/>
      <c r="AY10" s="771"/>
      <c r="AZ10" s="771"/>
      <c r="BA10" s="2321"/>
      <c r="BB10" s="2321"/>
      <c r="BC10" s="2321"/>
      <c r="BD10" s="771"/>
      <c r="BE10" s="771"/>
      <c r="BF10" s="771"/>
      <c r="BG10" s="2321"/>
      <c r="BH10" s="2321"/>
      <c r="BI10" s="2321"/>
      <c r="BJ10" s="2321"/>
      <c r="BK10" s="2321"/>
      <c r="BL10" s="2321"/>
      <c r="BM10" s="2321"/>
      <c r="BN10" s="2321"/>
      <c r="BO10" s="2337"/>
      <c r="BP10" s="2321"/>
      <c r="BQ10" s="2321"/>
      <c r="BR10" s="2322"/>
      <c r="BS10" s="272"/>
      <c r="BT10" s="272"/>
      <c r="BU10" s="272"/>
      <c r="BV10" s="5"/>
      <c r="BW10" s="5"/>
      <c r="BX10" s="5"/>
      <c r="BY10" s="5"/>
      <c r="BZ10" s="5"/>
      <c r="CA10" s="5"/>
      <c r="CB10" s="5"/>
      <c r="CC10" s="5"/>
      <c r="CD10" s="5"/>
      <c r="CE10" s="5"/>
      <c r="CF10" s="5"/>
    </row>
    <row r="11" spans="1:84" ht="12" customHeight="1" thickBot="1" x14ac:dyDescent="0.3">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80"/>
      <c r="AG11" s="2381"/>
      <c r="AH11" s="2382"/>
      <c r="AI11" s="2380"/>
      <c r="AJ11" s="2381"/>
      <c r="AK11" s="2382"/>
      <c r="AL11" s="2383"/>
      <c r="AM11" s="2384"/>
      <c r="AN11" s="2385"/>
      <c r="AO11" s="2380"/>
      <c r="AP11" s="2381"/>
      <c r="AQ11" s="2382"/>
      <c r="AR11" s="2390"/>
      <c r="AS11" s="2391"/>
      <c r="AT11" s="2391"/>
      <c r="AU11" s="2391"/>
      <c r="AV11" s="2392"/>
      <c r="AW11" s="96"/>
      <c r="AX11" s="2419"/>
      <c r="AY11" s="2420"/>
      <c r="AZ11" s="2420"/>
      <c r="BA11" s="2323"/>
      <c r="BB11" s="2323"/>
      <c r="BC11" s="2323"/>
      <c r="BD11" s="2420"/>
      <c r="BE11" s="2420"/>
      <c r="BF11" s="2420"/>
      <c r="BG11" s="2323"/>
      <c r="BH11" s="2323"/>
      <c r="BI11" s="2323"/>
      <c r="BJ11" s="2323"/>
      <c r="BK11" s="2323"/>
      <c r="BL11" s="2323"/>
      <c r="BM11" s="2323"/>
      <c r="BN11" s="2323"/>
      <c r="BO11" s="2338"/>
      <c r="BP11" s="2323"/>
      <c r="BQ11" s="2323"/>
      <c r="BR11" s="2324"/>
      <c r="BS11" s="272"/>
      <c r="BT11" s="272"/>
      <c r="BU11" s="272"/>
      <c r="BV11" s="5"/>
      <c r="BW11" s="5"/>
      <c r="BX11" s="5"/>
      <c r="BY11" s="5"/>
      <c r="BZ11" s="5"/>
      <c r="CA11" s="5"/>
      <c r="CB11" s="5"/>
      <c r="CC11" s="5"/>
      <c r="CD11" s="5"/>
      <c r="CE11" s="5"/>
      <c r="CF11" s="5"/>
    </row>
    <row r="12" spans="1:84" ht="12.75" customHeight="1" thickTop="1" x14ac:dyDescent="0.25">
      <c r="A12" s="2368"/>
      <c r="B12" s="2369"/>
      <c r="C12" s="2369"/>
      <c r="D12" s="2369"/>
      <c r="E12" s="2369"/>
      <c r="F12" s="2369"/>
      <c r="G12" s="2370"/>
      <c r="H12" s="2421" t="s">
        <v>102</v>
      </c>
      <c r="I12" s="2422"/>
      <c r="J12" s="2422"/>
      <c r="K12" s="2422"/>
      <c r="L12" s="2422"/>
      <c r="M12" s="2423"/>
      <c r="N12" s="2424"/>
      <c r="O12" s="2424"/>
      <c r="P12" s="2424"/>
      <c r="Q12" s="2425"/>
      <c r="R12" s="2425"/>
      <c r="S12" s="2425"/>
      <c r="T12" s="2426" t="str">
        <f>IF($A12&lt;&gt;"","---","")</f>
        <v/>
      </c>
      <c r="U12" s="2427"/>
      <c r="V12" s="2427"/>
      <c r="W12" s="2425"/>
      <c r="X12" s="2425"/>
      <c r="Y12" s="2425"/>
      <c r="Z12" s="2426" t="str">
        <f>IF($A12&lt;&gt;"","---","")</f>
        <v/>
      </c>
      <c r="AA12" s="2427"/>
      <c r="AB12" s="2427"/>
      <c r="AC12" s="2425"/>
      <c r="AD12" s="2425"/>
      <c r="AE12" s="2425"/>
      <c r="AF12" s="2425"/>
      <c r="AG12" s="2425"/>
      <c r="AH12" s="2425"/>
      <c r="AI12" s="2425"/>
      <c r="AJ12" s="2425"/>
      <c r="AK12" s="2425"/>
      <c r="AL12" s="2425"/>
      <c r="AM12" s="2425"/>
      <c r="AN12" s="2425"/>
      <c r="AO12" s="2425"/>
      <c r="AP12" s="2425"/>
      <c r="AQ12" s="2425"/>
      <c r="AR12" s="2430" t="s">
        <v>99</v>
      </c>
      <c r="AS12" s="2431"/>
      <c r="AT12" s="2431"/>
      <c r="AU12" s="2431"/>
      <c r="AV12" s="2432"/>
      <c r="AW12" s="96"/>
      <c r="AX12" s="2433"/>
      <c r="AY12" s="2434"/>
      <c r="AZ12" s="2434"/>
      <c r="BA12" s="2428" t="str">
        <f t="shared" ref="BA12:BA32" si="0">IF(1.08*N12*(Q12-W12)/1000&lt;&gt;0,1.08*N12*(Q12-W12)/1000,"")</f>
        <v/>
      </c>
      <c r="BB12" s="2428"/>
      <c r="BC12" s="2428"/>
      <c r="BD12" s="2435"/>
      <c r="BE12" s="2435"/>
      <c r="BF12" s="2435"/>
      <c r="BG12" s="2428" t="str">
        <f t="shared" ref="BG12:BG32" si="1">IF(AO12*500*(AF12-AC12)/1000&lt;&gt;0,AO12*500*(AF12-AC12)/1000,"")</f>
        <v/>
      </c>
      <c r="BH12" s="2428"/>
      <c r="BI12" s="2428"/>
      <c r="BJ12" s="2428" t="str">
        <f t="shared" ref="BJ12:BJ32" si="2">IFERROR((BD12*1000)/(500*(AF12-AC12)),"")</f>
        <v/>
      </c>
      <c r="BK12" s="2428"/>
      <c r="BL12" s="2428"/>
      <c r="BM12" s="2411" t="s">
        <v>99</v>
      </c>
      <c r="BN12" s="2412"/>
      <c r="BO12" s="2429"/>
      <c r="BP12" s="2411" t="s">
        <v>99</v>
      </c>
      <c r="BQ12" s="2412"/>
      <c r="BR12" s="2413"/>
      <c r="BS12" s="5"/>
      <c r="BT12" s="5"/>
      <c r="BU12" s="5"/>
      <c r="BV12" s="5"/>
      <c r="BW12" s="5"/>
      <c r="BX12" s="5"/>
      <c r="BY12" s="5"/>
      <c r="BZ12" s="5"/>
      <c r="CA12" s="5"/>
      <c r="CB12" s="5"/>
      <c r="CC12" s="5"/>
      <c r="CD12" s="5"/>
      <c r="CE12" s="5"/>
      <c r="CF12" s="5"/>
    </row>
    <row r="13" spans="1:84" ht="12" customHeight="1" x14ac:dyDescent="0.25">
      <c r="A13" s="2371"/>
      <c r="B13" s="2372"/>
      <c r="C13" s="2372"/>
      <c r="D13" s="2372"/>
      <c r="E13" s="2372"/>
      <c r="F13" s="2372"/>
      <c r="G13" s="2373"/>
      <c r="H13" s="2377" t="s">
        <v>101</v>
      </c>
      <c r="I13" s="2378"/>
      <c r="J13" s="2378"/>
      <c r="K13" s="2378"/>
      <c r="L13" s="2378"/>
      <c r="M13" s="2379"/>
      <c r="N13" s="918"/>
      <c r="O13" s="918"/>
      <c r="P13" s="918"/>
      <c r="Q13" s="919"/>
      <c r="R13" s="919"/>
      <c r="S13" s="919"/>
      <c r="T13" s="1291" t="str">
        <f>IF($A12&lt;&gt;"","---","")</f>
        <v/>
      </c>
      <c r="U13" s="1292"/>
      <c r="V13" s="1292"/>
      <c r="W13" s="919"/>
      <c r="X13" s="919"/>
      <c r="Y13" s="919"/>
      <c r="Z13" s="1291" t="str">
        <f>IF($A12&lt;&gt;"","---","")</f>
        <v/>
      </c>
      <c r="AA13" s="1292"/>
      <c r="AB13" s="1292"/>
      <c r="AC13" s="919"/>
      <c r="AD13" s="919"/>
      <c r="AE13" s="919"/>
      <c r="AF13" s="919"/>
      <c r="AG13" s="919"/>
      <c r="AH13" s="919"/>
      <c r="AI13" s="2331"/>
      <c r="AJ13" s="2331"/>
      <c r="AK13" s="2331"/>
      <c r="AL13" s="919"/>
      <c r="AM13" s="919"/>
      <c r="AN13" s="919"/>
      <c r="AO13" s="1292" t="str">
        <f>IFERROR(SQRT(AL13/AL12)*AO12,"")</f>
        <v/>
      </c>
      <c r="AP13" s="1292"/>
      <c r="AQ13" s="1292"/>
      <c r="AR13" s="2357"/>
      <c r="AS13" s="2358"/>
      <c r="AT13" s="2358"/>
      <c r="AU13" s="2339" t="s">
        <v>119</v>
      </c>
      <c r="AV13" s="2340"/>
      <c r="AW13" s="96"/>
      <c r="AX13" s="2436"/>
      <c r="AY13" s="2437"/>
      <c r="AZ13" s="2437"/>
      <c r="BA13" s="2331" t="str">
        <f>IF(1.08*N13*(W13-Q13)/1000&lt;&gt;0,1.08*N13*(W13-Q13)/1000,"")</f>
        <v/>
      </c>
      <c r="BB13" s="2331"/>
      <c r="BC13" s="2331"/>
      <c r="BD13" s="2435"/>
      <c r="BE13" s="2435"/>
      <c r="BF13" s="2435"/>
      <c r="BG13" s="2331" t="str">
        <f>IFERROR(IF(AO13*500*(AC13-AF13)/1000&lt;&gt;0,AO13*500*(AC13-AF13)/1000,""),"")</f>
        <v/>
      </c>
      <c r="BH13" s="2331"/>
      <c r="BI13" s="2331"/>
      <c r="BJ13" s="2331" t="str">
        <f>IFERROR((BA13*1000)/(500*(AC13-AF13)),"")</f>
        <v/>
      </c>
      <c r="BK13" s="2331"/>
      <c r="BL13" s="2331"/>
      <c r="BM13" s="1670" t="str">
        <f>IFERROR(SQRT(AL13/AL12)*AO12,"")</f>
        <v/>
      </c>
      <c r="BN13" s="1670"/>
      <c r="BO13" s="2332"/>
      <c r="BP13" s="1670" t="e">
        <f>BA13/BG13</f>
        <v>#VALUE!</v>
      </c>
      <c r="BQ13" s="1670"/>
      <c r="BR13" s="2314"/>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421" t="s">
        <v>102</v>
      </c>
      <c r="I14" s="2422"/>
      <c r="J14" s="2422"/>
      <c r="K14" s="2422"/>
      <c r="L14" s="2422"/>
      <c r="M14" s="2423"/>
      <c r="N14" s="2424"/>
      <c r="O14" s="2424"/>
      <c r="P14" s="2424"/>
      <c r="Q14" s="2425"/>
      <c r="R14" s="2425"/>
      <c r="S14" s="2425"/>
      <c r="T14" s="2426" t="str">
        <f>IF($A14&lt;&gt;"","---","")</f>
        <v/>
      </c>
      <c r="U14" s="2427"/>
      <c r="V14" s="2427"/>
      <c r="W14" s="2425"/>
      <c r="X14" s="2425"/>
      <c r="Y14" s="2425"/>
      <c r="Z14" s="2426" t="str">
        <f>IF($A14&lt;&gt;"","---","")</f>
        <v/>
      </c>
      <c r="AA14" s="2427"/>
      <c r="AB14" s="2427"/>
      <c r="AC14" s="2425"/>
      <c r="AD14" s="2425"/>
      <c r="AE14" s="2425"/>
      <c r="AF14" s="2425"/>
      <c r="AG14" s="2425"/>
      <c r="AH14" s="2425"/>
      <c r="AI14" s="2425"/>
      <c r="AJ14" s="2425"/>
      <c r="AK14" s="2425"/>
      <c r="AL14" s="2425"/>
      <c r="AM14" s="2425"/>
      <c r="AN14" s="2425"/>
      <c r="AO14" s="2425"/>
      <c r="AP14" s="2425"/>
      <c r="AQ14" s="2425"/>
      <c r="AR14" s="2430" t="s">
        <v>99</v>
      </c>
      <c r="AS14" s="2431"/>
      <c r="AT14" s="2431"/>
      <c r="AU14" s="2431"/>
      <c r="AV14" s="2432"/>
      <c r="AW14" s="96"/>
      <c r="AX14" s="2433"/>
      <c r="AY14" s="2434"/>
      <c r="AZ14" s="2434"/>
      <c r="BA14" s="2428" t="str">
        <f t="shared" si="0"/>
        <v/>
      </c>
      <c r="BB14" s="2428"/>
      <c r="BC14" s="2428"/>
      <c r="BD14" s="2435"/>
      <c r="BE14" s="2435"/>
      <c r="BF14" s="2435"/>
      <c r="BG14" s="2438" t="str">
        <f t="shared" si="1"/>
        <v/>
      </c>
      <c r="BH14" s="2439"/>
      <c r="BI14" s="2440"/>
      <c r="BJ14" s="2428" t="str">
        <f t="shared" si="2"/>
        <v/>
      </c>
      <c r="BK14" s="2428"/>
      <c r="BL14" s="2428"/>
      <c r="BM14" s="2411" t="s">
        <v>99</v>
      </c>
      <c r="BN14" s="2412"/>
      <c r="BO14" s="2429"/>
      <c r="BP14" s="2411" t="s">
        <v>99</v>
      </c>
      <c r="BQ14" s="2412"/>
      <c r="BR14" s="2413"/>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1291" t="str">
        <f>IF($A14&lt;&gt;"","---","")</f>
        <v/>
      </c>
      <c r="U15" s="1292"/>
      <c r="V15" s="1292"/>
      <c r="W15" s="919"/>
      <c r="X15" s="919"/>
      <c r="Y15" s="919"/>
      <c r="Z15" s="1291" t="str">
        <f>IF($A14&lt;&gt;"","---","")</f>
        <v/>
      </c>
      <c r="AA15" s="1292"/>
      <c r="AB15" s="1292"/>
      <c r="AC15" s="919"/>
      <c r="AD15" s="919"/>
      <c r="AE15" s="919"/>
      <c r="AF15" s="919"/>
      <c r="AG15" s="919"/>
      <c r="AH15" s="919"/>
      <c r="AI15" s="2331" t="str">
        <f>BA15</f>
        <v/>
      </c>
      <c r="AJ15" s="2331"/>
      <c r="AK15" s="2331"/>
      <c r="AL15" s="919"/>
      <c r="AM15" s="919"/>
      <c r="AN15" s="919"/>
      <c r="AO15" s="1292" t="str">
        <f>IFERROR(SQRT(AL15/AL14)*AO14,"")</f>
        <v/>
      </c>
      <c r="AP15" s="1292"/>
      <c r="AQ15" s="1292"/>
      <c r="AR15" s="2357"/>
      <c r="AS15" s="2358"/>
      <c r="AT15" s="2358"/>
      <c r="AU15" s="2339" t="s">
        <v>119</v>
      </c>
      <c r="AV15" s="2340"/>
      <c r="AW15" s="96"/>
      <c r="AX15" s="2441"/>
      <c r="AY15" s="2437"/>
      <c r="AZ15" s="2437"/>
      <c r="BA15" s="2331" t="str">
        <f>IF(1.08*N15*(W15-Q15)/1000&lt;&gt;0,1.08*N15*(W15-Q15)/1000,"")</f>
        <v/>
      </c>
      <c r="BB15" s="2331"/>
      <c r="BC15" s="2331"/>
      <c r="BD15" s="2435"/>
      <c r="BE15" s="2435"/>
      <c r="BF15" s="2435"/>
      <c r="BG15" s="2331" t="str">
        <f>IFERROR(IF(AO15*500*(AC15-AF15)/1000&lt;&gt;0,AO15*500*(AC15-AF15)/1000,""),"")</f>
        <v/>
      </c>
      <c r="BH15" s="2331"/>
      <c r="BI15" s="2331"/>
      <c r="BJ15" s="2331" t="str">
        <f>IFERROR((BA15*1000)/(500*(AC15-AF15)),"")</f>
        <v/>
      </c>
      <c r="BK15" s="2331"/>
      <c r="BL15" s="2331"/>
      <c r="BM15" s="1670" t="str">
        <f>IFERROR(SQRT(AL15/AL14)*AO14,"")</f>
        <v/>
      </c>
      <c r="BN15" s="1670"/>
      <c r="BO15" s="2332"/>
      <c r="BP15" s="1670" t="e">
        <f>BA15/BG15</f>
        <v>#VALUE!</v>
      </c>
      <c r="BQ15" s="1670"/>
      <c r="BR15" s="2314"/>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421" t="s">
        <v>102</v>
      </c>
      <c r="I16" s="2422"/>
      <c r="J16" s="2422"/>
      <c r="K16" s="2422"/>
      <c r="L16" s="2422"/>
      <c r="M16" s="2423"/>
      <c r="N16" s="2424"/>
      <c r="O16" s="2424"/>
      <c r="P16" s="2424"/>
      <c r="Q16" s="2425"/>
      <c r="R16" s="2425"/>
      <c r="S16" s="2425"/>
      <c r="T16" s="2426" t="str">
        <f>IF($A16&lt;&gt;"","---","")</f>
        <v/>
      </c>
      <c r="U16" s="2427"/>
      <c r="V16" s="2427"/>
      <c r="W16" s="2425"/>
      <c r="X16" s="2425"/>
      <c r="Y16" s="2425"/>
      <c r="Z16" s="2426" t="str">
        <f>IF($A16&lt;&gt;"","---","")</f>
        <v/>
      </c>
      <c r="AA16" s="2427"/>
      <c r="AB16" s="2427"/>
      <c r="AC16" s="2425"/>
      <c r="AD16" s="2425"/>
      <c r="AE16" s="2425"/>
      <c r="AF16" s="2425"/>
      <c r="AG16" s="2425"/>
      <c r="AH16" s="2425"/>
      <c r="AI16" s="2425"/>
      <c r="AJ16" s="2425"/>
      <c r="AK16" s="2425"/>
      <c r="AL16" s="2425"/>
      <c r="AM16" s="2425"/>
      <c r="AN16" s="2425"/>
      <c r="AO16" s="2425"/>
      <c r="AP16" s="2425"/>
      <c r="AQ16" s="2425"/>
      <c r="AR16" s="2430" t="s">
        <v>99</v>
      </c>
      <c r="AS16" s="2431"/>
      <c r="AT16" s="2431"/>
      <c r="AU16" s="2431"/>
      <c r="AV16" s="2432"/>
      <c r="AW16" s="96"/>
      <c r="AX16" s="2433"/>
      <c r="AY16" s="2434"/>
      <c r="AZ16" s="2434"/>
      <c r="BA16" s="2428" t="str">
        <f t="shared" si="0"/>
        <v/>
      </c>
      <c r="BB16" s="2428"/>
      <c r="BC16" s="2428"/>
      <c r="BD16" s="2435"/>
      <c r="BE16" s="2435"/>
      <c r="BF16" s="2435"/>
      <c r="BG16" s="2438" t="str">
        <f t="shared" si="1"/>
        <v/>
      </c>
      <c r="BH16" s="2439"/>
      <c r="BI16" s="2440"/>
      <c r="BJ16" s="2428" t="str">
        <f t="shared" si="2"/>
        <v/>
      </c>
      <c r="BK16" s="2428"/>
      <c r="BL16" s="2428"/>
      <c r="BM16" s="2411" t="s">
        <v>99</v>
      </c>
      <c r="BN16" s="2412"/>
      <c r="BO16" s="2429"/>
      <c r="BP16" s="2411" t="s">
        <v>99</v>
      </c>
      <c r="BQ16" s="2412"/>
      <c r="BR16" s="2413"/>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918"/>
      <c r="O17" s="918"/>
      <c r="P17" s="918"/>
      <c r="Q17" s="919"/>
      <c r="R17" s="919"/>
      <c r="S17" s="919"/>
      <c r="T17" s="1291" t="str">
        <f>IF($A16&lt;&gt;"","---","")</f>
        <v/>
      </c>
      <c r="U17" s="1292"/>
      <c r="V17" s="1292"/>
      <c r="W17" s="919"/>
      <c r="X17" s="919"/>
      <c r="Y17" s="919"/>
      <c r="Z17" s="1291" t="str">
        <f>IF($A16&lt;&gt;"","---","")</f>
        <v/>
      </c>
      <c r="AA17" s="1292"/>
      <c r="AB17" s="1292"/>
      <c r="AC17" s="919"/>
      <c r="AD17" s="919"/>
      <c r="AE17" s="919"/>
      <c r="AF17" s="919"/>
      <c r="AG17" s="919"/>
      <c r="AH17" s="919"/>
      <c r="AI17" s="2331" t="str">
        <f>BA17</f>
        <v/>
      </c>
      <c r="AJ17" s="2331"/>
      <c r="AK17" s="2331"/>
      <c r="AL17" s="919"/>
      <c r="AM17" s="919"/>
      <c r="AN17" s="919"/>
      <c r="AO17" s="1292" t="str">
        <f>IFERROR(SQRT(AL17/AL16)*AO16,"")</f>
        <v/>
      </c>
      <c r="AP17" s="1292"/>
      <c r="AQ17" s="1292"/>
      <c r="AR17" s="2357"/>
      <c r="AS17" s="2358"/>
      <c r="AT17" s="2358"/>
      <c r="AU17" s="2339" t="s">
        <v>119</v>
      </c>
      <c r="AV17" s="2340"/>
      <c r="AW17" s="96"/>
      <c r="AX17" s="2441"/>
      <c r="AY17" s="2437"/>
      <c r="AZ17" s="2437"/>
      <c r="BA17" s="2331" t="str">
        <f>IF(1.08*N17*(W17-Q17)/1000&lt;&gt;0,1.08*N17*(W17-Q17)/1000,"")</f>
        <v/>
      </c>
      <c r="BB17" s="2331"/>
      <c r="BC17" s="2331"/>
      <c r="BD17" s="2435"/>
      <c r="BE17" s="2435"/>
      <c r="BF17" s="2435"/>
      <c r="BG17" s="2331" t="str">
        <f>IFERROR(IF(AO17*500*(AC17-AF17)/1000&lt;&gt;0,AO17*500*(AC17-AF17)/1000,""),"")</f>
        <v/>
      </c>
      <c r="BH17" s="2331"/>
      <c r="BI17" s="2331"/>
      <c r="BJ17" s="2331" t="str">
        <f>IFERROR((BA17*1000)/(500*(AC17-AF17)),"")</f>
        <v/>
      </c>
      <c r="BK17" s="2331"/>
      <c r="BL17" s="2331"/>
      <c r="BM17" s="1670" t="str">
        <f>IFERROR(SQRT(AL17/AL16)*AO16,"")</f>
        <v/>
      </c>
      <c r="BN17" s="1670"/>
      <c r="BO17" s="2332"/>
      <c r="BP17" s="1670" t="e">
        <f>BA17/BG17</f>
        <v>#VALUE!</v>
      </c>
      <c r="BQ17" s="1670"/>
      <c r="BR17" s="2314"/>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421" t="s">
        <v>102</v>
      </c>
      <c r="I18" s="2422"/>
      <c r="J18" s="2422"/>
      <c r="K18" s="2422"/>
      <c r="L18" s="2422"/>
      <c r="M18" s="2423"/>
      <c r="N18" s="2424"/>
      <c r="O18" s="2424"/>
      <c r="P18" s="2424"/>
      <c r="Q18" s="2425"/>
      <c r="R18" s="2425"/>
      <c r="S18" s="2425"/>
      <c r="T18" s="2426" t="str">
        <f>IF($A18&lt;&gt;"","---","")</f>
        <v/>
      </c>
      <c r="U18" s="2427"/>
      <c r="V18" s="2427"/>
      <c r="W18" s="2425"/>
      <c r="X18" s="2425"/>
      <c r="Y18" s="2425"/>
      <c r="Z18" s="2426" t="str">
        <f>IF($A18&lt;&gt;"","---","")</f>
        <v/>
      </c>
      <c r="AA18" s="2427"/>
      <c r="AB18" s="2427"/>
      <c r="AC18" s="2425"/>
      <c r="AD18" s="2425"/>
      <c r="AE18" s="2425"/>
      <c r="AF18" s="2425"/>
      <c r="AG18" s="2425"/>
      <c r="AH18" s="2425"/>
      <c r="AI18" s="2425"/>
      <c r="AJ18" s="2425"/>
      <c r="AK18" s="2425"/>
      <c r="AL18" s="2425"/>
      <c r="AM18" s="2425"/>
      <c r="AN18" s="2425"/>
      <c r="AO18" s="2425"/>
      <c r="AP18" s="2425"/>
      <c r="AQ18" s="2425"/>
      <c r="AR18" s="2430" t="s">
        <v>99</v>
      </c>
      <c r="AS18" s="2431"/>
      <c r="AT18" s="2431"/>
      <c r="AU18" s="2431"/>
      <c r="AV18" s="2432"/>
      <c r="AW18" s="96"/>
      <c r="AX18" s="2433"/>
      <c r="AY18" s="2434"/>
      <c r="AZ18" s="2434"/>
      <c r="BA18" s="2428" t="str">
        <f t="shared" si="0"/>
        <v/>
      </c>
      <c r="BB18" s="2428"/>
      <c r="BC18" s="2428"/>
      <c r="BD18" s="2435"/>
      <c r="BE18" s="2435"/>
      <c r="BF18" s="2435"/>
      <c r="BG18" s="2428" t="str">
        <f t="shared" si="1"/>
        <v/>
      </c>
      <c r="BH18" s="2428"/>
      <c r="BI18" s="2428"/>
      <c r="BJ18" s="2428" t="str">
        <f t="shared" si="2"/>
        <v/>
      </c>
      <c r="BK18" s="2428"/>
      <c r="BL18" s="2428"/>
      <c r="BM18" s="2411" t="s">
        <v>99</v>
      </c>
      <c r="BN18" s="2412"/>
      <c r="BO18" s="2429"/>
      <c r="BP18" s="2411" t="s">
        <v>99</v>
      </c>
      <c r="BQ18" s="2412"/>
      <c r="BR18" s="2413"/>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918"/>
      <c r="O19" s="918"/>
      <c r="P19" s="918"/>
      <c r="Q19" s="919"/>
      <c r="R19" s="919"/>
      <c r="S19" s="919"/>
      <c r="T19" s="1291" t="str">
        <f>IF($A18&lt;&gt;"","---","")</f>
        <v/>
      </c>
      <c r="U19" s="1292"/>
      <c r="V19" s="1292"/>
      <c r="W19" s="919"/>
      <c r="X19" s="919"/>
      <c r="Y19" s="919"/>
      <c r="Z19" s="1291" t="str">
        <f>IF($A18&lt;&gt;"","---","")</f>
        <v/>
      </c>
      <c r="AA19" s="1292"/>
      <c r="AB19" s="1292"/>
      <c r="AC19" s="919"/>
      <c r="AD19" s="919"/>
      <c r="AE19" s="919"/>
      <c r="AF19" s="919"/>
      <c r="AG19" s="919"/>
      <c r="AH19" s="919"/>
      <c r="AI19" s="2331" t="str">
        <f>BA19</f>
        <v/>
      </c>
      <c r="AJ19" s="2331"/>
      <c r="AK19" s="2331"/>
      <c r="AL19" s="919"/>
      <c r="AM19" s="919"/>
      <c r="AN19" s="919"/>
      <c r="AO19" s="1292" t="str">
        <f>IFERROR(SQRT(AL19/AL18)*AO18,"")</f>
        <v/>
      </c>
      <c r="AP19" s="1292"/>
      <c r="AQ19" s="1292"/>
      <c r="AR19" s="2357"/>
      <c r="AS19" s="2358"/>
      <c r="AT19" s="2358"/>
      <c r="AU19" s="2339" t="s">
        <v>119</v>
      </c>
      <c r="AV19" s="2340"/>
      <c r="AW19" s="96"/>
      <c r="AX19" s="2441"/>
      <c r="AY19" s="2437"/>
      <c r="AZ19" s="2437"/>
      <c r="BA19" s="2331" t="str">
        <f>IF(1.08*N19*(W19-Q19)/1000&lt;&gt;0,1.08*N19*(W19-Q19)/1000,"")</f>
        <v/>
      </c>
      <c r="BB19" s="2331"/>
      <c r="BC19" s="2331"/>
      <c r="BD19" s="2435"/>
      <c r="BE19" s="2435"/>
      <c r="BF19" s="2435"/>
      <c r="BG19" s="2331" t="str">
        <f>IFERROR(IF(AO19*500*(AC19-AF19)/1000&lt;&gt;0,AO19*500*(AC19-AF19)/1000,""),"")</f>
        <v/>
      </c>
      <c r="BH19" s="2331"/>
      <c r="BI19" s="2331"/>
      <c r="BJ19" s="2331" t="str">
        <f>IFERROR((BA19*1000)/(500*(AC19-AF19)),"")</f>
        <v/>
      </c>
      <c r="BK19" s="2331"/>
      <c r="BL19" s="2331"/>
      <c r="BM19" s="1670" t="str">
        <f>IFERROR(SQRT(AL19/AL18)*AO18,"")</f>
        <v/>
      </c>
      <c r="BN19" s="1670"/>
      <c r="BO19" s="2332"/>
      <c r="BP19" s="1670" t="e">
        <f>BA19/BG19</f>
        <v>#VALUE!</v>
      </c>
      <c r="BQ19" s="1670"/>
      <c r="BR19" s="2314"/>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421" t="s">
        <v>102</v>
      </c>
      <c r="I20" s="2422"/>
      <c r="J20" s="2422"/>
      <c r="K20" s="2422"/>
      <c r="L20" s="2422"/>
      <c r="M20" s="2423"/>
      <c r="N20" s="2424"/>
      <c r="O20" s="2424"/>
      <c r="P20" s="2424"/>
      <c r="Q20" s="2425"/>
      <c r="R20" s="2425"/>
      <c r="S20" s="2425"/>
      <c r="T20" s="2426" t="str">
        <f>IF($A20&lt;&gt;"","---","")</f>
        <v/>
      </c>
      <c r="U20" s="2427"/>
      <c r="V20" s="2427"/>
      <c r="W20" s="2425"/>
      <c r="X20" s="2425"/>
      <c r="Y20" s="2425"/>
      <c r="Z20" s="2426" t="str">
        <f>IF($A20&lt;&gt;"","---","")</f>
        <v/>
      </c>
      <c r="AA20" s="2427"/>
      <c r="AB20" s="2427"/>
      <c r="AC20" s="2425"/>
      <c r="AD20" s="2425"/>
      <c r="AE20" s="2425"/>
      <c r="AF20" s="2425"/>
      <c r="AG20" s="2425"/>
      <c r="AH20" s="2425"/>
      <c r="AI20" s="2425"/>
      <c r="AJ20" s="2425"/>
      <c r="AK20" s="2425"/>
      <c r="AL20" s="2425"/>
      <c r="AM20" s="2425"/>
      <c r="AN20" s="2425"/>
      <c r="AO20" s="2425"/>
      <c r="AP20" s="2425"/>
      <c r="AQ20" s="2425"/>
      <c r="AR20" s="2430" t="s">
        <v>99</v>
      </c>
      <c r="AS20" s="2431"/>
      <c r="AT20" s="2431"/>
      <c r="AU20" s="2431"/>
      <c r="AV20" s="2432"/>
      <c r="AW20" s="96"/>
      <c r="AX20" s="2433"/>
      <c r="AY20" s="2434"/>
      <c r="AZ20" s="2434"/>
      <c r="BA20" s="2428" t="str">
        <f t="shared" si="0"/>
        <v/>
      </c>
      <c r="BB20" s="2428"/>
      <c r="BC20" s="2428"/>
      <c r="BD20" s="2435"/>
      <c r="BE20" s="2435"/>
      <c r="BF20" s="2435"/>
      <c r="BG20" s="2428" t="str">
        <f t="shared" si="1"/>
        <v/>
      </c>
      <c r="BH20" s="2428"/>
      <c r="BI20" s="2428"/>
      <c r="BJ20" s="2428" t="str">
        <f t="shared" si="2"/>
        <v/>
      </c>
      <c r="BK20" s="2428"/>
      <c r="BL20" s="2428"/>
      <c r="BM20" s="2411" t="s">
        <v>99</v>
      </c>
      <c r="BN20" s="2412"/>
      <c r="BO20" s="2429"/>
      <c r="BP20" s="2411" t="s">
        <v>99</v>
      </c>
      <c r="BQ20" s="2412"/>
      <c r="BR20" s="2413"/>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918"/>
      <c r="O21" s="918"/>
      <c r="P21" s="918"/>
      <c r="Q21" s="919"/>
      <c r="R21" s="919"/>
      <c r="S21" s="919"/>
      <c r="T21" s="1291" t="str">
        <f>IF($A20&lt;&gt;"","---","")</f>
        <v/>
      </c>
      <c r="U21" s="1292"/>
      <c r="V21" s="1292"/>
      <c r="W21" s="919"/>
      <c r="X21" s="919"/>
      <c r="Y21" s="919"/>
      <c r="Z21" s="1291" t="str">
        <f>IF($A20&lt;&gt;"","---","")</f>
        <v/>
      </c>
      <c r="AA21" s="1292"/>
      <c r="AB21" s="1292"/>
      <c r="AC21" s="919"/>
      <c r="AD21" s="919"/>
      <c r="AE21" s="919"/>
      <c r="AF21" s="919"/>
      <c r="AG21" s="919"/>
      <c r="AH21" s="919"/>
      <c r="AI21" s="2331" t="str">
        <f>BA21</f>
        <v/>
      </c>
      <c r="AJ21" s="2331"/>
      <c r="AK21" s="2331"/>
      <c r="AL21" s="919"/>
      <c r="AM21" s="919"/>
      <c r="AN21" s="919"/>
      <c r="AO21" s="1292" t="str">
        <f>IFERROR(SQRT(AL21/AL20)*AO20,"")</f>
        <v/>
      </c>
      <c r="AP21" s="1292"/>
      <c r="AQ21" s="1292"/>
      <c r="AR21" s="2357"/>
      <c r="AS21" s="2358"/>
      <c r="AT21" s="2358"/>
      <c r="AU21" s="2339" t="s">
        <v>119</v>
      </c>
      <c r="AV21" s="2340"/>
      <c r="AW21" s="96"/>
      <c r="AX21" s="2441"/>
      <c r="AY21" s="2437"/>
      <c r="AZ21" s="2437"/>
      <c r="BA21" s="2331" t="str">
        <f>IF(1.08*N21*(W21-Q21)/1000&lt;&gt;0,1.08*N21*(W21-Q21)/1000,"")</f>
        <v/>
      </c>
      <c r="BB21" s="2331"/>
      <c r="BC21" s="2331"/>
      <c r="BD21" s="2435"/>
      <c r="BE21" s="2435"/>
      <c r="BF21" s="2435"/>
      <c r="BG21" s="2331" t="str">
        <f>IFERROR(IF(AO21*500*(AC21-AF21)/1000&lt;&gt;0,AO21*500*(AC21-AF21)/1000,""),"")</f>
        <v/>
      </c>
      <c r="BH21" s="2331"/>
      <c r="BI21" s="2331"/>
      <c r="BJ21" s="2331" t="str">
        <f>IFERROR((BA21*1000)/(500*(AC21-AF21)),"")</f>
        <v/>
      </c>
      <c r="BK21" s="2331"/>
      <c r="BL21" s="2331"/>
      <c r="BM21" s="1670" t="str">
        <f>IFERROR(SQRT(AL21/AL20)*AO20,"")</f>
        <v/>
      </c>
      <c r="BN21" s="1670"/>
      <c r="BO21" s="2332"/>
      <c r="BP21" s="1670" t="e">
        <f>BA21/BG21</f>
        <v>#VALUE!</v>
      </c>
      <c r="BQ21" s="1670"/>
      <c r="BR21" s="2314"/>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421" t="s">
        <v>102</v>
      </c>
      <c r="I22" s="2422"/>
      <c r="J22" s="2422"/>
      <c r="K22" s="2422"/>
      <c r="L22" s="2422"/>
      <c r="M22" s="2423"/>
      <c r="N22" s="2424"/>
      <c r="O22" s="2424"/>
      <c r="P22" s="2424"/>
      <c r="Q22" s="2425"/>
      <c r="R22" s="2425"/>
      <c r="S22" s="2425"/>
      <c r="T22" s="2426" t="str">
        <f>IF($A22&lt;&gt;"","---","")</f>
        <v/>
      </c>
      <c r="U22" s="2427"/>
      <c r="V22" s="2427"/>
      <c r="W22" s="2425"/>
      <c r="X22" s="2425"/>
      <c r="Y22" s="2425"/>
      <c r="Z22" s="2426" t="str">
        <f>IF($A22&lt;&gt;"","---","")</f>
        <v/>
      </c>
      <c r="AA22" s="2427"/>
      <c r="AB22" s="2427"/>
      <c r="AC22" s="2425"/>
      <c r="AD22" s="2425"/>
      <c r="AE22" s="2425"/>
      <c r="AF22" s="2425"/>
      <c r="AG22" s="2425"/>
      <c r="AH22" s="2425"/>
      <c r="AI22" s="2425"/>
      <c r="AJ22" s="2425"/>
      <c r="AK22" s="2425"/>
      <c r="AL22" s="2425"/>
      <c r="AM22" s="2425"/>
      <c r="AN22" s="2425"/>
      <c r="AO22" s="2425"/>
      <c r="AP22" s="2425"/>
      <c r="AQ22" s="2425"/>
      <c r="AR22" s="2430" t="s">
        <v>99</v>
      </c>
      <c r="AS22" s="2431"/>
      <c r="AT22" s="2431"/>
      <c r="AU22" s="2431"/>
      <c r="AV22" s="2432"/>
      <c r="AW22" s="96"/>
      <c r="AX22" s="2433"/>
      <c r="AY22" s="2434"/>
      <c r="AZ22" s="2434"/>
      <c r="BA22" s="2428" t="str">
        <f t="shared" si="0"/>
        <v/>
      </c>
      <c r="BB22" s="2428"/>
      <c r="BC22" s="2428"/>
      <c r="BD22" s="2435"/>
      <c r="BE22" s="2435"/>
      <c r="BF22" s="2435"/>
      <c r="BG22" s="2428" t="str">
        <f t="shared" si="1"/>
        <v/>
      </c>
      <c r="BH22" s="2428"/>
      <c r="BI22" s="2428"/>
      <c r="BJ22" s="2428" t="str">
        <f t="shared" si="2"/>
        <v/>
      </c>
      <c r="BK22" s="2428"/>
      <c r="BL22" s="2428"/>
      <c r="BM22" s="2411" t="s">
        <v>99</v>
      </c>
      <c r="BN22" s="2412"/>
      <c r="BO22" s="2429"/>
      <c r="BP22" s="2411" t="s">
        <v>99</v>
      </c>
      <c r="BQ22" s="2412"/>
      <c r="BR22" s="2413"/>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918"/>
      <c r="O23" s="918"/>
      <c r="P23" s="918"/>
      <c r="Q23" s="919"/>
      <c r="R23" s="919"/>
      <c r="S23" s="919"/>
      <c r="T23" s="1291" t="str">
        <f>IF($A22&lt;&gt;"","---","")</f>
        <v/>
      </c>
      <c r="U23" s="1292"/>
      <c r="V23" s="1292"/>
      <c r="W23" s="919"/>
      <c r="X23" s="919"/>
      <c r="Y23" s="919"/>
      <c r="Z23" s="1291" t="str">
        <f>IF($A22&lt;&gt;"","---","")</f>
        <v/>
      </c>
      <c r="AA23" s="1292"/>
      <c r="AB23" s="1292"/>
      <c r="AC23" s="919"/>
      <c r="AD23" s="919"/>
      <c r="AE23" s="919"/>
      <c r="AF23" s="919"/>
      <c r="AG23" s="919"/>
      <c r="AH23" s="919"/>
      <c r="AI23" s="2331" t="str">
        <f>BA23</f>
        <v/>
      </c>
      <c r="AJ23" s="2331"/>
      <c r="AK23" s="2331"/>
      <c r="AL23" s="919"/>
      <c r="AM23" s="919"/>
      <c r="AN23" s="919"/>
      <c r="AO23" s="1292" t="str">
        <f>IFERROR(SQRT(AL23/AL22)*AO22,"")</f>
        <v/>
      </c>
      <c r="AP23" s="1292"/>
      <c r="AQ23" s="1292"/>
      <c r="AR23" s="2357"/>
      <c r="AS23" s="2358"/>
      <c r="AT23" s="2358"/>
      <c r="AU23" s="2339" t="s">
        <v>119</v>
      </c>
      <c r="AV23" s="2340"/>
      <c r="AW23" s="96"/>
      <c r="AX23" s="2441"/>
      <c r="AY23" s="2437"/>
      <c r="AZ23" s="2437"/>
      <c r="BA23" s="2331" t="str">
        <f>IF(1.08*N23*(W23-Q23)/1000&lt;&gt;0,1.08*N23*(W23-Q23)/1000,"")</f>
        <v/>
      </c>
      <c r="BB23" s="2331"/>
      <c r="BC23" s="2331"/>
      <c r="BD23" s="2435"/>
      <c r="BE23" s="2435"/>
      <c r="BF23" s="2435"/>
      <c r="BG23" s="2331" t="str">
        <f>IFERROR(IF(AO23*500*(AC23-AF23)/1000&lt;&gt;0,AO23*500*(AC23-AF23)/1000,""),"")</f>
        <v/>
      </c>
      <c r="BH23" s="2331"/>
      <c r="BI23" s="2331"/>
      <c r="BJ23" s="2331" t="str">
        <f>IFERROR((BA23*1000)/(500*(AC23-AF23)),"")</f>
        <v/>
      </c>
      <c r="BK23" s="2331"/>
      <c r="BL23" s="2331"/>
      <c r="BM23" s="1670" t="str">
        <f>IFERROR(SQRT(AL23/AL22)*AO22,"")</f>
        <v/>
      </c>
      <c r="BN23" s="1670"/>
      <c r="BO23" s="2332"/>
      <c r="BP23" s="1670" t="e">
        <f>BA23/BG23</f>
        <v>#VALUE!</v>
      </c>
      <c r="BQ23" s="1670"/>
      <c r="BR23" s="2314"/>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421" t="s">
        <v>102</v>
      </c>
      <c r="I24" s="2422"/>
      <c r="J24" s="2422"/>
      <c r="K24" s="2422"/>
      <c r="L24" s="2422"/>
      <c r="M24" s="2423"/>
      <c r="N24" s="2424"/>
      <c r="O24" s="2424"/>
      <c r="P24" s="2424"/>
      <c r="Q24" s="2425"/>
      <c r="R24" s="2425"/>
      <c r="S24" s="2425"/>
      <c r="T24" s="2426" t="str">
        <f>IF($A24&lt;&gt;"","---","")</f>
        <v/>
      </c>
      <c r="U24" s="2427"/>
      <c r="V24" s="2427"/>
      <c r="W24" s="2425"/>
      <c r="X24" s="2425"/>
      <c r="Y24" s="2425"/>
      <c r="Z24" s="2426" t="str">
        <f>IF($A24&lt;&gt;"","---","")</f>
        <v/>
      </c>
      <c r="AA24" s="2427"/>
      <c r="AB24" s="2427"/>
      <c r="AC24" s="2425"/>
      <c r="AD24" s="2425"/>
      <c r="AE24" s="2425"/>
      <c r="AF24" s="2425"/>
      <c r="AG24" s="2425"/>
      <c r="AH24" s="2425"/>
      <c r="AI24" s="2425"/>
      <c r="AJ24" s="2425"/>
      <c r="AK24" s="2425"/>
      <c r="AL24" s="2425"/>
      <c r="AM24" s="2425"/>
      <c r="AN24" s="2425"/>
      <c r="AO24" s="2425"/>
      <c r="AP24" s="2425"/>
      <c r="AQ24" s="2425"/>
      <c r="AR24" s="2430" t="s">
        <v>99</v>
      </c>
      <c r="AS24" s="2431"/>
      <c r="AT24" s="2431"/>
      <c r="AU24" s="2431"/>
      <c r="AV24" s="2432"/>
      <c r="AW24" s="96"/>
      <c r="AX24" s="2433"/>
      <c r="AY24" s="2434"/>
      <c r="AZ24" s="2434"/>
      <c r="BA24" s="2428" t="str">
        <f t="shared" si="0"/>
        <v/>
      </c>
      <c r="BB24" s="2428"/>
      <c r="BC24" s="2428"/>
      <c r="BD24" s="2435"/>
      <c r="BE24" s="2435"/>
      <c r="BF24" s="2435"/>
      <c r="BG24" s="2428" t="str">
        <f t="shared" si="1"/>
        <v/>
      </c>
      <c r="BH24" s="2428"/>
      <c r="BI24" s="2428"/>
      <c r="BJ24" s="2428" t="str">
        <f t="shared" si="2"/>
        <v/>
      </c>
      <c r="BK24" s="2428"/>
      <c r="BL24" s="2428"/>
      <c r="BM24" s="2411" t="s">
        <v>99</v>
      </c>
      <c r="BN24" s="2412"/>
      <c r="BO24" s="2429"/>
      <c r="BP24" s="2411" t="s">
        <v>99</v>
      </c>
      <c r="BQ24" s="2412"/>
      <c r="BR24" s="2413"/>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918"/>
      <c r="O25" s="918"/>
      <c r="P25" s="918"/>
      <c r="Q25" s="919"/>
      <c r="R25" s="919"/>
      <c r="S25" s="919"/>
      <c r="T25" s="1291" t="str">
        <f>IF($A24&lt;&gt;"","---","")</f>
        <v/>
      </c>
      <c r="U25" s="1292"/>
      <c r="V25" s="1292"/>
      <c r="W25" s="919"/>
      <c r="X25" s="919"/>
      <c r="Y25" s="919"/>
      <c r="Z25" s="1291" t="str">
        <f>IF($A24&lt;&gt;"","---","")</f>
        <v/>
      </c>
      <c r="AA25" s="1292"/>
      <c r="AB25" s="1292"/>
      <c r="AC25" s="919"/>
      <c r="AD25" s="919"/>
      <c r="AE25" s="919"/>
      <c r="AF25" s="919"/>
      <c r="AG25" s="919"/>
      <c r="AH25" s="919"/>
      <c r="AI25" s="2331" t="str">
        <f>BA25</f>
        <v/>
      </c>
      <c r="AJ25" s="2331"/>
      <c r="AK25" s="2331"/>
      <c r="AL25" s="919"/>
      <c r="AM25" s="919"/>
      <c r="AN25" s="919"/>
      <c r="AO25" s="1292" t="str">
        <f>IFERROR(SQRT(AL25/AL24)*AO24,"")</f>
        <v/>
      </c>
      <c r="AP25" s="1292"/>
      <c r="AQ25" s="1292"/>
      <c r="AR25" s="2357"/>
      <c r="AS25" s="2358"/>
      <c r="AT25" s="2358"/>
      <c r="AU25" s="2339" t="s">
        <v>119</v>
      </c>
      <c r="AV25" s="2340"/>
      <c r="AW25" s="96"/>
      <c r="AX25" s="2441"/>
      <c r="AY25" s="2437"/>
      <c r="AZ25" s="2437"/>
      <c r="BA25" s="2331" t="str">
        <f>IF(1.08*N25*(W25-Q25)/1000&lt;&gt;0,1.08*N25*(W25-Q25)/1000,"")</f>
        <v/>
      </c>
      <c r="BB25" s="2331"/>
      <c r="BC25" s="2331"/>
      <c r="BD25" s="2435"/>
      <c r="BE25" s="2435"/>
      <c r="BF25" s="2435"/>
      <c r="BG25" s="2331" t="str">
        <f>IFERROR(IF(AO25*500*(AC25-AF25)/1000&lt;&gt;0,AO25*500*(AC25-AF25)/1000,""),"")</f>
        <v/>
      </c>
      <c r="BH25" s="2331"/>
      <c r="BI25" s="2331"/>
      <c r="BJ25" s="2331" t="str">
        <f>IFERROR((BA25*1000)/(500*(AC25-AF25)),"")</f>
        <v/>
      </c>
      <c r="BK25" s="2331"/>
      <c r="BL25" s="2331"/>
      <c r="BM25" s="1670" t="str">
        <f>IFERROR(SQRT(AL25/AL24)*AO24,"")</f>
        <v/>
      </c>
      <c r="BN25" s="1670"/>
      <c r="BO25" s="2332"/>
      <c r="BP25" s="1670" t="e">
        <f>BA25/BG25</f>
        <v>#VALUE!</v>
      </c>
      <c r="BQ25" s="1670"/>
      <c r="BR25" s="2314"/>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421" t="s">
        <v>102</v>
      </c>
      <c r="I26" s="2422"/>
      <c r="J26" s="2422"/>
      <c r="K26" s="2422"/>
      <c r="L26" s="2422"/>
      <c r="M26" s="2423"/>
      <c r="N26" s="2424"/>
      <c r="O26" s="2424"/>
      <c r="P26" s="2424"/>
      <c r="Q26" s="2425"/>
      <c r="R26" s="2425"/>
      <c r="S26" s="2425"/>
      <c r="T26" s="2426" t="str">
        <f>IF($A26&lt;&gt;"","---","")</f>
        <v/>
      </c>
      <c r="U26" s="2427"/>
      <c r="V26" s="2427"/>
      <c r="W26" s="2425"/>
      <c r="X26" s="2425"/>
      <c r="Y26" s="2425"/>
      <c r="Z26" s="2426" t="str">
        <f>IF($A26&lt;&gt;"","---","")</f>
        <v/>
      </c>
      <c r="AA26" s="2427"/>
      <c r="AB26" s="2427"/>
      <c r="AC26" s="2425"/>
      <c r="AD26" s="2425"/>
      <c r="AE26" s="2425"/>
      <c r="AF26" s="2425"/>
      <c r="AG26" s="2425"/>
      <c r="AH26" s="2425"/>
      <c r="AI26" s="2425"/>
      <c r="AJ26" s="2425"/>
      <c r="AK26" s="2425"/>
      <c r="AL26" s="2425"/>
      <c r="AM26" s="2425"/>
      <c r="AN26" s="2425"/>
      <c r="AO26" s="2425"/>
      <c r="AP26" s="2425"/>
      <c r="AQ26" s="2425"/>
      <c r="AR26" s="2430" t="s">
        <v>99</v>
      </c>
      <c r="AS26" s="2431"/>
      <c r="AT26" s="2431"/>
      <c r="AU26" s="2431"/>
      <c r="AV26" s="2432"/>
      <c r="AW26" s="96"/>
      <c r="AX26" s="2433"/>
      <c r="AY26" s="2434"/>
      <c r="AZ26" s="2434"/>
      <c r="BA26" s="2428" t="str">
        <f t="shared" si="0"/>
        <v/>
      </c>
      <c r="BB26" s="2428"/>
      <c r="BC26" s="2428"/>
      <c r="BD26" s="2435"/>
      <c r="BE26" s="2435"/>
      <c r="BF26" s="2435"/>
      <c r="BG26" s="2428" t="str">
        <f t="shared" si="1"/>
        <v/>
      </c>
      <c r="BH26" s="2428"/>
      <c r="BI26" s="2428"/>
      <c r="BJ26" s="2428" t="str">
        <f t="shared" si="2"/>
        <v/>
      </c>
      <c r="BK26" s="2428"/>
      <c r="BL26" s="2428"/>
      <c r="BM26" s="2411" t="s">
        <v>99</v>
      </c>
      <c r="BN26" s="2412"/>
      <c r="BO26" s="2429"/>
      <c r="BP26" s="2411" t="s">
        <v>99</v>
      </c>
      <c r="BQ26" s="2412"/>
      <c r="BR26" s="2413"/>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918"/>
      <c r="O27" s="918"/>
      <c r="P27" s="918"/>
      <c r="Q27" s="919"/>
      <c r="R27" s="919"/>
      <c r="S27" s="919"/>
      <c r="T27" s="1291" t="str">
        <f>IF($A26&lt;&gt;"","---","")</f>
        <v/>
      </c>
      <c r="U27" s="1292"/>
      <c r="V27" s="1292"/>
      <c r="W27" s="919"/>
      <c r="X27" s="919"/>
      <c r="Y27" s="919"/>
      <c r="Z27" s="1291" t="str">
        <f>IF($A26&lt;&gt;"","---","")</f>
        <v/>
      </c>
      <c r="AA27" s="1292"/>
      <c r="AB27" s="1292"/>
      <c r="AC27" s="2058"/>
      <c r="AD27" s="919"/>
      <c r="AE27" s="919"/>
      <c r="AF27" s="2058"/>
      <c r="AG27" s="919"/>
      <c r="AH27" s="919"/>
      <c r="AI27" s="2331" t="str">
        <f>BA27</f>
        <v/>
      </c>
      <c r="AJ27" s="2331"/>
      <c r="AK27" s="2331"/>
      <c r="AL27" s="2058"/>
      <c r="AM27" s="919"/>
      <c r="AN27" s="919"/>
      <c r="AO27" s="1292" t="str">
        <f>IFERROR(SQRT(AL27/AL26)*AO26,"")</f>
        <v/>
      </c>
      <c r="AP27" s="1292"/>
      <c r="AQ27" s="1292"/>
      <c r="AR27" s="2357"/>
      <c r="AS27" s="2358"/>
      <c r="AT27" s="2358"/>
      <c r="AU27" s="2339" t="s">
        <v>119</v>
      </c>
      <c r="AV27" s="2340"/>
      <c r="AW27" s="96"/>
      <c r="AX27" s="2441"/>
      <c r="AY27" s="2437"/>
      <c r="AZ27" s="2437"/>
      <c r="BA27" s="2331" t="str">
        <f>IF(1.08*N27*(W27-Q27)/1000&lt;&gt;0,1.08*N27*(W27-Q27)/1000,"")</f>
        <v/>
      </c>
      <c r="BB27" s="2331"/>
      <c r="BC27" s="2331"/>
      <c r="BD27" s="2435"/>
      <c r="BE27" s="2435"/>
      <c r="BF27" s="2435"/>
      <c r="BG27" s="2331" t="str">
        <f>IFERROR(IF(AO27*500*(AC27-AF27)/1000&lt;&gt;0,AO27*500*(AC27-AF27)/1000,""),"")</f>
        <v/>
      </c>
      <c r="BH27" s="2331"/>
      <c r="BI27" s="2331"/>
      <c r="BJ27" s="2331" t="str">
        <f>IFERROR((BA27*1000)/(500*(AC27-AF27)),"")</f>
        <v/>
      </c>
      <c r="BK27" s="2331"/>
      <c r="BL27" s="2331"/>
      <c r="BM27" s="1670" t="str">
        <f>IFERROR(SQRT(AL27/AL26)*AO26,"")</f>
        <v/>
      </c>
      <c r="BN27" s="1670"/>
      <c r="BO27" s="2332"/>
      <c r="BP27" s="1670" t="e">
        <f>BA27/BG27</f>
        <v>#VALUE!</v>
      </c>
      <c r="BQ27" s="1670"/>
      <c r="BR27" s="2314"/>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421" t="s">
        <v>102</v>
      </c>
      <c r="I28" s="2422"/>
      <c r="J28" s="2422"/>
      <c r="K28" s="2422"/>
      <c r="L28" s="2422"/>
      <c r="M28" s="2423"/>
      <c r="N28" s="2424"/>
      <c r="O28" s="2424"/>
      <c r="P28" s="2424"/>
      <c r="Q28" s="2425"/>
      <c r="R28" s="2425"/>
      <c r="S28" s="2425"/>
      <c r="T28" s="2426" t="str">
        <f>IF($A28&lt;&gt;"","---","")</f>
        <v/>
      </c>
      <c r="U28" s="2427"/>
      <c r="V28" s="2427"/>
      <c r="W28" s="2425"/>
      <c r="X28" s="2425"/>
      <c r="Y28" s="2425"/>
      <c r="Z28" s="2426" t="str">
        <f>IF($A28&lt;&gt;"","---","")</f>
        <v/>
      </c>
      <c r="AA28" s="2427"/>
      <c r="AB28" s="2427"/>
      <c r="AC28" s="2425"/>
      <c r="AD28" s="2425"/>
      <c r="AE28" s="2425"/>
      <c r="AF28" s="2425"/>
      <c r="AG28" s="2425"/>
      <c r="AH28" s="2425"/>
      <c r="AI28" s="2425"/>
      <c r="AJ28" s="2425"/>
      <c r="AK28" s="2425"/>
      <c r="AL28" s="2425"/>
      <c r="AM28" s="2425"/>
      <c r="AN28" s="2425"/>
      <c r="AO28" s="2425"/>
      <c r="AP28" s="2425"/>
      <c r="AQ28" s="2425"/>
      <c r="AR28" s="2430" t="s">
        <v>99</v>
      </c>
      <c r="AS28" s="2431"/>
      <c r="AT28" s="2431"/>
      <c r="AU28" s="2431"/>
      <c r="AV28" s="2432"/>
      <c r="AW28" s="96"/>
      <c r="AX28" s="2433"/>
      <c r="AY28" s="2434"/>
      <c r="AZ28" s="2434"/>
      <c r="BA28" s="2428" t="str">
        <f t="shared" si="0"/>
        <v/>
      </c>
      <c r="BB28" s="2428"/>
      <c r="BC28" s="2428"/>
      <c r="BD28" s="2435"/>
      <c r="BE28" s="2435"/>
      <c r="BF28" s="2435"/>
      <c r="BG28" s="2428" t="str">
        <f t="shared" si="1"/>
        <v/>
      </c>
      <c r="BH28" s="2428"/>
      <c r="BI28" s="2428"/>
      <c r="BJ28" s="2428" t="str">
        <f t="shared" si="2"/>
        <v/>
      </c>
      <c r="BK28" s="2428"/>
      <c r="BL28" s="2428"/>
      <c r="BM28" s="2411" t="s">
        <v>99</v>
      </c>
      <c r="BN28" s="2412"/>
      <c r="BO28" s="2429"/>
      <c r="BP28" s="2411" t="s">
        <v>99</v>
      </c>
      <c r="BQ28" s="2412"/>
      <c r="BR28" s="2413"/>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18"/>
      <c r="O29" s="918"/>
      <c r="P29" s="918"/>
      <c r="Q29" s="919"/>
      <c r="R29" s="919"/>
      <c r="S29" s="919"/>
      <c r="T29" s="1291" t="str">
        <f>IF($A28&lt;&gt;"","---","")</f>
        <v/>
      </c>
      <c r="U29" s="1292"/>
      <c r="V29" s="1292"/>
      <c r="W29" s="919"/>
      <c r="X29" s="919"/>
      <c r="Y29" s="919"/>
      <c r="Z29" s="1291" t="str">
        <f>IF($A28&lt;&gt;"","---","")</f>
        <v/>
      </c>
      <c r="AA29" s="1292"/>
      <c r="AB29" s="1292"/>
      <c r="AC29" s="919"/>
      <c r="AD29" s="919"/>
      <c r="AE29" s="919"/>
      <c r="AF29" s="919"/>
      <c r="AG29" s="919"/>
      <c r="AH29" s="919"/>
      <c r="AI29" s="2331" t="str">
        <f>BA29</f>
        <v/>
      </c>
      <c r="AJ29" s="2331"/>
      <c r="AK29" s="2331"/>
      <c r="AL29" s="919"/>
      <c r="AM29" s="919"/>
      <c r="AN29" s="919"/>
      <c r="AO29" s="1292" t="str">
        <f>IFERROR(SQRT(AL29/AL28)*AO28,"")</f>
        <v/>
      </c>
      <c r="AP29" s="1292"/>
      <c r="AQ29" s="1292"/>
      <c r="AR29" s="2357"/>
      <c r="AS29" s="2358"/>
      <c r="AT29" s="2358"/>
      <c r="AU29" s="2339" t="s">
        <v>119</v>
      </c>
      <c r="AV29" s="2340"/>
      <c r="AW29" s="96"/>
      <c r="AX29" s="2441"/>
      <c r="AY29" s="2437"/>
      <c r="AZ29" s="2437"/>
      <c r="BA29" s="2331" t="str">
        <f>IF(1.08*N29*(W29-Q29)/1000&lt;&gt;0,1.08*N29*(W29-Q29)/1000,"")</f>
        <v/>
      </c>
      <c r="BB29" s="2331"/>
      <c r="BC29" s="2331"/>
      <c r="BD29" s="2435"/>
      <c r="BE29" s="2435"/>
      <c r="BF29" s="2435"/>
      <c r="BG29" s="2331" t="str">
        <f>IFERROR(IF(AO29*500*(AC29-AF29)/1000&lt;&gt;0,AO29*500*(AC29-AF29)/1000,""),"")</f>
        <v/>
      </c>
      <c r="BH29" s="2331"/>
      <c r="BI29" s="2331"/>
      <c r="BJ29" s="2331" t="str">
        <f>IFERROR((BA29*1000)/(500*(AC29-AF29)),"")</f>
        <v/>
      </c>
      <c r="BK29" s="2331"/>
      <c r="BL29" s="2331"/>
      <c r="BM29" s="1670" t="str">
        <f>IFERROR(SQRT(AL29/AL28)*AO28,"")</f>
        <v/>
      </c>
      <c r="BN29" s="1670"/>
      <c r="BO29" s="2332"/>
      <c r="BP29" s="1670" t="e">
        <f>BA29/BG29</f>
        <v>#VALUE!</v>
      </c>
      <c r="BQ29" s="1670"/>
      <c r="BR29" s="2314"/>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421" t="s">
        <v>102</v>
      </c>
      <c r="I30" s="2422"/>
      <c r="J30" s="2422"/>
      <c r="K30" s="2422"/>
      <c r="L30" s="2422"/>
      <c r="M30" s="2423"/>
      <c r="N30" s="2424"/>
      <c r="O30" s="2424"/>
      <c r="P30" s="2424"/>
      <c r="Q30" s="2425"/>
      <c r="R30" s="2425"/>
      <c r="S30" s="2425"/>
      <c r="T30" s="2426" t="str">
        <f>IF($A30&lt;&gt;"","---","")</f>
        <v/>
      </c>
      <c r="U30" s="2427"/>
      <c r="V30" s="2427"/>
      <c r="W30" s="2425"/>
      <c r="X30" s="2425"/>
      <c r="Y30" s="2425"/>
      <c r="Z30" s="2426" t="str">
        <f>IF($A30&lt;&gt;"","---","")</f>
        <v/>
      </c>
      <c r="AA30" s="2427"/>
      <c r="AB30" s="2427"/>
      <c r="AC30" s="2425"/>
      <c r="AD30" s="2425"/>
      <c r="AE30" s="2425"/>
      <c r="AF30" s="2425"/>
      <c r="AG30" s="2425"/>
      <c r="AH30" s="2425"/>
      <c r="AI30" s="2425"/>
      <c r="AJ30" s="2425"/>
      <c r="AK30" s="2425"/>
      <c r="AL30" s="2425"/>
      <c r="AM30" s="2425"/>
      <c r="AN30" s="2425"/>
      <c r="AO30" s="2425"/>
      <c r="AP30" s="2425"/>
      <c r="AQ30" s="2425"/>
      <c r="AR30" s="2430" t="s">
        <v>99</v>
      </c>
      <c r="AS30" s="2431"/>
      <c r="AT30" s="2431"/>
      <c r="AU30" s="2431"/>
      <c r="AV30" s="2432"/>
      <c r="AW30" s="96"/>
      <c r="AX30" s="2433"/>
      <c r="AY30" s="2434"/>
      <c r="AZ30" s="2434"/>
      <c r="BA30" s="2428" t="str">
        <f t="shared" si="0"/>
        <v/>
      </c>
      <c r="BB30" s="2428"/>
      <c r="BC30" s="2428"/>
      <c r="BD30" s="2435"/>
      <c r="BE30" s="2435"/>
      <c r="BF30" s="2435"/>
      <c r="BG30" s="2428" t="str">
        <f t="shared" si="1"/>
        <v/>
      </c>
      <c r="BH30" s="2428"/>
      <c r="BI30" s="2428"/>
      <c r="BJ30" s="2428" t="str">
        <f t="shared" si="2"/>
        <v/>
      </c>
      <c r="BK30" s="2428"/>
      <c r="BL30" s="2428"/>
      <c r="BM30" s="2411" t="s">
        <v>99</v>
      </c>
      <c r="BN30" s="2412"/>
      <c r="BO30" s="2429"/>
      <c r="BP30" s="2411" t="s">
        <v>99</v>
      </c>
      <c r="BQ30" s="2412"/>
      <c r="BR30" s="2413"/>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18"/>
      <c r="O31" s="918"/>
      <c r="P31" s="918"/>
      <c r="Q31" s="919"/>
      <c r="R31" s="919"/>
      <c r="S31" s="919"/>
      <c r="T31" s="1291" t="str">
        <f>IF($A30&lt;&gt;"","---","")</f>
        <v/>
      </c>
      <c r="U31" s="1292"/>
      <c r="V31" s="1292"/>
      <c r="W31" s="919"/>
      <c r="X31" s="919"/>
      <c r="Y31" s="919"/>
      <c r="Z31" s="1291" t="str">
        <f>IF($A30&lt;&gt;"","---","")</f>
        <v/>
      </c>
      <c r="AA31" s="1292"/>
      <c r="AB31" s="1292"/>
      <c r="AC31" s="919"/>
      <c r="AD31" s="919"/>
      <c r="AE31" s="919"/>
      <c r="AF31" s="919"/>
      <c r="AG31" s="919"/>
      <c r="AH31" s="919"/>
      <c r="AI31" s="2331" t="str">
        <f>BA31</f>
        <v/>
      </c>
      <c r="AJ31" s="2331"/>
      <c r="AK31" s="2331"/>
      <c r="AL31" s="919"/>
      <c r="AM31" s="919"/>
      <c r="AN31" s="919"/>
      <c r="AO31" s="1292" t="str">
        <f>IFERROR(SQRT(AL31/AL30)*AO30,"")</f>
        <v/>
      </c>
      <c r="AP31" s="1292"/>
      <c r="AQ31" s="1292"/>
      <c r="AR31" s="2357"/>
      <c r="AS31" s="2358"/>
      <c r="AT31" s="2358"/>
      <c r="AU31" s="2339" t="s">
        <v>119</v>
      </c>
      <c r="AV31" s="2340"/>
      <c r="AW31" s="96"/>
      <c r="AX31" s="2441"/>
      <c r="AY31" s="2437"/>
      <c r="AZ31" s="2437"/>
      <c r="BA31" s="2331" t="str">
        <f>IF(1.08*N31*(W31-Q31)/1000&lt;&gt;0,1.08*N31*(W31-Q31)/1000,"")</f>
        <v/>
      </c>
      <c r="BB31" s="2331"/>
      <c r="BC31" s="2331"/>
      <c r="BD31" s="2435"/>
      <c r="BE31" s="2435"/>
      <c r="BF31" s="2435"/>
      <c r="BG31" s="2331" t="str">
        <f>IFERROR(IF(AO31*500*(AC31-AF31)/1000&lt;&gt;0,AO31*500*(AC31-AF31)/1000,""),"")</f>
        <v/>
      </c>
      <c r="BH31" s="2331"/>
      <c r="BI31" s="2331"/>
      <c r="BJ31" s="2331" t="str">
        <f>IFERROR((BA31*1000)/(500*(AC31-AF31)),"")</f>
        <v/>
      </c>
      <c r="BK31" s="2331"/>
      <c r="BL31" s="2331"/>
      <c r="BM31" s="1670" t="str">
        <f>IFERROR(SQRT(AL31/AL30)*AO30,"")</f>
        <v/>
      </c>
      <c r="BN31" s="1670"/>
      <c r="BO31" s="2332"/>
      <c r="BP31" s="1670" t="e">
        <f>BA31/BG31</f>
        <v>#VALUE!</v>
      </c>
      <c r="BQ31" s="1670"/>
      <c r="BR31" s="2314"/>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421" t="s">
        <v>102</v>
      </c>
      <c r="I32" s="2422"/>
      <c r="J32" s="2422"/>
      <c r="K32" s="2422"/>
      <c r="L32" s="2422"/>
      <c r="M32" s="2423"/>
      <c r="N32" s="2424"/>
      <c r="O32" s="2424"/>
      <c r="P32" s="2424"/>
      <c r="Q32" s="2425"/>
      <c r="R32" s="2425"/>
      <c r="S32" s="2425"/>
      <c r="T32" s="2426" t="str">
        <f>IF($A32&lt;&gt;"","---","")</f>
        <v/>
      </c>
      <c r="U32" s="2427"/>
      <c r="V32" s="2427"/>
      <c r="W32" s="2425"/>
      <c r="X32" s="2425"/>
      <c r="Y32" s="2425"/>
      <c r="Z32" s="2426" t="str">
        <f>IF($A32&lt;&gt;"","---","")</f>
        <v/>
      </c>
      <c r="AA32" s="2427"/>
      <c r="AB32" s="2427"/>
      <c r="AC32" s="2425"/>
      <c r="AD32" s="2425"/>
      <c r="AE32" s="2425"/>
      <c r="AF32" s="2425"/>
      <c r="AG32" s="2425"/>
      <c r="AH32" s="2425"/>
      <c r="AI32" s="2425"/>
      <c r="AJ32" s="2425"/>
      <c r="AK32" s="2425"/>
      <c r="AL32" s="2425"/>
      <c r="AM32" s="2425"/>
      <c r="AN32" s="2425"/>
      <c r="AO32" s="2425"/>
      <c r="AP32" s="2425"/>
      <c r="AQ32" s="2425"/>
      <c r="AR32" s="2430" t="s">
        <v>99</v>
      </c>
      <c r="AS32" s="2431"/>
      <c r="AT32" s="2431"/>
      <c r="AU32" s="2431"/>
      <c r="AV32" s="2432"/>
      <c r="AW32" s="96"/>
      <c r="AX32" s="2433"/>
      <c r="AY32" s="2434"/>
      <c r="AZ32" s="2434"/>
      <c r="BA32" s="2428" t="str">
        <f t="shared" si="0"/>
        <v/>
      </c>
      <c r="BB32" s="2428"/>
      <c r="BC32" s="2428"/>
      <c r="BD32" s="2435"/>
      <c r="BE32" s="2435"/>
      <c r="BF32" s="2435"/>
      <c r="BG32" s="2428" t="str">
        <f t="shared" si="1"/>
        <v/>
      </c>
      <c r="BH32" s="2428"/>
      <c r="BI32" s="2428"/>
      <c r="BJ32" s="2428" t="str">
        <f t="shared" si="2"/>
        <v/>
      </c>
      <c r="BK32" s="2428"/>
      <c r="BL32" s="2428"/>
      <c r="BM32" s="2411" t="s">
        <v>99</v>
      </c>
      <c r="BN32" s="2412"/>
      <c r="BO32" s="2429"/>
      <c r="BP32" s="2411" t="s">
        <v>99</v>
      </c>
      <c r="BQ32" s="2412"/>
      <c r="BR32" s="2413"/>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1524"/>
      <c r="O33" s="1524"/>
      <c r="P33" s="1524"/>
      <c r="Q33" s="977"/>
      <c r="R33" s="977"/>
      <c r="S33" s="977"/>
      <c r="T33" s="2442" t="str">
        <f>IF($A32&lt;&gt;"","---","")</f>
        <v/>
      </c>
      <c r="U33" s="2293"/>
      <c r="V33" s="2293"/>
      <c r="W33" s="977"/>
      <c r="X33" s="977"/>
      <c r="Y33" s="977"/>
      <c r="Z33" s="2442" t="str">
        <f>IF($A32&lt;&gt;"","---","")</f>
        <v/>
      </c>
      <c r="AA33" s="2293"/>
      <c r="AB33" s="2293"/>
      <c r="AC33" s="977"/>
      <c r="AD33" s="977"/>
      <c r="AE33" s="977"/>
      <c r="AF33" s="977"/>
      <c r="AG33" s="977"/>
      <c r="AH33" s="977"/>
      <c r="AI33" s="2293" t="str">
        <f>BA33</f>
        <v/>
      </c>
      <c r="AJ33" s="2293"/>
      <c r="AK33" s="2293"/>
      <c r="AL33" s="977"/>
      <c r="AM33" s="977"/>
      <c r="AN33" s="977"/>
      <c r="AO33" s="2293" t="str">
        <f>IFERROR(SQRT(AL33/AL32)*AO32,"")</f>
        <v/>
      </c>
      <c r="AP33" s="2293"/>
      <c r="AQ33" s="2293"/>
      <c r="AR33" s="2342"/>
      <c r="AS33" s="2343"/>
      <c r="AT33" s="2343"/>
      <c r="AU33" s="2359" t="s">
        <v>119</v>
      </c>
      <c r="AV33" s="2360"/>
      <c r="AW33" s="96"/>
      <c r="AX33" s="2444"/>
      <c r="AY33" s="2445"/>
      <c r="AZ33" s="2446"/>
      <c r="BA33" s="2331" t="str">
        <f>IF(1.08*N33*(W33-Q33)/1000&lt;&gt;0,1.08*N33*(W33-Q33)/1000,"")</f>
        <v/>
      </c>
      <c r="BB33" s="2331"/>
      <c r="BC33" s="2331"/>
      <c r="BD33" s="2443"/>
      <c r="BE33" s="2443"/>
      <c r="BF33" s="2443"/>
      <c r="BG33" s="2331" t="str">
        <f>IFERROR(IF(AO33*500*(AC33-AF33)/1000&lt;&gt;0,AO33*500*(AC33-AF33)/1000,""),"")</f>
        <v/>
      </c>
      <c r="BH33" s="2331"/>
      <c r="BI33" s="2331"/>
      <c r="BJ33" s="2331" t="str">
        <f>IFERROR((BA33*1000)/(500*(AC33-AF33)),"")</f>
        <v/>
      </c>
      <c r="BK33" s="2331"/>
      <c r="BL33" s="2331"/>
      <c r="BM33" s="1670" t="str">
        <f>IFERROR(SQRT(AL33/AL32)*AO32,"")</f>
        <v/>
      </c>
      <c r="BN33" s="1670"/>
      <c r="BO33" s="2332"/>
      <c r="BP33" s="1405" t="e">
        <f>BA33/BG33</f>
        <v>#VALUE!</v>
      </c>
      <c r="BQ33" s="1405"/>
      <c r="BR33" s="231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47" t="s">
        <v>440</v>
      </c>
      <c r="AD34" s="2448"/>
      <c r="AE34" s="2448"/>
      <c r="AF34" s="2448"/>
      <c r="AG34" s="2448"/>
      <c r="AH34" s="2448"/>
      <c r="AI34" s="2448"/>
      <c r="AJ34" s="2448"/>
      <c r="AK34" s="2448"/>
      <c r="AL34" s="2448"/>
      <c r="AM34" s="2448"/>
      <c r="AN34" s="2449"/>
      <c r="AO34" s="2428">
        <f>SUM(AO12,AO14,AO16,AO18,AO20,AO22,AO24,AO26,AO28,AO30,AO32)</f>
        <v>0</v>
      </c>
      <c r="AP34" s="2428"/>
      <c r="AQ34" s="2428"/>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1" t="s">
        <v>441</v>
      </c>
      <c r="AD35" s="2352"/>
      <c r="AE35" s="2352"/>
      <c r="AF35" s="2352"/>
      <c r="AG35" s="2352"/>
      <c r="AH35" s="2352"/>
      <c r="AI35" s="2352"/>
      <c r="AJ35" s="2352"/>
      <c r="AK35" s="2352"/>
      <c r="AL35" s="2352"/>
      <c r="AM35" s="2352"/>
      <c r="AN35" s="2353"/>
      <c r="AO35" s="2293">
        <f>SUM(AO13,AO15,AO17,AO19,AO21,AO23,AO25,AO27,AO29,AO31,AO33)</f>
        <v>0</v>
      </c>
      <c r="AP35" s="2293"/>
      <c r="AQ35" s="2293"/>
      <c r="AR35" s="279">
        <f>SUM(AO13,AO15,AO17,AO19,AO21,AO23,AO25,AO27,AO29,AO31,AO33)</f>
        <v>0</v>
      </c>
      <c r="AS35" s="276"/>
      <c r="AT35" s="276"/>
      <c r="AU35" s="276"/>
      <c r="AV35" s="277"/>
      <c r="AW35" s="96"/>
      <c r="AX35" s="1305" t="s">
        <v>696</v>
      </c>
      <c r="AY35" s="1306"/>
      <c r="AZ35" s="1306"/>
      <c r="BA35" s="1306"/>
      <c r="BB35" s="1306"/>
      <c r="BC35" s="1306"/>
      <c r="BD35" s="1306"/>
      <c r="BE35" s="1306"/>
      <c r="BF35" s="1306"/>
      <c r="BG35" s="1306"/>
      <c r="BH35" s="1306"/>
      <c r="BI35" s="1306"/>
      <c r="BJ35" s="1306"/>
      <c r="BK35" s="1306"/>
      <c r="BL35" s="130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0"/>
      <c r="B5" s="2450"/>
      <c r="C5" s="2450"/>
      <c r="D5" s="2450"/>
      <c r="E5" s="2450"/>
      <c r="F5" s="2450"/>
      <c r="G5" s="2"/>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450"/>
      <c r="AG5" s="2450"/>
      <c r="AH5" s="2450"/>
      <c r="AI5" s="2450"/>
      <c r="AN5" s="664"/>
      <c r="AO5" s="664"/>
      <c r="AP5" s="664"/>
    </row>
    <row r="6" spans="1:71" ht="15" customHeight="1" x14ac:dyDescent="0.2">
      <c r="A6" s="1242" t="s">
        <v>907</v>
      </c>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ht="12"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ht="12"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ht="12"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ht="12"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ht="12"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ht="12"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ht="12"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ht="12"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ht="12"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ht="12"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ht="12"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ht="12"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ht="12"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ht="12"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ht="12"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ht="12"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ht="12"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ht="12"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ht="12"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ht="12"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ht="12"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ht="12"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ht="12"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ht="12"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ht="12"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ht="12"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1" t="s">
        <v>908</v>
      </c>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435</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0"/>
      <c r="AT9" s="880"/>
      <c r="AU9" s="880"/>
      <c r="AV9" s="881"/>
      <c r="AW9" s="5"/>
      <c r="AX9" s="2505" t="s">
        <v>434</v>
      </c>
      <c r="AY9" s="2499"/>
      <c r="AZ9" s="2499"/>
      <c r="BA9" s="2499" t="s">
        <v>433</v>
      </c>
      <c r="BB9" s="2499"/>
      <c r="BC9" s="2499"/>
      <c r="BD9" s="2499" t="s">
        <v>432</v>
      </c>
      <c r="BE9" s="2499"/>
      <c r="BF9" s="2499"/>
      <c r="BG9" s="2499" t="s">
        <v>431</v>
      </c>
      <c r="BH9" s="2499"/>
      <c r="BI9" s="2499"/>
      <c r="BJ9" s="2499" t="s">
        <v>430</v>
      </c>
      <c r="BK9" s="2499"/>
      <c r="BL9" s="2499"/>
      <c r="BM9" s="2499" t="s">
        <v>429</v>
      </c>
      <c r="BN9" s="2499"/>
      <c r="BO9" s="2500"/>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902" t="s">
        <v>909</v>
      </c>
      <c r="I10" s="903"/>
      <c r="J10" s="903"/>
      <c r="K10" s="902" t="s">
        <v>427</v>
      </c>
      <c r="L10" s="903"/>
      <c r="M10" s="903"/>
      <c r="N10" s="898" t="s">
        <v>426</v>
      </c>
      <c r="O10" s="899"/>
      <c r="P10" s="900"/>
      <c r="Q10" s="901" t="s">
        <v>425</v>
      </c>
      <c r="R10" s="901"/>
      <c r="S10" s="901"/>
      <c r="T10" s="901"/>
      <c r="U10" s="901"/>
      <c r="V10" s="901"/>
      <c r="W10" s="901" t="s">
        <v>424</v>
      </c>
      <c r="X10" s="901"/>
      <c r="Y10" s="901"/>
      <c r="Z10" s="901"/>
      <c r="AA10" s="901"/>
      <c r="AB10" s="901"/>
      <c r="AC10" s="873" t="s">
        <v>423</v>
      </c>
      <c r="AD10" s="874"/>
      <c r="AE10" s="897"/>
      <c r="AF10" s="873" t="s">
        <v>422</v>
      </c>
      <c r="AG10" s="874"/>
      <c r="AH10" s="897"/>
      <c r="AI10" s="873" t="s">
        <v>421</v>
      </c>
      <c r="AJ10" s="874"/>
      <c r="AK10" s="897"/>
      <c r="AL10" s="898" t="s">
        <v>910</v>
      </c>
      <c r="AM10" s="899"/>
      <c r="AN10" s="900"/>
      <c r="AO10" s="873" t="s">
        <v>287</v>
      </c>
      <c r="AP10" s="874"/>
      <c r="AQ10" s="897"/>
      <c r="AR10" s="873" t="s">
        <v>418</v>
      </c>
      <c r="AS10" s="874"/>
      <c r="AT10" s="874"/>
      <c r="AU10" s="874"/>
      <c r="AV10" s="875"/>
      <c r="AW10" s="5"/>
      <c r="AX10" s="2506"/>
      <c r="AY10" s="2501"/>
      <c r="AZ10" s="2501"/>
      <c r="BA10" s="2501"/>
      <c r="BB10" s="2501"/>
      <c r="BC10" s="2501"/>
      <c r="BD10" s="2501"/>
      <c r="BE10" s="2501"/>
      <c r="BF10" s="2501"/>
      <c r="BG10" s="2501"/>
      <c r="BH10" s="2501"/>
      <c r="BI10" s="2501"/>
      <c r="BJ10" s="2501"/>
      <c r="BK10" s="2501"/>
      <c r="BL10" s="2501"/>
      <c r="BM10" s="2501"/>
      <c r="BN10" s="2501"/>
      <c r="BO10" s="2502"/>
      <c r="BP10" s="636"/>
      <c r="BQ10" s="636"/>
      <c r="BR10" s="636"/>
      <c r="BS10" s="636"/>
      <c r="BT10" s="636"/>
      <c r="BU10" s="636"/>
      <c r="BV10" s="5"/>
      <c r="BW10" s="5"/>
      <c r="BX10" s="5"/>
      <c r="BY10" s="5"/>
      <c r="BZ10" s="5"/>
      <c r="CA10" s="5"/>
      <c r="CB10" s="5"/>
      <c r="CC10" s="5"/>
      <c r="CD10" s="5"/>
      <c r="CE10" s="5"/>
      <c r="CF10" s="5"/>
    </row>
    <row r="11" spans="1:84" ht="12" customHeight="1" thickBot="1" x14ac:dyDescent="0.3">
      <c r="A11" s="896"/>
      <c r="B11" s="874"/>
      <c r="C11" s="874"/>
      <c r="D11" s="874"/>
      <c r="E11" s="874"/>
      <c r="F11" s="874"/>
      <c r="G11" s="897"/>
      <c r="H11" s="876"/>
      <c r="I11" s="877"/>
      <c r="J11" s="877"/>
      <c r="K11" s="876"/>
      <c r="L11" s="877"/>
      <c r="M11" s="877"/>
      <c r="N11" s="898"/>
      <c r="O11" s="899"/>
      <c r="P11" s="900"/>
      <c r="Q11" s="893" t="s">
        <v>281</v>
      </c>
      <c r="R11" s="894"/>
      <c r="S11" s="895"/>
      <c r="T11" s="893" t="s">
        <v>282</v>
      </c>
      <c r="U11" s="894"/>
      <c r="V11" s="895"/>
      <c r="W11" s="893" t="s">
        <v>281</v>
      </c>
      <c r="X11" s="894"/>
      <c r="Y11" s="895"/>
      <c r="Z11" s="893" t="s">
        <v>282</v>
      </c>
      <c r="AA11" s="894"/>
      <c r="AB11" s="895"/>
      <c r="AC11" s="873"/>
      <c r="AD11" s="874"/>
      <c r="AE11" s="897"/>
      <c r="AF11" s="873"/>
      <c r="AG11" s="874"/>
      <c r="AH11" s="897"/>
      <c r="AI11" s="873"/>
      <c r="AJ11" s="874"/>
      <c r="AK11" s="897"/>
      <c r="AL11" s="898"/>
      <c r="AM11" s="899"/>
      <c r="AN11" s="900"/>
      <c r="AO11" s="873"/>
      <c r="AP11" s="874"/>
      <c r="AQ11" s="897"/>
      <c r="AR11" s="876"/>
      <c r="AS11" s="877"/>
      <c r="AT11" s="877"/>
      <c r="AU11" s="877"/>
      <c r="AV11" s="878"/>
      <c r="AW11" s="5"/>
      <c r="AX11" s="2507"/>
      <c r="AY11" s="2503"/>
      <c r="AZ11" s="2503"/>
      <c r="BA11" s="2503"/>
      <c r="BB11" s="2503"/>
      <c r="BC11" s="2503"/>
      <c r="BD11" s="2503"/>
      <c r="BE11" s="2503"/>
      <c r="BF11" s="2503"/>
      <c r="BG11" s="2503"/>
      <c r="BH11" s="2503"/>
      <c r="BI11" s="2503"/>
      <c r="BJ11" s="2503"/>
      <c r="BK11" s="2503"/>
      <c r="BL11" s="2503"/>
      <c r="BM11" s="2503"/>
      <c r="BN11" s="2503"/>
      <c r="BO11" s="2504"/>
      <c r="BP11" s="636"/>
      <c r="BQ11" s="636"/>
      <c r="BR11" s="636"/>
      <c r="BS11" s="636"/>
      <c r="BT11" s="636"/>
      <c r="BU11" s="636"/>
      <c r="BV11" s="5"/>
      <c r="BW11" s="5"/>
      <c r="BX11" s="5"/>
      <c r="BY11" s="5"/>
      <c r="BZ11" s="5"/>
      <c r="CA11" s="5"/>
      <c r="CB11" s="5"/>
      <c r="CC11" s="5"/>
      <c r="CD11" s="5"/>
      <c r="CE11" s="5"/>
      <c r="CF11" s="5"/>
    </row>
    <row r="12" spans="1:84" ht="12.75" customHeight="1" thickTop="1" x14ac:dyDescent="0.25">
      <c r="A12" s="936"/>
      <c r="B12" s="937"/>
      <c r="C12" s="937"/>
      <c r="D12" s="937"/>
      <c r="E12" s="937"/>
      <c r="F12" s="937"/>
      <c r="G12" s="938"/>
      <c r="H12" s="2481" t="s">
        <v>911</v>
      </c>
      <c r="I12" s="2482"/>
      <c r="J12" s="2483"/>
      <c r="K12" s="2487" t="s">
        <v>533</v>
      </c>
      <c r="L12" s="2488"/>
      <c r="M12" s="2489"/>
      <c r="N12" s="2364"/>
      <c r="O12" s="2364"/>
      <c r="P12" s="2364"/>
      <c r="Q12" s="2347"/>
      <c r="R12" s="2347"/>
      <c r="S12" s="2347"/>
      <c r="T12" s="2347"/>
      <c r="U12" s="2347"/>
      <c r="V12" s="2347"/>
      <c r="W12" s="2347"/>
      <c r="X12" s="2347"/>
      <c r="Y12" s="2347"/>
      <c r="Z12" s="2347"/>
      <c r="AA12" s="2347"/>
      <c r="AB12" s="2347"/>
      <c r="AC12" s="2347"/>
      <c r="AD12" s="2347"/>
      <c r="AE12" s="2347"/>
      <c r="AF12" s="2347"/>
      <c r="AG12" s="2347"/>
      <c r="AH12" s="2347"/>
      <c r="AI12" s="2347"/>
      <c r="AJ12" s="2347"/>
      <c r="AK12" s="2347"/>
      <c r="AL12" s="2347"/>
      <c r="AM12" s="2347"/>
      <c r="AN12" s="2347"/>
      <c r="AO12" s="2347"/>
      <c r="AP12" s="2347"/>
      <c r="AQ12" s="2347"/>
      <c r="AR12" s="2475" t="str">
        <f>IF($A12&lt;&gt;"","---","")</f>
        <v/>
      </c>
      <c r="AS12" s="2476"/>
      <c r="AT12" s="2476"/>
      <c r="AU12" s="2476"/>
      <c r="AV12" s="2477"/>
      <c r="AW12" s="5"/>
      <c r="AX12" s="2326"/>
      <c r="AY12" s="2327"/>
      <c r="AZ12" s="2327"/>
      <c r="BA12" s="2478" t="str">
        <f t="shared" ref="BA12:BA29" si="0">IF(1.08*N12*(Q12-W12)/1000&lt;&gt;0,1.08*N12*(Q12-W12)/1000,"")</f>
        <v/>
      </c>
      <c r="BB12" s="2478"/>
      <c r="BC12" s="2478"/>
      <c r="BD12" s="2478" t="str">
        <f t="shared" ref="BD12:BD31" si="1">IF(4.5*N12*AX12/1000&lt;&gt;0,4.5*N12*AX12/1000,"")</f>
        <v/>
      </c>
      <c r="BE12" s="2478"/>
      <c r="BF12" s="2478"/>
      <c r="BG12" s="2478" t="str">
        <f t="shared" ref="BG12:BG29" si="2">IF(AO12*500*(AF12-AC12)/1000&lt;&gt;0,AO12*500*(AF12-AC12)/1000,"")</f>
        <v/>
      </c>
      <c r="BH12" s="2478"/>
      <c r="BI12" s="2478"/>
      <c r="BJ12" s="2478" t="str">
        <f t="shared" ref="BJ12:BJ31" si="3">IFERROR((BD12*1000)/(500*(AF12-AC12)),"")</f>
        <v/>
      </c>
      <c r="BK12" s="2478"/>
      <c r="BL12" s="2478"/>
      <c r="BM12" s="2490" t="s">
        <v>99</v>
      </c>
      <c r="BN12" s="2491"/>
      <c r="BO12" s="2492"/>
      <c r="BP12" s="5"/>
      <c r="BQ12" s="5"/>
      <c r="BR12" s="5"/>
      <c r="BS12" s="5"/>
      <c r="BT12" s="5"/>
      <c r="BU12" s="5"/>
      <c r="BV12" s="5"/>
      <c r="BW12" s="5"/>
      <c r="BX12" s="5"/>
      <c r="BY12" s="5"/>
      <c r="BZ12" s="5"/>
      <c r="CA12" s="5"/>
      <c r="CB12" s="5"/>
      <c r="CC12" s="5"/>
      <c r="CD12" s="5"/>
      <c r="CE12" s="5"/>
      <c r="CF12" s="5"/>
    </row>
    <row r="13" spans="1:84" ht="12" customHeight="1" x14ac:dyDescent="0.25">
      <c r="A13" s="2479"/>
      <c r="B13" s="889"/>
      <c r="C13" s="889"/>
      <c r="D13" s="889"/>
      <c r="E13" s="889"/>
      <c r="F13" s="889"/>
      <c r="G13" s="2480"/>
      <c r="H13" s="2484"/>
      <c r="I13" s="2485"/>
      <c r="J13" s="2486"/>
      <c r="K13" s="915" t="s">
        <v>604</v>
      </c>
      <c r="L13" s="916"/>
      <c r="M13" s="917"/>
      <c r="N13" s="929"/>
      <c r="O13" s="929"/>
      <c r="P13" s="929"/>
      <c r="Q13" s="919"/>
      <c r="R13" s="919"/>
      <c r="S13" s="919"/>
      <c r="T13" s="919"/>
      <c r="U13" s="919"/>
      <c r="V13" s="919"/>
      <c r="W13" s="919"/>
      <c r="X13" s="919"/>
      <c r="Y13" s="919"/>
      <c r="Z13" s="919"/>
      <c r="AA13" s="919"/>
      <c r="AB13" s="919"/>
      <c r="AC13" s="919"/>
      <c r="AD13" s="919"/>
      <c r="AE13" s="919"/>
      <c r="AF13" s="919"/>
      <c r="AG13" s="919"/>
      <c r="AH13" s="919"/>
      <c r="AI13" s="921" t="str">
        <f>IFERROR(BG13,"")</f>
        <v/>
      </c>
      <c r="AJ13" s="921"/>
      <c r="AK13" s="921"/>
      <c r="AL13" s="919"/>
      <c r="AM13" s="919"/>
      <c r="AN13" s="919"/>
      <c r="AO13" s="921" t="str">
        <f>BM13</f>
        <v/>
      </c>
      <c r="AP13" s="921"/>
      <c r="AQ13" s="921"/>
      <c r="AR13" s="2357"/>
      <c r="AS13" s="2358"/>
      <c r="AT13" s="2358"/>
      <c r="AU13" s="986" t="s">
        <v>119</v>
      </c>
      <c r="AV13" s="987"/>
      <c r="AW13" s="5"/>
      <c r="AX13" s="2330"/>
      <c r="AY13" s="919"/>
      <c r="AZ13" s="919"/>
      <c r="BA13" s="2474" t="str">
        <f t="shared" si="0"/>
        <v/>
      </c>
      <c r="BB13" s="2474"/>
      <c r="BC13" s="2474"/>
      <c r="BD13" s="2474" t="str">
        <f t="shared" si="1"/>
        <v/>
      </c>
      <c r="BE13" s="2474"/>
      <c r="BF13" s="2474"/>
      <c r="BG13" s="2474" t="e">
        <f t="shared" si="2"/>
        <v>#VALUE!</v>
      </c>
      <c r="BH13" s="2474"/>
      <c r="BI13" s="2474"/>
      <c r="BJ13" s="2474" t="str">
        <f t="shared" si="3"/>
        <v/>
      </c>
      <c r="BK13" s="2474"/>
      <c r="BL13" s="2474"/>
      <c r="BM13" s="1020" t="str">
        <f>IFERROR(SQRT(AL13/AL12)*AO12,"")</f>
        <v/>
      </c>
      <c r="BN13" s="1020"/>
      <c r="BO13" s="1506"/>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912</v>
      </c>
      <c r="I14" s="2465"/>
      <c r="J14" s="2466"/>
      <c r="K14" s="2455" t="s">
        <v>533</v>
      </c>
      <c r="L14" s="2456"/>
      <c r="M14" s="2457"/>
      <c r="N14" s="2458"/>
      <c r="O14" s="2458"/>
      <c r="P14" s="2458"/>
      <c r="Q14" s="2454"/>
      <c r="R14" s="2454"/>
      <c r="S14" s="2454"/>
      <c r="T14" s="2454"/>
      <c r="U14" s="2454"/>
      <c r="V14" s="2454"/>
      <c r="W14" s="2454"/>
      <c r="X14" s="2454"/>
      <c r="Y14" s="2454"/>
      <c r="Z14" s="2454"/>
      <c r="AA14" s="2454"/>
      <c r="AB14" s="2454"/>
      <c r="AC14" s="2454"/>
      <c r="AD14" s="2454"/>
      <c r="AE14" s="2454"/>
      <c r="AF14" s="2454"/>
      <c r="AG14" s="2454"/>
      <c r="AH14" s="2454"/>
      <c r="AI14" s="2454"/>
      <c r="AJ14" s="2454"/>
      <c r="AK14" s="2454"/>
      <c r="AL14" s="2454"/>
      <c r="AM14" s="2454"/>
      <c r="AN14" s="2454"/>
      <c r="AO14" s="2454"/>
      <c r="AP14" s="2454"/>
      <c r="AQ14" s="2454"/>
      <c r="AR14" s="2451" t="str">
        <f>IF($A12&lt;&gt;"","---","")</f>
        <v/>
      </c>
      <c r="AS14" s="2452"/>
      <c r="AT14" s="2452"/>
      <c r="AU14" s="2452"/>
      <c r="AV14" s="2453"/>
      <c r="AW14" s="5"/>
      <c r="AX14" s="2459"/>
      <c r="AY14" s="2460"/>
      <c r="AZ14" s="2460"/>
      <c r="BA14" s="2461" t="str">
        <f>IF(1.08*N14*(W14-Q14)/1000&lt;&gt;0,1.08*N14*(W14-Q14)/1000,"")</f>
        <v/>
      </c>
      <c r="BB14" s="2461"/>
      <c r="BC14" s="2461"/>
      <c r="BD14" s="2461" t="str">
        <f t="shared" si="1"/>
        <v/>
      </c>
      <c r="BE14" s="2461"/>
      <c r="BF14" s="2461"/>
      <c r="BG14" s="2461" t="str">
        <f>IF(AO14*500*(AC14-AF14)/1000&lt;&gt;0,AO14*500*(AC14-AF14)/1000,"")</f>
        <v/>
      </c>
      <c r="BH14" s="2461"/>
      <c r="BI14" s="2461"/>
      <c r="BJ14" s="2461" t="str">
        <f t="shared" si="3"/>
        <v/>
      </c>
      <c r="BK14" s="2461"/>
      <c r="BL14" s="2461"/>
      <c r="BM14" s="2470" t="s">
        <v>99</v>
      </c>
      <c r="BN14" s="2471"/>
      <c r="BO14" s="2472"/>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8"/>
      <c r="K15" s="915" t="s">
        <v>604</v>
      </c>
      <c r="L15" s="916"/>
      <c r="M15" s="917"/>
      <c r="N15" s="929"/>
      <c r="O15" s="929"/>
      <c r="P15" s="929"/>
      <c r="Q15" s="919"/>
      <c r="R15" s="919"/>
      <c r="S15" s="919"/>
      <c r="T15" s="919"/>
      <c r="U15" s="919"/>
      <c r="V15" s="919"/>
      <c r="W15" s="919"/>
      <c r="X15" s="919"/>
      <c r="Y15" s="919"/>
      <c r="Z15" s="919"/>
      <c r="AA15" s="919"/>
      <c r="AB15" s="919"/>
      <c r="AC15" s="919"/>
      <c r="AD15" s="919"/>
      <c r="AE15" s="919"/>
      <c r="AF15" s="919"/>
      <c r="AG15" s="919"/>
      <c r="AH15" s="919"/>
      <c r="AI15" s="921" t="str">
        <f>IFERROR(BG15,"")</f>
        <v/>
      </c>
      <c r="AJ15" s="921"/>
      <c r="AK15" s="921"/>
      <c r="AL15" s="919"/>
      <c r="AM15" s="919"/>
      <c r="AN15" s="919"/>
      <c r="AO15" s="921" t="str">
        <f>BM15</f>
        <v/>
      </c>
      <c r="AP15" s="921"/>
      <c r="AQ15" s="921"/>
      <c r="AR15" s="2357"/>
      <c r="AS15" s="2358"/>
      <c r="AT15" s="2358"/>
      <c r="AU15" s="986" t="s">
        <v>119</v>
      </c>
      <c r="AV15" s="987"/>
      <c r="AW15" s="5"/>
      <c r="AX15" s="2330"/>
      <c r="AY15" s="919"/>
      <c r="AZ15" s="919"/>
      <c r="BA15" s="2474" t="str">
        <f>IF(1.08*N15*(W15-Q15)/1000&lt;&gt;0,1.08*N15*(W15-Q15)/1000,"")</f>
        <v/>
      </c>
      <c r="BB15" s="2474"/>
      <c r="BC15" s="2474"/>
      <c r="BD15" s="2474" t="str">
        <f t="shared" si="1"/>
        <v/>
      </c>
      <c r="BE15" s="2474"/>
      <c r="BF15" s="2474"/>
      <c r="BG15" s="2474" t="e">
        <f>IF(AO15*500*(AC15-AF15)/1000&lt;&gt;0,AO15*500*(AC15-AF15)/1000,"")</f>
        <v>#VALUE!</v>
      </c>
      <c r="BH15" s="2474"/>
      <c r="BI15" s="2474"/>
      <c r="BJ15" s="2474" t="str">
        <f t="shared" si="3"/>
        <v/>
      </c>
      <c r="BK15" s="2474"/>
      <c r="BL15" s="2474"/>
      <c r="BM15" s="1020" t="str">
        <f>IFERROR(SQRT(AL15/AL14)*AO14,"")</f>
        <v/>
      </c>
      <c r="BN15" s="1020"/>
      <c r="BO15" s="1506"/>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911</v>
      </c>
      <c r="I16" s="2482"/>
      <c r="J16" s="2483"/>
      <c r="K16" s="2487" t="s">
        <v>533</v>
      </c>
      <c r="L16" s="2488"/>
      <c r="M16" s="2489"/>
      <c r="N16" s="2401"/>
      <c r="O16" s="2402"/>
      <c r="P16" s="2403"/>
      <c r="Q16" s="2344"/>
      <c r="R16" s="2345"/>
      <c r="S16" s="2346"/>
      <c r="T16" s="2344"/>
      <c r="U16" s="2345"/>
      <c r="V16" s="2346"/>
      <c r="W16" s="2344"/>
      <c r="X16" s="2345"/>
      <c r="Y16" s="2346"/>
      <c r="Z16" s="2344"/>
      <c r="AA16" s="2345"/>
      <c r="AB16" s="2346"/>
      <c r="AC16" s="2344"/>
      <c r="AD16" s="2345"/>
      <c r="AE16" s="2346"/>
      <c r="AF16" s="2344"/>
      <c r="AG16" s="2345"/>
      <c r="AH16" s="2346"/>
      <c r="AI16" s="2344"/>
      <c r="AJ16" s="2345"/>
      <c r="AK16" s="2346"/>
      <c r="AL16" s="2344"/>
      <c r="AM16" s="2345"/>
      <c r="AN16" s="2346"/>
      <c r="AO16" s="2344"/>
      <c r="AP16" s="2345"/>
      <c r="AQ16" s="2346"/>
      <c r="AR16" s="2475" t="str">
        <f>IF($A16&lt;&gt;"","---","")</f>
        <v/>
      </c>
      <c r="AS16" s="2476"/>
      <c r="AT16" s="2476"/>
      <c r="AU16" s="2476"/>
      <c r="AV16" s="2477"/>
      <c r="AW16" s="5"/>
      <c r="AX16" s="2326"/>
      <c r="AY16" s="2327"/>
      <c r="AZ16" s="2327"/>
      <c r="BA16" s="2478" t="str">
        <f t="shared" si="0"/>
        <v/>
      </c>
      <c r="BB16" s="2478"/>
      <c r="BC16" s="2478"/>
      <c r="BD16" s="2478" t="str">
        <f t="shared" si="1"/>
        <v/>
      </c>
      <c r="BE16" s="2478"/>
      <c r="BF16" s="2478"/>
      <c r="BG16" s="2478" t="str">
        <f t="shared" si="2"/>
        <v/>
      </c>
      <c r="BH16" s="2478"/>
      <c r="BI16" s="2478"/>
      <c r="BJ16" s="2478" t="str">
        <f t="shared" si="3"/>
        <v/>
      </c>
      <c r="BK16" s="2478"/>
      <c r="BL16" s="2478"/>
      <c r="BM16" s="2490" t="s">
        <v>99</v>
      </c>
      <c r="BN16" s="2491"/>
      <c r="BO16" s="2492"/>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6"/>
      <c r="K17" s="915" t="s">
        <v>604</v>
      </c>
      <c r="L17" s="916"/>
      <c r="M17" s="917"/>
      <c r="N17" s="2493"/>
      <c r="O17" s="2494"/>
      <c r="P17" s="2495"/>
      <c r="Q17" s="954"/>
      <c r="R17" s="955"/>
      <c r="S17" s="956"/>
      <c r="T17" s="954"/>
      <c r="U17" s="955"/>
      <c r="V17" s="956"/>
      <c r="W17" s="954"/>
      <c r="X17" s="955"/>
      <c r="Y17" s="956"/>
      <c r="Z17" s="954"/>
      <c r="AA17" s="955"/>
      <c r="AB17" s="956"/>
      <c r="AC17" s="954"/>
      <c r="AD17" s="955"/>
      <c r="AE17" s="956"/>
      <c r="AF17" s="954"/>
      <c r="AG17" s="955"/>
      <c r="AH17" s="956"/>
      <c r="AI17" s="921" t="str">
        <f>IFERROR(BG17,"")</f>
        <v/>
      </c>
      <c r="AJ17" s="921"/>
      <c r="AK17" s="921"/>
      <c r="AL17" s="954"/>
      <c r="AM17" s="955"/>
      <c r="AN17" s="956"/>
      <c r="AO17" s="921" t="str">
        <f>BM17</f>
        <v/>
      </c>
      <c r="AP17" s="921"/>
      <c r="AQ17" s="921"/>
      <c r="AR17" s="2357"/>
      <c r="AS17" s="2358"/>
      <c r="AT17" s="2358"/>
      <c r="AU17" s="986" t="s">
        <v>119</v>
      </c>
      <c r="AV17" s="987"/>
      <c r="AW17" s="5"/>
      <c r="AX17" s="2330"/>
      <c r="AY17" s="919"/>
      <c r="AZ17" s="919"/>
      <c r="BA17" s="2474" t="str">
        <f t="shared" si="0"/>
        <v/>
      </c>
      <c r="BB17" s="2474"/>
      <c r="BC17" s="2474"/>
      <c r="BD17" s="2474" t="str">
        <f t="shared" si="1"/>
        <v/>
      </c>
      <c r="BE17" s="2474"/>
      <c r="BF17" s="2474"/>
      <c r="BG17" s="2474" t="e">
        <f t="shared" si="2"/>
        <v>#VALUE!</v>
      </c>
      <c r="BH17" s="2474"/>
      <c r="BI17" s="2474"/>
      <c r="BJ17" s="2474" t="str">
        <f t="shared" si="3"/>
        <v/>
      </c>
      <c r="BK17" s="2474"/>
      <c r="BL17" s="2474"/>
      <c r="BM17" s="1020" t="str">
        <f>IFERROR(SQRT(AL17/AL16)*AO16,"")</f>
        <v/>
      </c>
      <c r="BN17" s="1020"/>
      <c r="BO17" s="1506"/>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912</v>
      </c>
      <c r="I18" s="2465"/>
      <c r="J18" s="2466"/>
      <c r="K18" s="2455" t="s">
        <v>533</v>
      </c>
      <c r="L18" s="2456"/>
      <c r="M18" s="2457"/>
      <c r="N18" s="2458"/>
      <c r="O18" s="2458"/>
      <c r="P18" s="2458"/>
      <c r="Q18" s="2454"/>
      <c r="R18" s="2454"/>
      <c r="S18" s="2454"/>
      <c r="T18" s="2454"/>
      <c r="U18" s="2454"/>
      <c r="V18" s="2454"/>
      <c r="W18" s="2454"/>
      <c r="X18" s="2454"/>
      <c r="Y18" s="2454"/>
      <c r="Z18" s="2454"/>
      <c r="AA18" s="2454"/>
      <c r="AB18" s="2454"/>
      <c r="AC18" s="2454"/>
      <c r="AD18" s="2454"/>
      <c r="AE18" s="2454"/>
      <c r="AF18" s="2454"/>
      <c r="AG18" s="2454"/>
      <c r="AH18" s="2454"/>
      <c r="AI18" s="2454"/>
      <c r="AJ18" s="2454"/>
      <c r="AK18" s="2454"/>
      <c r="AL18" s="2454"/>
      <c r="AM18" s="2454"/>
      <c r="AN18" s="2454"/>
      <c r="AO18" s="2454"/>
      <c r="AP18" s="2454"/>
      <c r="AQ18" s="2454"/>
      <c r="AR18" s="2451" t="str">
        <f>IF($A16&lt;&gt;"","---","")</f>
        <v/>
      </c>
      <c r="AS18" s="2452"/>
      <c r="AT18" s="2452"/>
      <c r="AU18" s="2452"/>
      <c r="AV18" s="2453"/>
      <c r="AW18" s="5"/>
      <c r="AX18" s="2459"/>
      <c r="AY18" s="2460"/>
      <c r="AZ18" s="2460"/>
      <c r="BA18" s="2461" t="str">
        <f>IF(1.08*N18*(W18-Q18)/1000&lt;&gt;0,1.08*N18*(W18-Q18)/1000,"")</f>
        <v/>
      </c>
      <c r="BB18" s="2461"/>
      <c r="BC18" s="2461"/>
      <c r="BD18" s="2461" t="str">
        <f t="shared" si="1"/>
        <v/>
      </c>
      <c r="BE18" s="2461"/>
      <c r="BF18" s="2461"/>
      <c r="BG18" s="2461" t="str">
        <f>IF(AO18*500*(AC18-AF18)/1000&lt;&gt;0,AO18*500*(AC18-AF18)/1000,"")</f>
        <v/>
      </c>
      <c r="BH18" s="2461"/>
      <c r="BI18" s="2461"/>
      <c r="BJ18" s="2461" t="str">
        <f t="shared" si="3"/>
        <v/>
      </c>
      <c r="BK18" s="2461"/>
      <c r="BL18" s="2461"/>
      <c r="BM18" s="2470" t="s">
        <v>99</v>
      </c>
      <c r="BN18" s="2471"/>
      <c r="BO18" s="2472"/>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8"/>
      <c r="K19" s="915" t="s">
        <v>604</v>
      </c>
      <c r="L19" s="916"/>
      <c r="M19" s="917"/>
      <c r="N19" s="929"/>
      <c r="O19" s="929"/>
      <c r="P19" s="929"/>
      <c r="Q19" s="919"/>
      <c r="R19" s="919"/>
      <c r="S19" s="919"/>
      <c r="T19" s="919"/>
      <c r="U19" s="919"/>
      <c r="V19" s="919"/>
      <c r="W19" s="919"/>
      <c r="X19" s="919"/>
      <c r="Y19" s="919"/>
      <c r="Z19" s="919"/>
      <c r="AA19" s="919"/>
      <c r="AB19" s="919"/>
      <c r="AC19" s="919"/>
      <c r="AD19" s="919"/>
      <c r="AE19" s="919"/>
      <c r="AF19" s="919"/>
      <c r="AG19" s="919"/>
      <c r="AH19" s="919"/>
      <c r="AI19" s="921" t="str">
        <f>IFERROR(BG19,"")</f>
        <v/>
      </c>
      <c r="AJ19" s="921"/>
      <c r="AK19" s="921"/>
      <c r="AL19" s="919"/>
      <c r="AM19" s="919"/>
      <c r="AN19" s="919"/>
      <c r="AO19" s="921" t="str">
        <f>BM19</f>
        <v/>
      </c>
      <c r="AP19" s="921"/>
      <c r="AQ19" s="921"/>
      <c r="AR19" s="2357"/>
      <c r="AS19" s="2358"/>
      <c r="AT19" s="2358"/>
      <c r="AU19" s="986" t="s">
        <v>119</v>
      </c>
      <c r="AV19" s="987"/>
      <c r="AW19" s="5"/>
      <c r="AX19" s="2330"/>
      <c r="AY19" s="919"/>
      <c r="AZ19" s="919"/>
      <c r="BA19" s="2474" t="str">
        <f>IF(1.08*N19*(W19-Q19)/1000&lt;&gt;0,1.08*N19*(W19-Q19)/1000,"")</f>
        <v/>
      </c>
      <c r="BB19" s="2474"/>
      <c r="BC19" s="2474"/>
      <c r="BD19" s="2474" t="str">
        <f t="shared" si="1"/>
        <v/>
      </c>
      <c r="BE19" s="2474"/>
      <c r="BF19" s="2474"/>
      <c r="BG19" s="2474" t="e">
        <f>IF(AO19*500*(AC19-AF19)/1000&lt;&gt;0,AO19*500*(AC19-AF19)/1000,"")</f>
        <v>#VALUE!</v>
      </c>
      <c r="BH19" s="2474"/>
      <c r="BI19" s="2474"/>
      <c r="BJ19" s="2474" t="str">
        <f t="shared" si="3"/>
        <v/>
      </c>
      <c r="BK19" s="2474"/>
      <c r="BL19" s="2474"/>
      <c r="BM19" s="1020" t="str">
        <f>IFERROR(SQRT(AL19/AL18)*AO18,"")</f>
        <v/>
      </c>
      <c r="BN19" s="1020"/>
      <c r="BO19" s="1506"/>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911</v>
      </c>
      <c r="I20" s="2482"/>
      <c r="J20" s="2483"/>
      <c r="K20" s="2487" t="s">
        <v>533</v>
      </c>
      <c r="L20" s="2488"/>
      <c r="M20" s="2489"/>
      <c r="N20" s="2401"/>
      <c r="O20" s="2402"/>
      <c r="P20" s="2403"/>
      <c r="Q20" s="2344"/>
      <c r="R20" s="2345"/>
      <c r="S20" s="2346"/>
      <c r="T20" s="2344"/>
      <c r="U20" s="2345"/>
      <c r="V20" s="2346"/>
      <c r="W20" s="2344"/>
      <c r="X20" s="2345"/>
      <c r="Y20" s="2346"/>
      <c r="Z20" s="2344"/>
      <c r="AA20" s="2345"/>
      <c r="AB20" s="2346"/>
      <c r="AC20" s="2344"/>
      <c r="AD20" s="2345"/>
      <c r="AE20" s="2346"/>
      <c r="AF20" s="2344"/>
      <c r="AG20" s="2345"/>
      <c r="AH20" s="2346"/>
      <c r="AI20" s="2344"/>
      <c r="AJ20" s="2345"/>
      <c r="AK20" s="2346"/>
      <c r="AL20" s="2344"/>
      <c r="AM20" s="2345"/>
      <c r="AN20" s="2346"/>
      <c r="AO20" s="2344"/>
      <c r="AP20" s="2345"/>
      <c r="AQ20" s="2346"/>
      <c r="AR20" s="2475" t="str">
        <f>IF($A20&lt;&gt;"","---","")</f>
        <v/>
      </c>
      <c r="AS20" s="2476"/>
      <c r="AT20" s="2476"/>
      <c r="AU20" s="2476"/>
      <c r="AV20" s="2477"/>
      <c r="AW20" s="5"/>
      <c r="AX20" s="2326"/>
      <c r="AY20" s="2327"/>
      <c r="AZ20" s="2327"/>
      <c r="BA20" s="2478" t="str">
        <f t="shared" si="0"/>
        <v/>
      </c>
      <c r="BB20" s="2478"/>
      <c r="BC20" s="2478"/>
      <c r="BD20" s="2478" t="str">
        <f t="shared" si="1"/>
        <v/>
      </c>
      <c r="BE20" s="2478"/>
      <c r="BF20" s="2478"/>
      <c r="BG20" s="2478" t="str">
        <f t="shared" si="2"/>
        <v/>
      </c>
      <c r="BH20" s="2478"/>
      <c r="BI20" s="2478"/>
      <c r="BJ20" s="2478" t="str">
        <f t="shared" si="3"/>
        <v/>
      </c>
      <c r="BK20" s="2478"/>
      <c r="BL20" s="2478"/>
      <c r="BM20" s="2490" t="s">
        <v>99</v>
      </c>
      <c r="BN20" s="2491"/>
      <c r="BO20" s="2492"/>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6"/>
      <c r="K21" s="915" t="s">
        <v>604</v>
      </c>
      <c r="L21" s="916"/>
      <c r="M21" s="917"/>
      <c r="N21" s="2493"/>
      <c r="O21" s="2494"/>
      <c r="P21" s="2495"/>
      <c r="Q21" s="954"/>
      <c r="R21" s="955"/>
      <c r="S21" s="956"/>
      <c r="T21" s="954"/>
      <c r="U21" s="955"/>
      <c r="V21" s="956"/>
      <c r="W21" s="954"/>
      <c r="X21" s="955"/>
      <c r="Y21" s="956"/>
      <c r="Z21" s="954"/>
      <c r="AA21" s="955"/>
      <c r="AB21" s="956"/>
      <c r="AC21" s="954"/>
      <c r="AD21" s="955"/>
      <c r="AE21" s="956"/>
      <c r="AF21" s="954"/>
      <c r="AG21" s="955"/>
      <c r="AH21" s="956"/>
      <c r="AI21" s="921" t="str">
        <f>IFERROR(BG21,"")</f>
        <v/>
      </c>
      <c r="AJ21" s="921"/>
      <c r="AK21" s="921"/>
      <c r="AL21" s="954"/>
      <c r="AM21" s="955"/>
      <c r="AN21" s="956"/>
      <c r="AO21" s="921" t="str">
        <f>BM21</f>
        <v/>
      </c>
      <c r="AP21" s="921"/>
      <c r="AQ21" s="921"/>
      <c r="AR21" s="2357"/>
      <c r="AS21" s="2358"/>
      <c r="AT21" s="2358"/>
      <c r="AU21" s="986" t="s">
        <v>119</v>
      </c>
      <c r="AV21" s="987"/>
      <c r="AW21" s="5"/>
      <c r="AX21" s="2330"/>
      <c r="AY21" s="919"/>
      <c r="AZ21" s="919"/>
      <c r="BA21" s="2474" t="str">
        <f t="shared" si="0"/>
        <v/>
      </c>
      <c r="BB21" s="2474"/>
      <c r="BC21" s="2474"/>
      <c r="BD21" s="2474" t="str">
        <f t="shared" si="1"/>
        <v/>
      </c>
      <c r="BE21" s="2474"/>
      <c r="BF21" s="2474"/>
      <c r="BG21" s="2474" t="e">
        <f t="shared" si="2"/>
        <v>#VALUE!</v>
      </c>
      <c r="BH21" s="2474"/>
      <c r="BI21" s="2474"/>
      <c r="BJ21" s="2474" t="str">
        <f t="shared" si="3"/>
        <v/>
      </c>
      <c r="BK21" s="2474"/>
      <c r="BL21" s="2474"/>
      <c r="BM21" s="1020" t="str">
        <f>IFERROR(SQRT(AL21/AL20)*AO20,"")</f>
        <v/>
      </c>
      <c r="BN21" s="1020"/>
      <c r="BO21" s="1506"/>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912</v>
      </c>
      <c r="I22" s="2465"/>
      <c r="J22" s="2466"/>
      <c r="K22" s="2455" t="s">
        <v>533</v>
      </c>
      <c r="L22" s="2456"/>
      <c r="M22" s="2457"/>
      <c r="N22" s="2458"/>
      <c r="O22" s="2458"/>
      <c r="P22" s="2458"/>
      <c r="Q22" s="2454"/>
      <c r="R22" s="2454"/>
      <c r="S22" s="2454"/>
      <c r="T22" s="2454"/>
      <c r="U22" s="2454"/>
      <c r="V22" s="2454"/>
      <c r="W22" s="2454"/>
      <c r="X22" s="2454"/>
      <c r="Y22" s="2454"/>
      <c r="Z22" s="2454"/>
      <c r="AA22" s="2454"/>
      <c r="AB22" s="2454"/>
      <c r="AC22" s="2454"/>
      <c r="AD22" s="2454"/>
      <c r="AE22" s="2454"/>
      <c r="AF22" s="2454"/>
      <c r="AG22" s="2454"/>
      <c r="AH22" s="2454"/>
      <c r="AI22" s="2454"/>
      <c r="AJ22" s="2454"/>
      <c r="AK22" s="2454"/>
      <c r="AL22" s="2454"/>
      <c r="AM22" s="2454"/>
      <c r="AN22" s="2454"/>
      <c r="AO22" s="2454"/>
      <c r="AP22" s="2454"/>
      <c r="AQ22" s="2454"/>
      <c r="AR22" s="2451" t="str">
        <f>IF($A20&lt;&gt;"","---","")</f>
        <v/>
      </c>
      <c r="AS22" s="2452"/>
      <c r="AT22" s="2452"/>
      <c r="AU22" s="2452"/>
      <c r="AV22" s="2453"/>
      <c r="AW22" s="5"/>
      <c r="AX22" s="2459"/>
      <c r="AY22" s="2460"/>
      <c r="AZ22" s="2460"/>
      <c r="BA22" s="2461" t="str">
        <f>IF(1.08*N22*(W22-Q22)/1000&lt;&gt;0,1.08*N22*(W22-Q22)/1000,"")</f>
        <v/>
      </c>
      <c r="BB22" s="2461"/>
      <c r="BC22" s="2461"/>
      <c r="BD22" s="2461" t="str">
        <f t="shared" si="1"/>
        <v/>
      </c>
      <c r="BE22" s="2461"/>
      <c r="BF22" s="2461"/>
      <c r="BG22" s="2461" t="str">
        <f>IF(AO22*500*(AC22-AF22)/1000&lt;&gt;0,AO22*500*(AC22-AF22)/1000,"")</f>
        <v/>
      </c>
      <c r="BH22" s="2461"/>
      <c r="BI22" s="2461"/>
      <c r="BJ22" s="2461" t="str">
        <f t="shared" si="3"/>
        <v/>
      </c>
      <c r="BK22" s="2461"/>
      <c r="BL22" s="2461"/>
      <c r="BM22" s="2470" t="s">
        <v>99</v>
      </c>
      <c r="BN22" s="2471"/>
      <c r="BO22" s="2472"/>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8"/>
      <c r="K23" s="915" t="s">
        <v>604</v>
      </c>
      <c r="L23" s="916"/>
      <c r="M23" s="917"/>
      <c r="N23" s="929"/>
      <c r="O23" s="929"/>
      <c r="P23" s="929"/>
      <c r="Q23" s="919"/>
      <c r="R23" s="919"/>
      <c r="S23" s="919"/>
      <c r="T23" s="919"/>
      <c r="U23" s="919"/>
      <c r="V23" s="919"/>
      <c r="W23" s="919"/>
      <c r="X23" s="919"/>
      <c r="Y23" s="919"/>
      <c r="Z23" s="919"/>
      <c r="AA23" s="919"/>
      <c r="AB23" s="919"/>
      <c r="AC23" s="919"/>
      <c r="AD23" s="919"/>
      <c r="AE23" s="919"/>
      <c r="AF23" s="919"/>
      <c r="AG23" s="919"/>
      <c r="AH23" s="919"/>
      <c r="AI23" s="921" t="str">
        <f>IFERROR(BG23,"")</f>
        <v/>
      </c>
      <c r="AJ23" s="921"/>
      <c r="AK23" s="921"/>
      <c r="AL23" s="919"/>
      <c r="AM23" s="919"/>
      <c r="AN23" s="919"/>
      <c r="AO23" s="921" t="str">
        <f>BM23</f>
        <v/>
      </c>
      <c r="AP23" s="921"/>
      <c r="AQ23" s="921"/>
      <c r="AR23" s="2357"/>
      <c r="AS23" s="2358"/>
      <c r="AT23" s="2358"/>
      <c r="AU23" s="986" t="s">
        <v>119</v>
      </c>
      <c r="AV23" s="987"/>
      <c r="AW23" s="5"/>
      <c r="AX23" s="2330"/>
      <c r="AY23" s="919"/>
      <c r="AZ23" s="919"/>
      <c r="BA23" s="2474" t="str">
        <f>IF(1.08*N23*(W23-Q23)/1000&lt;&gt;0,1.08*N23*(W23-Q23)/1000,"")</f>
        <v/>
      </c>
      <c r="BB23" s="2474"/>
      <c r="BC23" s="2474"/>
      <c r="BD23" s="2474" t="str">
        <f t="shared" si="1"/>
        <v/>
      </c>
      <c r="BE23" s="2474"/>
      <c r="BF23" s="2474"/>
      <c r="BG23" s="2474" t="e">
        <f>IF(AO23*500*(AC23-AF23)/1000&lt;&gt;0,AO23*500*(AC23-AF23)/1000,"")</f>
        <v>#VALUE!</v>
      </c>
      <c r="BH23" s="2474"/>
      <c r="BI23" s="2474"/>
      <c r="BJ23" s="2474" t="str">
        <f t="shared" si="3"/>
        <v/>
      </c>
      <c r="BK23" s="2474"/>
      <c r="BL23" s="2474"/>
      <c r="BM23" s="1020" t="str">
        <f>IFERROR(SQRT(AL23/AL22)*AO22,"")</f>
        <v/>
      </c>
      <c r="BN23" s="1020"/>
      <c r="BO23" s="1506"/>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911</v>
      </c>
      <c r="I24" s="2482"/>
      <c r="J24" s="2483"/>
      <c r="K24" s="2487" t="s">
        <v>533</v>
      </c>
      <c r="L24" s="2488"/>
      <c r="M24" s="2489"/>
      <c r="N24" s="2401"/>
      <c r="O24" s="2402"/>
      <c r="P24" s="2403"/>
      <c r="Q24" s="2344"/>
      <c r="R24" s="2345"/>
      <c r="S24" s="2346"/>
      <c r="T24" s="2344"/>
      <c r="U24" s="2345"/>
      <c r="V24" s="2346"/>
      <c r="W24" s="2344"/>
      <c r="X24" s="2345"/>
      <c r="Y24" s="2346"/>
      <c r="Z24" s="2344"/>
      <c r="AA24" s="2345"/>
      <c r="AB24" s="2346"/>
      <c r="AC24" s="2344"/>
      <c r="AD24" s="2345"/>
      <c r="AE24" s="2346"/>
      <c r="AF24" s="2344"/>
      <c r="AG24" s="2345"/>
      <c r="AH24" s="2346"/>
      <c r="AI24" s="2344"/>
      <c r="AJ24" s="2345"/>
      <c r="AK24" s="2346"/>
      <c r="AL24" s="2344"/>
      <c r="AM24" s="2345"/>
      <c r="AN24" s="2346"/>
      <c r="AO24" s="2344"/>
      <c r="AP24" s="2345"/>
      <c r="AQ24" s="2346"/>
      <c r="AR24" s="2475" t="str">
        <f>IF($A24&lt;&gt;"","---","")</f>
        <v/>
      </c>
      <c r="AS24" s="2476"/>
      <c r="AT24" s="2476"/>
      <c r="AU24" s="2476"/>
      <c r="AV24" s="2477"/>
      <c r="AW24" s="5"/>
      <c r="AX24" s="2326"/>
      <c r="AY24" s="2327"/>
      <c r="AZ24" s="2327"/>
      <c r="BA24" s="2478" t="str">
        <f t="shared" si="0"/>
        <v/>
      </c>
      <c r="BB24" s="2478"/>
      <c r="BC24" s="2478"/>
      <c r="BD24" s="2478" t="str">
        <f t="shared" si="1"/>
        <v/>
      </c>
      <c r="BE24" s="2478"/>
      <c r="BF24" s="2478"/>
      <c r="BG24" s="2478" t="str">
        <f t="shared" si="2"/>
        <v/>
      </c>
      <c r="BH24" s="2478"/>
      <c r="BI24" s="2478"/>
      <c r="BJ24" s="2478" t="str">
        <f t="shared" si="3"/>
        <v/>
      </c>
      <c r="BK24" s="2478"/>
      <c r="BL24" s="2478"/>
      <c r="BM24" s="2490" t="s">
        <v>99</v>
      </c>
      <c r="BN24" s="2491"/>
      <c r="BO24" s="2492"/>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6"/>
      <c r="K25" s="915" t="s">
        <v>604</v>
      </c>
      <c r="L25" s="916"/>
      <c r="M25" s="917"/>
      <c r="N25" s="2493"/>
      <c r="O25" s="2494"/>
      <c r="P25" s="2495"/>
      <c r="Q25" s="954"/>
      <c r="R25" s="955"/>
      <c r="S25" s="956"/>
      <c r="T25" s="954"/>
      <c r="U25" s="955"/>
      <c r="V25" s="956"/>
      <c r="W25" s="954"/>
      <c r="X25" s="955"/>
      <c r="Y25" s="956"/>
      <c r="Z25" s="954"/>
      <c r="AA25" s="955"/>
      <c r="AB25" s="956"/>
      <c r="AC25" s="954"/>
      <c r="AD25" s="955"/>
      <c r="AE25" s="956"/>
      <c r="AF25" s="954"/>
      <c r="AG25" s="955"/>
      <c r="AH25" s="956"/>
      <c r="AI25" s="921" t="str">
        <f>IFERROR(BG25,"")</f>
        <v/>
      </c>
      <c r="AJ25" s="921"/>
      <c r="AK25" s="921"/>
      <c r="AL25" s="954"/>
      <c r="AM25" s="955"/>
      <c r="AN25" s="956"/>
      <c r="AO25" s="921" t="str">
        <f>BM25</f>
        <v/>
      </c>
      <c r="AP25" s="921"/>
      <c r="AQ25" s="921"/>
      <c r="AR25" s="2357"/>
      <c r="AS25" s="2358"/>
      <c r="AT25" s="2358"/>
      <c r="AU25" s="986" t="s">
        <v>119</v>
      </c>
      <c r="AV25" s="987"/>
      <c r="AW25" s="5"/>
      <c r="AX25" s="2330"/>
      <c r="AY25" s="919"/>
      <c r="AZ25" s="919"/>
      <c r="BA25" s="2474" t="str">
        <f t="shared" si="0"/>
        <v/>
      </c>
      <c r="BB25" s="2474"/>
      <c r="BC25" s="2474"/>
      <c r="BD25" s="2474" t="str">
        <f t="shared" si="1"/>
        <v/>
      </c>
      <c r="BE25" s="2474"/>
      <c r="BF25" s="2474"/>
      <c r="BG25" s="2474" t="e">
        <f t="shared" si="2"/>
        <v>#VALUE!</v>
      </c>
      <c r="BH25" s="2474"/>
      <c r="BI25" s="2474"/>
      <c r="BJ25" s="2474" t="str">
        <f t="shared" si="3"/>
        <v/>
      </c>
      <c r="BK25" s="2474"/>
      <c r="BL25" s="2474"/>
      <c r="BM25" s="1020" t="str">
        <f>IFERROR(SQRT(AL25/AL24)*AO24,"")</f>
        <v/>
      </c>
      <c r="BN25" s="1020"/>
      <c r="BO25" s="1506"/>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912</v>
      </c>
      <c r="I26" s="2465"/>
      <c r="J26" s="2466"/>
      <c r="K26" s="2455" t="s">
        <v>533</v>
      </c>
      <c r="L26" s="2456"/>
      <c r="M26" s="2457"/>
      <c r="N26" s="2458"/>
      <c r="O26" s="2458"/>
      <c r="P26" s="2458"/>
      <c r="Q26" s="2454"/>
      <c r="R26" s="2454"/>
      <c r="S26" s="2454"/>
      <c r="T26" s="2454"/>
      <c r="U26" s="2454"/>
      <c r="V26" s="2454"/>
      <c r="W26" s="2454"/>
      <c r="X26" s="2454"/>
      <c r="Y26" s="2454"/>
      <c r="Z26" s="2454"/>
      <c r="AA26" s="2454"/>
      <c r="AB26" s="2454"/>
      <c r="AC26" s="2454"/>
      <c r="AD26" s="2454"/>
      <c r="AE26" s="2454"/>
      <c r="AF26" s="2454"/>
      <c r="AG26" s="2454"/>
      <c r="AH26" s="2454"/>
      <c r="AI26" s="2454"/>
      <c r="AJ26" s="2454"/>
      <c r="AK26" s="2454"/>
      <c r="AL26" s="2454"/>
      <c r="AM26" s="2454"/>
      <c r="AN26" s="2454"/>
      <c r="AO26" s="2454"/>
      <c r="AP26" s="2454"/>
      <c r="AQ26" s="2454"/>
      <c r="AR26" s="2451" t="str">
        <f>IF($A24&lt;&gt;"","---","")</f>
        <v/>
      </c>
      <c r="AS26" s="2452"/>
      <c r="AT26" s="2452"/>
      <c r="AU26" s="2452"/>
      <c r="AV26" s="2453"/>
      <c r="AW26" s="5"/>
      <c r="AX26" s="2459"/>
      <c r="AY26" s="2460"/>
      <c r="AZ26" s="2460"/>
      <c r="BA26" s="2461" t="str">
        <f>IF(1.08*N26*(W26-Q26)/1000&lt;&gt;0,1.08*N26*(W26-Q26)/1000,"")</f>
        <v/>
      </c>
      <c r="BB26" s="2461"/>
      <c r="BC26" s="2461"/>
      <c r="BD26" s="2461" t="str">
        <f t="shared" si="1"/>
        <v/>
      </c>
      <c r="BE26" s="2461"/>
      <c r="BF26" s="2461"/>
      <c r="BG26" s="2461" t="str">
        <f>IF(AO26*500*(AC26-AF26)/1000&lt;&gt;0,AO26*500*(AC26-AF26)/1000,"")</f>
        <v/>
      </c>
      <c r="BH26" s="2461"/>
      <c r="BI26" s="2461"/>
      <c r="BJ26" s="2461" t="str">
        <f t="shared" si="3"/>
        <v/>
      </c>
      <c r="BK26" s="2461"/>
      <c r="BL26" s="2461"/>
      <c r="BM26" s="2470" t="s">
        <v>99</v>
      </c>
      <c r="BN26" s="2471"/>
      <c r="BO26" s="2472"/>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8"/>
      <c r="K27" s="915" t="s">
        <v>604</v>
      </c>
      <c r="L27" s="916"/>
      <c r="M27" s="917"/>
      <c r="N27" s="929"/>
      <c r="O27" s="929"/>
      <c r="P27" s="929"/>
      <c r="Q27" s="919"/>
      <c r="R27" s="919"/>
      <c r="S27" s="919"/>
      <c r="T27" s="919"/>
      <c r="U27" s="919"/>
      <c r="V27" s="919"/>
      <c r="W27" s="919"/>
      <c r="X27" s="919"/>
      <c r="Y27" s="919"/>
      <c r="Z27" s="919"/>
      <c r="AA27" s="919"/>
      <c r="AB27" s="919"/>
      <c r="AC27" s="919"/>
      <c r="AD27" s="919"/>
      <c r="AE27" s="919"/>
      <c r="AF27" s="919"/>
      <c r="AG27" s="919"/>
      <c r="AH27" s="919"/>
      <c r="AI27" s="921" t="str">
        <f>IFERROR(BG27,"")</f>
        <v/>
      </c>
      <c r="AJ27" s="921"/>
      <c r="AK27" s="921"/>
      <c r="AL27" s="919"/>
      <c r="AM27" s="919"/>
      <c r="AN27" s="919"/>
      <c r="AO27" s="921" t="str">
        <f>BM27</f>
        <v/>
      </c>
      <c r="AP27" s="921"/>
      <c r="AQ27" s="921"/>
      <c r="AR27" s="2357"/>
      <c r="AS27" s="2358"/>
      <c r="AT27" s="2358"/>
      <c r="AU27" s="986" t="s">
        <v>119</v>
      </c>
      <c r="AV27" s="987"/>
      <c r="AW27" s="5"/>
      <c r="AX27" s="2330"/>
      <c r="AY27" s="919"/>
      <c r="AZ27" s="919"/>
      <c r="BA27" s="2474" t="str">
        <f>IF(1.08*N27*(W27-Q27)/1000&lt;&gt;0,1.08*N27*(W27-Q27)/1000,"")</f>
        <v/>
      </c>
      <c r="BB27" s="2474"/>
      <c r="BC27" s="2474"/>
      <c r="BD27" s="2474" t="str">
        <f t="shared" si="1"/>
        <v/>
      </c>
      <c r="BE27" s="2474"/>
      <c r="BF27" s="2474"/>
      <c r="BG27" s="2474" t="e">
        <f>IF(AO27*500*(AC27-AF27)/1000&lt;&gt;0,AO27*500*(AC27-AF27)/1000,"")</f>
        <v>#VALUE!</v>
      </c>
      <c r="BH27" s="2474"/>
      <c r="BI27" s="2474"/>
      <c r="BJ27" s="2474" t="str">
        <f t="shared" si="3"/>
        <v/>
      </c>
      <c r="BK27" s="2474"/>
      <c r="BL27" s="2474"/>
      <c r="BM27" s="1020" t="str">
        <f>IFERROR(SQRT(AL27/AL26)*AO26,"")</f>
        <v/>
      </c>
      <c r="BN27" s="1020"/>
      <c r="BO27" s="1506"/>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911</v>
      </c>
      <c r="I28" s="2482"/>
      <c r="J28" s="2483"/>
      <c r="K28" s="2487" t="s">
        <v>533</v>
      </c>
      <c r="L28" s="2488"/>
      <c r="M28" s="2489"/>
      <c r="N28" s="2401"/>
      <c r="O28" s="2402"/>
      <c r="P28" s="2403"/>
      <c r="Q28" s="2344"/>
      <c r="R28" s="2345"/>
      <c r="S28" s="2346"/>
      <c r="T28" s="2344"/>
      <c r="U28" s="2345"/>
      <c r="V28" s="2346"/>
      <c r="W28" s="2344"/>
      <c r="X28" s="2345"/>
      <c r="Y28" s="2346"/>
      <c r="Z28" s="2344"/>
      <c r="AA28" s="2345"/>
      <c r="AB28" s="2346"/>
      <c r="AC28" s="2344"/>
      <c r="AD28" s="2345"/>
      <c r="AE28" s="2346"/>
      <c r="AF28" s="2344"/>
      <c r="AG28" s="2345"/>
      <c r="AH28" s="2346"/>
      <c r="AI28" s="2344"/>
      <c r="AJ28" s="2345"/>
      <c r="AK28" s="2346"/>
      <c r="AL28" s="2344"/>
      <c r="AM28" s="2345"/>
      <c r="AN28" s="2346"/>
      <c r="AO28" s="2344"/>
      <c r="AP28" s="2345"/>
      <c r="AQ28" s="2346"/>
      <c r="AR28" s="2475" t="str">
        <f>IF($A28&lt;&gt;"","---","")</f>
        <v/>
      </c>
      <c r="AS28" s="2476"/>
      <c r="AT28" s="2476"/>
      <c r="AU28" s="2476"/>
      <c r="AV28" s="2477"/>
      <c r="AW28" s="5"/>
      <c r="AX28" s="2326"/>
      <c r="AY28" s="2327"/>
      <c r="AZ28" s="2327"/>
      <c r="BA28" s="2478" t="str">
        <f t="shared" si="0"/>
        <v/>
      </c>
      <c r="BB28" s="2478"/>
      <c r="BC28" s="2478"/>
      <c r="BD28" s="2478" t="str">
        <f t="shared" si="1"/>
        <v/>
      </c>
      <c r="BE28" s="2478"/>
      <c r="BF28" s="2478"/>
      <c r="BG28" s="2478" t="str">
        <f t="shared" si="2"/>
        <v/>
      </c>
      <c r="BH28" s="2478"/>
      <c r="BI28" s="2478"/>
      <c r="BJ28" s="2478" t="str">
        <f t="shared" si="3"/>
        <v/>
      </c>
      <c r="BK28" s="2478"/>
      <c r="BL28" s="2478"/>
      <c r="BM28" s="2490" t="s">
        <v>99</v>
      </c>
      <c r="BN28" s="2491"/>
      <c r="BO28" s="2492"/>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6"/>
      <c r="K29" s="915" t="s">
        <v>604</v>
      </c>
      <c r="L29" s="916"/>
      <c r="M29" s="917"/>
      <c r="N29" s="2493"/>
      <c r="O29" s="2494"/>
      <c r="P29" s="2495"/>
      <c r="Q29" s="954"/>
      <c r="R29" s="955"/>
      <c r="S29" s="956"/>
      <c r="T29" s="954"/>
      <c r="U29" s="955"/>
      <c r="V29" s="956"/>
      <c r="W29" s="954"/>
      <c r="X29" s="955"/>
      <c r="Y29" s="956"/>
      <c r="Z29" s="954"/>
      <c r="AA29" s="955"/>
      <c r="AB29" s="956"/>
      <c r="AC29" s="954"/>
      <c r="AD29" s="955"/>
      <c r="AE29" s="956"/>
      <c r="AF29" s="954"/>
      <c r="AG29" s="955"/>
      <c r="AH29" s="956"/>
      <c r="AI29" s="921" t="str">
        <f>IFERROR(BG29,"")</f>
        <v/>
      </c>
      <c r="AJ29" s="921"/>
      <c r="AK29" s="921"/>
      <c r="AL29" s="954"/>
      <c r="AM29" s="955"/>
      <c r="AN29" s="956"/>
      <c r="AO29" s="921" t="str">
        <f>BM29</f>
        <v/>
      </c>
      <c r="AP29" s="921"/>
      <c r="AQ29" s="921"/>
      <c r="AR29" s="2357"/>
      <c r="AS29" s="2358"/>
      <c r="AT29" s="2358"/>
      <c r="AU29" s="986" t="s">
        <v>119</v>
      </c>
      <c r="AV29" s="987"/>
      <c r="AW29" s="5"/>
      <c r="AX29" s="2330"/>
      <c r="AY29" s="919"/>
      <c r="AZ29" s="919"/>
      <c r="BA29" s="2474" t="str">
        <f t="shared" si="0"/>
        <v/>
      </c>
      <c r="BB29" s="2474"/>
      <c r="BC29" s="2474"/>
      <c r="BD29" s="2474" t="str">
        <f t="shared" si="1"/>
        <v/>
      </c>
      <c r="BE29" s="2474"/>
      <c r="BF29" s="2474"/>
      <c r="BG29" s="2474" t="e">
        <f t="shared" si="2"/>
        <v>#VALUE!</v>
      </c>
      <c r="BH29" s="2474"/>
      <c r="BI29" s="2474"/>
      <c r="BJ29" s="2474" t="str">
        <f t="shared" si="3"/>
        <v/>
      </c>
      <c r="BK29" s="2474"/>
      <c r="BL29" s="2474"/>
      <c r="BM29" s="1020" t="str">
        <f>IFERROR(SQRT(AL29/AL28)*AO28,"")</f>
        <v/>
      </c>
      <c r="BN29" s="1020"/>
      <c r="BO29" s="1506"/>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912</v>
      </c>
      <c r="I30" s="2465"/>
      <c r="J30" s="2466"/>
      <c r="K30" s="2455" t="s">
        <v>533</v>
      </c>
      <c r="L30" s="2456"/>
      <c r="M30" s="2457"/>
      <c r="N30" s="2458"/>
      <c r="O30" s="2458"/>
      <c r="P30" s="2458"/>
      <c r="Q30" s="2454"/>
      <c r="R30" s="2454"/>
      <c r="S30" s="2454"/>
      <c r="T30" s="2454"/>
      <c r="U30" s="2454"/>
      <c r="V30" s="2454"/>
      <c r="W30" s="2454"/>
      <c r="X30" s="2454"/>
      <c r="Y30" s="2454"/>
      <c r="Z30" s="2454"/>
      <c r="AA30" s="2454"/>
      <c r="AB30" s="2454"/>
      <c r="AC30" s="2454"/>
      <c r="AD30" s="2454"/>
      <c r="AE30" s="2454"/>
      <c r="AF30" s="2454"/>
      <c r="AG30" s="2454"/>
      <c r="AH30" s="2454"/>
      <c r="AI30" s="2454"/>
      <c r="AJ30" s="2454"/>
      <c r="AK30" s="2454"/>
      <c r="AL30" s="2454"/>
      <c r="AM30" s="2454"/>
      <c r="AN30" s="2454"/>
      <c r="AO30" s="2454"/>
      <c r="AP30" s="2454"/>
      <c r="AQ30" s="2454"/>
      <c r="AR30" s="2451" t="str">
        <f>IF($A28&lt;&gt;"","---","")</f>
        <v/>
      </c>
      <c r="AS30" s="2452"/>
      <c r="AT30" s="2452"/>
      <c r="AU30" s="2452"/>
      <c r="AV30" s="2453"/>
      <c r="AW30" s="5"/>
      <c r="AX30" s="2459"/>
      <c r="AY30" s="2460"/>
      <c r="AZ30" s="2460"/>
      <c r="BA30" s="2461" t="str">
        <f>IF(1.08*N30*(W30-Q30)/1000&lt;&gt;0,1.08*N30*(W30-Q30)/1000,"")</f>
        <v/>
      </c>
      <c r="BB30" s="2461"/>
      <c r="BC30" s="2461"/>
      <c r="BD30" s="2461" t="str">
        <f t="shared" si="1"/>
        <v/>
      </c>
      <c r="BE30" s="2461"/>
      <c r="BF30" s="2461"/>
      <c r="BG30" s="2461" t="str">
        <f>IF(AO30*500*(AC30-AF30)/1000&lt;&gt;0,AO30*500*(AC30-AF30)/1000,"")</f>
        <v/>
      </c>
      <c r="BH30" s="2461"/>
      <c r="BI30" s="2461"/>
      <c r="BJ30" s="2461" t="str">
        <f t="shared" si="3"/>
        <v/>
      </c>
      <c r="BK30" s="2461"/>
      <c r="BL30" s="2461"/>
      <c r="BM30" s="2470" t="s">
        <v>99</v>
      </c>
      <c r="BN30" s="2471"/>
      <c r="BO30" s="2472"/>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9"/>
      <c r="K31" s="969" t="s">
        <v>604</v>
      </c>
      <c r="L31" s="970"/>
      <c r="M31" s="971"/>
      <c r="N31" s="2473"/>
      <c r="O31" s="2473"/>
      <c r="P31" s="2473"/>
      <c r="Q31" s="977"/>
      <c r="R31" s="977"/>
      <c r="S31" s="977"/>
      <c r="T31" s="977"/>
      <c r="U31" s="977"/>
      <c r="V31" s="977"/>
      <c r="W31" s="977"/>
      <c r="X31" s="977"/>
      <c r="Y31" s="977"/>
      <c r="Z31" s="977"/>
      <c r="AA31" s="977"/>
      <c r="AB31" s="977"/>
      <c r="AC31" s="977"/>
      <c r="AD31" s="977"/>
      <c r="AE31" s="977"/>
      <c r="AF31" s="977"/>
      <c r="AG31" s="977"/>
      <c r="AH31" s="977"/>
      <c r="AI31" s="976" t="str">
        <f>IFERROR(BG31,"")</f>
        <v/>
      </c>
      <c r="AJ31" s="976"/>
      <c r="AK31" s="976"/>
      <c r="AL31" s="977"/>
      <c r="AM31" s="977"/>
      <c r="AN31" s="977"/>
      <c r="AO31" s="976" t="str">
        <f>BM31</f>
        <v/>
      </c>
      <c r="AP31" s="976"/>
      <c r="AQ31" s="976"/>
      <c r="AR31" s="2342"/>
      <c r="AS31" s="2343"/>
      <c r="AT31" s="2343"/>
      <c r="AU31" s="982" t="s">
        <v>119</v>
      </c>
      <c r="AV31" s="983"/>
      <c r="AW31" s="5"/>
      <c r="AX31" s="2341"/>
      <c r="AY31" s="977"/>
      <c r="AZ31" s="977"/>
      <c r="BA31" s="976" t="str">
        <f>IF(1.08*N31*(W31-Q31)/1000&lt;&gt;0,1.08*N31*(W31-Q31)/1000,"")</f>
        <v/>
      </c>
      <c r="BB31" s="976"/>
      <c r="BC31" s="976"/>
      <c r="BD31" s="976" t="str">
        <f t="shared" si="1"/>
        <v/>
      </c>
      <c r="BE31" s="976"/>
      <c r="BF31" s="976"/>
      <c r="BG31" s="976" t="e">
        <f>IF(AO31*500*(AC31-AF31)/1000&lt;&gt;0,AO31*500*(AC31-AF31)/1000,"")</f>
        <v>#VALUE!</v>
      </c>
      <c r="BH31" s="976"/>
      <c r="BI31" s="976"/>
      <c r="BJ31" s="976" t="str">
        <f t="shared" si="3"/>
        <v/>
      </c>
      <c r="BK31" s="976"/>
      <c r="BL31" s="976"/>
      <c r="BM31" s="2462" t="str">
        <f>IFERROR(SQRT(AL31/AL30)*AO30,"")</f>
        <v/>
      </c>
      <c r="BN31" s="2462"/>
      <c r="BO31" s="246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890" t="s">
        <v>696</v>
      </c>
      <c r="AY35" s="891"/>
      <c r="AZ35" s="891"/>
      <c r="BA35" s="891"/>
      <c r="BB35" s="891"/>
      <c r="BC35" s="891"/>
      <c r="BD35" s="891"/>
      <c r="BE35" s="891"/>
      <c r="BF35" s="891"/>
      <c r="BG35" s="891"/>
      <c r="BH35" s="891"/>
      <c r="BI35" s="891"/>
      <c r="BJ35" s="891"/>
      <c r="BK35" s="891"/>
      <c r="BL35" s="8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1" t="s">
        <v>913</v>
      </c>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435</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0"/>
      <c r="AT9" s="880"/>
      <c r="AU9" s="880"/>
      <c r="AV9" s="881"/>
      <c r="AW9" s="5"/>
      <c r="AX9" s="2505" t="s">
        <v>434</v>
      </c>
      <c r="AY9" s="2499"/>
      <c r="AZ9" s="2499"/>
      <c r="BA9" s="2499" t="s">
        <v>433</v>
      </c>
      <c r="BB9" s="2499"/>
      <c r="BC9" s="2499"/>
      <c r="BD9" s="2499" t="s">
        <v>432</v>
      </c>
      <c r="BE9" s="2499"/>
      <c r="BF9" s="2499"/>
      <c r="BG9" s="2499" t="s">
        <v>431</v>
      </c>
      <c r="BH9" s="2499"/>
      <c r="BI9" s="2499"/>
      <c r="BJ9" s="2499" t="s">
        <v>430</v>
      </c>
      <c r="BK9" s="2499"/>
      <c r="BL9" s="2499"/>
      <c r="BM9" s="2499" t="s">
        <v>429</v>
      </c>
      <c r="BN9" s="2499"/>
      <c r="BO9" s="2500"/>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902" t="s">
        <v>909</v>
      </c>
      <c r="I10" s="903"/>
      <c r="J10" s="903"/>
      <c r="K10" s="902" t="s">
        <v>427</v>
      </c>
      <c r="L10" s="903"/>
      <c r="M10" s="903"/>
      <c r="N10" s="898" t="s">
        <v>426</v>
      </c>
      <c r="O10" s="899"/>
      <c r="P10" s="900"/>
      <c r="Q10" s="901" t="s">
        <v>425</v>
      </c>
      <c r="R10" s="901"/>
      <c r="S10" s="901"/>
      <c r="T10" s="901"/>
      <c r="U10" s="901"/>
      <c r="V10" s="901"/>
      <c r="W10" s="901" t="s">
        <v>424</v>
      </c>
      <c r="X10" s="901"/>
      <c r="Y10" s="901"/>
      <c r="Z10" s="901"/>
      <c r="AA10" s="901"/>
      <c r="AB10" s="901"/>
      <c r="AC10" s="873" t="s">
        <v>423</v>
      </c>
      <c r="AD10" s="874"/>
      <c r="AE10" s="897"/>
      <c r="AF10" s="873" t="s">
        <v>422</v>
      </c>
      <c r="AG10" s="874"/>
      <c r="AH10" s="897"/>
      <c r="AI10" s="873" t="s">
        <v>421</v>
      </c>
      <c r="AJ10" s="874"/>
      <c r="AK10" s="897"/>
      <c r="AL10" s="898" t="s">
        <v>910</v>
      </c>
      <c r="AM10" s="899"/>
      <c r="AN10" s="900"/>
      <c r="AO10" s="873" t="s">
        <v>287</v>
      </c>
      <c r="AP10" s="874"/>
      <c r="AQ10" s="897"/>
      <c r="AR10" s="873" t="s">
        <v>418</v>
      </c>
      <c r="AS10" s="874"/>
      <c r="AT10" s="874"/>
      <c r="AU10" s="874"/>
      <c r="AV10" s="875"/>
      <c r="AW10" s="5"/>
      <c r="AX10" s="2506"/>
      <c r="AY10" s="2501"/>
      <c r="AZ10" s="2501"/>
      <c r="BA10" s="2501"/>
      <c r="BB10" s="2501"/>
      <c r="BC10" s="2501"/>
      <c r="BD10" s="2501"/>
      <c r="BE10" s="2501"/>
      <c r="BF10" s="2501"/>
      <c r="BG10" s="2501"/>
      <c r="BH10" s="2501"/>
      <c r="BI10" s="2501"/>
      <c r="BJ10" s="2501"/>
      <c r="BK10" s="2501"/>
      <c r="BL10" s="2501"/>
      <c r="BM10" s="2501"/>
      <c r="BN10" s="2501"/>
      <c r="BO10" s="2502"/>
      <c r="BP10" s="636"/>
      <c r="BQ10" s="636"/>
      <c r="BR10" s="636"/>
      <c r="BS10" s="636"/>
      <c r="BT10" s="636"/>
      <c r="BU10" s="636"/>
      <c r="BV10" s="5"/>
      <c r="BW10" s="5"/>
      <c r="BX10" s="5"/>
      <c r="BY10" s="5"/>
      <c r="BZ10" s="5"/>
      <c r="CA10" s="5"/>
      <c r="CB10" s="5"/>
      <c r="CC10" s="5"/>
      <c r="CD10" s="5"/>
      <c r="CE10" s="5"/>
      <c r="CF10" s="5"/>
    </row>
    <row r="11" spans="1:84" ht="12" customHeight="1" thickBot="1" x14ac:dyDescent="0.3">
      <c r="A11" s="896"/>
      <c r="B11" s="874"/>
      <c r="C11" s="874"/>
      <c r="D11" s="874"/>
      <c r="E11" s="874"/>
      <c r="F11" s="874"/>
      <c r="G11" s="897"/>
      <c r="H11" s="876"/>
      <c r="I11" s="877"/>
      <c r="J11" s="877"/>
      <c r="K11" s="876"/>
      <c r="L11" s="877"/>
      <c r="M11" s="877"/>
      <c r="N11" s="898"/>
      <c r="O11" s="899"/>
      <c r="P11" s="900"/>
      <c r="Q11" s="893" t="s">
        <v>281</v>
      </c>
      <c r="R11" s="894"/>
      <c r="S11" s="895"/>
      <c r="T11" s="893" t="s">
        <v>282</v>
      </c>
      <c r="U11" s="894"/>
      <c r="V11" s="895"/>
      <c r="W11" s="893" t="s">
        <v>281</v>
      </c>
      <c r="X11" s="894"/>
      <c r="Y11" s="895"/>
      <c r="Z11" s="893" t="s">
        <v>282</v>
      </c>
      <c r="AA11" s="894"/>
      <c r="AB11" s="895"/>
      <c r="AC11" s="873"/>
      <c r="AD11" s="874"/>
      <c r="AE11" s="897"/>
      <c r="AF11" s="873"/>
      <c r="AG11" s="874"/>
      <c r="AH11" s="897"/>
      <c r="AI11" s="873"/>
      <c r="AJ11" s="874"/>
      <c r="AK11" s="897"/>
      <c r="AL11" s="898"/>
      <c r="AM11" s="899"/>
      <c r="AN11" s="900"/>
      <c r="AO11" s="873"/>
      <c r="AP11" s="874"/>
      <c r="AQ11" s="897"/>
      <c r="AR11" s="876"/>
      <c r="AS11" s="877"/>
      <c r="AT11" s="877"/>
      <c r="AU11" s="877"/>
      <c r="AV11" s="878"/>
      <c r="AW11" s="5"/>
      <c r="AX11" s="2507"/>
      <c r="AY11" s="2503"/>
      <c r="AZ11" s="2503"/>
      <c r="BA11" s="2503"/>
      <c r="BB11" s="2503"/>
      <c r="BC11" s="2503"/>
      <c r="BD11" s="2503"/>
      <c r="BE11" s="2503"/>
      <c r="BF11" s="2503"/>
      <c r="BG11" s="2503"/>
      <c r="BH11" s="2503"/>
      <c r="BI11" s="2503"/>
      <c r="BJ11" s="2503"/>
      <c r="BK11" s="2503"/>
      <c r="BL11" s="2503"/>
      <c r="BM11" s="2503"/>
      <c r="BN11" s="2503"/>
      <c r="BO11" s="2504"/>
      <c r="BP11" s="636"/>
      <c r="BQ11" s="636"/>
      <c r="BR11" s="636"/>
      <c r="BS11" s="636"/>
      <c r="BT11" s="636"/>
      <c r="BU11" s="636"/>
      <c r="BV11" s="5"/>
      <c r="BW11" s="5"/>
      <c r="BX11" s="5"/>
      <c r="BY11" s="5"/>
      <c r="BZ11" s="5"/>
      <c r="CA11" s="5"/>
      <c r="CB11" s="5"/>
      <c r="CC11" s="5"/>
      <c r="CD11" s="5"/>
      <c r="CE11" s="5"/>
      <c r="CF11" s="5"/>
    </row>
    <row r="12" spans="1:84" ht="12.75" customHeight="1" thickTop="1" x14ac:dyDescent="0.25">
      <c r="A12" s="936"/>
      <c r="B12" s="937"/>
      <c r="C12" s="937"/>
      <c r="D12" s="937"/>
      <c r="E12" s="937"/>
      <c r="F12" s="937"/>
      <c r="G12" s="938"/>
      <c r="H12" s="2481" t="s">
        <v>911</v>
      </c>
      <c r="I12" s="2482"/>
      <c r="J12" s="2483"/>
      <c r="K12" s="2487" t="s">
        <v>533</v>
      </c>
      <c r="L12" s="2488"/>
      <c r="M12" s="2489"/>
      <c r="N12" s="2364"/>
      <c r="O12" s="2364"/>
      <c r="P12" s="2364"/>
      <c r="Q12" s="2347"/>
      <c r="R12" s="2347"/>
      <c r="S12" s="2347"/>
      <c r="T12" s="2347"/>
      <c r="U12" s="2347"/>
      <c r="V12" s="2347"/>
      <c r="W12" s="2347"/>
      <c r="X12" s="2347"/>
      <c r="Y12" s="2347"/>
      <c r="Z12" s="2347"/>
      <c r="AA12" s="2347"/>
      <c r="AB12" s="2347"/>
      <c r="AC12" s="2347"/>
      <c r="AD12" s="2347"/>
      <c r="AE12" s="2347"/>
      <c r="AF12" s="2347"/>
      <c r="AG12" s="2347"/>
      <c r="AH12" s="2347"/>
      <c r="AI12" s="2347"/>
      <c r="AJ12" s="2347"/>
      <c r="AK12" s="2347"/>
      <c r="AL12" s="2347"/>
      <c r="AM12" s="2347"/>
      <c r="AN12" s="2347"/>
      <c r="AO12" s="2347"/>
      <c r="AP12" s="2347"/>
      <c r="AQ12" s="2347"/>
      <c r="AR12" s="2475" t="str">
        <f>IF($A12&lt;&gt;"","---","")</f>
        <v/>
      </c>
      <c r="AS12" s="2476"/>
      <c r="AT12" s="2476"/>
      <c r="AU12" s="2476"/>
      <c r="AV12" s="2477"/>
      <c r="AW12" s="5"/>
      <c r="AX12" s="2326"/>
      <c r="AY12" s="2327"/>
      <c r="AZ12" s="2327"/>
      <c r="BA12" s="2478" t="str">
        <f>IF(1.08*N12*(W12-Q12)/1000&lt;&gt;0,1.08*N12*(W12-Q12)/1000,"")</f>
        <v/>
      </c>
      <c r="BB12" s="2478"/>
      <c r="BC12" s="2478"/>
      <c r="BD12" s="2478" t="str">
        <f t="shared" ref="BD12:BD31" si="0">IF(4.5*N12*AX12/1000&lt;&gt;0,4.5*N12*AX12/1000,"")</f>
        <v/>
      </c>
      <c r="BE12" s="2478"/>
      <c r="BF12" s="2478"/>
      <c r="BG12" s="2478" t="str">
        <f t="shared" ref="BG12:BG29" si="1">IF(AO12*500*(AF12-AC12)/1000&lt;&gt;0,AO12*500*(AF12-AC12)/1000,"")</f>
        <v/>
      </c>
      <c r="BH12" s="2478"/>
      <c r="BI12" s="2478"/>
      <c r="BJ12" s="2478" t="str">
        <f t="shared" ref="BJ12:BJ31" si="2">IFERROR((BD12*1000)/(500*(AF12-AC12)),"")</f>
        <v/>
      </c>
      <c r="BK12" s="2478"/>
      <c r="BL12" s="2478"/>
      <c r="BM12" s="2490" t="s">
        <v>99</v>
      </c>
      <c r="BN12" s="2491"/>
      <c r="BO12" s="2492"/>
      <c r="BP12" s="5"/>
      <c r="BQ12" s="5"/>
      <c r="BR12" s="5"/>
      <c r="BS12" s="5"/>
      <c r="BT12" s="5"/>
      <c r="BU12" s="5"/>
      <c r="BV12" s="5"/>
      <c r="BW12" s="5"/>
      <c r="BX12" s="5"/>
      <c r="BY12" s="5"/>
      <c r="BZ12" s="5"/>
      <c r="CA12" s="5"/>
      <c r="CB12" s="5"/>
      <c r="CC12" s="5"/>
      <c r="CD12" s="5"/>
      <c r="CE12" s="5"/>
      <c r="CF12" s="5"/>
    </row>
    <row r="13" spans="1:84" ht="12" customHeight="1" x14ac:dyDescent="0.25">
      <c r="A13" s="2479"/>
      <c r="B13" s="889"/>
      <c r="C13" s="889"/>
      <c r="D13" s="889"/>
      <c r="E13" s="889"/>
      <c r="F13" s="889"/>
      <c r="G13" s="2480"/>
      <c r="H13" s="2484"/>
      <c r="I13" s="2485"/>
      <c r="J13" s="2486"/>
      <c r="K13" s="915" t="s">
        <v>604</v>
      </c>
      <c r="L13" s="916"/>
      <c r="M13" s="917"/>
      <c r="N13" s="929"/>
      <c r="O13" s="929"/>
      <c r="P13" s="929"/>
      <c r="Q13" s="919"/>
      <c r="R13" s="919"/>
      <c r="S13" s="919"/>
      <c r="T13" s="919"/>
      <c r="U13" s="919"/>
      <c r="V13" s="919"/>
      <c r="W13" s="919"/>
      <c r="X13" s="919"/>
      <c r="Y13" s="919"/>
      <c r="Z13" s="919"/>
      <c r="AA13" s="919"/>
      <c r="AB13" s="919"/>
      <c r="AC13" s="919"/>
      <c r="AD13" s="919"/>
      <c r="AE13" s="919"/>
      <c r="AF13" s="919"/>
      <c r="AG13" s="919"/>
      <c r="AH13" s="919"/>
      <c r="AI13" s="921" t="str">
        <f>IFERROR(BG13,"")</f>
        <v/>
      </c>
      <c r="AJ13" s="921"/>
      <c r="AK13" s="921"/>
      <c r="AL13" s="919"/>
      <c r="AM13" s="919"/>
      <c r="AN13" s="919"/>
      <c r="AO13" s="921" t="str">
        <f>BM13</f>
        <v/>
      </c>
      <c r="AP13" s="921"/>
      <c r="AQ13" s="921"/>
      <c r="AR13" s="2357"/>
      <c r="AS13" s="2358"/>
      <c r="AT13" s="2358"/>
      <c r="AU13" s="986" t="s">
        <v>119</v>
      </c>
      <c r="AV13" s="987"/>
      <c r="AW13" s="5"/>
      <c r="AX13" s="2330"/>
      <c r="AY13" s="919"/>
      <c r="AZ13" s="919"/>
      <c r="BA13" s="2474" t="str">
        <f>IF(1.08*N13*(W13-Q13)/1000&lt;&gt;0,1.08*N13*(W13-Q13)/1000,"")</f>
        <v/>
      </c>
      <c r="BB13" s="2474"/>
      <c r="BC13" s="2474"/>
      <c r="BD13" s="2474" t="str">
        <f t="shared" si="0"/>
        <v/>
      </c>
      <c r="BE13" s="2474"/>
      <c r="BF13" s="2474"/>
      <c r="BG13" s="2474" t="e">
        <f t="shared" si="1"/>
        <v>#VALUE!</v>
      </c>
      <c r="BH13" s="2474"/>
      <c r="BI13" s="2474"/>
      <c r="BJ13" s="2474" t="str">
        <f t="shared" si="2"/>
        <v/>
      </c>
      <c r="BK13" s="2474"/>
      <c r="BL13" s="2474"/>
      <c r="BM13" s="1020" t="str">
        <f>IFERROR(SQRT(AL13/AL12)*AO12,"")</f>
        <v/>
      </c>
      <c r="BN13" s="1020"/>
      <c r="BO13" s="1506"/>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912</v>
      </c>
      <c r="I14" s="2465"/>
      <c r="J14" s="2466"/>
      <c r="K14" s="2455" t="s">
        <v>533</v>
      </c>
      <c r="L14" s="2456"/>
      <c r="M14" s="2457"/>
      <c r="N14" s="2458"/>
      <c r="O14" s="2458"/>
      <c r="P14" s="2458"/>
      <c r="Q14" s="2454"/>
      <c r="R14" s="2454"/>
      <c r="S14" s="2454"/>
      <c r="T14" s="2454"/>
      <c r="U14" s="2454"/>
      <c r="V14" s="2454"/>
      <c r="W14" s="2454"/>
      <c r="X14" s="2454"/>
      <c r="Y14" s="2454"/>
      <c r="Z14" s="2454"/>
      <c r="AA14" s="2454"/>
      <c r="AB14" s="2454"/>
      <c r="AC14" s="2454"/>
      <c r="AD14" s="2454"/>
      <c r="AE14" s="2454"/>
      <c r="AF14" s="2454"/>
      <c r="AG14" s="2454"/>
      <c r="AH14" s="2454"/>
      <c r="AI14" s="2454"/>
      <c r="AJ14" s="2454"/>
      <c r="AK14" s="2454"/>
      <c r="AL14" s="2454"/>
      <c r="AM14" s="2454"/>
      <c r="AN14" s="2454"/>
      <c r="AO14" s="2454"/>
      <c r="AP14" s="2454"/>
      <c r="AQ14" s="2454"/>
      <c r="AR14" s="2451" t="str">
        <f>IF($A12&lt;&gt;"","---","")</f>
        <v/>
      </c>
      <c r="AS14" s="2452"/>
      <c r="AT14" s="2452"/>
      <c r="AU14" s="2452"/>
      <c r="AV14" s="2453"/>
      <c r="AW14" s="5"/>
      <c r="AX14" s="2459"/>
      <c r="AY14" s="2460"/>
      <c r="AZ14" s="2460"/>
      <c r="BA14" s="2461" t="str">
        <f>IF(1.08*N14*(Q14-W14)/1000&lt;&gt;0,1.08*N14*(Q14-W14)/1000,"")</f>
        <v/>
      </c>
      <c r="BB14" s="2461"/>
      <c r="BC14" s="2461"/>
      <c r="BD14" s="2461" t="str">
        <f t="shared" si="0"/>
        <v/>
      </c>
      <c r="BE14" s="2461"/>
      <c r="BF14" s="2461"/>
      <c r="BG14" s="2461" t="str">
        <f>IF(AO14*500*(AC14-AF14)/1000&lt;&gt;0,AO14*500*(AC14-AF14)/1000,"")</f>
        <v/>
      </c>
      <c r="BH14" s="2461"/>
      <c r="BI14" s="2461"/>
      <c r="BJ14" s="2461" t="str">
        <f t="shared" si="2"/>
        <v/>
      </c>
      <c r="BK14" s="2461"/>
      <c r="BL14" s="2461"/>
      <c r="BM14" s="2470" t="s">
        <v>99</v>
      </c>
      <c r="BN14" s="2471"/>
      <c r="BO14" s="2472"/>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8"/>
      <c r="K15" s="915" t="s">
        <v>604</v>
      </c>
      <c r="L15" s="916"/>
      <c r="M15" s="917"/>
      <c r="N15" s="929"/>
      <c r="O15" s="929"/>
      <c r="P15" s="929"/>
      <c r="Q15" s="919"/>
      <c r="R15" s="919"/>
      <c r="S15" s="919"/>
      <c r="T15" s="919"/>
      <c r="U15" s="919"/>
      <c r="V15" s="919"/>
      <c r="W15" s="919"/>
      <c r="X15" s="919"/>
      <c r="Y15" s="919"/>
      <c r="Z15" s="919"/>
      <c r="AA15" s="919"/>
      <c r="AB15" s="919"/>
      <c r="AC15" s="919"/>
      <c r="AD15" s="919"/>
      <c r="AE15" s="919"/>
      <c r="AF15" s="919"/>
      <c r="AG15" s="919"/>
      <c r="AH15" s="919"/>
      <c r="AI15" s="921" t="str">
        <f>IFERROR(BG15,"")</f>
        <v/>
      </c>
      <c r="AJ15" s="921"/>
      <c r="AK15" s="921"/>
      <c r="AL15" s="919"/>
      <c r="AM15" s="919"/>
      <c r="AN15" s="919"/>
      <c r="AO15" s="921" t="str">
        <f>BM15</f>
        <v/>
      </c>
      <c r="AP15" s="921"/>
      <c r="AQ15" s="921"/>
      <c r="AR15" s="2357"/>
      <c r="AS15" s="2358"/>
      <c r="AT15" s="2358"/>
      <c r="AU15" s="986" t="s">
        <v>119</v>
      </c>
      <c r="AV15" s="987"/>
      <c r="AW15" s="5"/>
      <c r="AX15" s="2330"/>
      <c r="AY15" s="919"/>
      <c r="AZ15" s="919"/>
      <c r="BA15" s="2474" t="str">
        <f>IF(1.08*N15*(Q15-W15)/1000&lt;&gt;0,1.08*N15*(Q15-W15)/1000,"")</f>
        <v/>
      </c>
      <c r="BB15" s="2474"/>
      <c r="BC15" s="2474"/>
      <c r="BD15" s="2474" t="str">
        <f t="shared" si="0"/>
        <v/>
      </c>
      <c r="BE15" s="2474"/>
      <c r="BF15" s="2474"/>
      <c r="BG15" s="2474" t="e">
        <f>IF(AO15*500*(AC15-AF15)/1000&lt;&gt;0,AO15*500*(AC15-AF15)/1000,"")</f>
        <v>#VALUE!</v>
      </c>
      <c r="BH15" s="2474"/>
      <c r="BI15" s="2474"/>
      <c r="BJ15" s="2474" t="str">
        <f t="shared" si="2"/>
        <v/>
      </c>
      <c r="BK15" s="2474"/>
      <c r="BL15" s="2474"/>
      <c r="BM15" s="1020" t="str">
        <f>IFERROR(SQRT(AL15/AL14)*AO14,"")</f>
        <v/>
      </c>
      <c r="BN15" s="1020"/>
      <c r="BO15" s="1506"/>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911</v>
      </c>
      <c r="I16" s="2482"/>
      <c r="J16" s="2483"/>
      <c r="K16" s="2487" t="s">
        <v>533</v>
      </c>
      <c r="L16" s="2488"/>
      <c r="M16" s="2489"/>
      <c r="N16" s="2401"/>
      <c r="O16" s="2402"/>
      <c r="P16" s="2403"/>
      <c r="Q16" s="2344"/>
      <c r="R16" s="2345"/>
      <c r="S16" s="2346"/>
      <c r="T16" s="2344"/>
      <c r="U16" s="2345"/>
      <c r="V16" s="2346"/>
      <c r="W16" s="2344"/>
      <c r="X16" s="2345"/>
      <c r="Y16" s="2346"/>
      <c r="Z16" s="2344"/>
      <c r="AA16" s="2345"/>
      <c r="AB16" s="2346"/>
      <c r="AC16" s="2344"/>
      <c r="AD16" s="2345"/>
      <c r="AE16" s="2346"/>
      <c r="AF16" s="2344"/>
      <c r="AG16" s="2345"/>
      <c r="AH16" s="2346"/>
      <c r="AI16" s="2344"/>
      <c r="AJ16" s="2345"/>
      <c r="AK16" s="2346"/>
      <c r="AL16" s="2344"/>
      <c r="AM16" s="2345"/>
      <c r="AN16" s="2346"/>
      <c r="AO16" s="2344"/>
      <c r="AP16" s="2345"/>
      <c r="AQ16" s="2346"/>
      <c r="AR16" s="2475" t="str">
        <f>IF($A16&lt;&gt;"","---","")</f>
        <v/>
      </c>
      <c r="AS16" s="2476"/>
      <c r="AT16" s="2476"/>
      <c r="AU16" s="2476"/>
      <c r="AV16" s="2477"/>
      <c r="AW16" s="5"/>
      <c r="AX16" s="2326"/>
      <c r="AY16" s="2327"/>
      <c r="AZ16" s="2327"/>
      <c r="BA16" s="2478" t="str">
        <f>IF(1.08*N16*(W16-Q16)/1000&lt;&gt;0,1.08*N16*(W16-Q16)/1000,"")</f>
        <v/>
      </c>
      <c r="BB16" s="2478"/>
      <c r="BC16" s="2478"/>
      <c r="BD16" s="2478" t="str">
        <f t="shared" si="0"/>
        <v/>
      </c>
      <c r="BE16" s="2478"/>
      <c r="BF16" s="2478"/>
      <c r="BG16" s="2478" t="str">
        <f t="shared" si="1"/>
        <v/>
      </c>
      <c r="BH16" s="2478"/>
      <c r="BI16" s="2478"/>
      <c r="BJ16" s="2478" t="str">
        <f t="shared" si="2"/>
        <v/>
      </c>
      <c r="BK16" s="2478"/>
      <c r="BL16" s="2478"/>
      <c r="BM16" s="2490" t="s">
        <v>99</v>
      </c>
      <c r="BN16" s="2491"/>
      <c r="BO16" s="2492"/>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6"/>
      <c r="K17" s="915" t="s">
        <v>604</v>
      </c>
      <c r="L17" s="916"/>
      <c r="M17" s="917"/>
      <c r="N17" s="2493"/>
      <c r="O17" s="2494"/>
      <c r="P17" s="2495"/>
      <c r="Q17" s="954"/>
      <c r="R17" s="955"/>
      <c r="S17" s="956"/>
      <c r="T17" s="954"/>
      <c r="U17" s="955"/>
      <c r="V17" s="956"/>
      <c r="W17" s="954"/>
      <c r="X17" s="955"/>
      <c r="Y17" s="956"/>
      <c r="Z17" s="954"/>
      <c r="AA17" s="955"/>
      <c r="AB17" s="956"/>
      <c r="AC17" s="954"/>
      <c r="AD17" s="955"/>
      <c r="AE17" s="956"/>
      <c r="AF17" s="954"/>
      <c r="AG17" s="955"/>
      <c r="AH17" s="956"/>
      <c r="AI17" s="921" t="str">
        <f>IFERROR(BG17,"")</f>
        <v/>
      </c>
      <c r="AJ17" s="921"/>
      <c r="AK17" s="921"/>
      <c r="AL17" s="954"/>
      <c r="AM17" s="955"/>
      <c r="AN17" s="956"/>
      <c r="AO17" s="921" t="str">
        <f>BM17</f>
        <v/>
      </c>
      <c r="AP17" s="921"/>
      <c r="AQ17" s="921"/>
      <c r="AR17" s="2357"/>
      <c r="AS17" s="2358"/>
      <c r="AT17" s="2358"/>
      <c r="AU17" s="986" t="s">
        <v>119</v>
      </c>
      <c r="AV17" s="987"/>
      <c r="AW17" s="5"/>
      <c r="AX17" s="2330"/>
      <c r="AY17" s="919"/>
      <c r="AZ17" s="919"/>
      <c r="BA17" s="2474" t="str">
        <f>IF(1.08*N17*(W17-Q17)/1000&lt;&gt;0,1.08*N17*(W17-Q17)/1000,"")</f>
        <v/>
      </c>
      <c r="BB17" s="2474"/>
      <c r="BC17" s="2474"/>
      <c r="BD17" s="2474" t="str">
        <f t="shared" si="0"/>
        <v/>
      </c>
      <c r="BE17" s="2474"/>
      <c r="BF17" s="2474"/>
      <c r="BG17" s="2474" t="e">
        <f t="shared" si="1"/>
        <v>#VALUE!</v>
      </c>
      <c r="BH17" s="2474"/>
      <c r="BI17" s="2474"/>
      <c r="BJ17" s="2474" t="str">
        <f t="shared" si="2"/>
        <v/>
      </c>
      <c r="BK17" s="2474"/>
      <c r="BL17" s="2474"/>
      <c r="BM17" s="1020" t="str">
        <f>IFERROR(SQRT(AL17/AL16)*AO16,"")</f>
        <v/>
      </c>
      <c r="BN17" s="1020"/>
      <c r="BO17" s="1506"/>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912</v>
      </c>
      <c r="I18" s="2465"/>
      <c r="J18" s="2466"/>
      <c r="K18" s="2455" t="s">
        <v>533</v>
      </c>
      <c r="L18" s="2456"/>
      <c r="M18" s="2457"/>
      <c r="N18" s="2458"/>
      <c r="O18" s="2458"/>
      <c r="P18" s="2458"/>
      <c r="Q18" s="2454"/>
      <c r="R18" s="2454"/>
      <c r="S18" s="2454"/>
      <c r="T18" s="2454"/>
      <c r="U18" s="2454"/>
      <c r="V18" s="2454"/>
      <c r="W18" s="2454"/>
      <c r="X18" s="2454"/>
      <c r="Y18" s="2454"/>
      <c r="Z18" s="2454"/>
      <c r="AA18" s="2454"/>
      <c r="AB18" s="2454"/>
      <c r="AC18" s="2454"/>
      <c r="AD18" s="2454"/>
      <c r="AE18" s="2454"/>
      <c r="AF18" s="2454"/>
      <c r="AG18" s="2454"/>
      <c r="AH18" s="2454"/>
      <c r="AI18" s="2454"/>
      <c r="AJ18" s="2454"/>
      <c r="AK18" s="2454"/>
      <c r="AL18" s="2454"/>
      <c r="AM18" s="2454"/>
      <c r="AN18" s="2454"/>
      <c r="AO18" s="2454"/>
      <c r="AP18" s="2454"/>
      <c r="AQ18" s="2454"/>
      <c r="AR18" s="2451" t="str">
        <f>IF($A16&lt;&gt;"","---","")</f>
        <v/>
      </c>
      <c r="AS18" s="2452"/>
      <c r="AT18" s="2452"/>
      <c r="AU18" s="2452"/>
      <c r="AV18" s="2453"/>
      <c r="AW18" s="5"/>
      <c r="AX18" s="2459"/>
      <c r="AY18" s="2460"/>
      <c r="AZ18" s="2460"/>
      <c r="BA18" s="2461" t="str">
        <f>IF(1.08*N18*(Q18-W18)/1000&lt;&gt;0,1.08*N18*(Q18-W18)/1000,"")</f>
        <v/>
      </c>
      <c r="BB18" s="2461"/>
      <c r="BC18" s="2461"/>
      <c r="BD18" s="2461" t="str">
        <f t="shared" si="0"/>
        <v/>
      </c>
      <c r="BE18" s="2461"/>
      <c r="BF18" s="2461"/>
      <c r="BG18" s="2461" t="str">
        <f>IF(AO18*500*(AC18-AF18)/1000&lt;&gt;0,AO18*500*(AC18-AF18)/1000,"")</f>
        <v/>
      </c>
      <c r="BH18" s="2461"/>
      <c r="BI18" s="2461"/>
      <c r="BJ18" s="2461" t="str">
        <f t="shared" si="2"/>
        <v/>
      </c>
      <c r="BK18" s="2461"/>
      <c r="BL18" s="2461"/>
      <c r="BM18" s="2470" t="s">
        <v>99</v>
      </c>
      <c r="BN18" s="2471"/>
      <c r="BO18" s="2472"/>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8"/>
      <c r="K19" s="915" t="s">
        <v>604</v>
      </c>
      <c r="L19" s="916"/>
      <c r="M19" s="917"/>
      <c r="N19" s="929"/>
      <c r="O19" s="929"/>
      <c r="P19" s="929"/>
      <c r="Q19" s="919"/>
      <c r="R19" s="919"/>
      <c r="S19" s="919"/>
      <c r="T19" s="919"/>
      <c r="U19" s="919"/>
      <c r="V19" s="919"/>
      <c r="W19" s="919"/>
      <c r="X19" s="919"/>
      <c r="Y19" s="919"/>
      <c r="Z19" s="919"/>
      <c r="AA19" s="919"/>
      <c r="AB19" s="919"/>
      <c r="AC19" s="919"/>
      <c r="AD19" s="919"/>
      <c r="AE19" s="919"/>
      <c r="AF19" s="919"/>
      <c r="AG19" s="919"/>
      <c r="AH19" s="919"/>
      <c r="AI19" s="921" t="str">
        <f>IFERROR(BG19,"")</f>
        <v/>
      </c>
      <c r="AJ19" s="921"/>
      <c r="AK19" s="921"/>
      <c r="AL19" s="919"/>
      <c r="AM19" s="919"/>
      <c r="AN19" s="919"/>
      <c r="AO19" s="921" t="str">
        <f>BM19</f>
        <v/>
      </c>
      <c r="AP19" s="921"/>
      <c r="AQ19" s="921"/>
      <c r="AR19" s="2357"/>
      <c r="AS19" s="2358"/>
      <c r="AT19" s="2358"/>
      <c r="AU19" s="986" t="s">
        <v>119</v>
      </c>
      <c r="AV19" s="987"/>
      <c r="AW19" s="5"/>
      <c r="AX19" s="2330"/>
      <c r="AY19" s="919"/>
      <c r="AZ19" s="919"/>
      <c r="BA19" s="2474" t="str">
        <f>IF(1.08*N19*(Q19-W19)/1000&lt;&gt;0,1.08*N19*(Q19-W19)/1000,"")</f>
        <v/>
      </c>
      <c r="BB19" s="2474"/>
      <c r="BC19" s="2474"/>
      <c r="BD19" s="2474" t="str">
        <f t="shared" si="0"/>
        <v/>
      </c>
      <c r="BE19" s="2474"/>
      <c r="BF19" s="2474"/>
      <c r="BG19" s="2474" t="e">
        <f>IF(AO19*500*(AC19-AF19)/1000&lt;&gt;0,AO19*500*(AC19-AF19)/1000,"")</f>
        <v>#VALUE!</v>
      </c>
      <c r="BH19" s="2474"/>
      <c r="BI19" s="2474"/>
      <c r="BJ19" s="2474" t="str">
        <f t="shared" si="2"/>
        <v/>
      </c>
      <c r="BK19" s="2474"/>
      <c r="BL19" s="2474"/>
      <c r="BM19" s="1020" t="str">
        <f>IFERROR(SQRT(AL19/AL18)*AO18,"")</f>
        <v/>
      </c>
      <c r="BN19" s="1020"/>
      <c r="BO19" s="1506"/>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911</v>
      </c>
      <c r="I20" s="2482"/>
      <c r="J20" s="2483"/>
      <c r="K20" s="2487" t="s">
        <v>533</v>
      </c>
      <c r="L20" s="2488"/>
      <c r="M20" s="2489"/>
      <c r="N20" s="2401"/>
      <c r="O20" s="2402"/>
      <c r="P20" s="2403"/>
      <c r="Q20" s="2344"/>
      <c r="R20" s="2345"/>
      <c r="S20" s="2346"/>
      <c r="T20" s="2344"/>
      <c r="U20" s="2345"/>
      <c r="V20" s="2346"/>
      <c r="W20" s="2344"/>
      <c r="X20" s="2345"/>
      <c r="Y20" s="2346"/>
      <c r="Z20" s="2344"/>
      <c r="AA20" s="2345"/>
      <c r="AB20" s="2346"/>
      <c r="AC20" s="2344"/>
      <c r="AD20" s="2345"/>
      <c r="AE20" s="2346"/>
      <c r="AF20" s="2344"/>
      <c r="AG20" s="2345"/>
      <c r="AH20" s="2346"/>
      <c r="AI20" s="2344"/>
      <c r="AJ20" s="2345"/>
      <c r="AK20" s="2346"/>
      <c r="AL20" s="2344"/>
      <c r="AM20" s="2345"/>
      <c r="AN20" s="2346"/>
      <c r="AO20" s="2344"/>
      <c r="AP20" s="2345"/>
      <c r="AQ20" s="2346"/>
      <c r="AR20" s="2475" t="str">
        <f>IF($A20&lt;&gt;"","---","")</f>
        <v/>
      </c>
      <c r="AS20" s="2476"/>
      <c r="AT20" s="2476"/>
      <c r="AU20" s="2476"/>
      <c r="AV20" s="2477"/>
      <c r="AW20" s="5"/>
      <c r="AX20" s="2326"/>
      <c r="AY20" s="2327"/>
      <c r="AZ20" s="2327"/>
      <c r="BA20" s="2478" t="str">
        <f>IF(1.08*N20*(W20-Q20)/1000&lt;&gt;0,1.08*N20*(W20-Q20)/1000,"")</f>
        <v/>
      </c>
      <c r="BB20" s="2478"/>
      <c r="BC20" s="2478"/>
      <c r="BD20" s="2478" t="str">
        <f t="shared" si="0"/>
        <v/>
      </c>
      <c r="BE20" s="2478"/>
      <c r="BF20" s="2478"/>
      <c r="BG20" s="2478" t="str">
        <f t="shared" si="1"/>
        <v/>
      </c>
      <c r="BH20" s="2478"/>
      <c r="BI20" s="2478"/>
      <c r="BJ20" s="2478" t="str">
        <f t="shared" si="2"/>
        <v/>
      </c>
      <c r="BK20" s="2478"/>
      <c r="BL20" s="2478"/>
      <c r="BM20" s="2490" t="s">
        <v>99</v>
      </c>
      <c r="BN20" s="2491"/>
      <c r="BO20" s="2492"/>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6"/>
      <c r="K21" s="915" t="s">
        <v>604</v>
      </c>
      <c r="L21" s="916"/>
      <c r="M21" s="917"/>
      <c r="N21" s="2493"/>
      <c r="O21" s="2494"/>
      <c r="P21" s="2495"/>
      <c r="Q21" s="954"/>
      <c r="R21" s="955"/>
      <c r="S21" s="956"/>
      <c r="T21" s="954"/>
      <c r="U21" s="955"/>
      <c r="V21" s="956"/>
      <c r="W21" s="954"/>
      <c r="X21" s="955"/>
      <c r="Y21" s="956"/>
      <c r="Z21" s="954"/>
      <c r="AA21" s="955"/>
      <c r="AB21" s="956"/>
      <c r="AC21" s="954"/>
      <c r="AD21" s="955"/>
      <c r="AE21" s="956"/>
      <c r="AF21" s="954"/>
      <c r="AG21" s="955"/>
      <c r="AH21" s="956"/>
      <c r="AI21" s="921" t="str">
        <f>IFERROR(BG21,"")</f>
        <v/>
      </c>
      <c r="AJ21" s="921"/>
      <c r="AK21" s="921"/>
      <c r="AL21" s="954"/>
      <c r="AM21" s="955"/>
      <c r="AN21" s="956"/>
      <c r="AO21" s="921" t="str">
        <f>BM21</f>
        <v/>
      </c>
      <c r="AP21" s="921"/>
      <c r="AQ21" s="921"/>
      <c r="AR21" s="2357"/>
      <c r="AS21" s="2358"/>
      <c r="AT21" s="2358"/>
      <c r="AU21" s="986" t="s">
        <v>119</v>
      </c>
      <c r="AV21" s="987"/>
      <c r="AW21" s="5"/>
      <c r="AX21" s="2330"/>
      <c r="AY21" s="919"/>
      <c r="AZ21" s="919"/>
      <c r="BA21" s="2474" t="str">
        <f>IF(1.08*N21*(W21-Q21)/1000&lt;&gt;0,1.08*N21*(W21-Q21)/1000,"")</f>
        <v/>
      </c>
      <c r="BB21" s="2474"/>
      <c r="BC21" s="2474"/>
      <c r="BD21" s="2474" t="str">
        <f t="shared" si="0"/>
        <v/>
      </c>
      <c r="BE21" s="2474"/>
      <c r="BF21" s="2474"/>
      <c r="BG21" s="2474" t="e">
        <f t="shared" si="1"/>
        <v>#VALUE!</v>
      </c>
      <c r="BH21" s="2474"/>
      <c r="BI21" s="2474"/>
      <c r="BJ21" s="2474" t="str">
        <f t="shared" si="2"/>
        <v/>
      </c>
      <c r="BK21" s="2474"/>
      <c r="BL21" s="2474"/>
      <c r="BM21" s="1020" t="str">
        <f>IFERROR(SQRT(AL21/AL20)*AO20,"")</f>
        <v/>
      </c>
      <c r="BN21" s="1020"/>
      <c r="BO21" s="1506"/>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912</v>
      </c>
      <c r="I22" s="2465"/>
      <c r="J22" s="2466"/>
      <c r="K22" s="2455" t="s">
        <v>533</v>
      </c>
      <c r="L22" s="2456"/>
      <c r="M22" s="2457"/>
      <c r="N22" s="2458"/>
      <c r="O22" s="2458"/>
      <c r="P22" s="2458"/>
      <c r="Q22" s="2454"/>
      <c r="R22" s="2454"/>
      <c r="S22" s="2454"/>
      <c r="T22" s="2454"/>
      <c r="U22" s="2454"/>
      <c r="V22" s="2454"/>
      <c r="W22" s="2454"/>
      <c r="X22" s="2454"/>
      <c r="Y22" s="2454"/>
      <c r="Z22" s="2454"/>
      <c r="AA22" s="2454"/>
      <c r="AB22" s="2454"/>
      <c r="AC22" s="2454"/>
      <c r="AD22" s="2454"/>
      <c r="AE22" s="2454"/>
      <c r="AF22" s="2454"/>
      <c r="AG22" s="2454"/>
      <c r="AH22" s="2454"/>
      <c r="AI22" s="2454"/>
      <c r="AJ22" s="2454"/>
      <c r="AK22" s="2454"/>
      <c r="AL22" s="2454"/>
      <c r="AM22" s="2454"/>
      <c r="AN22" s="2454"/>
      <c r="AO22" s="2454"/>
      <c r="AP22" s="2454"/>
      <c r="AQ22" s="2454"/>
      <c r="AR22" s="2451" t="str">
        <f>IF($A20&lt;&gt;"","---","")</f>
        <v/>
      </c>
      <c r="AS22" s="2452"/>
      <c r="AT22" s="2452"/>
      <c r="AU22" s="2452"/>
      <c r="AV22" s="2453"/>
      <c r="AW22" s="5"/>
      <c r="AX22" s="2459"/>
      <c r="AY22" s="2460"/>
      <c r="AZ22" s="2460"/>
      <c r="BA22" s="2461" t="str">
        <f>IF(1.08*N22*(Q22-W22)/1000&lt;&gt;0,1.08*N22*(Q22-W22)/1000,"")</f>
        <v/>
      </c>
      <c r="BB22" s="2461"/>
      <c r="BC22" s="2461"/>
      <c r="BD22" s="2461" t="str">
        <f t="shared" si="0"/>
        <v/>
      </c>
      <c r="BE22" s="2461"/>
      <c r="BF22" s="2461"/>
      <c r="BG22" s="2461" t="str">
        <f>IF(AO22*500*(AC22-AF22)/1000&lt;&gt;0,AO22*500*(AC22-AF22)/1000,"")</f>
        <v/>
      </c>
      <c r="BH22" s="2461"/>
      <c r="BI22" s="2461"/>
      <c r="BJ22" s="2461" t="str">
        <f t="shared" si="2"/>
        <v/>
      </c>
      <c r="BK22" s="2461"/>
      <c r="BL22" s="2461"/>
      <c r="BM22" s="2470" t="s">
        <v>99</v>
      </c>
      <c r="BN22" s="2471"/>
      <c r="BO22" s="2472"/>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8"/>
      <c r="K23" s="915" t="s">
        <v>604</v>
      </c>
      <c r="L23" s="916"/>
      <c r="M23" s="917"/>
      <c r="N23" s="929"/>
      <c r="O23" s="929"/>
      <c r="P23" s="929"/>
      <c r="Q23" s="919"/>
      <c r="R23" s="919"/>
      <c r="S23" s="919"/>
      <c r="T23" s="919"/>
      <c r="U23" s="919"/>
      <c r="V23" s="919"/>
      <c r="W23" s="919"/>
      <c r="X23" s="919"/>
      <c r="Y23" s="919"/>
      <c r="Z23" s="919"/>
      <c r="AA23" s="919"/>
      <c r="AB23" s="919"/>
      <c r="AC23" s="919"/>
      <c r="AD23" s="919"/>
      <c r="AE23" s="919"/>
      <c r="AF23" s="919"/>
      <c r="AG23" s="919"/>
      <c r="AH23" s="919"/>
      <c r="AI23" s="921" t="str">
        <f>IFERROR(BG23,"")</f>
        <v/>
      </c>
      <c r="AJ23" s="921"/>
      <c r="AK23" s="921"/>
      <c r="AL23" s="919"/>
      <c r="AM23" s="919"/>
      <c r="AN23" s="919"/>
      <c r="AO23" s="921" t="str">
        <f>BM23</f>
        <v/>
      </c>
      <c r="AP23" s="921"/>
      <c r="AQ23" s="921"/>
      <c r="AR23" s="2357"/>
      <c r="AS23" s="2358"/>
      <c r="AT23" s="2358"/>
      <c r="AU23" s="986" t="s">
        <v>119</v>
      </c>
      <c r="AV23" s="987"/>
      <c r="AW23" s="5"/>
      <c r="AX23" s="2330"/>
      <c r="AY23" s="919"/>
      <c r="AZ23" s="919"/>
      <c r="BA23" s="2474" t="str">
        <f>IF(1.08*N23*(Q23-W23)/1000&lt;&gt;0,1.08*N23*(Q23-W23)/1000,"")</f>
        <v/>
      </c>
      <c r="BB23" s="2474"/>
      <c r="BC23" s="2474"/>
      <c r="BD23" s="2474" t="str">
        <f t="shared" si="0"/>
        <v/>
      </c>
      <c r="BE23" s="2474"/>
      <c r="BF23" s="2474"/>
      <c r="BG23" s="2474" t="e">
        <f>IF(AO23*500*(AC23-AF23)/1000&lt;&gt;0,AO23*500*(AC23-AF23)/1000,"")</f>
        <v>#VALUE!</v>
      </c>
      <c r="BH23" s="2474"/>
      <c r="BI23" s="2474"/>
      <c r="BJ23" s="2474" t="str">
        <f t="shared" si="2"/>
        <v/>
      </c>
      <c r="BK23" s="2474"/>
      <c r="BL23" s="2474"/>
      <c r="BM23" s="1020" t="str">
        <f>IFERROR(SQRT(AL23/AL22)*AO22,"")</f>
        <v/>
      </c>
      <c r="BN23" s="1020"/>
      <c r="BO23" s="1506"/>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911</v>
      </c>
      <c r="I24" s="2482"/>
      <c r="J24" s="2483"/>
      <c r="K24" s="2487" t="s">
        <v>533</v>
      </c>
      <c r="L24" s="2488"/>
      <c r="M24" s="2489"/>
      <c r="N24" s="2401"/>
      <c r="O24" s="2402"/>
      <c r="P24" s="2403"/>
      <c r="Q24" s="2344"/>
      <c r="R24" s="2345"/>
      <c r="S24" s="2346"/>
      <c r="T24" s="2344"/>
      <c r="U24" s="2345"/>
      <c r="V24" s="2346"/>
      <c r="W24" s="2344"/>
      <c r="X24" s="2345"/>
      <c r="Y24" s="2346"/>
      <c r="Z24" s="2344"/>
      <c r="AA24" s="2345"/>
      <c r="AB24" s="2346"/>
      <c r="AC24" s="2344"/>
      <c r="AD24" s="2345"/>
      <c r="AE24" s="2346"/>
      <c r="AF24" s="2344"/>
      <c r="AG24" s="2345"/>
      <c r="AH24" s="2346"/>
      <c r="AI24" s="2344"/>
      <c r="AJ24" s="2345"/>
      <c r="AK24" s="2346"/>
      <c r="AL24" s="2344"/>
      <c r="AM24" s="2345"/>
      <c r="AN24" s="2346"/>
      <c r="AO24" s="2344"/>
      <c r="AP24" s="2345"/>
      <c r="AQ24" s="2346"/>
      <c r="AR24" s="2475" t="str">
        <f>IF($A24&lt;&gt;"","---","")</f>
        <v/>
      </c>
      <c r="AS24" s="2476"/>
      <c r="AT24" s="2476"/>
      <c r="AU24" s="2476"/>
      <c r="AV24" s="2477"/>
      <c r="AW24" s="5"/>
      <c r="AX24" s="2326"/>
      <c r="AY24" s="2327"/>
      <c r="AZ24" s="2327"/>
      <c r="BA24" s="2478" t="str">
        <f>IF(1.08*N24*(W24-Q24)/1000&lt;&gt;0,1.08*N24*(W24-Q24)/1000,"")</f>
        <v/>
      </c>
      <c r="BB24" s="2478"/>
      <c r="BC24" s="2478"/>
      <c r="BD24" s="2478" t="str">
        <f t="shared" si="0"/>
        <v/>
      </c>
      <c r="BE24" s="2478"/>
      <c r="BF24" s="2478"/>
      <c r="BG24" s="2478" t="str">
        <f t="shared" si="1"/>
        <v/>
      </c>
      <c r="BH24" s="2478"/>
      <c r="BI24" s="2478"/>
      <c r="BJ24" s="2478" t="str">
        <f t="shared" si="2"/>
        <v/>
      </c>
      <c r="BK24" s="2478"/>
      <c r="BL24" s="2478"/>
      <c r="BM24" s="2490" t="s">
        <v>99</v>
      </c>
      <c r="BN24" s="2491"/>
      <c r="BO24" s="2492"/>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6"/>
      <c r="K25" s="915" t="s">
        <v>604</v>
      </c>
      <c r="L25" s="916"/>
      <c r="M25" s="917"/>
      <c r="N25" s="2493"/>
      <c r="O25" s="2494"/>
      <c r="P25" s="2495"/>
      <c r="Q25" s="954"/>
      <c r="R25" s="955"/>
      <c r="S25" s="956"/>
      <c r="T25" s="954"/>
      <c r="U25" s="955"/>
      <c r="V25" s="956"/>
      <c r="W25" s="954"/>
      <c r="X25" s="955"/>
      <c r="Y25" s="956"/>
      <c r="Z25" s="954"/>
      <c r="AA25" s="955"/>
      <c r="AB25" s="956"/>
      <c r="AC25" s="954"/>
      <c r="AD25" s="955"/>
      <c r="AE25" s="956"/>
      <c r="AF25" s="954"/>
      <c r="AG25" s="955"/>
      <c r="AH25" s="956"/>
      <c r="AI25" s="921" t="str">
        <f>IFERROR(BG25,"")</f>
        <v/>
      </c>
      <c r="AJ25" s="921"/>
      <c r="AK25" s="921"/>
      <c r="AL25" s="954"/>
      <c r="AM25" s="955"/>
      <c r="AN25" s="956"/>
      <c r="AO25" s="921" t="str">
        <f>BM25</f>
        <v/>
      </c>
      <c r="AP25" s="921"/>
      <c r="AQ25" s="921"/>
      <c r="AR25" s="2357"/>
      <c r="AS25" s="2358"/>
      <c r="AT25" s="2358"/>
      <c r="AU25" s="986" t="s">
        <v>119</v>
      </c>
      <c r="AV25" s="987"/>
      <c r="AW25" s="5"/>
      <c r="AX25" s="2330"/>
      <c r="AY25" s="919"/>
      <c r="AZ25" s="919"/>
      <c r="BA25" s="2474" t="str">
        <f>IF(1.08*N25*(W25-Q25)/1000&lt;&gt;0,1.08*N25*(W25-Q25)/1000,"")</f>
        <v/>
      </c>
      <c r="BB25" s="2474"/>
      <c r="BC25" s="2474"/>
      <c r="BD25" s="2474" t="str">
        <f t="shared" si="0"/>
        <v/>
      </c>
      <c r="BE25" s="2474"/>
      <c r="BF25" s="2474"/>
      <c r="BG25" s="2474" t="e">
        <f t="shared" si="1"/>
        <v>#VALUE!</v>
      </c>
      <c r="BH25" s="2474"/>
      <c r="BI25" s="2474"/>
      <c r="BJ25" s="2474" t="str">
        <f t="shared" si="2"/>
        <v/>
      </c>
      <c r="BK25" s="2474"/>
      <c r="BL25" s="2474"/>
      <c r="BM25" s="1020" t="str">
        <f>IFERROR(SQRT(AL25/AL24)*AO24,"")</f>
        <v/>
      </c>
      <c r="BN25" s="1020"/>
      <c r="BO25" s="1506"/>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912</v>
      </c>
      <c r="I26" s="2465"/>
      <c r="J26" s="2466"/>
      <c r="K26" s="2455" t="s">
        <v>533</v>
      </c>
      <c r="L26" s="2456"/>
      <c r="M26" s="2457"/>
      <c r="N26" s="2458"/>
      <c r="O26" s="2458"/>
      <c r="P26" s="2458"/>
      <c r="Q26" s="2454"/>
      <c r="R26" s="2454"/>
      <c r="S26" s="2454"/>
      <c r="T26" s="2454"/>
      <c r="U26" s="2454"/>
      <c r="V26" s="2454"/>
      <c r="W26" s="2454"/>
      <c r="X26" s="2454"/>
      <c r="Y26" s="2454"/>
      <c r="Z26" s="2454"/>
      <c r="AA26" s="2454"/>
      <c r="AB26" s="2454"/>
      <c r="AC26" s="2454"/>
      <c r="AD26" s="2454"/>
      <c r="AE26" s="2454"/>
      <c r="AF26" s="2454"/>
      <c r="AG26" s="2454"/>
      <c r="AH26" s="2454"/>
      <c r="AI26" s="2454"/>
      <c r="AJ26" s="2454"/>
      <c r="AK26" s="2454"/>
      <c r="AL26" s="2454"/>
      <c r="AM26" s="2454"/>
      <c r="AN26" s="2454"/>
      <c r="AO26" s="2454"/>
      <c r="AP26" s="2454"/>
      <c r="AQ26" s="2454"/>
      <c r="AR26" s="2451" t="str">
        <f>IF($A24&lt;&gt;"","---","")</f>
        <v/>
      </c>
      <c r="AS26" s="2452"/>
      <c r="AT26" s="2452"/>
      <c r="AU26" s="2452"/>
      <c r="AV26" s="2453"/>
      <c r="AW26" s="5"/>
      <c r="AX26" s="2459"/>
      <c r="AY26" s="2460"/>
      <c r="AZ26" s="2460"/>
      <c r="BA26" s="2461" t="str">
        <f>IF(1.08*N26*(Q26-W26)/1000&lt;&gt;0,1.08*N26*(Q26-W26)/1000,"")</f>
        <v/>
      </c>
      <c r="BB26" s="2461"/>
      <c r="BC26" s="2461"/>
      <c r="BD26" s="2461" t="str">
        <f t="shared" si="0"/>
        <v/>
      </c>
      <c r="BE26" s="2461"/>
      <c r="BF26" s="2461"/>
      <c r="BG26" s="2461" t="str">
        <f>IF(AO26*500*(AC26-AF26)/1000&lt;&gt;0,AO26*500*(AC26-AF26)/1000,"")</f>
        <v/>
      </c>
      <c r="BH26" s="2461"/>
      <c r="BI26" s="2461"/>
      <c r="BJ26" s="2461" t="str">
        <f t="shared" si="2"/>
        <v/>
      </c>
      <c r="BK26" s="2461"/>
      <c r="BL26" s="2461"/>
      <c r="BM26" s="2470" t="s">
        <v>99</v>
      </c>
      <c r="BN26" s="2471"/>
      <c r="BO26" s="2472"/>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8"/>
      <c r="K27" s="915" t="s">
        <v>604</v>
      </c>
      <c r="L27" s="916"/>
      <c r="M27" s="917"/>
      <c r="N27" s="929"/>
      <c r="O27" s="929"/>
      <c r="P27" s="929"/>
      <c r="Q27" s="919"/>
      <c r="R27" s="919"/>
      <c r="S27" s="919"/>
      <c r="T27" s="919"/>
      <c r="U27" s="919"/>
      <c r="V27" s="919"/>
      <c r="W27" s="919"/>
      <c r="X27" s="919"/>
      <c r="Y27" s="919"/>
      <c r="Z27" s="919"/>
      <c r="AA27" s="919"/>
      <c r="AB27" s="919"/>
      <c r="AC27" s="919"/>
      <c r="AD27" s="919"/>
      <c r="AE27" s="919"/>
      <c r="AF27" s="919"/>
      <c r="AG27" s="919"/>
      <c r="AH27" s="919"/>
      <c r="AI27" s="921" t="str">
        <f>IFERROR(BG27,"")</f>
        <v/>
      </c>
      <c r="AJ27" s="921"/>
      <c r="AK27" s="921"/>
      <c r="AL27" s="919"/>
      <c r="AM27" s="919"/>
      <c r="AN27" s="919"/>
      <c r="AO27" s="921" t="str">
        <f>BM27</f>
        <v/>
      </c>
      <c r="AP27" s="921"/>
      <c r="AQ27" s="921"/>
      <c r="AR27" s="2357"/>
      <c r="AS27" s="2358"/>
      <c r="AT27" s="2358"/>
      <c r="AU27" s="986" t="s">
        <v>119</v>
      </c>
      <c r="AV27" s="987"/>
      <c r="AW27" s="5"/>
      <c r="AX27" s="2330"/>
      <c r="AY27" s="919"/>
      <c r="AZ27" s="919"/>
      <c r="BA27" s="2474" t="str">
        <f>IF(1.08*N27*(Q27-W27)/1000&lt;&gt;0,1.08*N27*(Q27-W27)/1000,"")</f>
        <v/>
      </c>
      <c r="BB27" s="2474"/>
      <c r="BC27" s="2474"/>
      <c r="BD27" s="2474" t="str">
        <f t="shared" si="0"/>
        <v/>
      </c>
      <c r="BE27" s="2474"/>
      <c r="BF27" s="2474"/>
      <c r="BG27" s="2474" t="e">
        <f>IF(AO27*500*(AC27-AF27)/1000&lt;&gt;0,AO27*500*(AC27-AF27)/1000,"")</f>
        <v>#VALUE!</v>
      </c>
      <c r="BH27" s="2474"/>
      <c r="BI27" s="2474"/>
      <c r="BJ27" s="2474" t="str">
        <f t="shared" si="2"/>
        <v/>
      </c>
      <c r="BK27" s="2474"/>
      <c r="BL27" s="2474"/>
      <c r="BM27" s="1020" t="str">
        <f>IFERROR(SQRT(AL27/AL26)*AO26,"")</f>
        <v/>
      </c>
      <c r="BN27" s="1020"/>
      <c r="BO27" s="1506"/>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911</v>
      </c>
      <c r="I28" s="2482"/>
      <c r="J28" s="2483"/>
      <c r="K28" s="2487" t="s">
        <v>533</v>
      </c>
      <c r="L28" s="2488"/>
      <c r="M28" s="2489"/>
      <c r="N28" s="2401"/>
      <c r="O28" s="2402"/>
      <c r="P28" s="2403"/>
      <c r="Q28" s="2344"/>
      <c r="R28" s="2345"/>
      <c r="S28" s="2346"/>
      <c r="T28" s="2344"/>
      <c r="U28" s="2345"/>
      <c r="V28" s="2346"/>
      <c r="W28" s="2344"/>
      <c r="X28" s="2345"/>
      <c r="Y28" s="2346"/>
      <c r="Z28" s="2344"/>
      <c r="AA28" s="2345"/>
      <c r="AB28" s="2346"/>
      <c r="AC28" s="2344"/>
      <c r="AD28" s="2345"/>
      <c r="AE28" s="2346"/>
      <c r="AF28" s="2344"/>
      <c r="AG28" s="2345"/>
      <c r="AH28" s="2346"/>
      <c r="AI28" s="2344"/>
      <c r="AJ28" s="2345"/>
      <c r="AK28" s="2346"/>
      <c r="AL28" s="2344"/>
      <c r="AM28" s="2345"/>
      <c r="AN28" s="2346"/>
      <c r="AO28" s="2344"/>
      <c r="AP28" s="2345"/>
      <c r="AQ28" s="2346"/>
      <c r="AR28" s="2475" t="str">
        <f>IF($A28&lt;&gt;"","---","")</f>
        <v/>
      </c>
      <c r="AS28" s="2476"/>
      <c r="AT28" s="2476"/>
      <c r="AU28" s="2476"/>
      <c r="AV28" s="2477"/>
      <c r="AW28" s="5"/>
      <c r="AX28" s="2326"/>
      <c r="AY28" s="2327"/>
      <c r="AZ28" s="2327"/>
      <c r="BA28" s="2478" t="str">
        <f>IF(1.08*N28*(W28-Q28)/1000&lt;&gt;0,1.08*N28*(W28-Q28)/1000,"")</f>
        <v/>
      </c>
      <c r="BB28" s="2478"/>
      <c r="BC28" s="2478"/>
      <c r="BD28" s="2478" t="str">
        <f t="shared" si="0"/>
        <v/>
      </c>
      <c r="BE28" s="2478"/>
      <c r="BF28" s="2478"/>
      <c r="BG28" s="2478" t="str">
        <f t="shared" si="1"/>
        <v/>
      </c>
      <c r="BH28" s="2478"/>
      <c r="BI28" s="2478"/>
      <c r="BJ28" s="2478" t="str">
        <f t="shared" si="2"/>
        <v/>
      </c>
      <c r="BK28" s="2478"/>
      <c r="BL28" s="2478"/>
      <c r="BM28" s="2490" t="s">
        <v>99</v>
      </c>
      <c r="BN28" s="2491"/>
      <c r="BO28" s="2492"/>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6"/>
      <c r="K29" s="915" t="s">
        <v>604</v>
      </c>
      <c r="L29" s="916"/>
      <c r="M29" s="917"/>
      <c r="N29" s="2493"/>
      <c r="O29" s="2494"/>
      <c r="P29" s="2495"/>
      <c r="Q29" s="954"/>
      <c r="R29" s="955"/>
      <c r="S29" s="956"/>
      <c r="T29" s="954"/>
      <c r="U29" s="955"/>
      <c r="V29" s="956"/>
      <c r="W29" s="954"/>
      <c r="X29" s="955"/>
      <c r="Y29" s="956"/>
      <c r="Z29" s="954"/>
      <c r="AA29" s="955"/>
      <c r="AB29" s="956"/>
      <c r="AC29" s="954"/>
      <c r="AD29" s="955"/>
      <c r="AE29" s="956"/>
      <c r="AF29" s="954"/>
      <c r="AG29" s="955"/>
      <c r="AH29" s="956"/>
      <c r="AI29" s="921" t="str">
        <f>IFERROR(BG29,"")</f>
        <v/>
      </c>
      <c r="AJ29" s="921"/>
      <c r="AK29" s="921"/>
      <c r="AL29" s="954"/>
      <c r="AM29" s="955"/>
      <c r="AN29" s="956"/>
      <c r="AO29" s="921" t="str">
        <f>BM29</f>
        <v/>
      </c>
      <c r="AP29" s="921"/>
      <c r="AQ29" s="921"/>
      <c r="AR29" s="2357"/>
      <c r="AS29" s="2358"/>
      <c r="AT29" s="2358"/>
      <c r="AU29" s="986" t="s">
        <v>119</v>
      </c>
      <c r="AV29" s="987"/>
      <c r="AW29" s="5"/>
      <c r="AX29" s="2330"/>
      <c r="AY29" s="919"/>
      <c r="AZ29" s="919"/>
      <c r="BA29" s="2474" t="str">
        <f>IF(1.08*N29*(W29-Q29)/1000&lt;&gt;0,1.08*N29*(W29-Q29)/1000,"")</f>
        <v/>
      </c>
      <c r="BB29" s="2474"/>
      <c r="BC29" s="2474"/>
      <c r="BD29" s="2474" t="str">
        <f t="shared" si="0"/>
        <v/>
      </c>
      <c r="BE29" s="2474"/>
      <c r="BF29" s="2474"/>
      <c r="BG29" s="2474" t="e">
        <f t="shared" si="1"/>
        <v>#VALUE!</v>
      </c>
      <c r="BH29" s="2474"/>
      <c r="BI29" s="2474"/>
      <c r="BJ29" s="2474" t="str">
        <f t="shared" si="2"/>
        <v/>
      </c>
      <c r="BK29" s="2474"/>
      <c r="BL29" s="2474"/>
      <c r="BM29" s="1020" t="str">
        <f>IFERROR(SQRT(AL29/AL28)*AO28,"")</f>
        <v/>
      </c>
      <c r="BN29" s="1020"/>
      <c r="BO29" s="1506"/>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912</v>
      </c>
      <c r="I30" s="2465"/>
      <c r="J30" s="2466"/>
      <c r="K30" s="2455" t="s">
        <v>533</v>
      </c>
      <c r="L30" s="2456"/>
      <c r="M30" s="2457"/>
      <c r="N30" s="2458"/>
      <c r="O30" s="2458"/>
      <c r="P30" s="2458"/>
      <c r="Q30" s="2454"/>
      <c r="R30" s="2454"/>
      <c r="S30" s="2454"/>
      <c r="T30" s="2454"/>
      <c r="U30" s="2454"/>
      <c r="V30" s="2454"/>
      <c r="W30" s="2454"/>
      <c r="X30" s="2454"/>
      <c r="Y30" s="2454"/>
      <c r="Z30" s="2454"/>
      <c r="AA30" s="2454"/>
      <c r="AB30" s="2454"/>
      <c r="AC30" s="2454"/>
      <c r="AD30" s="2454"/>
      <c r="AE30" s="2454"/>
      <c r="AF30" s="2454"/>
      <c r="AG30" s="2454"/>
      <c r="AH30" s="2454"/>
      <c r="AI30" s="2454"/>
      <c r="AJ30" s="2454"/>
      <c r="AK30" s="2454"/>
      <c r="AL30" s="2454"/>
      <c r="AM30" s="2454"/>
      <c r="AN30" s="2454"/>
      <c r="AO30" s="2454"/>
      <c r="AP30" s="2454"/>
      <c r="AQ30" s="2454"/>
      <c r="AR30" s="2451" t="str">
        <f>IF($A28&lt;&gt;"","---","")</f>
        <v/>
      </c>
      <c r="AS30" s="2452"/>
      <c r="AT30" s="2452"/>
      <c r="AU30" s="2452"/>
      <c r="AV30" s="2453"/>
      <c r="AW30" s="5"/>
      <c r="AX30" s="2459"/>
      <c r="AY30" s="2460"/>
      <c r="AZ30" s="2460"/>
      <c r="BA30" s="2461" t="str">
        <f>IF(1.08*N30*(Q30-W30)/1000&lt;&gt;0,1.08*N30*(Q30-W30)/1000,"")</f>
        <v/>
      </c>
      <c r="BB30" s="2461"/>
      <c r="BC30" s="2461"/>
      <c r="BD30" s="2461" t="str">
        <f t="shared" si="0"/>
        <v/>
      </c>
      <c r="BE30" s="2461"/>
      <c r="BF30" s="2461"/>
      <c r="BG30" s="2461" t="str">
        <f>IF(AO30*500*(AC30-AF30)/1000&lt;&gt;0,AO30*500*(AC30-AF30)/1000,"")</f>
        <v/>
      </c>
      <c r="BH30" s="2461"/>
      <c r="BI30" s="2461"/>
      <c r="BJ30" s="2461" t="str">
        <f t="shared" si="2"/>
        <v/>
      </c>
      <c r="BK30" s="2461"/>
      <c r="BL30" s="2461"/>
      <c r="BM30" s="2470" t="s">
        <v>99</v>
      </c>
      <c r="BN30" s="2471"/>
      <c r="BO30" s="2472"/>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9"/>
      <c r="K31" s="969" t="s">
        <v>604</v>
      </c>
      <c r="L31" s="970"/>
      <c r="M31" s="971"/>
      <c r="N31" s="2473"/>
      <c r="O31" s="2473"/>
      <c r="P31" s="2473"/>
      <c r="Q31" s="977"/>
      <c r="R31" s="977"/>
      <c r="S31" s="977"/>
      <c r="T31" s="977"/>
      <c r="U31" s="977"/>
      <c r="V31" s="977"/>
      <c r="W31" s="977"/>
      <c r="X31" s="977"/>
      <c r="Y31" s="977"/>
      <c r="Z31" s="977"/>
      <c r="AA31" s="977"/>
      <c r="AB31" s="977"/>
      <c r="AC31" s="977"/>
      <c r="AD31" s="977"/>
      <c r="AE31" s="977"/>
      <c r="AF31" s="977"/>
      <c r="AG31" s="977"/>
      <c r="AH31" s="977"/>
      <c r="AI31" s="976" t="str">
        <f>IFERROR(BG31,"")</f>
        <v/>
      </c>
      <c r="AJ31" s="976"/>
      <c r="AK31" s="976"/>
      <c r="AL31" s="977"/>
      <c r="AM31" s="977"/>
      <c r="AN31" s="977"/>
      <c r="AO31" s="976" t="str">
        <f>BM31</f>
        <v/>
      </c>
      <c r="AP31" s="976"/>
      <c r="AQ31" s="976"/>
      <c r="AR31" s="2342"/>
      <c r="AS31" s="2343"/>
      <c r="AT31" s="2343"/>
      <c r="AU31" s="982" t="s">
        <v>119</v>
      </c>
      <c r="AV31" s="983"/>
      <c r="AW31" s="5"/>
      <c r="AX31" s="2341"/>
      <c r="AY31" s="977"/>
      <c r="AZ31" s="977"/>
      <c r="BA31" s="2508" t="str">
        <f>IF(1.08*N31*(Q31-W31)/1000&lt;&gt;0,1.08*N31*(Q31-W31)/1000,"")</f>
        <v/>
      </c>
      <c r="BB31" s="2508"/>
      <c r="BC31" s="2508"/>
      <c r="BD31" s="976" t="str">
        <f t="shared" si="0"/>
        <v/>
      </c>
      <c r="BE31" s="976"/>
      <c r="BF31" s="976"/>
      <c r="BG31" s="976" t="e">
        <f>IF(AO31*500*(AC31-AF31)/1000&lt;&gt;0,AO31*500*(AC31-AF31)/1000,"")</f>
        <v>#VALUE!</v>
      </c>
      <c r="BH31" s="976"/>
      <c r="BI31" s="976"/>
      <c r="BJ31" s="976" t="str">
        <f t="shared" si="2"/>
        <v/>
      </c>
      <c r="BK31" s="976"/>
      <c r="BL31" s="976"/>
      <c r="BM31" s="2462" t="str">
        <f>IFERROR(SQRT(AL31/AL30)*AO30,"")</f>
        <v/>
      </c>
      <c r="BN31" s="2462"/>
      <c r="BO31" s="246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890" t="s">
        <v>696</v>
      </c>
      <c r="AY35" s="891"/>
      <c r="AZ35" s="891"/>
      <c r="BA35" s="891"/>
      <c r="BB35" s="891"/>
      <c r="BC35" s="891"/>
      <c r="BD35" s="891"/>
      <c r="BE35" s="891"/>
      <c r="BF35" s="891"/>
      <c r="BG35" s="891"/>
      <c r="BH35" s="891"/>
      <c r="BI35" s="891"/>
      <c r="BJ35" s="891"/>
      <c r="BK35" s="891"/>
      <c r="BL35" s="8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905"/>
      <c r="AY36" s="906"/>
      <c r="AZ36" s="906"/>
      <c r="BA36" s="906"/>
      <c r="BB36" s="907"/>
      <c r="BC36" s="908"/>
      <c r="BD36" s="906"/>
      <c r="BE36" s="906"/>
      <c r="BF36" s="906"/>
      <c r="BG36" s="907"/>
      <c r="BH36" s="908"/>
      <c r="BI36" s="906"/>
      <c r="BJ36" s="906"/>
      <c r="BK36" s="906"/>
      <c r="BL36" s="90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886"/>
      <c r="AY37" s="870"/>
      <c r="AZ37" s="870"/>
      <c r="BA37" s="870"/>
      <c r="BB37" s="871"/>
      <c r="BC37" s="869"/>
      <c r="BD37" s="870"/>
      <c r="BE37" s="870"/>
      <c r="BF37" s="870"/>
      <c r="BG37" s="871"/>
      <c r="BH37" s="869"/>
      <c r="BI37" s="870"/>
      <c r="BJ37" s="870"/>
      <c r="BK37" s="870"/>
      <c r="BL37" s="87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886"/>
      <c r="AY38" s="870"/>
      <c r="AZ38" s="870"/>
      <c r="BA38" s="870"/>
      <c r="BB38" s="871"/>
      <c r="BC38" s="869"/>
      <c r="BD38" s="870"/>
      <c r="BE38" s="870"/>
      <c r="BF38" s="870"/>
      <c r="BG38" s="871"/>
      <c r="BH38" s="869"/>
      <c r="BI38" s="870"/>
      <c r="BJ38" s="870"/>
      <c r="BK38" s="870"/>
      <c r="BL38" s="87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886"/>
      <c r="AY39" s="870"/>
      <c r="AZ39" s="870"/>
      <c r="BA39" s="870"/>
      <c r="BB39" s="871"/>
      <c r="BC39" s="869"/>
      <c r="BD39" s="870"/>
      <c r="BE39" s="870"/>
      <c r="BF39" s="870"/>
      <c r="BG39" s="871"/>
      <c r="BH39" s="869"/>
      <c r="BI39" s="870"/>
      <c r="BJ39" s="870"/>
      <c r="BK39" s="870"/>
      <c r="BL39" s="87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886"/>
      <c r="AY40" s="870"/>
      <c r="AZ40" s="870"/>
      <c r="BA40" s="870"/>
      <c r="BB40" s="871"/>
      <c r="BC40" s="869"/>
      <c r="BD40" s="870"/>
      <c r="BE40" s="870"/>
      <c r="BF40" s="870"/>
      <c r="BG40" s="871"/>
      <c r="BH40" s="869"/>
      <c r="BI40" s="870"/>
      <c r="BJ40" s="870"/>
      <c r="BK40" s="870"/>
      <c r="BL40" s="87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0"/>
      <c r="AY41" s="923"/>
      <c r="AZ41" s="923"/>
      <c r="BA41" s="923"/>
      <c r="BB41" s="931"/>
      <c r="BC41" s="922"/>
      <c r="BD41" s="923"/>
      <c r="BE41" s="923"/>
      <c r="BF41" s="923"/>
      <c r="BG41" s="931"/>
      <c r="BH41" s="922"/>
      <c r="BI41" s="923"/>
      <c r="BJ41" s="923"/>
      <c r="BK41" s="923"/>
      <c r="BL41" s="92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0"/>
      <c r="B5" s="2450"/>
      <c r="C5" s="2450"/>
      <c r="D5" s="2450"/>
      <c r="E5" s="2450"/>
      <c r="F5" s="2450"/>
      <c r="G5" s="2"/>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450"/>
      <c r="AG5" s="2450"/>
      <c r="AH5" s="2450"/>
      <c r="AI5" s="2450"/>
      <c r="AN5" s="664"/>
      <c r="AO5" s="664"/>
      <c r="AP5" s="664"/>
    </row>
    <row r="6" spans="1:71" ht="15" customHeight="1" x14ac:dyDescent="0.2">
      <c r="A6" s="1242" t="s">
        <v>914</v>
      </c>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N6" s="664"/>
      <c r="AO6" s="664"/>
      <c r="AP6" s="664"/>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N7" s="664"/>
      <c r="AO7" s="664"/>
      <c r="AP7" s="664"/>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N8" s="664"/>
      <c r="AO8" s="664"/>
      <c r="AP8" s="664"/>
      <c r="AQ8" s="665"/>
      <c r="AR8" s="665"/>
      <c r="AS8" s="665"/>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K9" s="666"/>
      <c r="AL9" s="666"/>
      <c r="AM9" s="666"/>
      <c r="AN9" s="666"/>
      <c r="AO9" s="666"/>
      <c r="AP9" s="666"/>
      <c r="AQ9" s="666"/>
      <c r="AR9" s="666"/>
      <c r="AS9" s="666"/>
      <c r="AT9" s="666"/>
      <c r="AU9" s="666"/>
      <c r="AV9" s="666"/>
      <c r="AW9" s="666"/>
      <c r="AX9" s="666"/>
      <c r="AY9" s="66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K10" s="666"/>
      <c r="AL10" s="666"/>
      <c r="AM10" s="666"/>
      <c r="AN10" s="666"/>
      <c r="AO10" s="666"/>
      <c r="AP10" s="666"/>
      <c r="AQ10" s="666"/>
      <c r="AR10" s="666"/>
      <c r="AS10" s="666"/>
      <c r="AT10" s="666"/>
      <c r="AU10" s="666"/>
      <c r="AV10" s="666"/>
      <c r="AW10" s="666"/>
      <c r="AX10" s="666"/>
      <c r="AY10" s="66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K13" s="643"/>
      <c r="AL13" s="643"/>
      <c r="AM13" s="643"/>
      <c r="AN13" s="643"/>
      <c r="AO13" s="643"/>
      <c r="AP13" s="643"/>
      <c r="AQ13" s="643"/>
      <c r="AR13" s="643"/>
      <c r="AS13" s="643"/>
      <c r="AT13" s="643"/>
      <c r="AU13" s="643"/>
      <c r="AV13" s="643"/>
      <c r="AW13" s="643"/>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T14" s="30"/>
      <c r="AU14" s="30"/>
      <c r="AV14" s="30"/>
      <c r="AW14" s="30"/>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T15" s="667"/>
      <c r="AU15" s="667"/>
      <c r="AV15" s="667"/>
      <c r="AW15" s="667"/>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T16" s="665"/>
      <c r="AU16" s="665"/>
      <c r="AV16" s="665"/>
      <c r="AW16" s="665"/>
    </row>
    <row r="17" spans="1:35"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row>
    <row r="18" spans="1:35"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row>
    <row r="19" spans="1:35"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row>
    <row r="20" spans="1:35"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row>
    <row r="21" spans="1:35"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row>
    <row r="22" spans="1:35"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row>
    <row r="23" spans="1:35"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row>
    <row r="24" spans="1:35"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row>
    <row r="25" spans="1:35"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row>
    <row r="26" spans="1:35"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row>
    <row r="27" spans="1:35"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row>
    <row r="28" spans="1:35"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row>
    <row r="29" spans="1:35"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row>
    <row r="30" spans="1:35"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row>
    <row r="31" spans="1:35"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row>
    <row r="32" spans="1:35"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row>
    <row r="33" spans="1:35"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row>
    <row r="34" spans="1:35"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row>
    <row r="35" spans="1:35" ht="12"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row>
    <row r="36" spans="1:35" ht="12"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row>
    <row r="37" spans="1:35" ht="12"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row>
    <row r="38" spans="1:35" ht="12"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row>
    <row r="39" spans="1:35"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row>
    <row r="40" spans="1:35" ht="12"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row>
    <row r="41" spans="1:35" ht="12"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row>
    <row r="42" spans="1:35" ht="12"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row>
    <row r="43" spans="1:35" ht="12"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row>
    <row r="44" spans="1:35" ht="12"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row>
    <row r="45" spans="1:35" ht="12"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row>
    <row r="46" spans="1:35" ht="12"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row>
    <row r="47" spans="1:35" ht="12"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row>
    <row r="48" spans="1:35"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row>
    <row r="49" spans="1:35" ht="12"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row>
    <row r="50" spans="1:35" ht="12"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row>
    <row r="51" spans="1:35" ht="12"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row>
    <row r="52" spans="1:35" ht="12"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row>
    <row r="53" spans="1:35" ht="12"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row>
    <row r="54" spans="1:35" ht="12"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row>
    <row r="55" spans="1:35" ht="12"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row>
    <row r="56" spans="1:35" ht="12"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row>
    <row r="57" spans="1:35" ht="12"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row>
    <row r="58" spans="1:35" ht="12"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row>
    <row r="59" spans="1:35" ht="12"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row>
    <row r="60" spans="1:35" ht="12"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row>
    <row r="61" spans="1:35" ht="12"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row>
    <row r="62" spans="1:35" ht="12"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1" t="s">
        <v>915</v>
      </c>
      <c r="Y5" s="911"/>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0" t="s">
        <v>696</v>
      </c>
      <c r="AY7" s="891"/>
      <c r="AZ7" s="891"/>
      <c r="BA7" s="891"/>
      <c r="BB7" s="891"/>
      <c r="BC7" s="891"/>
      <c r="BD7" s="891"/>
      <c r="BE7" s="891"/>
      <c r="BF7" s="891"/>
      <c r="BG7" s="891"/>
      <c r="BH7" s="891"/>
      <c r="BI7" s="891"/>
      <c r="BJ7" s="891"/>
      <c r="BK7" s="891"/>
      <c r="BL7" s="8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916</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1"/>
      <c r="AT9" s="671"/>
      <c r="AU9" s="603"/>
      <c r="AV9" s="603"/>
      <c r="AW9" s="5"/>
      <c r="AX9" s="886"/>
      <c r="AY9" s="870"/>
      <c r="AZ9" s="870"/>
      <c r="BA9" s="870"/>
      <c r="BB9" s="871"/>
      <c r="BC9" s="869"/>
      <c r="BD9" s="870"/>
      <c r="BE9" s="870"/>
      <c r="BF9" s="870"/>
      <c r="BG9" s="871"/>
      <c r="BH9" s="869"/>
      <c r="BI9" s="870"/>
      <c r="BJ9" s="870"/>
      <c r="BK9" s="870"/>
      <c r="BL9" s="87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873" t="s">
        <v>909</v>
      </c>
      <c r="I10" s="874"/>
      <c r="J10" s="874"/>
      <c r="K10" s="874"/>
      <c r="L10" s="874"/>
      <c r="M10" s="897"/>
      <c r="N10" s="873" t="s">
        <v>427</v>
      </c>
      <c r="O10" s="874"/>
      <c r="P10" s="874"/>
      <c r="Q10" s="874"/>
      <c r="R10" s="874"/>
      <c r="S10" s="897"/>
      <c r="T10" s="898" t="s">
        <v>426</v>
      </c>
      <c r="U10" s="899"/>
      <c r="V10" s="900"/>
      <c r="W10" s="901" t="s">
        <v>425</v>
      </c>
      <c r="X10" s="901"/>
      <c r="Y10" s="901"/>
      <c r="Z10" s="901"/>
      <c r="AA10" s="901"/>
      <c r="AB10" s="901"/>
      <c r="AC10" s="901" t="s">
        <v>424</v>
      </c>
      <c r="AD10" s="901"/>
      <c r="AE10" s="901"/>
      <c r="AF10" s="901"/>
      <c r="AG10" s="901"/>
      <c r="AH10" s="901"/>
      <c r="AI10" s="873" t="s">
        <v>421</v>
      </c>
      <c r="AJ10" s="874"/>
      <c r="AK10" s="897"/>
      <c r="AL10" s="873" t="s">
        <v>433</v>
      </c>
      <c r="AM10" s="874"/>
      <c r="AN10" s="897"/>
      <c r="AO10" s="902" t="s">
        <v>39</v>
      </c>
      <c r="AP10" s="903"/>
      <c r="AQ10" s="903"/>
      <c r="AR10" s="903"/>
      <c r="AS10" s="2527"/>
      <c r="AT10" s="565"/>
      <c r="AU10" s="565"/>
      <c r="AV10" s="565"/>
      <c r="AW10" s="5"/>
      <c r="AX10" s="886"/>
      <c r="AY10" s="870"/>
      <c r="AZ10" s="870"/>
      <c r="BA10" s="870"/>
      <c r="BB10" s="871"/>
      <c r="BC10" s="869"/>
      <c r="BD10" s="870"/>
      <c r="BE10" s="870"/>
      <c r="BF10" s="870"/>
      <c r="BG10" s="871"/>
      <c r="BH10" s="869"/>
      <c r="BI10" s="870"/>
      <c r="BJ10" s="870"/>
      <c r="BK10" s="870"/>
      <c r="BL10" s="872"/>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896"/>
      <c r="B11" s="874"/>
      <c r="C11" s="874"/>
      <c r="D11" s="874"/>
      <c r="E11" s="874"/>
      <c r="F11" s="874"/>
      <c r="G11" s="897"/>
      <c r="H11" s="873"/>
      <c r="I11" s="874"/>
      <c r="J11" s="874"/>
      <c r="K11" s="874"/>
      <c r="L11" s="874"/>
      <c r="M11" s="897"/>
      <c r="N11" s="873"/>
      <c r="O11" s="874"/>
      <c r="P11" s="874"/>
      <c r="Q11" s="874"/>
      <c r="R11" s="874"/>
      <c r="S11" s="897"/>
      <c r="T11" s="898"/>
      <c r="U11" s="899"/>
      <c r="V11" s="900"/>
      <c r="W11" s="893" t="s">
        <v>281</v>
      </c>
      <c r="X11" s="894"/>
      <c r="Y11" s="895"/>
      <c r="Z11" s="893" t="s">
        <v>282</v>
      </c>
      <c r="AA11" s="894"/>
      <c r="AB11" s="895"/>
      <c r="AC11" s="893" t="s">
        <v>281</v>
      </c>
      <c r="AD11" s="894"/>
      <c r="AE11" s="895"/>
      <c r="AF11" s="893" t="s">
        <v>282</v>
      </c>
      <c r="AG11" s="894"/>
      <c r="AH11" s="895"/>
      <c r="AI11" s="873"/>
      <c r="AJ11" s="874"/>
      <c r="AK11" s="897"/>
      <c r="AL11" s="873"/>
      <c r="AM11" s="874"/>
      <c r="AN11" s="897"/>
      <c r="AO11" s="876"/>
      <c r="AP11" s="877"/>
      <c r="AQ11" s="877"/>
      <c r="AR11" s="877"/>
      <c r="AS11" s="878"/>
      <c r="AT11" s="565"/>
      <c r="AU11" s="565"/>
      <c r="AV11" s="565"/>
      <c r="AW11" s="5"/>
      <c r="AX11" s="886"/>
      <c r="AY11" s="870"/>
      <c r="AZ11" s="870"/>
      <c r="BA11" s="870"/>
      <c r="BB11" s="871"/>
      <c r="BC11" s="869"/>
      <c r="BD11" s="870"/>
      <c r="BE11" s="870"/>
      <c r="BF11" s="870"/>
      <c r="BG11" s="871"/>
      <c r="BH11" s="869"/>
      <c r="BI11" s="870"/>
      <c r="BJ11" s="870"/>
      <c r="BK11" s="870"/>
      <c r="BL11" s="87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2481" t="s">
        <v>896</v>
      </c>
      <c r="I12" s="2482"/>
      <c r="J12" s="2482"/>
      <c r="K12" s="2482"/>
      <c r="L12" s="2482"/>
      <c r="M12" s="2483"/>
      <c r="N12" s="2487" t="s">
        <v>102</v>
      </c>
      <c r="O12" s="2488"/>
      <c r="P12" s="2488"/>
      <c r="Q12" s="2488"/>
      <c r="R12" s="2488"/>
      <c r="S12" s="2489"/>
      <c r="T12" s="2364"/>
      <c r="U12" s="2364"/>
      <c r="V12" s="2364"/>
      <c r="W12" s="2347"/>
      <c r="X12" s="2347"/>
      <c r="Y12" s="2347"/>
      <c r="Z12" s="2347"/>
      <c r="AA12" s="2347"/>
      <c r="AB12" s="2347"/>
      <c r="AC12" s="2347"/>
      <c r="AD12" s="2347"/>
      <c r="AE12" s="2347"/>
      <c r="AF12" s="2347"/>
      <c r="AG12" s="2347"/>
      <c r="AH12" s="2347"/>
      <c r="AI12" s="2347"/>
      <c r="AJ12" s="2347"/>
      <c r="AK12" s="2347"/>
      <c r="AL12" s="2517"/>
      <c r="AM12" s="2364"/>
      <c r="AN12" s="2364"/>
      <c r="AO12" s="2518"/>
      <c r="AP12" s="2519"/>
      <c r="AQ12" s="2519"/>
      <c r="AR12" s="2519"/>
      <c r="AS12" s="2520"/>
      <c r="AT12" s="565"/>
      <c r="AU12" s="565"/>
      <c r="AV12" s="565"/>
      <c r="AW12" s="5"/>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9"/>
      <c r="B13" s="889"/>
      <c r="C13" s="889"/>
      <c r="D13" s="889"/>
      <c r="E13" s="889"/>
      <c r="F13" s="889"/>
      <c r="G13" s="2480"/>
      <c r="H13" s="2484"/>
      <c r="I13" s="2485"/>
      <c r="J13" s="2485"/>
      <c r="K13" s="2485"/>
      <c r="L13" s="2485"/>
      <c r="M13" s="2486"/>
      <c r="N13" s="915" t="s">
        <v>101</v>
      </c>
      <c r="O13" s="916"/>
      <c r="P13" s="916"/>
      <c r="Q13" s="916"/>
      <c r="R13" s="916"/>
      <c r="S13" s="917"/>
      <c r="T13" s="929"/>
      <c r="U13" s="929"/>
      <c r="V13" s="929"/>
      <c r="W13" s="919"/>
      <c r="X13" s="919"/>
      <c r="Y13" s="919"/>
      <c r="Z13" s="919"/>
      <c r="AA13" s="919"/>
      <c r="AB13" s="919"/>
      <c r="AC13" s="919"/>
      <c r="AD13" s="919"/>
      <c r="AE13" s="919"/>
      <c r="AF13" s="919"/>
      <c r="AG13" s="919"/>
      <c r="AH13" s="919"/>
      <c r="AI13" s="919"/>
      <c r="AJ13" s="919"/>
      <c r="AK13" s="919"/>
      <c r="AL13" s="1020">
        <f>1.085*T13*(W13-AC13)/1000</f>
        <v>0</v>
      </c>
      <c r="AM13" s="1020"/>
      <c r="AN13" s="1020"/>
      <c r="AO13" s="2521"/>
      <c r="AP13" s="2522"/>
      <c r="AQ13" s="2522"/>
      <c r="AR13" s="2522"/>
      <c r="AS13" s="2523"/>
      <c r="AT13" s="565"/>
      <c r="AU13" s="565"/>
      <c r="AV13" s="565"/>
      <c r="AW13" s="5"/>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917</v>
      </c>
      <c r="I14" s="2465"/>
      <c r="J14" s="2465"/>
      <c r="K14" s="2465"/>
      <c r="L14" s="2465"/>
      <c r="M14" s="2466"/>
      <c r="N14" s="2455" t="s">
        <v>102</v>
      </c>
      <c r="O14" s="2456"/>
      <c r="P14" s="2456"/>
      <c r="Q14" s="2456"/>
      <c r="R14" s="2456"/>
      <c r="S14" s="2457"/>
      <c r="T14" s="2458"/>
      <c r="U14" s="2458"/>
      <c r="V14" s="2458"/>
      <c r="W14" s="2454"/>
      <c r="X14" s="2454"/>
      <c r="Y14" s="2454"/>
      <c r="Z14" s="2454"/>
      <c r="AA14" s="2454"/>
      <c r="AB14" s="2454"/>
      <c r="AC14" s="2454"/>
      <c r="AD14" s="2454"/>
      <c r="AE14" s="2454"/>
      <c r="AF14" s="2454"/>
      <c r="AG14" s="2454"/>
      <c r="AH14" s="2454"/>
      <c r="AI14" s="2454"/>
      <c r="AJ14" s="2454"/>
      <c r="AK14" s="2454"/>
      <c r="AL14" s="2513"/>
      <c r="AM14" s="2458"/>
      <c r="AN14" s="2458"/>
      <c r="AO14" s="2514"/>
      <c r="AP14" s="2515"/>
      <c r="AQ14" s="2515"/>
      <c r="AR14" s="2515"/>
      <c r="AS14" s="2516"/>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7"/>
      <c r="K15" s="2497"/>
      <c r="L15" s="2497"/>
      <c r="M15" s="2498"/>
      <c r="N15" s="915" t="s">
        <v>101</v>
      </c>
      <c r="O15" s="916"/>
      <c r="P15" s="916"/>
      <c r="Q15" s="916"/>
      <c r="R15" s="916"/>
      <c r="S15" s="917"/>
      <c r="T15" s="929"/>
      <c r="U15" s="929"/>
      <c r="V15" s="929"/>
      <c r="W15" s="919"/>
      <c r="X15" s="919"/>
      <c r="Y15" s="919"/>
      <c r="Z15" s="919"/>
      <c r="AA15" s="919"/>
      <c r="AB15" s="919"/>
      <c r="AC15" s="919"/>
      <c r="AD15" s="919"/>
      <c r="AE15" s="919"/>
      <c r="AF15" s="919"/>
      <c r="AG15" s="919"/>
      <c r="AH15" s="919"/>
      <c r="AI15" s="919"/>
      <c r="AJ15" s="919"/>
      <c r="AK15" s="919"/>
      <c r="AL15" s="2524">
        <f>1.085*T15*(AC15-W15)/1000</f>
        <v>0</v>
      </c>
      <c r="AM15" s="2525"/>
      <c r="AN15" s="2526"/>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896</v>
      </c>
      <c r="I16" s="2482"/>
      <c r="J16" s="2482"/>
      <c r="K16" s="2482"/>
      <c r="L16" s="2482"/>
      <c r="M16" s="2483"/>
      <c r="N16" s="2487" t="s">
        <v>102</v>
      </c>
      <c r="O16" s="2488"/>
      <c r="P16" s="2488"/>
      <c r="Q16" s="2488"/>
      <c r="R16" s="2488"/>
      <c r="S16" s="2489"/>
      <c r="T16" s="2364"/>
      <c r="U16" s="2364"/>
      <c r="V16" s="2364"/>
      <c r="W16" s="2347"/>
      <c r="X16" s="2347"/>
      <c r="Y16" s="2347"/>
      <c r="Z16" s="2347"/>
      <c r="AA16" s="2347"/>
      <c r="AB16" s="2347"/>
      <c r="AC16" s="2347"/>
      <c r="AD16" s="2347"/>
      <c r="AE16" s="2347"/>
      <c r="AF16" s="2347"/>
      <c r="AG16" s="2347"/>
      <c r="AH16" s="2347"/>
      <c r="AI16" s="2347"/>
      <c r="AJ16" s="2347"/>
      <c r="AK16" s="2347"/>
      <c r="AL16" s="2517"/>
      <c r="AM16" s="2364"/>
      <c r="AN16" s="2364"/>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5"/>
      <c r="K17" s="2485"/>
      <c r="L17" s="2485"/>
      <c r="M17" s="2486"/>
      <c r="N17" s="915" t="s">
        <v>101</v>
      </c>
      <c r="O17" s="916"/>
      <c r="P17" s="916"/>
      <c r="Q17" s="916"/>
      <c r="R17" s="916"/>
      <c r="S17" s="917"/>
      <c r="T17" s="929"/>
      <c r="U17" s="929"/>
      <c r="V17" s="929"/>
      <c r="W17" s="919"/>
      <c r="X17" s="919"/>
      <c r="Y17" s="919"/>
      <c r="Z17" s="919"/>
      <c r="AA17" s="919"/>
      <c r="AB17" s="919"/>
      <c r="AC17" s="919"/>
      <c r="AD17" s="919"/>
      <c r="AE17" s="919"/>
      <c r="AF17" s="919"/>
      <c r="AG17" s="919"/>
      <c r="AH17" s="919"/>
      <c r="AI17" s="919"/>
      <c r="AJ17" s="919"/>
      <c r="AK17" s="919"/>
      <c r="AL17" s="1020">
        <f>1.085*T17*(W17-AC17)/1000</f>
        <v>0</v>
      </c>
      <c r="AM17" s="1020"/>
      <c r="AN17" s="1020"/>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917</v>
      </c>
      <c r="I18" s="2465"/>
      <c r="J18" s="2465"/>
      <c r="K18" s="2465"/>
      <c r="L18" s="2465"/>
      <c r="M18" s="2466"/>
      <c r="N18" s="2455" t="s">
        <v>102</v>
      </c>
      <c r="O18" s="2456"/>
      <c r="P18" s="2456"/>
      <c r="Q18" s="2456"/>
      <c r="R18" s="2456"/>
      <c r="S18" s="2457"/>
      <c r="T18" s="2458"/>
      <c r="U18" s="2458"/>
      <c r="V18" s="2458"/>
      <c r="W18" s="2454"/>
      <c r="X18" s="2454"/>
      <c r="Y18" s="2454"/>
      <c r="Z18" s="2454"/>
      <c r="AA18" s="2454"/>
      <c r="AB18" s="2454"/>
      <c r="AC18" s="2454"/>
      <c r="AD18" s="2454"/>
      <c r="AE18" s="2454"/>
      <c r="AF18" s="2454"/>
      <c r="AG18" s="2454"/>
      <c r="AH18" s="2454"/>
      <c r="AI18" s="2454"/>
      <c r="AJ18" s="2454"/>
      <c r="AK18" s="2454"/>
      <c r="AL18" s="2513"/>
      <c r="AM18" s="2458"/>
      <c r="AN18" s="2458"/>
      <c r="AO18" s="2514"/>
      <c r="AP18" s="2515"/>
      <c r="AQ18" s="2515"/>
      <c r="AR18" s="2515"/>
      <c r="AS18" s="2516"/>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7"/>
      <c r="K19" s="2497"/>
      <c r="L19" s="2497"/>
      <c r="M19" s="2498"/>
      <c r="N19" s="915" t="s">
        <v>101</v>
      </c>
      <c r="O19" s="916"/>
      <c r="P19" s="916"/>
      <c r="Q19" s="916"/>
      <c r="R19" s="916"/>
      <c r="S19" s="917"/>
      <c r="T19" s="929"/>
      <c r="U19" s="929"/>
      <c r="V19" s="929"/>
      <c r="W19" s="919"/>
      <c r="X19" s="919"/>
      <c r="Y19" s="919"/>
      <c r="Z19" s="919"/>
      <c r="AA19" s="919"/>
      <c r="AB19" s="919"/>
      <c r="AC19" s="919"/>
      <c r="AD19" s="919"/>
      <c r="AE19" s="919"/>
      <c r="AF19" s="919"/>
      <c r="AG19" s="919"/>
      <c r="AH19" s="919"/>
      <c r="AI19" s="919"/>
      <c r="AJ19" s="919"/>
      <c r="AK19" s="919"/>
      <c r="AL19" s="2524">
        <f>1.085*T19*(AC19-W19)/1000</f>
        <v>0</v>
      </c>
      <c r="AM19" s="2525"/>
      <c r="AN19" s="2526"/>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896</v>
      </c>
      <c r="I20" s="2482"/>
      <c r="J20" s="2482"/>
      <c r="K20" s="2482"/>
      <c r="L20" s="2482"/>
      <c r="M20" s="2483"/>
      <c r="N20" s="2487" t="s">
        <v>102</v>
      </c>
      <c r="O20" s="2488"/>
      <c r="P20" s="2488"/>
      <c r="Q20" s="2488"/>
      <c r="R20" s="2488"/>
      <c r="S20" s="2489"/>
      <c r="T20" s="2364"/>
      <c r="U20" s="2364"/>
      <c r="V20" s="2364"/>
      <c r="W20" s="2347"/>
      <c r="X20" s="2347"/>
      <c r="Y20" s="2347"/>
      <c r="Z20" s="2347"/>
      <c r="AA20" s="2347"/>
      <c r="AB20" s="2347"/>
      <c r="AC20" s="2347"/>
      <c r="AD20" s="2347"/>
      <c r="AE20" s="2347"/>
      <c r="AF20" s="2347"/>
      <c r="AG20" s="2347"/>
      <c r="AH20" s="2347"/>
      <c r="AI20" s="2347"/>
      <c r="AJ20" s="2347"/>
      <c r="AK20" s="2347"/>
      <c r="AL20" s="2517"/>
      <c r="AM20" s="2364"/>
      <c r="AN20" s="2364"/>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5"/>
      <c r="K21" s="2485"/>
      <c r="L21" s="2485"/>
      <c r="M21" s="2486"/>
      <c r="N21" s="915" t="s">
        <v>101</v>
      </c>
      <c r="O21" s="916"/>
      <c r="P21" s="916"/>
      <c r="Q21" s="916"/>
      <c r="R21" s="916"/>
      <c r="S21" s="917"/>
      <c r="T21" s="929"/>
      <c r="U21" s="929"/>
      <c r="V21" s="929"/>
      <c r="W21" s="919"/>
      <c r="X21" s="919"/>
      <c r="Y21" s="919"/>
      <c r="Z21" s="919"/>
      <c r="AA21" s="919"/>
      <c r="AB21" s="919"/>
      <c r="AC21" s="919"/>
      <c r="AD21" s="919"/>
      <c r="AE21" s="919"/>
      <c r="AF21" s="919"/>
      <c r="AG21" s="919"/>
      <c r="AH21" s="919"/>
      <c r="AI21" s="919"/>
      <c r="AJ21" s="919"/>
      <c r="AK21" s="919"/>
      <c r="AL21" s="1020">
        <f>1.085*T21*(W21-AC21)/1000</f>
        <v>0</v>
      </c>
      <c r="AM21" s="1020"/>
      <c r="AN21" s="1020"/>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917</v>
      </c>
      <c r="I22" s="2465"/>
      <c r="J22" s="2465"/>
      <c r="K22" s="2465"/>
      <c r="L22" s="2465"/>
      <c r="M22" s="2466"/>
      <c r="N22" s="2455" t="s">
        <v>102</v>
      </c>
      <c r="O22" s="2456"/>
      <c r="P22" s="2456"/>
      <c r="Q22" s="2456"/>
      <c r="R22" s="2456"/>
      <c r="S22" s="2457"/>
      <c r="T22" s="2458"/>
      <c r="U22" s="2458"/>
      <c r="V22" s="2458"/>
      <c r="W22" s="2454"/>
      <c r="X22" s="2454"/>
      <c r="Y22" s="2454"/>
      <c r="Z22" s="2454"/>
      <c r="AA22" s="2454"/>
      <c r="AB22" s="2454"/>
      <c r="AC22" s="2454"/>
      <c r="AD22" s="2454"/>
      <c r="AE22" s="2454"/>
      <c r="AF22" s="2454"/>
      <c r="AG22" s="2454"/>
      <c r="AH22" s="2454"/>
      <c r="AI22" s="2454"/>
      <c r="AJ22" s="2454"/>
      <c r="AK22" s="2454"/>
      <c r="AL22" s="2513"/>
      <c r="AM22" s="2458"/>
      <c r="AN22" s="2458"/>
      <c r="AO22" s="2514"/>
      <c r="AP22" s="2515"/>
      <c r="AQ22" s="2515"/>
      <c r="AR22" s="2515"/>
      <c r="AS22" s="2516"/>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7"/>
      <c r="K23" s="2497"/>
      <c r="L23" s="2497"/>
      <c r="M23" s="2498"/>
      <c r="N23" s="915" t="s">
        <v>101</v>
      </c>
      <c r="O23" s="916"/>
      <c r="P23" s="916"/>
      <c r="Q23" s="916"/>
      <c r="R23" s="916"/>
      <c r="S23" s="917"/>
      <c r="T23" s="929"/>
      <c r="U23" s="929"/>
      <c r="V23" s="929"/>
      <c r="W23" s="919"/>
      <c r="X23" s="919"/>
      <c r="Y23" s="919"/>
      <c r="Z23" s="919"/>
      <c r="AA23" s="919"/>
      <c r="AB23" s="919"/>
      <c r="AC23" s="919"/>
      <c r="AD23" s="919"/>
      <c r="AE23" s="919"/>
      <c r="AF23" s="919"/>
      <c r="AG23" s="919"/>
      <c r="AH23" s="919"/>
      <c r="AI23" s="919"/>
      <c r="AJ23" s="919"/>
      <c r="AK23" s="919"/>
      <c r="AL23" s="2524">
        <f>1.085*T23*(AC23-W23)/1000</f>
        <v>0</v>
      </c>
      <c r="AM23" s="2525"/>
      <c r="AN23" s="2526"/>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896</v>
      </c>
      <c r="I24" s="2482"/>
      <c r="J24" s="2482"/>
      <c r="K24" s="2482"/>
      <c r="L24" s="2482"/>
      <c r="M24" s="2483"/>
      <c r="N24" s="2487" t="s">
        <v>102</v>
      </c>
      <c r="O24" s="2488"/>
      <c r="P24" s="2488"/>
      <c r="Q24" s="2488"/>
      <c r="R24" s="2488"/>
      <c r="S24" s="2489"/>
      <c r="T24" s="2364"/>
      <c r="U24" s="2364"/>
      <c r="V24" s="2364"/>
      <c r="W24" s="2347"/>
      <c r="X24" s="2347"/>
      <c r="Y24" s="2347"/>
      <c r="Z24" s="2347"/>
      <c r="AA24" s="2347"/>
      <c r="AB24" s="2347"/>
      <c r="AC24" s="2347"/>
      <c r="AD24" s="2347"/>
      <c r="AE24" s="2347"/>
      <c r="AF24" s="2347"/>
      <c r="AG24" s="2347"/>
      <c r="AH24" s="2347"/>
      <c r="AI24" s="2347"/>
      <c r="AJ24" s="2347"/>
      <c r="AK24" s="2347"/>
      <c r="AL24" s="2517"/>
      <c r="AM24" s="2364"/>
      <c r="AN24" s="2364"/>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5"/>
      <c r="K25" s="2485"/>
      <c r="L25" s="2485"/>
      <c r="M25" s="2486"/>
      <c r="N25" s="915" t="s">
        <v>101</v>
      </c>
      <c r="O25" s="916"/>
      <c r="P25" s="916"/>
      <c r="Q25" s="916"/>
      <c r="R25" s="916"/>
      <c r="S25" s="917"/>
      <c r="T25" s="929"/>
      <c r="U25" s="929"/>
      <c r="V25" s="929"/>
      <c r="W25" s="919"/>
      <c r="X25" s="919"/>
      <c r="Y25" s="919"/>
      <c r="Z25" s="919"/>
      <c r="AA25" s="919"/>
      <c r="AB25" s="919"/>
      <c r="AC25" s="919"/>
      <c r="AD25" s="919"/>
      <c r="AE25" s="919"/>
      <c r="AF25" s="919"/>
      <c r="AG25" s="919"/>
      <c r="AH25" s="919"/>
      <c r="AI25" s="919"/>
      <c r="AJ25" s="919"/>
      <c r="AK25" s="919"/>
      <c r="AL25" s="1020">
        <f>1.085*T25*(W25-AC25)/1000</f>
        <v>0</v>
      </c>
      <c r="AM25" s="1020"/>
      <c r="AN25" s="1020"/>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917</v>
      </c>
      <c r="I26" s="2465"/>
      <c r="J26" s="2465"/>
      <c r="K26" s="2465"/>
      <c r="L26" s="2465"/>
      <c r="M26" s="2466"/>
      <c r="N26" s="2455" t="s">
        <v>102</v>
      </c>
      <c r="O26" s="2456"/>
      <c r="P26" s="2456"/>
      <c r="Q26" s="2456"/>
      <c r="R26" s="2456"/>
      <c r="S26" s="2457"/>
      <c r="T26" s="2458"/>
      <c r="U26" s="2458"/>
      <c r="V26" s="2458"/>
      <c r="W26" s="2454"/>
      <c r="X26" s="2454"/>
      <c r="Y26" s="2454"/>
      <c r="Z26" s="2454"/>
      <c r="AA26" s="2454"/>
      <c r="AB26" s="2454"/>
      <c r="AC26" s="2454"/>
      <c r="AD26" s="2454"/>
      <c r="AE26" s="2454"/>
      <c r="AF26" s="2454"/>
      <c r="AG26" s="2454"/>
      <c r="AH26" s="2454"/>
      <c r="AI26" s="2454"/>
      <c r="AJ26" s="2454"/>
      <c r="AK26" s="2454"/>
      <c r="AL26" s="2513"/>
      <c r="AM26" s="2458"/>
      <c r="AN26" s="2458"/>
      <c r="AO26" s="2514"/>
      <c r="AP26" s="2515"/>
      <c r="AQ26" s="2515"/>
      <c r="AR26" s="2515"/>
      <c r="AS26" s="2516"/>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7"/>
      <c r="K27" s="2497"/>
      <c r="L27" s="2497"/>
      <c r="M27" s="2498"/>
      <c r="N27" s="915" t="s">
        <v>101</v>
      </c>
      <c r="O27" s="916"/>
      <c r="P27" s="916"/>
      <c r="Q27" s="916"/>
      <c r="R27" s="916"/>
      <c r="S27" s="917"/>
      <c r="T27" s="929"/>
      <c r="U27" s="929"/>
      <c r="V27" s="929"/>
      <c r="W27" s="919"/>
      <c r="X27" s="919"/>
      <c r="Y27" s="919"/>
      <c r="Z27" s="919"/>
      <c r="AA27" s="919"/>
      <c r="AB27" s="919"/>
      <c r="AC27" s="919"/>
      <c r="AD27" s="919"/>
      <c r="AE27" s="919"/>
      <c r="AF27" s="919"/>
      <c r="AG27" s="919"/>
      <c r="AH27" s="919"/>
      <c r="AI27" s="919"/>
      <c r="AJ27" s="919"/>
      <c r="AK27" s="919"/>
      <c r="AL27" s="2524">
        <f>1.085*T27*(AC27-W27)/1000</f>
        <v>0</v>
      </c>
      <c r="AM27" s="2525"/>
      <c r="AN27" s="2526"/>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896</v>
      </c>
      <c r="I28" s="2482"/>
      <c r="J28" s="2482"/>
      <c r="K28" s="2482"/>
      <c r="L28" s="2482"/>
      <c r="M28" s="2483"/>
      <c r="N28" s="2487" t="s">
        <v>102</v>
      </c>
      <c r="O28" s="2488"/>
      <c r="P28" s="2488"/>
      <c r="Q28" s="2488"/>
      <c r="R28" s="2488"/>
      <c r="S28" s="2489"/>
      <c r="T28" s="2364"/>
      <c r="U28" s="2364"/>
      <c r="V28" s="2364"/>
      <c r="W28" s="2347"/>
      <c r="X28" s="2347"/>
      <c r="Y28" s="2347"/>
      <c r="Z28" s="2347"/>
      <c r="AA28" s="2347"/>
      <c r="AB28" s="2347"/>
      <c r="AC28" s="2347"/>
      <c r="AD28" s="2347"/>
      <c r="AE28" s="2347"/>
      <c r="AF28" s="2347"/>
      <c r="AG28" s="2347"/>
      <c r="AH28" s="2347"/>
      <c r="AI28" s="2347"/>
      <c r="AJ28" s="2347"/>
      <c r="AK28" s="2347"/>
      <c r="AL28" s="2517"/>
      <c r="AM28" s="2364"/>
      <c r="AN28" s="2364"/>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5"/>
      <c r="K29" s="2485"/>
      <c r="L29" s="2485"/>
      <c r="M29" s="2486"/>
      <c r="N29" s="915" t="s">
        <v>101</v>
      </c>
      <c r="O29" s="916"/>
      <c r="P29" s="916"/>
      <c r="Q29" s="916"/>
      <c r="R29" s="916"/>
      <c r="S29" s="917"/>
      <c r="T29" s="929"/>
      <c r="U29" s="929"/>
      <c r="V29" s="929"/>
      <c r="W29" s="919"/>
      <c r="X29" s="919"/>
      <c r="Y29" s="919"/>
      <c r="Z29" s="919"/>
      <c r="AA29" s="919"/>
      <c r="AB29" s="919"/>
      <c r="AC29" s="919"/>
      <c r="AD29" s="919"/>
      <c r="AE29" s="919"/>
      <c r="AF29" s="919"/>
      <c r="AG29" s="919"/>
      <c r="AH29" s="919"/>
      <c r="AI29" s="919"/>
      <c r="AJ29" s="919"/>
      <c r="AK29" s="919"/>
      <c r="AL29" s="1020">
        <f>1.085*T29*(W29-AC29)/1000</f>
        <v>0</v>
      </c>
      <c r="AM29" s="1020"/>
      <c r="AN29" s="1020"/>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917</v>
      </c>
      <c r="I30" s="2465"/>
      <c r="J30" s="2465"/>
      <c r="K30" s="2465"/>
      <c r="L30" s="2465"/>
      <c r="M30" s="2466"/>
      <c r="N30" s="2455" t="s">
        <v>102</v>
      </c>
      <c r="O30" s="2456"/>
      <c r="P30" s="2456"/>
      <c r="Q30" s="2456"/>
      <c r="R30" s="2456"/>
      <c r="S30" s="2457"/>
      <c r="T30" s="2458"/>
      <c r="U30" s="2458"/>
      <c r="V30" s="2458"/>
      <c r="W30" s="2454"/>
      <c r="X30" s="2454"/>
      <c r="Y30" s="2454"/>
      <c r="Z30" s="2454"/>
      <c r="AA30" s="2454"/>
      <c r="AB30" s="2454"/>
      <c r="AC30" s="2454"/>
      <c r="AD30" s="2454"/>
      <c r="AE30" s="2454"/>
      <c r="AF30" s="2454"/>
      <c r="AG30" s="2454"/>
      <c r="AH30" s="2454"/>
      <c r="AI30" s="2454"/>
      <c r="AJ30" s="2454"/>
      <c r="AK30" s="2454"/>
      <c r="AL30" s="2513"/>
      <c r="AM30" s="2458"/>
      <c r="AN30" s="2458"/>
      <c r="AO30" s="2514"/>
      <c r="AP30" s="2515"/>
      <c r="AQ30" s="2515"/>
      <c r="AR30" s="2515"/>
      <c r="AS30" s="2516"/>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8"/>
      <c r="K31" s="2468"/>
      <c r="L31" s="2468"/>
      <c r="M31" s="2469"/>
      <c r="N31" s="969" t="s">
        <v>101</v>
      </c>
      <c r="O31" s="970"/>
      <c r="P31" s="970"/>
      <c r="Q31" s="970"/>
      <c r="R31" s="970"/>
      <c r="S31" s="971"/>
      <c r="T31" s="2473"/>
      <c r="U31" s="2473"/>
      <c r="V31" s="2473"/>
      <c r="W31" s="977"/>
      <c r="X31" s="977"/>
      <c r="Y31" s="977"/>
      <c r="Z31" s="977"/>
      <c r="AA31" s="977"/>
      <c r="AB31" s="977"/>
      <c r="AC31" s="977"/>
      <c r="AD31" s="977"/>
      <c r="AE31" s="977"/>
      <c r="AF31" s="977"/>
      <c r="AG31" s="977"/>
      <c r="AH31" s="977"/>
      <c r="AI31" s="977"/>
      <c r="AJ31" s="977"/>
      <c r="AK31" s="977"/>
      <c r="AL31" s="2509">
        <f>1.085*T31*(AC31-W31)/1000</f>
        <v>0</v>
      </c>
      <c r="AM31" s="1871"/>
      <c r="AN31" s="1872"/>
      <c r="AO31" s="2510"/>
      <c r="AP31" s="2511"/>
      <c r="AQ31" s="2511"/>
      <c r="AR31" s="2511"/>
      <c r="AS31" s="2512"/>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1" t="s">
        <v>918</v>
      </c>
      <c r="Y5" s="911"/>
      <c r="Z5" s="911"/>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0" t="s">
        <v>696</v>
      </c>
      <c r="AY7" s="891"/>
      <c r="AZ7" s="891"/>
      <c r="BA7" s="891"/>
      <c r="BB7" s="891"/>
      <c r="BC7" s="891"/>
      <c r="BD7" s="891"/>
      <c r="BE7" s="891"/>
      <c r="BF7" s="891"/>
      <c r="BG7" s="891"/>
      <c r="BH7" s="891"/>
      <c r="BI7" s="891"/>
      <c r="BJ7" s="891"/>
      <c r="BK7" s="891"/>
      <c r="BL7" s="8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916</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0"/>
      <c r="AJ9" s="880"/>
      <c r="AK9" s="880"/>
      <c r="AL9" s="880"/>
      <c r="AM9" s="880"/>
      <c r="AN9" s="880"/>
      <c r="AO9" s="880"/>
      <c r="AP9" s="880"/>
      <c r="AQ9" s="880"/>
      <c r="AR9" s="880"/>
      <c r="AS9" s="881"/>
      <c r="AT9" s="671"/>
      <c r="AU9" s="603"/>
      <c r="AV9" s="603"/>
      <c r="AW9" s="5"/>
      <c r="AX9" s="886"/>
      <c r="AY9" s="870"/>
      <c r="AZ9" s="870"/>
      <c r="BA9" s="870"/>
      <c r="BB9" s="871"/>
      <c r="BC9" s="869"/>
      <c r="BD9" s="870"/>
      <c r="BE9" s="870"/>
      <c r="BF9" s="870"/>
      <c r="BG9" s="871"/>
      <c r="BH9" s="869"/>
      <c r="BI9" s="870"/>
      <c r="BJ9" s="870"/>
      <c r="BK9" s="870"/>
      <c r="BL9" s="87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896" t="s">
        <v>428</v>
      </c>
      <c r="B10" s="874"/>
      <c r="C10" s="874"/>
      <c r="D10" s="874"/>
      <c r="E10" s="874"/>
      <c r="F10" s="874"/>
      <c r="G10" s="897"/>
      <c r="H10" s="873" t="s">
        <v>909</v>
      </c>
      <c r="I10" s="874"/>
      <c r="J10" s="874"/>
      <c r="K10" s="874"/>
      <c r="L10" s="874"/>
      <c r="M10" s="897"/>
      <c r="N10" s="873" t="s">
        <v>427</v>
      </c>
      <c r="O10" s="874"/>
      <c r="P10" s="874"/>
      <c r="Q10" s="874"/>
      <c r="R10" s="874"/>
      <c r="S10" s="897"/>
      <c r="T10" s="898" t="s">
        <v>426</v>
      </c>
      <c r="U10" s="899"/>
      <c r="V10" s="900"/>
      <c r="W10" s="901" t="s">
        <v>425</v>
      </c>
      <c r="X10" s="901"/>
      <c r="Y10" s="901"/>
      <c r="Z10" s="901"/>
      <c r="AA10" s="901"/>
      <c r="AB10" s="901"/>
      <c r="AC10" s="901" t="s">
        <v>424</v>
      </c>
      <c r="AD10" s="901"/>
      <c r="AE10" s="901"/>
      <c r="AF10" s="901"/>
      <c r="AG10" s="901"/>
      <c r="AH10" s="901"/>
      <c r="AI10" s="873" t="s">
        <v>421</v>
      </c>
      <c r="AJ10" s="874"/>
      <c r="AK10" s="897"/>
      <c r="AL10" s="873" t="s">
        <v>433</v>
      </c>
      <c r="AM10" s="874"/>
      <c r="AN10" s="897"/>
      <c r="AO10" s="902" t="s">
        <v>39</v>
      </c>
      <c r="AP10" s="903"/>
      <c r="AQ10" s="903"/>
      <c r="AR10" s="903"/>
      <c r="AS10" s="2527"/>
      <c r="AT10" s="565"/>
      <c r="AU10" s="565"/>
      <c r="AV10" s="565"/>
      <c r="AW10" s="5"/>
      <c r="AX10" s="886"/>
      <c r="AY10" s="870"/>
      <c r="AZ10" s="870"/>
      <c r="BA10" s="870"/>
      <c r="BB10" s="871"/>
      <c r="BC10" s="869"/>
      <c r="BD10" s="870"/>
      <c r="BE10" s="870"/>
      <c r="BF10" s="870"/>
      <c r="BG10" s="871"/>
      <c r="BH10" s="869"/>
      <c r="BI10" s="870"/>
      <c r="BJ10" s="870"/>
      <c r="BK10" s="870"/>
      <c r="BL10" s="872"/>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896"/>
      <c r="B11" s="874"/>
      <c r="C11" s="874"/>
      <c r="D11" s="874"/>
      <c r="E11" s="874"/>
      <c r="F11" s="874"/>
      <c r="G11" s="897"/>
      <c r="H11" s="873"/>
      <c r="I11" s="874"/>
      <c r="J11" s="874"/>
      <c r="K11" s="874"/>
      <c r="L11" s="874"/>
      <c r="M11" s="897"/>
      <c r="N11" s="873"/>
      <c r="O11" s="874"/>
      <c r="P11" s="874"/>
      <c r="Q11" s="874"/>
      <c r="R11" s="874"/>
      <c r="S11" s="897"/>
      <c r="T11" s="898"/>
      <c r="U11" s="899"/>
      <c r="V11" s="900"/>
      <c r="W11" s="893" t="s">
        <v>281</v>
      </c>
      <c r="X11" s="894"/>
      <c r="Y11" s="895"/>
      <c r="Z11" s="893" t="s">
        <v>282</v>
      </c>
      <c r="AA11" s="894"/>
      <c r="AB11" s="895"/>
      <c r="AC11" s="893" t="s">
        <v>281</v>
      </c>
      <c r="AD11" s="894"/>
      <c r="AE11" s="895"/>
      <c r="AF11" s="893" t="s">
        <v>282</v>
      </c>
      <c r="AG11" s="894"/>
      <c r="AH11" s="895"/>
      <c r="AI11" s="873"/>
      <c r="AJ11" s="874"/>
      <c r="AK11" s="897"/>
      <c r="AL11" s="873"/>
      <c r="AM11" s="874"/>
      <c r="AN11" s="897"/>
      <c r="AO11" s="876"/>
      <c r="AP11" s="877"/>
      <c r="AQ11" s="877"/>
      <c r="AR11" s="877"/>
      <c r="AS11" s="878"/>
      <c r="AT11" s="565"/>
      <c r="AU11" s="565"/>
      <c r="AV11" s="565"/>
      <c r="AW11" s="5"/>
      <c r="AX11" s="886"/>
      <c r="AY11" s="870"/>
      <c r="AZ11" s="870"/>
      <c r="BA11" s="870"/>
      <c r="BB11" s="871"/>
      <c r="BC11" s="869"/>
      <c r="BD11" s="870"/>
      <c r="BE11" s="870"/>
      <c r="BF11" s="870"/>
      <c r="BG11" s="871"/>
      <c r="BH11" s="869"/>
      <c r="BI11" s="870"/>
      <c r="BJ11" s="870"/>
      <c r="BK11" s="870"/>
      <c r="BL11" s="872"/>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2481" t="s">
        <v>896</v>
      </c>
      <c r="I12" s="2482"/>
      <c r="J12" s="2482"/>
      <c r="K12" s="2482"/>
      <c r="L12" s="2482"/>
      <c r="M12" s="2483"/>
      <c r="N12" s="2487" t="s">
        <v>102</v>
      </c>
      <c r="O12" s="2488"/>
      <c r="P12" s="2488"/>
      <c r="Q12" s="2488"/>
      <c r="R12" s="2488"/>
      <c r="S12" s="2489"/>
      <c r="T12" s="2364"/>
      <c r="U12" s="2364"/>
      <c r="V12" s="2364"/>
      <c r="W12" s="2347"/>
      <c r="X12" s="2347"/>
      <c r="Y12" s="2347"/>
      <c r="Z12" s="2347"/>
      <c r="AA12" s="2347"/>
      <c r="AB12" s="2347"/>
      <c r="AC12" s="2347"/>
      <c r="AD12" s="2347"/>
      <c r="AE12" s="2347"/>
      <c r="AF12" s="2347"/>
      <c r="AG12" s="2347"/>
      <c r="AH12" s="2347"/>
      <c r="AI12" s="2347"/>
      <c r="AJ12" s="2347"/>
      <c r="AK12" s="2347"/>
      <c r="AL12" s="2517"/>
      <c r="AM12" s="2364"/>
      <c r="AN12" s="2364"/>
      <c r="AO12" s="2518"/>
      <c r="AP12" s="2519"/>
      <c r="AQ12" s="2519"/>
      <c r="AR12" s="2519"/>
      <c r="AS12" s="2520"/>
      <c r="AT12" s="565"/>
      <c r="AU12" s="565"/>
      <c r="AV12" s="565"/>
      <c r="AW12" s="5"/>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9"/>
      <c r="B13" s="889"/>
      <c r="C13" s="889"/>
      <c r="D13" s="889"/>
      <c r="E13" s="889"/>
      <c r="F13" s="889"/>
      <c r="G13" s="2480"/>
      <c r="H13" s="2484"/>
      <c r="I13" s="2485"/>
      <c r="J13" s="2485"/>
      <c r="K13" s="2485"/>
      <c r="L13" s="2485"/>
      <c r="M13" s="2486"/>
      <c r="N13" s="915" t="s">
        <v>101</v>
      </c>
      <c r="O13" s="916"/>
      <c r="P13" s="916"/>
      <c r="Q13" s="916"/>
      <c r="R13" s="916"/>
      <c r="S13" s="917"/>
      <c r="T13" s="929"/>
      <c r="U13" s="929"/>
      <c r="V13" s="929"/>
      <c r="W13" s="919"/>
      <c r="X13" s="919"/>
      <c r="Y13" s="919"/>
      <c r="Z13" s="919"/>
      <c r="AA13" s="919"/>
      <c r="AB13" s="919"/>
      <c r="AC13" s="919"/>
      <c r="AD13" s="919"/>
      <c r="AE13" s="919"/>
      <c r="AF13" s="919"/>
      <c r="AG13" s="919"/>
      <c r="AH13" s="919"/>
      <c r="AI13" s="919"/>
      <c r="AJ13" s="919"/>
      <c r="AK13" s="919"/>
      <c r="AL13" s="1020">
        <f>1.085*T13*(AC13-W13)/1000</f>
        <v>0</v>
      </c>
      <c r="AM13" s="1020"/>
      <c r="AN13" s="1020"/>
      <c r="AO13" s="2521"/>
      <c r="AP13" s="2522"/>
      <c r="AQ13" s="2522"/>
      <c r="AR13" s="2522"/>
      <c r="AS13" s="2523"/>
      <c r="AT13" s="565"/>
      <c r="AU13" s="565"/>
      <c r="AV13" s="565"/>
      <c r="AW13" s="5"/>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9"/>
      <c r="B14" s="889"/>
      <c r="C14" s="889"/>
      <c r="D14" s="889"/>
      <c r="E14" s="889"/>
      <c r="F14" s="889"/>
      <c r="G14" s="2480"/>
      <c r="H14" s="2464" t="s">
        <v>917</v>
      </c>
      <c r="I14" s="2465"/>
      <c r="J14" s="2465"/>
      <c r="K14" s="2465"/>
      <c r="L14" s="2465"/>
      <c r="M14" s="2466"/>
      <c r="N14" s="2455" t="s">
        <v>102</v>
      </c>
      <c r="O14" s="2456"/>
      <c r="P14" s="2456"/>
      <c r="Q14" s="2456"/>
      <c r="R14" s="2456"/>
      <c r="S14" s="2457"/>
      <c r="T14" s="2458"/>
      <c r="U14" s="2458"/>
      <c r="V14" s="2458"/>
      <c r="W14" s="2454"/>
      <c r="X14" s="2454"/>
      <c r="Y14" s="2454"/>
      <c r="Z14" s="2454"/>
      <c r="AA14" s="2454"/>
      <c r="AB14" s="2454"/>
      <c r="AC14" s="2454"/>
      <c r="AD14" s="2454"/>
      <c r="AE14" s="2454"/>
      <c r="AF14" s="2454"/>
      <c r="AG14" s="2454"/>
      <c r="AH14" s="2454"/>
      <c r="AI14" s="2454"/>
      <c r="AJ14" s="2454"/>
      <c r="AK14" s="2454"/>
      <c r="AL14" s="2513"/>
      <c r="AM14" s="2458"/>
      <c r="AN14" s="2458"/>
      <c r="AO14" s="2514"/>
      <c r="AP14" s="2515"/>
      <c r="AQ14" s="2515"/>
      <c r="AR14" s="2515"/>
      <c r="AS14" s="2516"/>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496"/>
      <c r="I15" s="2497"/>
      <c r="J15" s="2497"/>
      <c r="K15" s="2497"/>
      <c r="L15" s="2497"/>
      <c r="M15" s="2498"/>
      <c r="N15" s="915" t="s">
        <v>101</v>
      </c>
      <c r="O15" s="916"/>
      <c r="P15" s="916"/>
      <c r="Q15" s="916"/>
      <c r="R15" s="916"/>
      <c r="S15" s="917"/>
      <c r="T15" s="929"/>
      <c r="U15" s="929"/>
      <c r="V15" s="929"/>
      <c r="W15" s="919"/>
      <c r="X15" s="919"/>
      <c r="Y15" s="919"/>
      <c r="Z15" s="919"/>
      <c r="AA15" s="919"/>
      <c r="AB15" s="919"/>
      <c r="AC15" s="919"/>
      <c r="AD15" s="919"/>
      <c r="AE15" s="919"/>
      <c r="AF15" s="919"/>
      <c r="AG15" s="919"/>
      <c r="AH15" s="919"/>
      <c r="AI15" s="919"/>
      <c r="AJ15" s="919"/>
      <c r="AK15" s="919"/>
      <c r="AL15" s="2524">
        <f>1.085*T15*(AC15-W15)/1000</f>
        <v>0</v>
      </c>
      <c r="AM15" s="2525"/>
      <c r="AN15" s="2526"/>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481" t="s">
        <v>896</v>
      </c>
      <c r="I16" s="2482"/>
      <c r="J16" s="2482"/>
      <c r="K16" s="2482"/>
      <c r="L16" s="2482"/>
      <c r="M16" s="2483"/>
      <c r="N16" s="2487" t="s">
        <v>102</v>
      </c>
      <c r="O16" s="2488"/>
      <c r="P16" s="2488"/>
      <c r="Q16" s="2488"/>
      <c r="R16" s="2488"/>
      <c r="S16" s="2489"/>
      <c r="T16" s="2364"/>
      <c r="U16" s="2364"/>
      <c r="V16" s="2364"/>
      <c r="W16" s="2347"/>
      <c r="X16" s="2347"/>
      <c r="Y16" s="2347"/>
      <c r="Z16" s="2347"/>
      <c r="AA16" s="2347"/>
      <c r="AB16" s="2347"/>
      <c r="AC16" s="2347"/>
      <c r="AD16" s="2347"/>
      <c r="AE16" s="2347"/>
      <c r="AF16" s="2347"/>
      <c r="AG16" s="2347"/>
      <c r="AH16" s="2347"/>
      <c r="AI16" s="2347"/>
      <c r="AJ16" s="2347"/>
      <c r="AK16" s="2347"/>
      <c r="AL16" s="2517"/>
      <c r="AM16" s="2364"/>
      <c r="AN16" s="2364"/>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9"/>
      <c r="B17" s="889"/>
      <c r="C17" s="889"/>
      <c r="D17" s="889"/>
      <c r="E17" s="889"/>
      <c r="F17" s="889"/>
      <c r="G17" s="2480"/>
      <c r="H17" s="2484"/>
      <c r="I17" s="2485"/>
      <c r="J17" s="2485"/>
      <c r="K17" s="2485"/>
      <c r="L17" s="2485"/>
      <c r="M17" s="2486"/>
      <c r="N17" s="915" t="s">
        <v>101</v>
      </c>
      <c r="O17" s="916"/>
      <c r="P17" s="916"/>
      <c r="Q17" s="916"/>
      <c r="R17" s="916"/>
      <c r="S17" s="917"/>
      <c r="T17" s="929"/>
      <c r="U17" s="929"/>
      <c r="V17" s="929"/>
      <c r="W17" s="919"/>
      <c r="X17" s="919"/>
      <c r="Y17" s="919"/>
      <c r="Z17" s="919"/>
      <c r="AA17" s="919"/>
      <c r="AB17" s="919"/>
      <c r="AC17" s="919"/>
      <c r="AD17" s="919"/>
      <c r="AE17" s="919"/>
      <c r="AF17" s="919"/>
      <c r="AG17" s="919"/>
      <c r="AH17" s="919"/>
      <c r="AI17" s="919"/>
      <c r="AJ17" s="919"/>
      <c r="AK17" s="919"/>
      <c r="AL17" s="1020">
        <f>1.085*T17*(AC17-W17)/1000</f>
        <v>0</v>
      </c>
      <c r="AM17" s="1020"/>
      <c r="AN17" s="1020"/>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9"/>
      <c r="B18" s="889"/>
      <c r="C18" s="889"/>
      <c r="D18" s="889"/>
      <c r="E18" s="889"/>
      <c r="F18" s="889"/>
      <c r="G18" s="2480"/>
      <c r="H18" s="2464" t="s">
        <v>917</v>
      </c>
      <c r="I18" s="2465"/>
      <c r="J18" s="2465"/>
      <c r="K18" s="2465"/>
      <c r="L18" s="2465"/>
      <c r="M18" s="2466"/>
      <c r="N18" s="2455" t="s">
        <v>102</v>
      </c>
      <c r="O18" s="2456"/>
      <c r="P18" s="2456"/>
      <c r="Q18" s="2456"/>
      <c r="R18" s="2456"/>
      <c r="S18" s="2457"/>
      <c r="T18" s="2458"/>
      <c r="U18" s="2458"/>
      <c r="V18" s="2458"/>
      <c r="W18" s="2454"/>
      <c r="X18" s="2454"/>
      <c r="Y18" s="2454"/>
      <c r="Z18" s="2454"/>
      <c r="AA18" s="2454"/>
      <c r="AB18" s="2454"/>
      <c r="AC18" s="2454"/>
      <c r="AD18" s="2454"/>
      <c r="AE18" s="2454"/>
      <c r="AF18" s="2454"/>
      <c r="AG18" s="2454"/>
      <c r="AH18" s="2454"/>
      <c r="AI18" s="2454"/>
      <c r="AJ18" s="2454"/>
      <c r="AK18" s="2454"/>
      <c r="AL18" s="2513"/>
      <c r="AM18" s="2458"/>
      <c r="AN18" s="2458"/>
      <c r="AO18" s="2514"/>
      <c r="AP18" s="2515"/>
      <c r="AQ18" s="2515"/>
      <c r="AR18" s="2515"/>
      <c r="AS18" s="2516"/>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496"/>
      <c r="I19" s="2497"/>
      <c r="J19" s="2497"/>
      <c r="K19" s="2497"/>
      <c r="L19" s="2497"/>
      <c r="M19" s="2498"/>
      <c r="N19" s="915" t="s">
        <v>101</v>
      </c>
      <c r="O19" s="916"/>
      <c r="P19" s="916"/>
      <c r="Q19" s="916"/>
      <c r="R19" s="916"/>
      <c r="S19" s="917"/>
      <c r="T19" s="929"/>
      <c r="U19" s="929"/>
      <c r="V19" s="929"/>
      <c r="W19" s="919"/>
      <c r="X19" s="919"/>
      <c r="Y19" s="919"/>
      <c r="Z19" s="919"/>
      <c r="AA19" s="919"/>
      <c r="AB19" s="919"/>
      <c r="AC19" s="919"/>
      <c r="AD19" s="919"/>
      <c r="AE19" s="919"/>
      <c r="AF19" s="919"/>
      <c r="AG19" s="919"/>
      <c r="AH19" s="919"/>
      <c r="AI19" s="919"/>
      <c r="AJ19" s="919"/>
      <c r="AK19" s="919"/>
      <c r="AL19" s="2524">
        <f>1.085*T19*(AC19-W19)/1000</f>
        <v>0</v>
      </c>
      <c r="AM19" s="2525"/>
      <c r="AN19" s="2526"/>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481" t="s">
        <v>896</v>
      </c>
      <c r="I20" s="2482"/>
      <c r="J20" s="2482"/>
      <c r="K20" s="2482"/>
      <c r="L20" s="2482"/>
      <c r="M20" s="2483"/>
      <c r="N20" s="2487" t="s">
        <v>102</v>
      </c>
      <c r="O20" s="2488"/>
      <c r="P20" s="2488"/>
      <c r="Q20" s="2488"/>
      <c r="R20" s="2488"/>
      <c r="S20" s="2489"/>
      <c r="T20" s="2364"/>
      <c r="U20" s="2364"/>
      <c r="V20" s="2364"/>
      <c r="W20" s="2347"/>
      <c r="X20" s="2347"/>
      <c r="Y20" s="2347"/>
      <c r="Z20" s="2347"/>
      <c r="AA20" s="2347"/>
      <c r="AB20" s="2347"/>
      <c r="AC20" s="2347"/>
      <c r="AD20" s="2347"/>
      <c r="AE20" s="2347"/>
      <c r="AF20" s="2347"/>
      <c r="AG20" s="2347"/>
      <c r="AH20" s="2347"/>
      <c r="AI20" s="2347"/>
      <c r="AJ20" s="2347"/>
      <c r="AK20" s="2347"/>
      <c r="AL20" s="2517"/>
      <c r="AM20" s="2364"/>
      <c r="AN20" s="2364"/>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9"/>
      <c r="B21" s="889"/>
      <c r="C21" s="889"/>
      <c r="D21" s="889"/>
      <c r="E21" s="889"/>
      <c r="F21" s="889"/>
      <c r="G21" s="2480"/>
      <c r="H21" s="2484"/>
      <c r="I21" s="2485"/>
      <c r="J21" s="2485"/>
      <c r="K21" s="2485"/>
      <c r="L21" s="2485"/>
      <c r="M21" s="2486"/>
      <c r="N21" s="915" t="s">
        <v>101</v>
      </c>
      <c r="O21" s="916"/>
      <c r="P21" s="916"/>
      <c r="Q21" s="916"/>
      <c r="R21" s="916"/>
      <c r="S21" s="917"/>
      <c r="T21" s="929"/>
      <c r="U21" s="929"/>
      <c r="V21" s="929"/>
      <c r="W21" s="919"/>
      <c r="X21" s="919"/>
      <c r="Y21" s="919"/>
      <c r="Z21" s="919"/>
      <c r="AA21" s="919"/>
      <c r="AB21" s="919"/>
      <c r="AC21" s="919"/>
      <c r="AD21" s="919"/>
      <c r="AE21" s="919"/>
      <c r="AF21" s="919"/>
      <c r="AG21" s="919"/>
      <c r="AH21" s="919"/>
      <c r="AI21" s="919"/>
      <c r="AJ21" s="919"/>
      <c r="AK21" s="919"/>
      <c r="AL21" s="1020">
        <f>1.085*T21*(AC21-W21)/1000</f>
        <v>0</v>
      </c>
      <c r="AM21" s="1020"/>
      <c r="AN21" s="1020"/>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9"/>
      <c r="B22" s="889"/>
      <c r="C22" s="889"/>
      <c r="D22" s="889"/>
      <c r="E22" s="889"/>
      <c r="F22" s="889"/>
      <c r="G22" s="2480"/>
      <c r="H22" s="2464" t="s">
        <v>917</v>
      </c>
      <c r="I22" s="2465"/>
      <c r="J22" s="2465"/>
      <c r="K22" s="2465"/>
      <c r="L22" s="2465"/>
      <c r="M22" s="2466"/>
      <c r="N22" s="2455" t="s">
        <v>102</v>
      </c>
      <c r="O22" s="2456"/>
      <c r="P22" s="2456"/>
      <c r="Q22" s="2456"/>
      <c r="R22" s="2456"/>
      <c r="S22" s="2457"/>
      <c r="T22" s="2458"/>
      <c r="U22" s="2458"/>
      <c r="V22" s="2458"/>
      <c r="W22" s="2454"/>
      <c r="X22" s="2454"/>
      <c r="Y22" s="2454"/>
      <c r="Z22" s="2454"/>
      <c r="AA22" s="2454"/>
      <c r="AB22" s="2454"/>
      <c r="AC22" s="2454"/>
      <c r="AD22" s="2454"/>
      <c r="AE22" s="2454"/>
      <c r="AF22" s="2454"/>
      <c r="AG22" s="2454"/>
      <c r="AH22" s="2454"/>
      <c r="AI22" s="2454"/>
      <c r="AJ22" s="2454"/>
      <c r="AK22" s="2454"/>
      <c r="AL22" s="2513"/>
      <c r="AM22" s="2458"/>
      <c r="AN22" s="2458"/>
      <c r="AO22" s="2514"/>
      <c r="AP22" s="2515"/>
      <c r="AQ22" s="2515"/>
      <c r="AR22" s="2515"/>
      <c r="AS22" s="2516"/>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496"/>
      <c r="I23" s="2497"/>
      <c r="J23" s="2497"/>
      <c r="K23" s="2497"/>
      <c r="L23" s="2497"/>
      <c r="M23" s="2498"/>
      <c r="N23" s="915" t="s">
        <v>101</v>
      </c>
      <c r="O23" s="916"/>
      <c r="P23" s="916"/>
      <c r="Q23" s="916"/>
      <c r="R23" s="916"/>
      <c r="S23" s="917"/>
      <c r="T23" s="929"/>
      <c r="U23" s="929"/>
      <c r="V23" s="929"/>
      <c r="W23" s="919"/>
      <c r="X23" s="919"/>
      <c r="Y23" s="919"/>
      <c r="Z23" s="919"/>
      <c r="AA23" s="919"/>
      <c r="AB23" s="919"/>
      <c r="AC23" s="919"/>
      <c r="AD23" s="919"/>
      <c r="AE23" s="919"/>
      <c r="AF23" s="919"/>
      <c r="AG23" s="919"/>
      <c r="AH23" s="919"/>
      <c r="AI23" s="919"/>
      <c r="AJ23" s="919"/>
      <c r="AK23" s="919"/>
      <c r="AL23" s="2524">
        <f>1.085*T23*(AC23-W23)/1000</f>
        <v>0</v>
      </c>
      <c r="AM23" s="2525"/>
      <c r="AN23" s="2526"/>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481" t="s">
        <v>896</v>
      </c>
      <c r="I24" s="2482"/>
      <c r="J24" s="2482"/>
      <c r="K24" s="2482"/>
      <c r="L24" s="2482"/>
      <c r="M24" s="2483"/>
      <c r="N24" s="2487" t="s">
        <v>102</v>
      </c>
      <c r="O24" s="2488"/>
      <c r="P24" s="2488"/>
      <c r="Q24" s="2488"/>
      <c r="R24" s="2488"/>
      <c r="S24" s="2489"/>
      <c r="T24" s="2364"/>
      <c r="U24" s="2364"/>
      <c r="V24" s="2364"/>
      <c r="W24" s="2347"/>
      <c r="X24" s="2347"/>
      <c r="Y24" s="2347"/>
      <c r="Z24" s="2347"/>
      <c r="AA24" s="2347"/>
      <c r="AB24" s="2347"/>
      <c r="AC24" s="2347"/>
      <c r="AD24" s="2347"/>
      <c r="AE24" s="2347"/>
      <c r="AF24" s="2347"/>
      <c r="AG24" s="2347"/>
      <c r="AH24" s="2347"/>
      <c r="AI24" s="2347"/>
      <c r="AJ24" s="2347"/>
      <c r="AK24" s="2347"/>
      <c r="AL24" s="2517"/>
      <c r="AM24" s="2364"/>
      <c r="AN24" s="2364"/>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9"/>
      <c r="B25" s="889"/>
      <c r="C25" s="889"/>
      <c r="D25" s="889"/>
      <c r="E25" s="889"/>
      <c r="F25" s="889"/>
      <c r="G25" s="2480"/>
      <c r="H25" s="2484"/>
      <c r="I25" s="2485"/>
      <c r="J25" s="2485"/>
      <c r="K25" s="2485"/>
      <c r="L25" s="2485"/>
      <c r="M25" s="2486"/>
      <c r="N25" s="915" t="s">
        <v>101</v>
      </c>
      <c r="O25" s="916"/>
      <c r="P25" s="916"/>
      <c r="Q25" s="916"/>
      <c r="R25" s="916"/>
      <c r="S25" s="917"/>
      <c r="T25" s="929"/>
      <c r="U25" s="929"/>
      <c r="V25" s="929"/>
      <c r="W25" s="919"/>
      <c r="X25" s="919"/>
      <c r="Y25" s="919"/>
      <c r="Z25" s="919"/>
      <c r="AA25" s="919"/>
      <c r="AB25" s="919"/>
      <c r="AC25" s="919"/>
      <c r="AD25" s="919"/>
      <c r="AE25" s="919"/>
      <c r="AF25" s="919"/>
      <c r="AG25" s="919"/>
      <c r="AH25" s="919"/>
      <c r="AI25" s="919"/>
      <c r="AJ25" s="919"/>
      <c r="AK25" s="919"/>
      <c r="AL25" s="1020">
        <f>1.085*T25*(AC25-W25)/1000</f>
        <v>0</v>
      </c>
      <c r="AM25" s="1020"/>
      <c r="AN25" s="1020"/>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9"/>
      <c r="B26" s="889"/>
      <c r="C26" s="889"/>
      <c r="D26" s="889"/>
      <c r="E26" s="889"/>
      <c r="F26" s="889"/>
      <c r="G26" s="2480"/>
      <c r="H26" s="2464" t="s">
        <v>917</v>
      </c>
      <c r="I26" s="2465"/>
      <c r="J26" s="2465"/>
      <c r="K26" s="2465"/>
      <c r="L26" s="2465"/>
      <c r="M26" s="2466"/>
      <c r="N26" s="2455" t="s">
        <v>102</v>
      </c>
      <c r="O26" s="2456"/>
      <c r="P26" s="2456"/>
      <c r="Q26" s="2456"/>
      <c r="R26" s="2456"/>
      <c r="S26" s="2457"/>
      <c r="T26" s="2458"/>
      <c r="U26" s="2458"/>
      <c r="V26" s="2458"/>
      <c r="W26" s="2454"/>
      <c r="X26" s="2454"/>
      <c r="Y26" s="2454"/>
      <c r="Z26" s="2454"/>
      <c r="AA26" s="2454"/>
      <c r="AB26" s="2454"/>
      <c r="AC26" s="2454"/>
      <c r="AD26" s="2454"/>
      <c r="AE26" s="2454"/>
      <c r="AF26" s="2454"/>
      <c r="AG26" s="2454"/>
      <c r="AH26" s="2454"/>
      <c r="AI26" s="2454"/>
      <c r="AJ26" s="2454"/>
      <c r="AK26" s="2454"/>
      <c r="AL26" s="2513"/>
      <c r="AM26" s="2458"/>
      <c r="AN26" s="2458"/>
      <c r="AO26" s="2514"/>
      <c r="AP26" s="2515"/>
      <c r="AQ26" s="2515"/>
      <c r="AR26" s="2515"/>
      <c r="AS26" s="2516"/>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496"/>
      <c r="I27" s="2497"/>
      <c r="J27" s="2497"/>
      <c r="K27" s="2497"/>
      <c r="L27" s="2497"/>
      <c r="M27" s="2498"/>
      <c r="N27" s="915" t="s">
        <v>101</v>
      </c>
      <c r="O27" s="916"/>
      <c r="P27" s="916"/>
      <c r="Q27" s="916"/>
      <c r="R27" s="916"/>
      <c r="S27" s="917"/>
      <c r="T27" s="929"/>
      <c r="U27" s="929"/>
      <c r="V27" s="929"/>
      <c r="W27" s="919"/>
      <c r="X27" s="919"/>
      <c r="Y27" s="919"/>
      <c r="Z27" s="919"/>
      <c r="AA27" s="919"/>
      <c r="AB27" s="919"/>
      <c r="AC27" s="919"/>
      <c r="AD27" s="919"/>
      <c r="AE27" s="919"/>
      <c r="AF27" s="919"/>
      <c r="AG27" s="919"/>
      <c r="AH27" s="919"/>
      <c r="AI27" s="919"/>
      <c r="AJ27" s="919"/>
      <c r="AK27" s="919"/>
      <c r="AL27" s="2524">
        <f>1.085*T27*(AC27-W27)/1000</f>
        <v>0</v>
      </c>
      <c r="AM27" s="2525"/>
      <c r="AN27" s="2526"/>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481" t="s">
        <v>896</v>
      </c>
      <c r="I28" s="2482"/>
      <c r="J28" s="2482"/>
      <c r="K28" s="2482"/>
      <c r="L28" s="2482"/>
      <c r="M28" s="2483"/>
      <c r="N28" s="2487" t="s">
        <v>102</v>
      </c>
      <c r="O28" s="2488"/>
      <c r="P28" s="2488"/>
      <c r="Q28" s="2488"/>
      <c r="R28" s="2488"/>
      <c r="S28" s="2489"/>
      <c r="T28" s="2364"/>
      <c r="U28" s="2364"/>
      <c r="V28" s="2364"/>
      <c r="W28" s="2347"/>
      <c r="X28" s="2347"/>
      <c r="Y28" s="2347"/>
      <c r="Z28" s="2347"/>
      <c r="AA28" s="2347"/>
      <c r="AB28" s="2347"/>
      <c r="AC28" s="2347"/>
      <c r="AD28" s="2347"/>
      <c r="AE28" s="2347"/>
      <c r="AF28" s="2347"/>
      <c r="AG28" s="2347"/>
      <c r="AH28" s="2347"/>
      <c r="AI28" s="2347"/>
      <c r="AJ28" s="2347"/>
      <c r="AK28" s="2347"/>
      <c r="AL28" s="2517"/>
      <c r="AM28" s="2364"/>
      <c r="AN28" s="2364"/>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9"/>
      <c r="B29" s="889"/>
      <c r="C29" s="889"/>
      <c r="D29" s="889"/>
      <c r="E29" s="889"/>
      <c r="F29" s="889"/>
      <c r="G29" s="2480"/>
      <c r="H29" s="2484"/>
      <c r="I29" s="2485"/>
      <c r="J29" s="2485"/>
      <c r="K29" s="2485"/>
      <c r="L29" s="2485"/>
      <c r="M29" s="2486"/>
      <c r="N29" s="915" t="s">
        <v>101</v>
      </c>
      <c r="O29" s="916"/>
      <c r="P29" s="916"/>
      <c r="Q29" s="916"/>
      <c r="R29" s="916"/>
      <c r="S29" s="917"/>
      <c r="T29" s="929"/>
      <c r="U29" s="929"/>
      <c r="V29" s="929"/>
      <c r="W29" s="919"/>
      <c r="X29" s="919"/>
      <c r="Y29" s="919"/>
      <c r="Z29" s="919"/>
      <c r="AA29" s="919"/>
      <c r="AB29" s="919"/>
      <c r="AC29" s="919"/>
      <c r="AD29" s="919"/>
      <c r="AE29" s="919"/>
      <c r="AF29" s="919"/>
      <c r="AG29" s="919"/>
      <c r="AH29" s="919"/>
      <c r="AI29" s="919"/>
      <c r="AJ29" s="919"/>
      <c r="AK29" s="919"/>
      <c r="AL29" s="1020">
        <f>1.085*T29*(AC29-W29)/1000</f>
        <v>0</v>
      </c>
      <c r="AM29" s="1020"/>
      <c r="AN29" s="1020"/>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9"/>
      <c r="B30" s="889"/>
      <c r="C30" s="889"/>
      <c r="D30" s="889"/>
      <c r="E30" s="889"/>
      <c r="F30" s="889"/>
      <c r="G30" s="2480"/>
      <c r="H30" s="2464" t="s">
        <v>917</v>
      </c>
      <c r="I30" s="2465"/>
      <c r="J30" s="2465"/>
      <c r="K30" s="2465"/>
      <c r="L30" s="2465"/>
      <c r="M30" s="2466"/>
      <c r="N30" s="2455" t="s">
        <v>102</v>
      </c>
      <c r="O30" s="2456"/>
      <c r="P30" s="2456"/>
      <c r="Q30" s="2456"/>
      <c r="R30" s="2456"/>
      <c r="S30" s="2457"/>
      <c r="T30" s="2458"/>
      <c r="U30" s="2458"/>
      <c r="V30" s="2458"/>
      <c r="W30" s="2454"/>
      <c r="X30" s="2454"/>
      <c r="Y30" s="2454"/>
      <c r="Z30" s="2454"/>
      <c r="AA30" s="2454"/>
      <c r="AB30" s="2454"/>
      <c r="AC30" s="2454"/>
      <c r="AD30" s="2454"/>
      <c r="AE30" s="2454"/>
      <c r="AF30" s="2454"/>
      <c r="AG30" s="2454"/>
      <c r="AH30" s="2454"/>
      <c r="AI30" s="2454"/>
      <c r="AJ30" s="2454"/>
      <c r="AK30" s="2454"/>
      <c r="AL30" s="2513"/>
      <c r="AM30" s="2458"/>
      <c r="AN30" s="2458"/>
      <c r="AO30" s="2514"/>
      <c r="AP30" s="2515"/>
      <c r="AQ30" s="2515"/>
      <c r="AR30" s="2515"/>
      <c r="AS30" s="2516"/>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66"/>
      <c r="B31" s="967"/>
      <c r="C31" s="967"/>
      <c r="D31" s="967"/>
      <c r="E31" s="967"/>
      <c r="F31" s="967"/>
      <c r="G31" s="968"/>
      <c r="H31" s="2467"/>
      <c r="I31" s="2468"/>
      <c r="J31" s="2468"/>
      <c r="K31" s="2468"/>
      <c r="L31" s="2468"/>
      <c r="M31" s="2469"/>
      <c r="N31" s="969" t="s">
        <v>101</v>
      </c>
      <c r="O31" s="970"/>
      <c r="P31" s="970"/>
      <c r="Q31" s="970"/>
      <c r="R31" s="970"/>
      <c r="S31" s="971"/>
      <c r="T31" s="2473"/>
      <c r="U31" s="2473"/>
      <c r="V31" s="2473"/>
      <c r="W31" s="977"/>
      <c r="X31" s="977"/>
      <c r="Y31" s="977"/>
      <c r="Z31" s="977"/>
      <c r="AA31" s="977"/>
      <c r="AB31" s="977"/>
      <c r="AC31" s="977"/>
      <c r="AD31" s="977"/>
      <c r="AE31" s="977"/>
      <c r="AF31" s="977"/>
      <c r="AG31" s="977"/>
      <c r="AH31" s="977"/>
      <c r="AI31" s="977"/>
      <c r="AJ31" s="977"/>
      <c r="AK31" s="977"/>
      <c r="AL31" s="2509">
        <f>1.085*T31*(AC31-W31)/1000</f>
        <v>0</v>
      </c>
      <c r="AM31" s="1871"/>
      <c r="AN31" s="1872"/>
      <c r="AO31" s="2510"/>
      <c r="AP31" s="2511"/>
      <c r="AQ31" s="2511"/>
      <c r="AR31" s="2511"/>
      <c r="AS31" s="2512"/>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57"/>
      <c r="C35" s="957"/>
      <c r="D35" s="957"/>
      <c r="E35" s="957"/>
      <c r="F35" s="957"/>
      <c r="G35" s="957"/>
      <c r="H35" s="957"/>
      <c r="I35" s="957"/>
      <c r="J35" s="957"/>
      <c r="K35" s="957"/>
      <c r="L35" s="957"/>
      <c r="M35" s="957"/>
      <c r="N35" s="957"/>
      <c r="O35" s="957"/>
      <c r="P35" s="957"/>
      <c r="Q35" s="957"/>
      <c r="R35" s="957"/>
      <c r="S35" s="957"/>
      <c r="T35" s="957"/>
      <c r="U35" s="957"/>
      <c r="V35" s="957"/>
      <c r="W35" s="957"/>
      <c r="X35" s="957"/>
      <c r="Y35" s="957"/>
      <c r="Z35" s="957"/>
      <c r="AA35" s="957"/>
      <c r="AB35" s="957"/>
      <c r="AC35" s="957"/>
      <c r="AD35" s="957"/>
      <c r="AE35" s="957"/>
      <c r="AF35" s="957"/>
      <c r="AG35" s="957"/>
      <c r="AH35" s="957"/>
      <c r="AI35" s="957"/>
      <c r="AJ35" s="957"/>
      <c r="AK35" s="957"/>
      <c r="AL35" s="957"/>
      <c r="AM35" s="957"/>
      <c r="AN35" s="957"/>
      <c r="AO35" s="957"/>
      <c r="AP35" s="957"/>
      <c r="AQ35" s="957"/>
      <c r="AR35" s="957"/>
      <c r="AS35" s="957"/>
      <c r="AT35" s="957"/>
      <c r="AU35" s="957"/>
      <c r="AV35" s="95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681</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2414"/>
      <c r="AH7" s="2414"/>
      <c r="AI7" s="2414"/>
      <c r="AJ7" s="2414"/>
      <c r="AK7" s="2414"/>
      <c r="AL7" s="2551"/>
      <c r="AM7" s="2551"/>
      <c r="AN7" s="2551"/>
      <c r="AO7" s="2551"/>
      <c r="AP7" s="2551"/>
      <c r="AQ7" s="2551"/>
      <c r="AR7" s="2551"/>
      <c r="AS7" s="2551"/>
      <c r="AT7" s="2551"/>
      <c r="AU7" s="2551"/>
      <c r="AV7" s="2551"/>
      <c r="AW7" s="96"/>
      <c r="AX7" s="1305" t="s">
        <v>696</v>
      </c>
      <c r="AY7" s="1306"/>
      <c r="AZ7" s="1306"/>
      <c r="BA7" s="1306"/>
      <c r="BB7" s="1306"/>
      <c r="BC7" s="1306"/>
      <c r="BD7" s="1306"/>
      <c r="BE7" s="1306"/>
      <c r="BF7" s="1306"/>
      <c r="BG7" s="1306"/>
      <c r="BH7" s="1306"/>
      <c r="BI7" s="1306"/>
      <c r="BJ7" s="1306"/>
      <c r="BK7" s="1306"/>
      <c r="BL7" s="130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05"/>
      <c r="AY8" s="906"/>
      <c r="AZ8" s="906"/>
      <c r="BA8" s="906"/>
      <c r="BB8" s="907"/>
      <c r="BC8" s="908"/>
      <c r="BD8" s="906"/>
      <c r="BE8" s="906"/>
      <c r="BF8" s="906"/>
      <c r="BG8" s="907"/>
      <c r="BH8" s="908"/>
      <c r="BI8" s="906"/>
      <c r="BJ8" s="906"/>
      <c r="BK8" s="906"/>
      <c r="BL8" s="909"/>
      <c r="BM8" s="5"/>
      <c r="BN8" s="5"/>
      <c r="BO8" s="5"/>
      <c r="BP8" s="5"/>
      <c r="BQ8" s="5"/>
      <c r="BR8" s="5"/>
      <c r="BS8" s="5"/>
      <c r="BT8" s="5"/>
      <c r="BU8" s="5"/>
      <c r="BV8" s="5"/>
      <c r="BW8" s="5"/>
      <c r="BX8" s="5"/>
      <c r="BY8" s="5"/>
      <c r="BZ8" s="5"/>
      <c r="CA8" s="5"/>
      <c r="CB8" s="5"/>
      <c r="CC8" s="5"/>
      <c r="CD8" s="5"/>
      <c r="CE8" s="5"/>
      <c r="CF8" s="5"/>
    </row>
    <row r="9" spans="1:84" ht="12" customHeight="1" thickBot="1" x14ac:dyDescent="0.3">
      <c r="A9" s="1288" t="s">
        <v>367</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90"/>
      <c r="AK9" s="37"/>
      <c r="AL9" s="37"/>
      <c r="AM9" s="37"/>
      <c r="AN9" s="37"/>
      <c r="AO9" s="37"/>
      <c r="AP9" s="37"/>
      <c r="AQ9" s="37"/>
      <c r="AR9" s="37"/>
      <c r="AS9" s="37"/>
      <c r="AT9" s="37"/>
      <c r="AU9" s="37"/>
      <c r="AV9" s="37"/>
      <c r="AW9" s="96"/>
      <c r="AX9" s="886"/>
      <c r="AY9" s="870"/>
      <c r="AZ9" s="870"/>
      <c r="BA9" s="870"/>
      <c r="BB9" s="871"/>
      <c r="BC9" s="869"/>
      <c r="BD9" s="870"/>
      <c r="BE9" s="870"/>
      <c r="BF9" s="870"/>
      <c r="BG9" s="871"/>
      <c r="BH9" s="869"/>
      <c r="BI9" s="870"/>
      <c r="BJ9" s="870"/>
      <c r="BK9" s="870"/>
      <c r="BL9" s="872"/>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93" t="s">
        <v>428</v>
      </c>
      <c r="B10" s="2381"/>
      <c r="C10" s="2381"/>
      <c r="D10" s="2381"/>
      <c r="E10" s="2381"/>
      <c r="F10" s="2381"/>
      <c r="G10" s="2382"/>
      <c r="H10" s="2380" t="s">
        <v>427</v>
      </c>
      <c r="I10" s="2381"/>
      <c r="J10" s="2381"/>
      <c r="K10" s="2381"/>
      <c r="L10" s="2381"/>
      <c r="M10" s="2382"/>
      <c r="N10" s="2383" t="s">
        <v>426</v>
      </c>
      <c r="O10" s="2384"/>
      <c r="P10" s="2385"/>
      <c r="Q10" s="1952" t="s">
        <v>425</v>
      </c>
      <c r="R10" s="1952"/>
      <c r="S10" s="1952"/>
      <c r="T10" s="1952"/>
      <c r="U10" s="1952"/>
      <c r="V10" s="1952"/>
      <c r="W10" s="1952" t="s">
        <v>424</v>
      </c>
      <c r="X10" s="1952"/>
      <c r="Y10" s="1952"/>
      <c r="Z10" s="1952"/>
      <c r="AA10" s="1952"/>
      <c r="AB10" s="1952"/>
      <c r="AC10" s="2380" t="s">
        <v>433</v>
      </c>
      <c r="AD10" s="2381"/>
      <c r="AE10" s="2382"/>
      <c r="AF10" s="2380" t="s">
        <v>39</v>
      </c>
      <c r="AG10" s="2381"/>
      <c r="AH10" s="2381"/>
      <c r="AI10" s="2381"/>
      <c r="AJ10" s="2389"/>
      <c r="AK10" s="37"/>
      <c r="AL10" s="37"/>
      <c r="AM10" s="37"/>
      <c r="AN10" s="37"/>
      <c r="AO10" s="37"/>
      <c r="AP10" s="37"/>
      <c r="AQ10" s="37"/>
      <c r="AR10" s="37"/>
      <c r="AS10" s="37"/>
      <c r="AT10" s="37"/>
      <c r="AU10" s="37"/>
      <c r="AV10" s="37"/>
      <c r="AW10" s="96"/>
      <c r="AX10" s="886"/>
      <c r="AY10" s="870"/>
      <c r="AZ10" s="870"/>
      <c r="BA10" s="870"/>
      <c r="BB10" s="871"/>
      <c r="BC10" s="869"/>
      <c r="BD10" s="870"/>
      <c r="BE10" s="870"/>
      <c r="BF10" s="870"/>
      <c r="BG10" s="871"/>
      <c r="BH10" s="869"/>
      <c r="BI10" s="870"/>
      <c r="BJ10" s="870"/>
      <c r="BK10" s="870"/>
      <c r="BL10" s="872"/>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93"/>
      <c r="B11" s="2381"/>
      <c r="C11" s="2381"/>
      <c r="D11" s="2381"/>
      <c r="E11" s="2381"/>
      <c r="F11" s="2381"/>
      <c r="G11" s="2382"/>
      <c r="H11" s="2380"/>
      <c r="I11" s="2381"/>
      <c r="J11" s="2381"/>
      <c r="K11" s="2381"/>
      <c r="L11" s="2381"/>
      <c r="M11" s="2382"/>
      <c r="N11" s="2383"/>
      <c r="O11" s="2384"/>
      <c r="P11" s="2385"/>
      <c r="Q11" s="2386" t="s">
        <v>281</v>
      </c>
      <c r="R11" s="2387"/>
      <c r="S11" s="2388"/>
      <c r="T11" s="2386" t="s">
        <v>282</v>
      </c>
      <c r="U11" s="2387"/>
      <c r="V11" s="2388"/>
      <c r="W11" s="2386" t="s">
        <v>281</v>
      </c>
      <c r="X11" s="2387"/>
      <c r="Y11" s="2388"/>
      <c r="Z11" s="2386" t="s">
        <v>282</v>
      </c>
      <c r="AA11" s="2387"/>
      <c r="AB11" s="2388"/>
      <c r="AC11" s="2380"/>
      <c r="AD11" s="2381"/>
      <c r="AE11" s="2382"/>
      <c r="AF11" s="2390"/>
      <c r="AG11" s="2391"/>
      <c r="AH11" s="2391"/>
      <c r="AI11" s="2391"/>
      <c r="AJ11" s="2392"/>
      <c r="AK11" s="37"/>
      <c r="AL11" s="37"/>
      <c r="AM11" s="37"/>
      <c r="AN11" s="37"/>
      <c r="AO11" s="37"/>
      <c r="AP11" s="37"/>
      <c r="AQ11" s="37"/>
      <c r="AR11" s="37"/>
      <c r="AS11" s="37"/>
      <c r="AT11" s="37"/>
      <c r="AU11" s="37"/>
      <c r="AV11" s="37"/>
      <c r="AW11" s="96"/>
      <c r="AX11" s="886"/>
      <c r="AY11" s="870"/>
      <c r="AZ11" s="870"/>
      <c r="BA11" s="870"/>
      <c r="BB11" s="871"/>
      <c r="BC11" s="869"/>
      <c r="BD11" s="870"/>
      <c r="BE11" s="870"/>
      <c r="BF11" s="870"/>
      <c r="BG11" s="871"/>
      <c r="BH11" s="869"/>
      <c r="BI11" s="870"/>
      <c r="BJ11" s="870"/>
      <c r="BK11" s="870"/>
      <c r="BL11" s="872"/>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68"/>
      <c r="B12" s="2369"/>
      <c r="C12" s="2369"/>
      <c r="D12" s="2369"/>
      <c r="E12" s="2369"/>
      <c r="F12" s="2369"/>
      <c r="G12" s="2370"/>
      <c r="H12" s="2539" t="s">
        <v>102</v>
      </c>
      <c r="I12" s="2540"/>
      <c r="J12" s="2540"/>
      <c r="K12" s="2540"/>
      <c r="L12" s="2540"/>
      <c r="M12" s="2541"/>
      <c r="N12" s="2549"/>
      <c r="O12" s="2549"/>
      <c r="P12" s="2549"/>
      <c r="Q12" s="2550"/>
      <c r="R12" s="2550"/>
      <c r="S12" s="2550"/>
      <c r="T12" s="2534" t="str">
        <f>IF($A12&lt;&gt;"","---","")</f>
        <v/>
      </c>
      <c r="U12" s="2535"/>
      <c r="V12" s="2535"/>
      <c r="W12" s="2550"/>
      <c r="X12" s="2550"/>
      <c r="Y12" s="2550"/>
      <c r="Z12" s="2534" t="str">
        <f>IF($A12&lt;&gt;"","---","")</f>
        <v/>
      </c>
      <c r="AA12" s="2535"/>
      <c r="AB12" s="2535"/>
      <c r="AC12" s="2548"/>
      <c r="AD12" s="2548"/>
      <c r="AE12" s="2548"/>
      <c r="AF12" s="2528"/>
      <c r="AG12" s="2529"/>
      <c r="AH12" s="2529"/>
      <c r="AI12" s="2529"/>
      <c r="AJ12" s="2530"/>
      <c r="AK12" s="37"/>
      <c r="AL12" s="37"/>
      <c r="AM12" s="37"/>
      <c r="AN12" s="37"/>
      <c r="AO12" s="37"/>
      <c r="AP12" s="37"/>
      <c r="AQ12" s="37"/>
      <c r="AR12" s="37"/>
      <c r="AS12" s="37"/>
      <c r="AT12" s="37"/>
      <c r="AU12" s="37"/>
      <c r="AV12" s="37"/>
      <c r="AW12" s="96"/>
      <c r="AX12" s="886"/>
      <c r="AY12" s="870"/>
      <c r="AZ12" s="870"/>
      <c r="BA12" s="870"/>
      <c r="BB12" s="871"/>
      <c r="BC12" s="869"/>
      <c r="BD12" s="870"/>
      <c r="BE12" s="870"/>
      <c r="BF12" s="870"/>
      <c r="BG12" s="871"/>
      <c r="BH12" s="869"/>
      <c r="BI12" s="870"/>
      <c r="BJ12" s="870"/>
      <c r="BK12" s="870"/>
      <c r="BL12" s="87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1"/>
      <c r="B13" s="2372"/>
      <c r="C13" s="2372"/>
      <c r="D13" s="2372"/>
      <c r="E13" s="2372"/>
      <c r="F13" s="2372"/>
      <c r="G13" s="2373"/>
      <c r="H13" s="2377" t="s">
        <v>101</v>
      </c>
      <c r="I13" s="2378"/>
      <c r="J13" s="2378"/>
      <c r="K13" s="2378"/>
      <c r="L13" s="2378"/>
      <c r="M13" s="2379"/>
      <c r="N13" s="918"/>
      <c r="O13" s="918"/>
      <c r="P13" s="918"/>
      <c r="Q13" s="919"/>
      <c r="R13" s="919"/>
      <c r="S13" s="919"/>
      <c r="T13" s="1291" t="str">
        <f>IF($A12&lt;&gt;"","---","")</f>
        <v/>
      </c>
      <c r="U13" s="1292"/>
      <c r="V13" s="1292"/>
      <c r="W13" s="919"/>
      <c r="X13" s="919"/>
      <c r="Y13" s="919"/>
      <c r="Z13" s="1291" t="str">
        <f>IF($A12&lt;&gt;"","---","")</f>
        <v/>
      </c>
      <c r="AA13" s="1292"/>
      <c r="AB13" s="1292"/>
      <c r="AC13" s="1670" t="str">
        <f>IF(N13*1.085*(W13-Q13)/1000=0,"",N13*1.085*(W13-Q13)/1000)</f>
        <v/>
      </c>
      <c r="AD13" s="1670"/>
      <c r="AE13" s="1670"/>
      <c r="AF13" s="912"/>
      <c r="AG13" s="913"/>
      <c r="AH13" s="913"/>
      <c r="AI13" s="913"/>
      <c r="AJ13" s="914"/>
      <c r="AK13" s="37"/>
      <c r="AL13" s="37"/>
      <c r="AM13" s="37"/>
      <c r="AN13" s="37"/>
      <c r="AO13" s="37"/>
      <c r="AP13" s="37"/>
      <c r="AQ13" s="37"/>
      <c r="AR13" s="37"/>
      <c r="AS13" s="37"/>
      <c r="AT13" s="37"/>
      <c r="AU13" s="37"/>
      <c r="AV13" s="37"/>
      <c r="AW13" s="96"/>
      <c r="AX13" s="930"/>
      <c r="AY13" s="923"/>
      <c r="AZ13" s="923"/>
      <c r="BA13" s="923"/>
      <c r="BB13" s="931"/>
      <c r="BC13" s="922"/>
      <c r="BD13" s="923"/>
      <c r="BE13" s="923"/>
      <c r="BF13" s="923"/>
      <c r="BG13" s="931"/>
      <c r="BH13" s="922"/>
      <c r="BI13" s="923"/>
      <c r="BJ13" s="923"/>
      <c r="BK13" s="923"/>
      <c r="BL13" s="92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68"/>
      <c r="B14" s="2369"/>
      <c r="C14" s="2369"/>
      <c r="D14" s="2369"/>
      <c r="E14" s="2369"/>
      <c r="F14" s="2369"/>
      <c r="G14" s="2370"/>
      <c r="H14" s="2539" t="s">
        <v>102</v>
      </c>
      <c r="I14" s="2540"/>
      <c r="J14" s="2540"/>
      <c r="K14" s="2540"/>
      <c r="L14" s="2540"/>
      <c r="M14" s="2541"/>
      <c r="N14" s="2549"/>
      <c r="O14" s="2549"/>
      <c r="P14" s="2549"/>
      <c r="Q14" s="2550"/>
      <c r="R14" s="2550"/>
      <c r="S14" s="2550"/>
      <c r="T14" s="2534" t="str">
        <f>IF($A14&lt;&gt;"","---","")</f>
        <v/>
      </c>
      <c r="U14" s="2535"/>
      <c r="V14" s="2535"/>
      <c r="W14" s="2550"/>
      <c r="X14" s="2550"/>
      <c r="Y14" s="2550"/>
      <c r="Z14" s="2534" t="str">
        <f>IF($A14&lt;&gt;"","---","")</f>
        <v/>
      </c>
      <c r="AA14" s="2535"/>
      <c r="AB14" s="2535"/>
      <c r="AC14" s="2548"/>
      <c r="AD14" s="2548"/>
      <c r="AE14" s="2548"/>
      <c r="AF14" s="2528"/>
      <c r="AG14" s="2529"/>
      <c r="AH14" s="2529"/>
      <c r="AI14" s="2529"/>
      <c r="AJ14" s="2530"/>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1"/>
      <c r="B15" s="2372"/>
      <c r="C15" s="2372"/>
      <c r="D15" s="2372"/>
      <c r="E15" s="2372"/>
      <c r="F15" s="2372"/>
      <c r="G15" s="2373"/>
      <c r="H15" s="2377" t="s">
        <v>101</v>
      </c>
      <c r="I15" s="2378"/>
      <c r="J15" s="2378"/>
      <c r="K15" s="2378"/>
      <c r="L15" s="2378"/>
      <c r="M15" s="2379"/>
      <c r="N15" s="2394"/>
      <c r="O15" s="2394"/>
      <c r="P15" s="2394"/>
      <c r="Q15" s="919"/>
      <c r="R15" s="919"/>
      <c r="S15" s="919"/>
      <c r="T15" s="1291" t="str">
        <f>IF($A14&lt;&gt;"","---","")</f>
        <v/>
      </c>
      <c r="U15" s="1292"/>
      <c r="V15" s="1292"/>
      <c r="W15" s="919"/>
      <c r="X15" s="919"/>
      <c r="Y15" s="919"/>
      <c r="Z15" s="1291" t="str">
        <f>IF($A14&lt;&gt;"","---","")</f>
        <v/>
      </c>
      <c r="AA15" s="1292"/>
      <c r="AB15" s="1292"/>
      <c r="AC15" s="1670" t="str">
        <f>IF(N15*1.085*(W15-Q15)/1000=0,"",N15*1.085*(W15-Q15)/1000)</f>
        <v/>
      </c>
      <c r="AD15" s="1670"/>
      <c r="AE15" s="1670"/>
      <c r="AF15" s="912"/>
      <c r="AG15" s="913"/>
      <c r="AH15" s="913"/>
      <c r="AI15" s="913"/>
      <c r="AJ15" s="914"/>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68"/>
      <c r="B16" s="2369"/>
      <c r="C16" s="2369"/>
      <c r="D16" s="2369"/>
      <c r="E16" s="2369"/>
      <c r="F16" s="2369"/>
      <c r="G16" s="2370"/>
      <c r="H16" s="2539" t="s">
        <v>102</v>
      </c>
      <c r="I16" s="2540"/>
      <c r="J16" s="2540"/>
      <c r="K16" s="2540"/>
      <c r="L16" s="2540"/>
      <c r="M16" s="2541"/>
      <c r="N16" s="2549"/>
      <c r="O16" s="2549"/>
      <c r="P16" s="2549"/>
      <c r="Q16" s="2550"/>
      <c r="R16" s="2550"/>
      <c r="S16" s="2550"/>
      <c r="T16" s="2534" t="str">
        <f>IF($A16&lt;&gt;"","---","")</f>
        <v/>
      </c>
      <c r="U16" s="2535"/>
      <c r="V16" s="2535"/>
      <c r="W16" s="2550"/>
      <c r="X16" s="2550"/>
      <c r="Y16" s="2550"/>
      <c r="Z16" s="2534" t="str">
        <f>IF($A16&lt;&gt;"","---","")</f>
        <v/>
      </c>
      <c r="AA16" s="2535"/>
      <c r="AB16" s="2535"/>
      <c r="AC16" s="2548"/>
      <c r="AD16" s="2548"/>
      <c r="AE16" s="2548"/>
      <c r="AF16" s="2528"/>
      <c r="AG16" s="2529"/>
      <c r="AH16" s="2529"/>
      <c r="AI16" s="2529"/>
      <c r="AJ16" s="2530"/>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1"/>
      <c r="B17" s="2372"/>
      <c r="C17" s="2372"/>
      <c r="D17" s="2372"/>
      <c r="E17" s="2372"/>
      <c r="F17" s="2372"/>
      <c r="G17" s="2373"/>
      <c r="H17" s="2377" t="s">
        <v>101</v>
      </c>
      <c r="I17" s="2378"/>
      <c r="J17" s="2378"/>
      <c r="K17" s="2378"/>
      <c r="L17" s="2378"/>
      <c r="M17" s="2379"/>
      <c r="N17" s="2394"/>
      <c r="O17" s="2394"/>
      <c r="P17" s="2394"/>
      <c r="Q17" s="919"/>
      <c r="R17" s="919"/>
      <c r="S17" s="919"/>
      <c r="T17" s="1291" t="str">
        <f>IF($A16&lt;&gt;"","---","")</f>
        <v/>
      </c>
      <c r="U17" s="1292"/>
      <c r="V17" s="1292"/>
      <c r="W17" s="919"/>
      <c r="X17" s="919"/>
      <c r="Y17" s="919"/>
      <c r="Z17" s="1291" t="str">
        <f>IF($A16&lt;&gt;"","---","")</f>
        <v/>
      </c>
      <c r="AA17" s="1292"/>
      <c r="AB17" s="1292"/>
      <c r="AC17" s="1670" t="str">
        <f>IF(N17*1.085*(W17-Q17)/1000=0,"",N17*1.085*(W17-Q17)/1000)</f>
        <v/>
      </c>
      <c r="AD17" s="1670"/>
      <c r="AE17" s="1670"/>
      <c r="AF17" s="912"/>
      <c r="AG17" s="913"/>
      <c r="AH17" s="913"/>
      <c r="AI17" s="913"/>
      <c r="AJ17" s="914"/>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68"/>
      <c r="B18" s="2369"/>
      <c r="C18" s="2369"/>
      <c r="D18" s="2369"/>
      <c r="E18" s="2369"/>
      <c r="F18" s="2369"/>
      <c r="G18" s="2370"/>
      <c r="H18" s="2539" t="s">
        <v>102</v>
      </c>
      <c r="I18" s="2540"/>
      <c r="J18" s="2540"/>
      <c r="K18" s="2540"/>
      <c r="L18" s="2540"/>
      <c r="M18" s="2541"/>
      <c r="N18" s="2549"/>
      <c r="O18" s="2549"/>
      <c r="P18" s="2549"/>
      <c r="Q18" s="2550"/>
      <c r="R18" s="2550"/>
      <c r="S18" s="2550"/>
      <c r="T18" s="2534" t="str">
        <f>IF($A18&lt;&gt;"","---","")</f>
        <v/>
      </c>
      <c r="U18" s="2535"/>
      <c r="V18" s="2535"/>
      <c r="W18" s="2550"/>
      <c r="X18" s="2550"/>
      <c r="Y18" s="2550"/>
      <c r="Z18" s="2534" t="str">
        <f>IF($A18&lt;&gt;"","---","")</f>
        <v/>
      </c>
      <c r="AA18" s="2535"/>
      <c r="AB18" s="2535"/>
      <c r="AC18" s="2548"/>
      <c r="AD18" s="2548"/>
      <c r="AE18" s="2548"/>
      <c r="AF18" s="2528"/>
      <c r="AG18" s="2529"/>
      <c r="AH18" s="2529"/>
      <c r="AI18" s="2529"/>
      <c r="AJ18" s="2530"/>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1"/>
      <c r="B19" s="2372"/>
      <c r="C19" s="2372"/>
      <c r="D19" s="2372"/>
      <c r="E19" s="2372"/>
      <c r="F19" s="2372"/>
      <c r="G19" s="2373"/>
      <c r="H19" s="2377" t="s">
        <v>101</v>
      </c>
      <c r="I19" s="2378"/>
      <c r="J19" s="2378"/>
      <c r="K19" s="2378"/>
      <c r="L19" s="2378"/>
      <c r="M19" s="2379"/>
      <c r="N19" s="2394"/>
      <c r="O19" s="2394"/>
      <c r="P19" s="2394"/>
      <c r="Q19" s="919"/>
      <c r="R19" s="919"/>
      <c r="S19" s="919"/>
      <c r="T19" s="1291" t="str">
        <f>IF($A18&lt;&gt;"","---","")</f>
        <v/>
      </c>
      <c r="U19" s="1292"/>
      <c r="V19" s="1292"/>
      <c r="W19" s="919"/>
      <c r="X19" s="919"/>
      <c r="Y19" s="919"/>
      <c r="Z19" s="1291" t="str">
        <f>IF($A18&lt;&gt;"","---","")</f>
        <v/>
      </c>
      <c r="AA19" s="1292"/>
      <c r="AB19" s="1292"/>
      <c r="AC19" s="1670" t="str">
        <f>IF(N19*1.085*(W19-Q19)/1000=0,"",N19*1.085*(W19-Q19)/1000)</f>
        <v/>
      </c>
      <c r="AD19" s="1670"/>
      <c r="AE19" s="1670"/>
      <c r="AF19" s="912"/>
      <c r="AG19" s="913"/>
      <c r="AH19" s="913"/>
      <c r="AI19" s="913"/>
      <c r="AJ19" s="914"/>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68"/>
      <c r="B20" s="2369"/>
      <c r="C20" s="2369"/>
      <c r="D20" s="2369"/>
      <c r="E20" s="2369"/>
      <c r="F20" s="2369"/>
      <c r="G20" s="2370"/>
      <c r="H20" s="2539" t="s">
        <v>102</v>
      </c>
      <c r="I20" s="2540"/>
      <c r="J20" s="2540"/>
      <c r="K20" s="2540"/>
      <c r="L20" s="2540"/>
      <c r="M20" s="2541"/>
      <c r="N20" s="2549"/>
      <c r="O20" s="2549"/>
      <c r="P20" s="2549"/>
      <c r="Q20" s="2550"/>
      <c r="R20" s="2550"/>
      <c r="S20" s="2550"/>
      <c r="T20" s="2534" t="str">
        <f>IF($A20&lt;&gt;"","---","")</f>
        <v/>
      </c>
      <c r="U20" s="2535"/>
      <c r="V20" s="2535"/>
      <c r="W20" s="2550"/>
      <c r="X20" s="2550"/>
      <c r="Y20" s="2550"/>
      <c r="Z20" s="2534" t="str">
        <f>IF($A20&lt;&gt;"","---","")</f>
        <v/>
      </c>
      <c r="AA20" s="2535"/>
      <c r="AB20" s="2535"/>
      <c r="AC20" s="2548"/>
      <c r="AD20" s="2548"/>
      <c r="AE20" s="2548"/>
      <c r="AF20" s="2528"/>
      <c r="AG20" s="2529"/>
      <c r="AH20" s="2529"/>
      <c r="AI20" s="2529"/>
      <c r="AJ20" s="2530"/>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1"/>
      <c r="B21" s="2372"/>
      <c r="C21" s="2372"/>
      <c r="D21" s="2372"/>
      <c r="E21" s="2372"/>
      <c r="F21" s="2372"/>
      <c r="G21" s="2373"/>
      <c r="H21" s="2377" t="s">
        <v>101</v>
      </c>
      <c r="I21" s="2378"/>
      <c r="J21" s="2378"/>
      <c r="K21" s="2378"/>
      <c r="L21" s="2378"/>
      <c r="M21" s="2379"/>
      <c r="N21" s="2394"/>
      <c r="O21" s="2394"/>
      <c r="P21" s="2394"/>
      <c r="Q21" s="919"/>
      <c r="R21" s="919"/>
      <c r="S21" s="919"/>
      <c r="T21" s="1291" t="str">
        <f>IF($A20&lt;&gt;"","---","")</f>
        <v/>
      </c>
      <c r="U21" s="1292"/>
      <c r="V21" s="1292"/>
      <c r="W21" s="919"/>
      <c r="X21" s="919"/>
      <c r="Y21" s="919"/>
      <c r="Z21" s="1291" t="str">
        <f>IF($A20&lt;&gt;"","---","")</f>
        <v/>
      </c>
      <c r="AA21" s="1292"/>
      <c r="AB21" s="1292"/>
      <c r="AC21" s="1670" t="str">
        <f>IF(N21*1.085*(W21-Q21)/1000=0,"",N21*1.085*(W21-Q21)/1000)</f>
        <v/>
      </c>
      <c r="AD21" s="1670"/>
      <c r="AE21" s="1670"/>
      <c r="AF21" s="912"/>
      <c r="AG21" s="913"/>
      <c r="AH21" s="913"/>
      <c r="AI21" s="913"/>
      <c r="AJ21" s="914"/>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68"/>
      <c r="B22" s="2369"/>
      <c r="C22" s="2369"/>
      <c r="D22" s="2369"/>
      <c r="E22" s="2369"/>
      <c r="F22" s="2369"/>
      <c r="G22" s="2370"/>
      <c r="H22" s="2539" t="s">
        <v>102</v>
      </c>
      <c r="I22" s="2540"/>
      <c r="J22" s="2540"/>
      <c r="K22" s="2540"/>
      <c r="L22" s="2540"/>
      <c r="M22" s="2541"/>
      <c r="N22" s="2549"/>
      <c r="O22" s="2549"/>
      <c r="P22" s="2549"/>
      <c r="Q22" s="2550"/>
      <c r="R22" s="2550"/>
      <c r="S22" s="2550"/>
      <c r="T22" s="2534" t="str">
        <f>IF($A22&lt;&gt;"","---","")</f>
        <v/>
      </c>
      <c r="U22" s="2535"/>
      <c r="V22" s="2535"/>
      <c r="W22" s="2550"/>
      <c r="X22" s="2550"/>
      <c r="Y22" s="2550"/>
      <c r="Z22" s="2534" t="str">
        <f>IF($A22&lt;&gt;"","---","")</f>
        <v/>
      </c>
      <c r="AA22" s="2535"/>
      <c r="AB22" s="2535"/>
      <c r="AC22" s="2548"/>
      <c r="AD22" s="2548"/>
      <c r="AE22" s="2548"/>
      <c r="AF22" s="2528"/>
      <c r="AG22" s="2529"/>
      <c r="AH22" s="2529"/>
      <c r="AI22" s="2529"/>
      <c r="AJ22" s="2530"/>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1"/>
      <c r="B23" s="2372"/>
      <c r="C23" s="2372"/>
      <c r="D23" s="2372"/>
      <c r="E23" s="2372"/>
      <c r="F23" s="2372"/>
      <c r="G23" s="2373"/>
      <c r="H23" s="2377" t="s">
        <v>101</v>
      </c>
      <c r="I23" s="2378"/>
      <c r="J23" s="2378"/>
      <c r="K23" s="2378"/>
      <c r="L23" s="2378"/>
      <c r="M23" s="2379"/>
      <c r="N23" s="2394"/>
      <c r="O23" s="2394"/>
      <c r="P23" s="2394"/>
      <c r="Q23" s="919"/>
      <c r="R23" s="919"/>
      <c r="S23" s="919"/>
      <c r="T23" s="1291" t="str">
        <f>IF($A22&lt;&gt;"","---","")</f>
        <v/>
      </c>
      <c r="U23" s="1292"/>
      <c r="V23" s="1292"/>
      <c r="W23" s="919"/>
      <c r="X23" s="919"/>
      <c r="Y23" s="919"/>
      <c r="Z23" s="1291" t="str">
        <f>IF($A22&lt;&gt;"","---","")</f>
        <v/>
      </c>
      <c r="AA23" s="1292"/>
      <c r="AB23" s="1292"/>
      <c r="AC23" s="1670" t="str">
        <f>IF(N23*1.085*(W23-Q23)/1000=0,"",N23*1.085*(W23-Q23)/1000)</f>
        <v/>
      </c>
      <c r="AD23" s="1670"/>
      <c r="AE23" s="1670"/>
      <c r="AF23" s="912"/>
      <c r="AG23" s="913"/>
      <c r="AH23" s="913"/>
      <c r="AI23" s="913"/>
      <c r="AJ23" s="914"/>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68"/>
      <c r="B24" s="2369"/>
      <c r="C24" s="2369"/>
      <c r="D24" s="2369"/>
      <c r="E24" s="2369"/>
      <c r="F24" s="2369"/>
      <c r="G24" s="2370"/>
      <c r="H24" s="2539" t="s">
        <v>102</v>
      </c>
      <c r="I24" s="2540"/>
      <c r="J24" s="2540"/>
      <c r="K24" s="2540"/>
      <c r="L24" s="2540"/>
      <c r="M24" s="2541"/>
      <c r="N24" s="2549"/>
      <c r="O24" s="2549"/>
      <c r="P24" s="2549"/>
      <c r="Q24" s="2550"/>
      <c r="R24" s="2550"/>
      <c r="S24" s="2550"/>
      <c r="T24" s="2534" t="str">
        <f>IF($A24&lt;&gt;"","---","")</f>
        <v/>
      </c>
      <c r="U24" s="2535"/>
      <c r="V24" s="2535"/>
      <c r="W24" s="2550"/>
      <c r="X24" s="2550"/>
      <c r="Y24" s="2550"/>
      <c r="Z24" s="2534" t="str">
        <f>IF($A24&lt;&gt;"","---","")</f>
        <v/>
      </c>
      <c r="AA24" s="2535"/>
      <c r="AB24" s="2535"/>
      <c r="AC24" s="2548"/>
      <c r="AD24" s="2548"/>
      <c r="AE24" s="2548"/>
      <c r="AF24" s="2528"/>
      <c r="AG24" s="2529"/>
      <c r="AH24" s="2529"/>
      <c r="AI24" s="2529"/>
      <c r="AJ24" s="2530"/>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1"/>
      <c r="B25" s="2372"/>
      <c r="C25" s="2372"/>
      <c r="D25" s="2372"/>
      <c r="E25" s="2372"/>
      <c r="F25" s="2372"/>
      <c r="G25" s="2373"/>
      <c r="H25" s="2377" t="s">
        <v>101</v>
      </c>
      <c r="I25" s="2378"/>
      <c r="J25" s="2378"/>
      <c r="K25" s="2378"/>
      <c r="L25" s="2378"/>
      <c r="M25" s="2379"/>
      <c r="N25" s="2394"/>
      <c r="O25" s="2394"/>
      <c r="P25" s="2394"/>
      <c r="Q25" s="919"/>
      <c r="R25" s="919"/>
      <c r="S25" s="919"/>
      <c r="T25" s="1291" t="str">
        <f>IF($A24&lt;&gt;"","---","")</f>
        <v/>
      </c>
      <c r="U25" s="1292"/>
      <c r="V25" s="1292"/>
      <c r="W25" s="919"/>
      <c r="X25" s="919"/>
      <c r="Y25" s="919"/>
      <c r="Z25" s="1291" t="str">
        <f>IF($A24&lt;&gt;"","---","")</f>
        <v/>
      </c>
      <c r="AA25" s="1292"/>
      <c r="AB25" s="1292"/>
      <c r="AC25" s="1670" t="str">
        <f>IF(N25*1.085*(W25-Q25)/1000=0,"",N25*1.085*(W25-Q25)/1000)</f>
        <v/>
      </c>
      <c r="AD25" s="1670"/>
      <c r="AE25" s="1670"/>
      <c r="AF25" s="912"/>
      <c r="AG25" s="913"/>
      <c r="AH25" s="913"/>
      <c r="AI25" s="913"/>
      <c r="AJ25" s="914"/>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68"/>
      <c r="B26" s="2369"/>
      <c r="C26" s="2369"/>
      <c r="D26" s="2369"/>
      <c r="E26" s="2369"/>
      <c r="F26" s="2369"/>
      <c r="G26" s="2370"/>
      <c r="H26" s="2539" t="s">
        <v>102</v>
      </c>
      <c r="I26" s="2540"/>
      <c r="J26" s="2540"/>
      <c r="K26" s="2540"/>
      <c r="L26" s="2540"/>
      <c r="M26" s="2541"/>
      <c r="N26" s="2549"/>
      <c r="O26" s="2549"/>
      <c r="P26" s="2549"/>
      <c r="Q26" s="2550"/>
      <c r="R26" s="2550"/>
      <c r="S26" s="2550"/>
      <c r="T26" s="2534" t="str">
        <f>IF($A26&lt;&gt;"","---","")</f>
        <v/>
      </c>
      <c r="U26" s="2535"/>
      <c r="V26" s="2535"/>
      <c r="W26" s="2550"/>
      <c r="X26" s="2550"/>
      <c r="Y26" s="2550"/>
      <c r="Z26" s="2534" t="str">
        <f>IF($A26&lt;&gt;"","---","")</f>
        <v/>
      </c>
      <c r="AA26" s="2535"/>
      <c r="AB26" s="2535"/>
      <c r="AC26" s="2548"/>
      <c r="AD26" s="2548"/>
      <c r="AE26" s="2548"/>
      <c r="AF26" s="2528"/>
      <c r="AG26" s="2529"/>
      <c r="AH26" s="2529"/>
      <c r="AI26" s="2529"/>
      <c r="AJ26" s="2530"/>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1"/>
      <c r="B27" s="2372"/>
      <c r="C27" s="2372"/>
      <c r="D27" s="2372"/>
      <c r="E27" s="2372"/>
      <c r="F27" s="2372"/>
      <c r="G27" s="2373"/>
      <c r="H27" s="2377" t="s">
        <v>101</v>
      </c>
      <c r="I27" s="2378"/>
      <c r="J27" s="2378"/>
      <c r="K27" s="2378"/>
      <c r="L27" s="2378"/>
      <c r="M27" s="2379"/>
      <c r="N27" s="2394"/>
      <c r="O27" s="2394"/>
      <c r="P27" s="2394"/>
      <c r="Q27" s="919"/>
      <c r="R27" s="919"/>
      <c r="S27" s="919"/>
      <c r="T27" s="1291" t="str">
        <f>IF($A26&lt;&gt;"","---","")</f>
        <v/>
      </c>
      <c r="U27" s="1292"/>
      <c r="V27" s="1292"/>
      <c r="W27" s="919"/>
      <c r="X27" s="919"/>
      <c r="Y27" s="919"/>
      <c r="Z27" s="1291" t="str">
        <f>IF($A26&lt;&gt;"","---","")</f>
        <v/>
      </c>
      <c r="AA27" s="1292"/>
      <c r="AB27" s="1292"/>
      <c r="AC27" s="1670" t="str">
        <f>IF(N27*1.085*(W27-Q27)/1000=0,"",N27*1.085*(W27-Q27)/1000)</f>
        <v/>
      </c>
      <c r="AD27" s="1670"/>
      <c r="AE27" s="1670"/>
      <c r="AF27" s="912"/>
      <c r="AG27" s="913"/>
      <c r="AH27" s="913"/>
      <c r="AI27" s="913"/>
      <c r="AJ27" s="914"/>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68"/>
      <c r="B28" s="2369"/>
      <c r="C28" s="2369"/>
      <c r="D28" s="2369"/>
      <c r="E28" s="2369"/>
      <c r="F28" s="2369"/>
      <c r="G28" s="2370"/>
      <c r="H28" s="2539" t="s">
        <v>102</v>
      </c>
      <c r="I28" s="2540"/>
      <c r="J28" s="2540"/>
      <c r="K28" s="2540"/>
      <c r="L28" s="2540"/>
      <c r="M28" s="2541"/>
      <c r="N28" s="2542"/>
      <c r="O28" s="2543"/>
      <c r="P28" s="2544"/>
      <c r="Q28" s="2545"/>
      <c r="R28" s="2546"/>
      <c r="S28" s="2547"/>
      <c r="T28" s="2534" t="str">
        <f>IF($A28&lt;&gt;"","---","")</f>
        <v/>
      </c>
      <c r="U28" s="2535"/>
      <c r="V28" s="2535"/>
      <c r="W28" s="2545"/>
      <c r="X28" s="2546"/>
      <c r="Y28" s="2547"/>
      <c r="Z28" s="2534" t="str">
        <f>IF($A28&lt;&gt;"","---","")</f>
        <v/>
      </c>
      <c r="AA28" s="2535"/>
      <c r="AB28" s="2535"/>
      <c r="AC28" s="2536"/>
      <c r="AD28" s="2537"/>
      <c r="AE28" s="2538"/>
      <c r="AF28" s="2528"/>
      <c r="AG28" s="2529"/>
      <c r="AH28" s="2529"/>
      <c r="AI28" s="2529"/>
      <c r="AJ28" s="2530"/>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1"/>
      <c r="B29" s="2372"/>
      <c r="C29" s="2372"/>
      <c r="D29" s="2372"/>
      <c r="E29" s="2372"/>
      <c r="F29" s="2372"/>
      <c r="G29" s="2373"/>
      <c r="H29" s="2377" t="s">
        <v>101</v>
      </c>
      <c r="I29" s="2378"/>
      <c r="J29" s="2378"/>
      <c r="K29" s="2378"/>
      <c r="L29" s="2378"/>
      <c r="M29" s="2379"/>
      <c r="N29" s="951"/>
      <c r="O29" s="952"/>
      <c r="P29" s="953"/>
      <c r="Q29" s="954"/>
      <c r="R29" s="955"/>
      <c r="S29" s="956"/>
      <c r="T29" s="1291" t="str">
        <f>IF($A28&lt;&gt;"","---","")</f>
        <v/>
      </c>
      <c r="U29" s="1292"/>
      <c r="V29" s="1292"/>
      <c r="W29" s="954"/>
      <c r="X29" s="955"/>
      <c r="Y29" s="956"/>
      <c r="Z29" s="1291" t="str">
        <f>IF($A28&lt;&gt;"","---","")</f>
        <v/>
      </c>
      <c r="AA29" s="1292"/>
      <c r="AB29" s="1292"/>
      <c r="AC29" s="1670" t="str">
        <f>IF(N29*1.085*(W29-Q29)/1000=0,"",N29*1.085*(W29-Q29)/1000)</f>
        <v/>
      </c>
      <c r="AD29" s="1670"/>
      <c r="AE29" s="1670"/>
      <c r="AF29" s="912"/>
      <c r="AG29" s="913"/>
      <c r="AH29" s="913"/>
      <c r="AI29" s="913"/>
      <c r="AJ29" s="914"/>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68"/>
      <c r="B30" s="2369"/>
      <c r="C30" s="2369"/>
      <c r="D30" s="2369"/>
      <c r="E30" s="2369"/>
      <c r="F30" s="2369"/>
      <c r="G30" s="2370"/>
      <c r="H30" s="2539" t="s">
        <v>102</v>
      </c>
      <c r="I30" s="2540"/>
      <c r="J30" s="2540"/>
      <c r="K30" s="2540"/>
      <c r="L30" s="2540"/>
      <c r="M30" s="2541"/>
      <c r="N30" s="2542"/>
      <c r="O30" s="2543"/>
      <c r="P30" s="2544"/>
      <c r="Q30" s="2545"/>
      <c r="R30" s="2546"/>
      <c r="S30" s="2547"/>
      <c r="T30" s="2534" t="str">
        <f>IF($A30&lt;&gt;"","---","")</f>
        <v/>
      </c>
      <c r="U30" s="2535"/>
      <c r="V30" s="2535"/>
      <c r="W30" s="2545"/>
      <c r="X30" s="2546"/>
      <c r="Y30" s="2547"/>
      <c r="Z30" s="2534" t="str">
        <f>IF($A30&lt;&gt;"","---","")</f>
        <v/>
      </c>
      <c r="AA30" s="2535"/>
      <c r="AB30" s="2535"/>
      <c r="AC30" s="2536"/>
      <c r="AD30" s="2537"/>
      <c r="AE30" s="2538"/>
      <c r="AF30" s="2528"/>
      <c r="AG30" s="2529"/>
      <c r="AH30" s="2529"/>
      <c r="AI30" s="2529"/>
      <c r="AJ30" s="2530"/>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1"/>
      <c r="B31" s="2372"/>
      <c r="C31" s="2372"/>
      <c r="D31" s="2372"/>
      <c r="E31" s="2372"/>
      <c r="F31" s="2372"/>
      <c r="G31" s="2373"/>
      <c r="H31" s="2377" t="s">
        <v>101</v>
      </c>
      <c r="I31" s="2378"/>
      <c r="J31" s="2378"/>
      <c r="K31" s="2378"/>
      <c r="L31" s="2378"/>
      <c r="M31" s="2379"/>
      <c r="N31" s="951"/>
      <c r="O31" s="952"/>
      <c r="P31" s="953"/>
      <c r="Q31" s="954"/>
      <c r="R31" s="955"/>
      <c r="S31" s="956"/>
      <c r="T31" s="1291" t="str">
        <f>IF($A30&lt;&gt;"","---","")</f>
        <v/>
      </c>
      <c r="U31" s="1292"/>
      <c r="V31" s="1292"/>
      <c r="W31" s="954"/>
      <c r="X31" s="955"/>
      <c r="Y31" s="956"/>
      <c r="Z31" s="1291" t="str">
        <f>IF($A30&lt;&gt;"","---","")</f>
        <v/>
      </c>
      <c r="AA31" s="1292"/>
      <c r="AB31" s="1292"/>
      <c r="AC31" s="1670" t="str">
        <f>IF(N31*1.085*(W31-Q31)/1000=0,"",N31*1.085*(W31-Q31)/1000)</f>
        <v/>
      </c>
      <c r="AD31" s="1670"/>
      <c r="AE31" s="1670"/>
      <c r="AF31" s="912"/>
      <c r="AG31" s="913"/>
      <c r="AH31" s="913"/>
      <c r="AI31" s="913"/>
      <c r="AJ31" s="914"/>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68"/>
      <c r="B32" s="2369"/>
      <c r="C32" s="2369"/>
      <c r="D32" s="2369"/>
      <c r="E32" s="2369"/>
      <c r="F32" s="2369"/>
      <c r="G32" s="2370"/>
      <c r="H32" s="2539" t="s">
        <v>102</v>
      </c>
      <c r="I32" s="2540"/>
      <c r="J32" s="2540"/>
      <c r="K32" s="2540"/>
      <c r="L32" s="2540"/>
      <c r="M32" s="2541"/>
      <c r="N32" s="2542"/>
      <c r="O32" s="2543"/>
      <c r="P32" s="2544"/>
      <c r="Q32" s="2545"/>
      <c r="R32" s="2546"/>
      <c r="S32" s="2547"/>
      <c r="T32" s="2534" t="str">
        <f>IF($A32&lt;&gt;"","---","")</f>
        <v/>
      </c>
      <c r="U32" s="2535"/>
      <c r="V32" s="2535"/>
      <c r="W32" s="2545"/>
      <c r="X32" s="2546"/>
      <c r="Y32" s="2547"/>
      <c r="Z32" s="2534" t="str">
        <f>IF($A32&lt;&gt;"","---","")</f>
        <v/>
      </c>
      <c r="AA32" s="2535"/>
      <c r="AB32" s="2535"/>
      <c r="AC32" s="2536"/>
      <c r="AD32" s="2537"/>
      <c r="AE32" s="2538"/>
      <c r="AF32" s="2528"/>
      <c r="AG32" s="2529"/>
      <c r="AH32" s="2529"/>
      <c r="AI32" s="2529"/>
      <c r="AJ32" s="2530"/>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74"/>
      <c r="B33" s="2375"/>
      <c r="C33" s="2375"/>
      <c r="D33" s="2375"/>
      <c r="E33" s="2375"/>
      <c r="F33" s="2375"/>
      <c r="G33" s="2376"/>
      <c r="H33" s="2395" t="s">
        <v>101</v>
      </c>
      <c r="I33" s="2396"/>
      <c r="J33" s="2396"/>
      <c r="K33" s="2396"/>
      <c r="L33" s="2396"/>
      <c r="M33" s="2397"/>
      <c r="N33" s="972"/>
      <c r="O33" s="973"/>
      <c r="P33" s="974"/>
      <c r="Q33" s="960"/>
      <c r="R33" s="961"/>
      <c r="S33" s="962"/>
      <c r="T33" s="2442" t="str">
        <f>IF($A32&lt;&gt;"","---","")</f>
        <v/>
      </c>
      <c r="U33" s="2293"/>
      <c r="V33" s="2293"/>
      <c r="W33" s="960"/>
      <c r="X33" s="961"/>
      <c r="Y33" s="962"/>
      <c r="Z33" s="2442" t="str">
        <f>IF($A32&lt;&gt;"","---","")</f>
        <v/>
      </c>
      <c r="AA33" s="2293"/>
      <c r="AB33" s="2293"/>
      <c r="AC33" s="2531" t="str">
        <f>IF(N33*1.085*(W33-Q33)/1000=0,"",N33*1.085*(W33-Q33)/1000)</f>
        <v/>
      </c>
      <c r="AD33" s="2532"/>
      <c r="AE33" s="2533"/>
      <c r="AF33" s="963"/>
      <c r="AG33" s="964"/>
      <c r="AH33" s="964"/>
      <c r="AI33" s="964"/>
      <c r="AJ33" s="965"/>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0" t="s">
        <v>49</v>
      </c>
      <c r="AX1" s="910"/>
      <c r="AY1" s="910"/>
      <c r="AZ1" s="910"/>
      <c r="BA1" s="910"/>
      <c r="BB1" s="910"/>
      <c r="BC1" s="910"/>
      <c r="BD1" s="910"/>
      <c r="BE1" s="910"/>
      <c r="BF1" s="910"/>
      <c r="BG1" s="910"/>
      <c r="BH1" s="910"/>
      <c r="BI1" s="910"/>
      <c r="BJ1" s="910"/>
      <c r="BK1" s="910"/>
      <c r="BL1" s="910"/>
      <c r="BM1" s="910"/>
      <c r="BN1" s="910"/>
      <c r="BO1" s="910"/>
      <c r="BP1" s="910"/>
      <c r="BQ1" s="910"/>
      <c r="BR1" s="910"/>
      <c r="BS1" s="910"/>
      <c r="BT1" s="910"/>
      <c r="BU1" s="910"/>
      <c r="BV1" s="910"/>
      <c r="BW1" s="910"/>
      <c r="BX1" s="910"/>
      <c r="BY1" s="910"/>
      <c r="BZ1" s="910"/>
      <c r="CA1" s="910"/>
      <c r="CB1" s="910"/>
      <c r="CC1" s="910"/>
      <c r="CD1" s="910"/>
      <c r="CE1" s="910"/>
      <c r="CF1" s="91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11" t="s">
        <v>867</v>
      </c>
      <c r="AA5" s="911"/>
      <c r="AB5" s="911"/>
      <c r="AC5" s="911"/>
      <c r="AD5" s="911"/>
      <c r="AE5" s="911"/>
      <c r="AF5" s="911"/>
      <c r="AG5" s="911"/>
      <c r="AH5" s="911"/>
      <c r="AI5" s="911"/>
      <c r="AJ5" s="911"/>
      <c r="AK5" s="911"/>
      <c r="AL5" s="911"/>
      <c r="AM5" s="911"/>
      <c r="AN5" s="911"/>
      <c r="AO5" s="911"/>
      <c r="AP5" s="911"/>
      <c r="AQ5" s="911"/>
      <c r="AR5" s="911"/>
      <c r="AS5" s="911"/>
      <c r="AT5" s="911"/>
      <c r="AU5" s="911"/>
      <c r="AV5" s="911"/>
      <c r="AW5" s="5"/>
      <c r="AX5" s="890" t="s">
        <v>696</v>
      </c>
      <c r="AY5" s="891"/>
      <c r="AZ5" s="891"/>
      <c r="BA5" s="891"/>
      <c r="BB5" s="891"/>
      <c r="BC5" s="891"/>
      <c r="BD5" s="891"/>
      <c r="BE5" s="891"/>
      <c r="BF5" s="891"/>
      <c r="BG5" s="891"/>
      <c r="BH5" s="891"/>
      <c r="BI5" s="891"/>
      <c r="BJ5" s="891"/>
      <c r="BK5" s="891"/>
      <c r="BL5" s="892"/>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05"/>
      <c r="AY6" s="906"/>
      <c r="AZ6" s="906"/>
      <c r="BA6" s="906"/>
      <c r="BB6" s="907"/>
      <c r="BC6" s="908"/>
      <c r="BD6" s="906"/>
      <c r="BE6" s="906"/>
      <c r="BF6" s="906"/>
      <c r="BG6" s="907"/>
      <c r="BH6" s="908"/>
      <c r="BI6" s="906"/>
      <c r="BJ6" s="906"/>
      <c r="BK6" s="906"/>
      <c r="BL6" s="909"/>
      <c r="BM6" s="5"/>
      <c r="BN6" s="5"/>
      <c r="BO6" s="5"/>
      <c r="BP6" s="5"/>
      <c r="BQ6" s="5"/>
      <c r="BR6" s="5"/>
      <c r="BS6" s="5"/>
      <c r="BT6" s="5"/>
      <c r="BU6" s="5"/>
      <c r="BV6" s="5"/>
      <c r="BW6" s="5"/>
      <c r="BX6" s="5"/>
      <c r="BY6" s="5"/>
      <c r="BZ6" s="5"/>
      <c r="CA6" s="5"/>
      <c r="CB6" s="5"/>
      <c r="CC6" s="5"/>
      <c r="CD6" s="5"/>
      <c r="CE6" s="5"/>
      <c r="CF6" s="5"/>
    </row>
    <row r="7" spans="1:84" ht="12" customHeight="1" x14ac:dyDescent="0.25">
      <c r="A7" s="887" t="s">
        <v>48</v>
      </c>
      <c r="B7" s="887"/>
      <c r="C7" s="887"/>
      <c r="D7" s="887"/>
      <c r="E7" s="887"/>
      <c r="F7" s="888"/>
      <c r="G7" s="888"/>
      <c r="H7" s="888"/>
      <c r="I7" s="888"/>
      <c r="J7" s="888"/>
      <c r="K7" s="888"/>
      <c r="L7" s="888"/>
      <c r="M7" s="888"/>
      <c r="N7" s="888"/>
      <c r="O7" s="888"/>
      <c r="P7" s="88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86"/>
      <c r="AY7" s="870"/>
      <c r="AZ7" s="870"/>
      <c r="BA7" s="870"/>
      <c r="BB7" s="871"/>
      <c r="BC7" s="869"/>
      <c r="BD7" s="870"/>
      <c r="BE7" s="870"/>
      <c r="BF7" s="870"/>
      <c r="BG7" s="871"/>
      <c r="BH7" s="869"/>
      <c r="BI7" s="870"/>
      <c r="BJ7" s="870"/>
      <c r="BK7" s="870"/>
      <c r="BL7" s="872"/>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86"/>
      <c r="AY8" s="870"/>
      <c r="AZ8" s="870"/>
      <c r="BA8" s="870"/>
      <c r="BB8" s="871"/>
      <c r="BC8" s="869"/>
      <c r="BD8" s="870"/>
      <c r="BE8" s="870"/>
      <c r="BF8" s="870"/>
      <c r="BG8" s="871"/>
      <c r="BH8" s="869"/>
      <c r="BI8" s="870"/>
      <c r="BJ8" s="870"/>
      <c r="BK8" s="870"/>
      <c r="BL8" s="872"/>
      <c r="BM8" s="5"/>
      <c r="BN8" s="5"/>
      <c r="BO8" s="5"/>
      <c r="BP8" s="5"/>
      <c r="BQ8" s="5"/>
      <c r="BR8" s="5"/>
      <c r="BS8" s="5"/>
      <c r="BT8" s="5"/>
      <c r="BU8" s="5"/>
      <c r="BV8" s="5"/>
      <c r="BW8" s="5"/>
      <c r="BX8" s="5"/>
      <c r="BY8" s="5"/>
      <c r="BZ8" s="5"/>
      <c r="CA8" s="5"/>
      <c r="CB8" s="5"/>
      <c r="CC8" s="5"/>
      <c r="CD8" s="5"/>
      <c r="CE8" s="5"/>
      <c r="CF8" s="5"/>
    </row>
    <row r="9" spans="1:84" ht="12" customHeight="1" thickBot="1" x14ac:dyDescent="0.3">
      <c r="A9" s="879" t="s">
        <v>871</v>
      </c>
      <c r="B9" s="880"/>
      <c r="C9" s="880"/>
      <c r="D9" s="880"/>
      <c r="E9" s="880"/>
      <c r="F9" s="880"/>
      <c r="G9" s="880"/>
      <c r="H9" s="880"/>
      <c r="I9" s="880"/>
      <c r="J9" s="880"/>
      <c r="K9" s="880"/>
      <c r="L9" s="880"/>
      <c r="M9" s="880"/>
      <c r="N9" s="880"/>
      <c r="O9" s="880"/>
      <c r="P9" s="880"/>
      <c r="Q9" s="880"/>
      <c r="R9" s="880"/>
      <c r="S9" s="880"/>
      <c r="T9" s="880"/>
      <c r="U9" s="880"/>
      <c r="V9" s="880"/>
      <c r="W9" s="880"/>
      <c r="X9" s="880"/>
      <c r="Y9" s="880"/>
      <c r="Z9" s="880"/>
      <c r="AA9" s="880"/>
      <c r="AB9" s="880"/>
      <c r="AC9" s="880"/>
      <c r="AD9" s="880"/>
      <c r="AE9" s="880"/>
      <c r="AF9" s="880"/>
      <c r="AG9" s="880"/>
      <c r="AH9" s="880"/>
      <c r="AI9" s="881"/>
      <c r="AJ9" s="23"/>
      <c r="AK9" s="23"/>
      <c r="AL9" s="23"/>
      <c r="AM9" s="23"/>
      <c r="AN9" s="23"/>
      <c r="AO9" s="23"/>
      <c r="AP9" s="23"/>
      <c r="AQ9" s="23"/>
      <c r="AR9" s="23"/>
      <c r="AS9" s="23"/>
      <c r="AT9" s="23"/>
      <c r="AU9" s="23"/>
      <c r="AV9" s="23"/>
      <c r="AW9" s="5"/>
      <c r="AX9" s="886"/>
      <c r="AY9" s="870"/>
      <c r="AZ9" s="870"/>
      <c r="BA9" s="870"/>
      <c r="BB9" s="871"/>
      <c r="BC9" s="869"/>
      <c r="BD9" s="870"/>
      <c r="BE9" s="870"/>
      <c r="BF9" s="870"/>
      <c r="BG9" s="871"/>
      <c r="BH9" s="869"/>
      <c r="BI9" s="870"/>
      <c r="BJ9" s="870"/>
      <c r="BK9" s="870"/>
      <c r="BL9" s="872"/>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896" t="s">
        <v>868</v>
      </c>
      <c r="B10" s="2558"/>
      <c r="C10" s="2558"/>
      <c r="D10" s="2558"/>
      <c r="E10" s="2558"/>
      <c r="F10" s="2558"/>
      <c r="G10" s="897"/>
      <c r="H10" s="873" t="s">
        <v>427</v>
      </c>
      <c r="I10" s="2558"/>
      <c r="J10" s="2558"/>
      <c r="K10" s="2558"/>
      <c r="L10" s="2558"/>
      <c r="M10" s="897"/>
      <c r="N10" s="873" t="s">
        <v>423</v>
      </c>
      <c r="O10" s="2558"/>
      <c r="P10" s="897"/>
      <c r="Q10" s="873" t="s">
        <v>422</v>
      </c>
      <c r="R10" s="2558"/>
      <c r="S10" s="897"/>
      <c r="T10" s="898" t="s">
        <v>873</v>
      </c>
      <c r="U10" s="2559"/>
      <c r="V10" s="900"/>
      <c r="W10" s="873" t="s">
        <v>872</v>
      </c>
      <c r="X10" s="2558"/>
      <c r="Y10" s="897"/>
      <c r="Z10" s="873" t="s">
        <v>418</v>
      </c>
      <c r="AA10" s="2558"/>
      <c r="AB10" s="2558"/>
      <c r="AC10" s="2558"/>
      <c r="AD10" s="2558"/>
      <c r="AE10" s="902" t="s">
        <v>39</v>
      </c>
      <c r="AF10" s="903"/>
      <c r="AG10" s="903"/>
      <c r="AH10" s="903"/>
      <c r="AI10" s="2527"/>
      <c r="AJ10" s="23"/>
      <c r="AK10" s="23"/>
      <c r="AL10" s="23"/>
      <c r="AM10" s="23"/>
      <c r="AN10" s="23"/>
      <c r="AO10" s="23"/>
      <c r="AP10" s="23"/>
      <c r="AQ10" s="23"/>
      <c r="AR10" s="23"/>
      <c r="AS10" s="23"/>
      <c r="AT10" s="23"/>
      <c r="AU10" s="23"/>
      <c r="AV10" s="23"/>
      <c r="AW10" s="5"/>
      <c r="AX10" s="886"/>
      <c r="AY10" s="870"/>
      <c r="AZ10" s="870"/>
      <c r="BA10" s="870"/>
      <c r="BB10" s="871"/>
      <c r="BC10" s="869"/>
      <c r="BD10" s="870"/>
      <c r="BE10" s="870"/>
      <c r="BF10" s="870"/>
      <c r="BG10" s="871"/>
      <c r="BH10" s="869"/>
      <c r="BI10" s="870"/>
      <c r="BJ10" s="870"/>
      <c r="BK10" s="870"/>
      <c r="BL10" s="872"/>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896"/>
      <c r="B11" s="2558"/>
      <c r="C11" s="2558"/>
      <c r="D11" s="2558"/>
      <c r="E11" s="2558"/>
      <c r="F11" s="2558"/>
      <c r="G11" s="897"/>
      <c r="H11" s="873"/>
      <c r="I11" s="2558"/>
      <c r="J11" s="2558"/>
      <c r="K11" s="2558"/>
      <c r="L11" s="2558"/>
      <c r="M11" s="897"/>
      <c r="N11" s="873"/>
      <c r="O11" s="2558"/>
      <c r="P11" s="897"/>
      <c r="Q11" s="873"/>
      <c r="R11" s="2558"/>
      <c r="S11" s="897"/>
      <c r="T11" s="898"/>
      <c r="U11" s="2559"/>
      <c r="V11" s="900"/>
      <c r="W11" s="873"/>
      <c r="X11" s="2558"/>
      <c r="Y11" s="897"/>
      <c r="Z11" s="876"/>
      <c r="AA11" s="877"/>
      <c r="AB11" s="877"/>
      <c r="AC11" s="877"/>
      <c r="AD11" s="877"/>
      <c r="AE11" s="876"/>
      <c r="AF11" s="877"/>
      <c r="AG11" s="877"/>
      <c r="AH11" s="877"/>
      <c r="AI11" s="878"/>
      <c r="AJ11" s="23"/>
      <c r="AK11" s="23"/>
      <c r="AL11" s="23"/>
      <c r="AM11" s="23"/>
      <c r="AN11" s="23"/>
      <c r="AO11" s="23"/>
      <c r="AP11" s="23"/>
      <c r="AQ11" s="23"/>
      <c r="AR11" s="23"/>
      <c r="AS11" s="23"/>
      <c r="AT11" s="23"/>
      <c r="AU11" s="23"/>
      <c r="AV11" s="23"/>
      <c r="AW11" s="5"/>
      <c r="AX11" s="930"/>
      <c r="AY11" s="923"/>
      <c r="AZ11" s="923"/>
      <c r="BA11" s="923"/>
      <c r="BB11" s="931"/>
      <c r="BC11" s="922"/>
      <c r="BD11" s="923"/>
      <c r="BE11" s="923"/>
      <c r="BF11" s="923"/>
      <c r="BG11" s="931"/>
      <c r="BH11" s="922"/>
      <c r="BI11" s="923"/>
      <c r="BJ11" s="923"/>
      <c r="BK11" s="923"/>
      <c r="BL11" s="924"/>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36"/>
      <c r="B12" s="937"/>
      <c r="C12" s="937"/>
      <c r="D12" s="937"/>
      <c r="E12" s="937"/>
      <c r="F12" s="937"/>
      <c r="G12" s="938"/>
      <c r="H12" s="2555" t="s">
        <v>102</v>
      </c>
      <c r="I12" s="2556"/>
      <c r="J12" s="2556"/>
      <c r="K12" s="2556"/>
      <c r="L12" s="2556"/>
      <c r="M12" s="2557"/>
      <c r="N12" s="2552"/>
      <c r="O12" s="2552"/>
      <c r="P12" s="2552"/>
      <c r="Q12" s="2552"/>
      <c r="R12" s="2552"/>
      <c r="S12" s="2552"/>
      <c r="T12" s="2552"/>
      <c r="U12" s="2552"/>
      <c r="V12" s="2552"/>
      <c r="W12" s="2552"/>
      <c r="X12" s="2552"/>
      <c r="Y12" s="2552"/>
      <c r="Z12" s="2553" t="str">
        <f>IF(A12&lt;&gt;"","---","")</f>
        <v/>
      </c>
      <c r="AA12" s="2554"/>
      <c r="AB12" s="2554"/>
      <c r="AC12" s="2554"/>
      <c r="AD12" s="2554"/>
      <c r="AE12" s="2563"/>
      <c r="AF12" s="2564"/>
      <c r="AG12" s="2564"/>
      <c r="AH12" s="2564"/>
      <c r="AI12" s="2565"/>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39"/>
      <c r="B13" s="940"/>
      <c r="C13" s="940"/>
      <c r="D13" s="940"/>
      <c r="E13" s="940"/>
      <c r="F13" s="940"/>
      <c r="G13" s="941"/>
      <c r="H13" s="2560" t="s">
        <v>101</v>
      </c>
      <c r="I13" s="2561"/>
      <c r="J13" s="2561"/>
      <c r="K13" s="2561"/>
      <c r="L13" s="2561"/>
      <c r="M13" s="2562"/>
      <c r="N13" s="919"/>
      <c r="O13" s="919"/>
      <c r="P13" s="919"/>
      <c r="Q13" s="919"/>
      <c r="R13" s="919"/>
      <c r="S13" s="919"/>
      <c r="T13" s="919"/>
      <c r="U13" s="919"/>
      <c r="V13" s="919"/>
      <c r="W13" s="919"/>
      <c r="X13" s="919"/>
      <c r="Y13" s="919"/>
      <c r="Z13" s="1018"/>
      <c r="AA13" s="991"/>
      <c r="AB13" s="991"/>
      <c r="AC13" s="2196" t="str">
        <f>IF(A12&lt;&gt;"","CS","")</f>
        <v/>
      </c>
      <c r="AD13" s="2196"/>
      <c r="AE13" s="1115"/>
      <c r="AF13" s="1116"/>
      <c r="AG13" s="1116"/>
      <c r="AH13" s="1116"/>
      <c r="AI13" s="1277"/>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36"/>
      <c r="B14" s="937"/>
      <c r="C14" s="937"/>
      <c r="D14" s="937"/>
      <c r="E14" s="937"/>
      <c r="F14" s="937"/>
      <c r="G14" s="938"/>
      <c r="H14" s="2555" t="s">
        <v>102</v>
      </c>
      <c r="I14" s="2556"/>
      <c r="J14" s="2556"/>
      <c r="K14" s="2556"/>
      <c r="L14" s="2556"/>
      <c r="M14" s="2557"/>
      <c r="N14" s="2552"/>
      <c r="O14" s="2552"/>
      <c r="P14" s="2552"/>
      <c r="Q14" s="2552"/>
      <c r="R14" s="2552"/>
      <c r="S14" s="2552"/>
      <c r="T14" s="2552"/>
      <c r="U14" s="2552"/>
      <c r="V14" s="2552"/>
      <c r="W14" s="2552"/>
      <c r="X14" s="2552"/>
      <c r="Y14" s="2552"/>
      <c r="Z14" s="2553" t="str">
        <f>IF(A14&lt;&gt;"","---","")</f>
        <v/>
      </c>
      <c r="AA14" s="2554"/>
      <c r="AB14" s="2554"/>
      <c r="AC14" s="2554"/>
      <c r="AD14" s="2554"/>
      <c r="AE14" s="2563"/>
      <c r="AF14" s="2564"/>
      <c r="AG14" s="2564"/>
      <c r="AH14" s="2564"/>
      <c r="AI14" s="2565"/>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39"/>
      <c r="B15" s="940"/>
      <c r="C15" s="940"/>
      <c r="D15" s="940"/>
      <c r="E15" s="940"/>
      <c r="F15" s="940"/>
      <c r="G15" s="941"/>
      <c r="H15" s="2560" t="s">
        <v>101</v>
      </c>
      <c r="I15" s="2561"/>
      <c r="J15" s="2561"/>
      <c r="K15" s="2561"/>
      <c r="L15" s="2561"/>
      <c r="M15" s="2562"/>
      <c r="N15" s="919"/>
      <c r="O15" s="919"/>
      <c r="P15" s="919"/>
      <c r="Q15" s="919"/>
      <c r="R15" s="919"/>
      <c r="S15" s="919"/>
      <c r="T15" s="919"/>
      <c r="U15" s="919"/>
      <c r="V15" s="919"/>
      <c r="W15" s="919"/>
      <c r="X15" s="919"/>
      <c r="Y15" s="919"/>
      <c r="Z15" s="1018"/>
      <c r="AA15" s="991"/>
      <c r="AB15" s="991"/>
      <c r="AC15" s="2196" t="str">
        <f>IF(A14&lt;&gt;"","CS","")</f>
        <v/>
      </c>
      <c r="AD15" s="2196"/>
      <c r="AE15" s="1115"/>
      <c r="AF15" s="1116"/>
      <c r="AG15" s="1116"/>
      <c r="AH15" s="1116"/>
      <c r="AI15" s="1277"/>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36"/>
      <c r="B16" s="937"/>
      <c r="C16" s="937"/>
      <c r="D16" s="937"/>
      <c r="E16" s="937"/>
      <c r="F16" s="937"/>
      <c r="G16" s="938"/>
      <c r="H16" s="2555" t="s">
        <v>102</v>
      </c>
      <c r="I16" s="2556"/>
      <c r="J16" s="2556"/>
      <c r="K16" s="2556"/>
      <c r="L16" s="2556"/>
      <c r="M16" s="2557"/>
      <c r="N16" s="2552"/>
      <c r="O16" s="2552"/>
      <c r="P16" s="2552"/>
      <c r="Q16" s="2552"/>
      <c r="R16" s="2552"/>
      <c r="S16" s="2552"/>
      <c r="T16" s="2552"/>
      <c r="U16" s="2552"/>
      <c r="V16" s="2552"/>
      <c r="W16" s="2552"/>
      <c r="X16" s="2552"/>
      <c r="Y16" s="2552"/>
      <c r="Z16" s="2553" t="str">
        <f>IF(A16&lt;&gt;"","---","")</f>
        <v/>
      </c>
      <c r="AA16" s="2554"/>
      <c r="AB16" s="2554"/>
      <c r="AC16" s="2554"/>
      <c r="AD16" s="2554"/>
      <c r="AE16" s="2563"/>
      <c r="AF16" s="2564"/>
      <c r="AG16" s="2564"/>
      <c r="AH16" s="2564"/>
      <c r="AI16" s="2565"/>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39"/>
      <c r="B17" s="940"/>
      <c r="C17" s="940"/>
      <c r="D17" s="940"/>
      <c r="E17" s="940"/>
      <c r="F17" s="940"/>
      <c r="G17" s="941"/>
      <c r="H17" s="2560" t="s">
        <v>101</v>
      </c>
      <c r="I17" s="2561"/>
      <c r="J17" s="2561"/>
      <c r="K17" s="2561"/>
      <c r="L17" s="2561"/>
      <c r="M17" s="2562"/>
      <c r="N17" s="919"/>
      <c r="O17" s="919"/>
      <c r="P17" s="919"/>
      <c r="Q17" s="919"/>
      <c r="R17" s="919"/>
      <c r="S17" s="919"/>
      <c r="T17" s="2058"/>
      <c r="U17" s="919"/>
      <c r="V17" s="919"/>
      <c r="W17" s="919"/>
      <c r="X17" s="919"/>
      <c r="Y17" s="919"/>
      <c r="Z17" s="1018"/>
      <c r="AA17" s="991"/>
      <c r="AB17" s="991"/>
      <c r="AC17" s="2196" t="str">
        <f>IF(A16&lt;&gt;"","CS","")</f>
        <v/>
      </c>
      <c r="AD17" s="2196"/>
      <c r="AE17" s="1115"/>
      <c r="AF17" s="1116"/>
      <c r="AG17" s="1116"/>
      <c r="AH17" s="1116"/>
      <c r="AI17" s="1277"/>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36"/>
      <c r="B18" s="937"/>
      <c r="C18" s="937"/>
      <c r="D18" s="937"/>
      <c r="E18" s="937"/>
      <c r="F18" s="937"/>
      <c r="G18" s="938"/>
      <c r="H18" s="2555" t="s">
        <v>102</v>
      </c>
      <c r="I18" s="2556"/>
      <c r="J18" s="2556"/>
      <c r="K18" s="2556"/>
      <c r="L18" s="2556"/>
      <c r="M18" s="2557"/>
      <c r="N18" s="2552"/>
      <c r="O18" s="2552"/>
      <c r="P18" s="2552"/>
      <c r="Q18" s="2552"/>
      <c r="R18" s="2552"/>
      <c r="S18" s="2552"/>
      <c r="T18" s="2552"/>
      <c r="U18" s="2552"/>
      <c r="V18" s="2552"/>
      <c r="W18" s="2552"/>
      <c r="X18" s="2552"/>
      <c r="Y18" s="2552"/>
      <c r="Z18" s="2553" t="str">
        <f>IF(A18&lt;&gt;"","---","")</f>
        <v/>
      </c>
      <c r="AA18" s="2554"/>
      <c r="AB18" s="2554"/>
      <c r="AC18" s="2554"/>
      <c r="AD18" s="2554"/>
      <c r="AE18" s="2563"/>
      <c r="AF18" s="2564"/>
      <c r="AG18" s="2564"/>
      <c r="AH18" s="2564"/>
      <c r="AI18" s="2565"/>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39"/>
      <c r="B19" s="940"/>
      <c r="C19" s="940"/>
      <c r="D19" s="940"/>
      <c r="E19" s="940"/>
      <c r="F19" s="940"/>
      <c r="G19" s="941"/>
      <c r="H19" s="2560" t="s">
        <v>101</v>
      </c>
      <c r="I19" s="2561"/>
      <c r="J19" s="2561"/>
      <c r="K19" s="2561"/>
      <c r="L19" s="2561"/>
      <c r="M19" s="2562"/>
      <c r="N19" s="919"/>
      <c r="O19" s="919"/>
      <c r="P19" s="919"/>
      <c r="Q19" s="919"/>
      <c r="R19" s="919"/>
      <c r="S19" s="919"/>
      <c r="T19" s="2058"/>
      <c r="U19" s="919"/>
      <c r="V19" s="919"/>
      <c r="W19" s="919"/>
      <c r="X19" s="919"/>
      <c r="Y19" s="919"/>
      <c r="Z19" s="1018"/>
      <c r="AA19" s="991"/>
      <c r="AB19" s="991"/>
      <c r="AC19" s="2196" t="str">
        <f>IF(A18&lt;&gt;"","CS","")</f>
        <v/>
      </c>
      <c r="AD19" s="2196"/>
      <c r="AE19" s="1115"/>
      <c r="AF19" s="1116"/>
      <c r="AG19" s="1116"/>
      <c r="AH19" s="1116"/>
      <c r="AI19" s="1277"/>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36"/>
      <c r="B20" s="937"/>
      <c r="C20" s="937"/>
      <c r="D20" s="937"/>
      <c r="E20" s="937"/>
      <c r="F20" s="937"/>
      <c r="G20" s="938"/>
      <c r="H20" s="2555" t="s">
        <v>102</v>
      </c>
      <c r="I20" s="2556"/>
      <c r="J20" s="2556"/>
      <c r="K20" s="2556"/>
      <c r="L20" s="2556"/>
      <c r="M20" s="2557"/>
      <c r="N20" s="2552"/>
      <c r="O20" s="2552"/>
      <c r="P20" s="2552"/>
      <c r="Q20" s="2552"/>
      <c r="R20" s="2552"/>
      <c r="S20" s="2552"/>
      <c r="T20" s="2552"/>
      <c r="U20" s="2552"/>
      <c r="V20" s="2552"/>
      <c r="W20" s="2552"/>
      <c r="X20" s="2552"/>
      <c r="Y20" s="2552"/>
      <c r="Z20" s="2553" t="str">
        <f>IF(A20&lt;&gt;"","---","")</f>
        <v/>
      </c>
      <c r="AA20" s="2554"/>
      <c r="AB20" s="2554"/>
      <c r="AC20" s="2554"/>
      <c r="AD20" s="2554"/>
      <c r="AE20" s="2563"/>
      <c r="AF20" s="2564"/>
      <c r="AG20" s="2564"/>
      <c r="AH20" s="2564"/>
      <c r="AI20" s="2565"/>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39"/>
      <c r="B21" s="940"/>
      <c r="C21" s="940"/>
      <c r="D21" s="940"/>
      <c r="E21" s="940"/>
      <c r="F21" s="940"/>
      <c r="G21" s="941"/>
      <c r="H21" s="2560" t="s">
        <v>101</v>
      </c>
      <c r="I21" s="2561"/>
      <c r="J21" s="2561"/>
      <c r="K21" s="2561"/>
      <c r="L21" s="2561"/>
      <c r="M21" s="2562"/>
      <c r="N21" s="919"/>
      <c r="O21" s="919"/>
      <c r="P21" s="919"/>
      <c r="Q21" s="919"/>
      <c r="R21" s="919"/>
      <c r="S21" s="919"/>
      <c r="T21" s="2058"/>
      <c r="U21" s="919"/>
      <c r="V21" s="919"/>
      <c r="W21" s="919"/>
      <c r="X21" s="919"/>
      <c r="Y21" s="919"/>
      <c r="Z21" s="1018"/>
      <c r="AA21" s="991"/>
      <c r="AB21" s="991"/>
      <c r="AC21" s="2196" t="str">
        <f>IF(A20&lt;&gt;"","CS","")</f>
        <v/>
      </c>
      <c r="AD21" s="2196"/>
      <c r="AE21" s="1115"/>
      <c r="AF21" s="1116"/>
      <c r="AG21" s="1116"/>
      <c r="AH21" s="1116"/>
      <c r="AI21" s="1277"/>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36"/>
      <c r="B22" s="937"/>
      <c r="C22" s="937"/>
      <c r="D22" s="937"/>
      <c r="E22" s="937"/>
      <c r="F22" s="937"/>
      <c r="G22" s="938"/>
      <c r="H22" s="2555" t="s">
        <v>102</v>
      </c>
      <c r="I22" s="2556"/>
      <c r="J22" s="2556"/>
      <c r="K22" s="2556"/>
      <c r="L22" s="2556"/>
      <c r="M22" s="2557"/>
      <c r="N22" s="2552"/>
      <c r="O22" s="2552"/>
      <c r="P22" s="2552"/>
      <c r="Q22" s="2552"/>
      <c r="R22" s="2552"/>
      <c r="S22" s="2552"/>
      <c r="T22" s="2552"/>
      <c r="U22" s="2552"/>
      <c r="V22" s="2552"/>
      <c r="W22" s="2552"/>
      <c r="X22" s="2552"/>
      <c r="Y22" s="2552"/>
      <c r="Z22" s="2553" t="str">
        <f>IF(A22&lt;&gt;"","---","")</f>
        <v/>
      </c>
      <c r="AA22" s="2554"/>
      <c r="AB22" s="2554"/>
      <c r="AC22" s="2554"/>
      <c r="AD22" s="2554"/>
      <c r="AE22" s="2563"/>
      <c r="AF22" s="2564"/>
      <c r="AG22" s="2564"/>
      <c r="AH22" s="2564"/>
      <c r="AI22" s="2565"/>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39"/>
      <c r="B23" s="940"/>
      <c r="C23" s="940"/>
      <c r="D23" s="940"/>
      <c r="E23" s="940"/>
      <c r="F23" s="940"/>
      <c r="G23" s="941"/>
      <c r="H23" s="2560" t="s">
        <v>101</v>
      </c>
      <c r="I23" s="2561"/>
      <c r="J23" s="2561"/>
      <c r="K23" s="2561"/>
      <c r="L23" s="2561"/>
      <c r="M23" s="2562"/>
      <c r="N23" s="919"/>
      <c r="O23" s="919"/>
      <c r="P23" s="919"/>
      <c r="Q23" s="919"/>
      <c r="R23" s="919"/>
      <c r="S23" s="919"/>
      <c r="T23" s="2058"/>
      <c r="U23" s="919"/>
      <c r="V23" s="919"/>
      <c r="W23" s="919"/>
      <c r="X23" s="919"/>
      <c r="Y23" s="919"/>
      <c r="Z23" s="1018"/>
      <c r="AA23" s="991"/>
      <c r="AB23" s="991"/>
      <c r="AC23" s="2196" t="str">
        <f>IF(A22&lt;&gt;"","CS","")</f>
        <v/>
      </c>
      <c r="AD23" s="2196"/>
      <c r="AE23" s="1115"/>
      <c r="AF23" s="1116"/>
      <c r="AG23" s="1116"/>
      <c r="AH23" s="1116"/>
      <c r="AI23" s="1277"/>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36"/>
      <c r="B24" s="937"/>
      <c r="C24" s="937"/>
      <c r="D24" s="937"/>
      <c r="E24" s="937"/>
      <c r="F24" s="937"/>
      <c r="G24" s="938"/>
      <c r="H24" s="2555" t="s">
        <v>102</v>
      </c>
      <c r="I24" s="2556"/>
      <c r="J24" s="2556"/>
      <c r="K24" s="2556"/>
      <c r="L24" s="2556"/>
      <c r="M24" s="2557"/>
      <c r="N24" s="2552"/>
      <c r="O24" s="2552"/>
      <c r="P24" s="2552"/>
      <c r="Q24" s="2552"/>
      <c r="R24" s="2552"/>
      <c r="S24" s="2552"/>
      <c r="T24" s="2552"/>
      <c r="U24" s="2552"/>
      <c r="V24" s="2552"/>
      <c r="W24" s="2552"/>
      <c r="X24" s="2552"/>
      <c r="Y24" s="2552"/>
      <c r="Z24" s="2553" t="str">
        <f>IF(A24&lt;&gt;"","---","")</f>
        <v/>
      </c>
      <c r="AA24" s="2554"/>
      <c r="AB24" s="2554"/>
      <c r="AC24" s="2554"/>
      <c r="AD24" s="2554"/>
      <c r="AE24" s="2563"/>
      <c r="AF24" s="2564"/>
      <c r="AG24" s="2564"/>
      <c r="AH24" s="2564"/>
      <c r="AI24" s="2565"/>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39"/>
      <c r="B25" s="940"/>
      <c r="C25" s="940"/>
      <c r="D25" s="940"/>
      <c r="E25" s="940"/>
      <c r="F25" s="940"/>
      <c r="G25" s="941"/>
      <c r="H25" s="2560" t="s">
        <v>101</v>
      </c>
      <c r="I25" s="2561"/>
      <c r="J25" s="2561"/>
      <c r="K25" s="2561"/>
      <c r="L25" s="2561"/>
      <c r="M25" s="2562"/>
      <c r="N25" s="919"/>
      <c r="O25" s="919"/>
      <c r="P25" s="919"/>
      <c r="Q25" s="919"/>
      <c r="R25" s="919"/>
      <c r="S25" s="919"/>
      <c r="T25" s="2058"/>
      <c r="U25" s="919"/>
      <c r="V25" s="919"/>
      <c r="W25" s="919"/>
      <c r="X25" s="919"/>
      <c r="Y25" s="919"/>
      <c r="Z25" s="1018"/>
      <c r="AA25" s="991"/>
      <c r="AB25" s="991"/>
      <c r="AC25" s="2196" t="str">
        <f>IF(A24&lt;&gt;"","CS","")</f>
        <v/>
      </c>
      <c r="AD25" s="2196"/>
      <c r="AE25" s="1115"/>
      <c r="AF25" s="1116"/>
      <c r="AG25" s="1116"/>
      <c r="AH25" s="1116"/>
      <c r="AI25" s="1277"/>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36"/>
      <c r="B26" s="937"/>
      <c r="C26" s="937"/>
      <c r="D26" s="937"/>
      <c r="E26" s="937"/>
      <c r="F26" s="937"/>
      <c r="G26" s="938"/>
      <c r="H26" s="2555" t="s">
        <v>102</v>
      </c>
      <c r="I26" s="2556"/>
      <c r="J26" s="2556"/>
      <c r="K26" s="2556"/>
      <c r="L26" s="2556"/>
      <c r="M26" s="2557"/>
      <c r="N26" s="2552"/>
      <c r="O26" s="2552"/>
      <c r="P26" s="2552"/>
      <c r="Q26" s="2552"/>
      <c r="R26" s="2552"/>
      <c r="S26" s="2552"/>
      <c r="T26" s="2552"/>
      <c r="U26" s="2552"/>
      <c r="V26" s="2552"/>
      <c r="W26" s="2552"/>
      <c r="X26" s="2552"/>
      <c r="Y26" s="2552"/>
      <c r="Z26" s="2553" t="str">
        <f>IF(A26&lt;&gt;"","---","")</f>
        <v/>
      </c>
      <c r="AA26" s="2554"/>
      <c r="AB26" s="2554"/>
      <c r="AC26" s="2554"/>
      <c r="AD26" s="2554"/>
      <c r="AE26" s="2563"/>
      <c r="AF26" s="2564"/>
      <c r="AG26" s="2564"/>
      <c r="AH26" s="2564"/>
      <c r="AI26" s="2565"/>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39"/>
      <c r="B27" s="940"/>
      <c r="C27" s="940"/>
      <c r="D27" s="940"/>
      <c r="E27" s="940"/>
      <c r="F27" s="940"/>
      <c r="G27" s="941"/>
      <c r="H27" s="2560" t="s">
        <v>101</v>
      </c>
      <c r="I27" s="2561"/>
      <c r="J27" s="2561"/>
      <c r="K27" s="2561"/>
      <c r="L27" s="2561"/>
      <c r="M27" s="2562"/>
      <c r="N27" s="919"/>
      <c r="O27" s="919"/>
      <c r="P27" s="919"/>
      <c r="Q27" s="2058"/>
      <c r="R27" s="919"/>
      <c r="S27" s="919"/>
      <c r="T27" s="2058"/>
      <c r="U27" s="919"/>
      <c r="V27" s="919"/>
      <c r="W27" s="919"/>
      <c r="X27" s="919"/>
      <c r="Y27" s="919"/>
      <c r="Z27" s="1018"/>
      <c r="AA27" s="991"/>
      <c r="AB27" s="991"/>
      <c r="AC27" s="2196" t="str">
        <f>IF(A26&lt;&gt;"","CS","")</f>
        <v/>
      </c>
      <c r="AD27" s="2196"/>
      <c r="AE27" s="1115"/>
      <c r="AF27" s="1116"/>
      <c r="AG27" s="1116"/>
      <c r="AH27" s="1116"/>
      <c r="AI27" s="1277"/>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36"/>
      <c r="B28" s="937"/>
      <c r="C28" s="937"/>
      <c r="D28" s="937"/>
      <c r="E28" s="937"/>
      <c r="F28" s="937"/>
      <c r="G28" s="938"/>
      <c r="H28" s="2555" t="s">
        <v>102</v>
      </c>
      <c r="I28" s="2556"/>
      <c r="J28" s="2556"/>
      <c r="K28" s="2556"/>
      <c r="L28" s="2556"/>
      <c r="M28" s="2557"/>
      <c r="N28" s="2552"/>
      <c r="O28" s="2552"/>
      <c r="P28" s="2552"/>
      <c r="Q28" s="2552"/>
      <c r="R28" s="2552"/>
      <c r="S28" s="2552"/>
      <c r="T28" s="2552"/>
      <c r="U28" s="2552"/>
      <c r="V28" s="2552"/>
      <c r="W28" s="2552"/>
      <c r="X28" s="2552"/>
      <c r="Y28" s="2552"/>
      <c r="Z28" s="2553" t="str">
        <f>IF(A28&lt;&gt;"","---","")</f>
        <v/>
      </c>
      <c r="AA28" s="2554"/>
      <c r="AB28" s="2554"/>
      <c r="AC28" s="2554"/>
      <c r="AD28" s="2554"/>
      <c r="AE28" s="2563"/>
      <c r="AF28" s="2564"/>
      <c r="AG28" s="2564"/>
      <c r="AH28" s="2564"/>
      <c r="AI28" s="2565"/>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39"/>
      <c r="B29" s="940"/>
      <c r="C29" s="940"/>
      <c r="D29" s="940"/>
      <c r="E29" s="940"/>
      <c r="F29" s="940"/>
      <c r="G29" s="941"/>
      <c r="H29" s="2560" t="s">
        <v>101</v>
      </c>
      <c r="I29" s="2561"/>
      <c r="J29" s="2561"/>
      <c r="K29" s="2561"/>
      <c r="L29" s="2561"/>
      <c r="M29" s="2562"/>
      <c r="N29" s="919"/>
      <c r="O29" s="919"/>
      <c r="P29" s="919"/>
      <c r="Q29" s="919"/>
      <c r="R29" s="919"/>
      <c r="S29" s="919"/>
      <c r="T29" s="2058"/>
      <c r="U29" s="919"/>
      <c r="V29" s="919"/>
      <c r="W29" s="919"/>
      <c r="X29" s="919"/>
      <c r="Y29" s="919"/>
      <c r="Z29" s="1018"/>
      <c r="AA29" s="991"/>
      <c r="AB29" s="991"/>
      <c r="AC29" s="2196" t="str">
        <f>IF(A28&lt;&gt;"","CS","")</f>
        <v/>
      </c>
      <c r="AD29" s="2196"/>
      <c r="AE29" s="1115"/>
      <c r="AF29" s="1116"/>
      <c r="AG29" s="1116"/>
      <c r="AH29" s="1116"/>
      <c r="AI29" s="1277"/>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36"/>
      <c r="B30" s="937"/>
      <c r="C30" s="937"/>
      <c r="D30" s="937"/>
      <c r="E30" s="937"/>
      <c r="F30" s="937"/>
      <c r="G30" s="938"/>
      <c r="H30" s="2555" t="s">
        <v>102</v>
      </c>
      <c r="I30" s="2556"/>
      <c r="J30" s="2556"/>
      <c r="K30" s="2556"/>
      <c r="L30" s="2556"/>
      <c r="M30" s="2557"/>
      <c r="N30" s="2552"/>
      <c r="O30" s="2552"/>
      <c r="P30" s="2552"/>
      <c r="Q30" s="2552"/>
      <c r="R30" s="2552"/>
      <c r="S30" s="2552"/>
      <c r="T30" s="2552"/>
      <c r="U30" s="2552"/>
      <c r="V30" s="2552"/>
      <c r="W30" s="2552"/>
      <c r="X30" s="2552"/>
      <c r="Y30" s="2552"/>
      <c r="Z30" s="2553" t="str">
        <f>IF(A30&lt;&gt;"","---","")</f>
        <v/>
      </c>
      <c r="AA30" s="2554"/>
      <c r="AB30" s="2554"/>
      <c r="AC30" s="2554"/>
      <c r="AD30" s="2554"/>
      <c r="AE30" s="2563"/>
      <c r="AF30" s="2564"/>
      <c r="AG30" s="2564"/>
      <c r="AH30" s="2564"/>
      <c r="AI30" s="2565"/>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39"/>
      <c r="B31" s="940"/>
      <c r="C31" s="940"/>
      <c r="D31" s="940"/>
      <c r="E31" s="940"/>
      <c r="F31" s="940"/>
      <c r="G31" s="941"/>
      <c r="H31" s="2560" t="s">
        <v>101</v>
      </c>
      <c r="I31" s="2561"/>
      <c r="J31" s="2561"/>
      <c r="K31" s="2561"/>
      <c r="L31" s="2561"/>
      <c r="M31" s="2562"/>
      <c r="N31" s="919"/>
      <c r="O31" s="919"/>
      <c r="P31" s="919"/>
      <c r="Q31" s="919"/>
      <c r="R31" s="919"/>
      <c r="S31" s="919"/>
      <c r="T31" s="2058"/>
      <c r="U31" s="919"/>
      <c r="V31" s="919"/>
      <c r="W31" s="919"/>
      <c r="X31" s="919"/>
      <c r="Y31" s="919"/>
      <c r="Z31" s="1018"/>
      <c r="AA31" s="991"/>
      <c r="AB31" s="991"/>
      <c r="AC31" s="2196" t="str">
        <f>IF(A30&lt;&gt;"","CS","")</f>
        <v/>
      </c>
      <c r="AD31" s="2196"/>
      <c r="AE31" s="1115"/>
      <c r="AF31" s="1116"/>
      <c r="AG31" s="1116"/>
      <c r="AH31" s="1116"/>
      <c r="AI31" s="1277"/>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36"/>
      <c r="B32" s="937"/>
      <c r="C32" s="937"/>
      <c r="D32" s="937"/>
      <c r="E32" s="937"/>
      <c r="F32" s="937"/>
      <c r="G32" s="938"/>
      <c r="H32" s="2555" t="s">
        <v>102</v>
      </c>
      <c r="I32" s="2556"/>
      <c r="J32" s="2556"/>
      <c r="K32" s="2556"/>
      <c r="L32" s="2556"/>
      <c r="M32" s="2557"/>
      <c r="N32" s="2552"/>
      <c r="O32" s="2552"/>
      <c r="P32" s="2552"/>
      <c r="Q32" s="2552"/>
      <c r="R32" s="2552"/>
      <c r="S32" s="2552"/>
      <c r="T32" s="2552"/>
      <c r="U32" s="2552"/>
      <c r="V32" s="2552"/>
      <c r="W32" s="2552"/>
      <c r="X32" s="2552"/>
      <c r="Y32" s="2552"/>
      <c r="Z32" s="2553" t="str">
        <f>IF(A32&lt;&gt;"","---","")</f>
        <v/>
      </c>
      <c r="AA32" s="2554"/>
      <c r="AB32" s="2554"/>
      <c r="AC32" s="2554"/>
      <c r="AD32" s="2554"/>
      <c r="AE32" s="2563"/>
      <c r="AF32" s="2564"/>
      <c r="AG32" s="2564"/>
      <c r="AH32" s="2564"/>
      <c r="AI32" s="2565"/>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66"/>
      <c r="B33" s="967"/>
      <c r="C33" s="967"/>
      <c r="D33" s="967"/>
      <c r="E33" s="967"/>
      <c r="F33" s="967"/>
      <c r="G33" s="968"/>
      <c r="H33" s="2566" t="s">
        <v>101</v>
      </c>
      <c r="I33" s="2567"/>
      <c r="J33" s="2567"/>
      <c r="K33" s="2567"/>
      <c r="L33" s="2567"/>
      <c r="M33" s="2568"/>
      <c r="N33" s="977"/>
      <c r="O33" s="977"/>
      <c r="P33" s="977"/>
      <c r="Q33" s="977"/>
      <c r="R33" s="977"/>
      <c r="S33" s="977"/>
      <c r="T33" s="2569"/>
      <c r="U33" s="977"/>
      <c r="V33" s="977"/>
      <c r="W33" s="977"/>
      <c r="X33" s="977"/>
      <c r="Y33" s="977"/>
      <c r="Z33" s="2570"/>
      <c r="AA33" s="2571"/>
      <c r="AB33" s="2571"/>
      <c r="AC33" s="2196" t="str">
        <f>IF(A32&lt;&gt;"","CS","")</f>
        <v/>
      </c>
      <c r="AD33" s="2196"/>
      <c r="AE33" s="1372"/>
      <c r="AF33" s="1373"/>
      <c r="AG33" s="1373"/>
      <c r="AH33" s="1373"/>
      <c r="AI33" s="1374"/>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2" t="s">
        <v>869</v>
      </c>
      <c r="L34" s="2573"/>
      <c r="M34" s="2573"/>
      <c r="N34" s="2573"/>
      <c r="O34" s="2573"/>
      <c r="P34" s="2573"/>
      <c r="Q34" s="2573"/>
      <c r="R34" s="2573"/>
      <c r="S34" s="2573"/>
      <c r="T34" s="2573"/>
      <c r="U34" s="2573"/>
      <c r="V34" s="2574"/>
      <c r="W34" s="2575">
        <f>SUM(W12,W14,W16,W18,W20,W22,W24,W26,W28,W30,W32)</f>
        <v>0</v>
      </c>
      <c r="X34" s="2575"/>
      <c r="Y34" s="2575"/>
      <c r="Z34" s="2579">
        <f>SUM(W12,W14,W16,W18,W20,W22,W24,W26,W28,W30,W32)</f>
        <v>0</v>
      </c>
      <c r="AA34" s="2580"/>
      <c r="AB34" s="2580"/>
      <c r="AC34" s="2580"/>
      <c r="AD34" s="2580"/>
      <c r="AE34" s="2580"/>
      <c r="AF34" s="2580"/>
      <c r="AG34" s="2580"/>
      <c r="AH34" s="2580"/>
      <c r="AI34" s="2581"/>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76" t="s">
        <v>870</v>
      </c>
      <c r="L35" s="2577"/>
      <c r="M35" s="2577"/>
      <c r="N35" s="2577"/>
      <c r="O35" s="2577"/>
      <c r="P35" s="2577"/>
      <c r="Q35" s="2577"/>
      <c r="R35" s="2577"/>
      <c r="S35" s="2577"/>
      <c r="T35" s="2577"/>
      <c r="U35" s="2577"/>
      <c r="V35" s="2578"/>
      <c r="W35" s="976">
        <f>SUM(W13,W15,W17,W19,W21,W23,W25,W27,W29,W31,W33)</f>
        <v>0</v>
      </c>
      <c r="X35" s="976"/>
      <c r="Y35" s="976"/>
      <c r="Z35" s="2582"/>
      <c r="AA35" s="2583"/>
      <c r="AB35" s="2583"/>
      <c r="AC35" s="2583"/>
      <c r="AD35" s="2583"/>
      <c r="AE35" s="2583"/>
      <c r="AF35" s="2583"/>
      <c r="AG35" s="2583"/>
      <c r="AH35" s="2583"/>
      <c r="AI35" s="2584"/>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57"/>
      <c r="C36" s="957"/>
      <c r="D36" s="957"/>
      <c r="E36" s="957"/>
      <c r="F36" s="957"/>
      <c r="G36" s="957"/>
      <c r="H36" s="957"/>
      <c r="I36" s="957"/>
      <c r="J36" s="957"/>
      <c r="K36" s="957"/>
      <c r="L36" s="957"/>
      <c r="M36" s="957"/>
      <c r="N36" s="957"/>
      <c r="O36" s="957"/>
      <c r="P36" s="957"/>
      <c r="Q36" s="957"/>
      <c r="R36" s="957"/>
      <c r="S36" s="957"/>
      <c r="T36" s="957"/>
      <c r="U36" s="957"/>
      <c r="V36" s="957"/>
      <c r="W36" s="957"/>
      <c r="X36" s="957"/>
      <c r="Y36" s="957"/>
      <c r="Z36" s="957"/>
      <c r="AA36" s="957"/>
      <c r="AB36" s="957"/>
      <c r="AC36" s="957"/>
      <c r="AD36" s="957"/>
      <c r="AE36" s="957"/>
      <c r="AF36" s="957"/>
      <c r="AG36" s="957"/>
      <c r="AH36" s="957"/>
      <c r="AI36" s="957"/>
      <c r="AJ36" s="957"/>
      <c r="AK36" s="957"/>
      <c r="AL36" s="957"/>
      <c r="AM36" s="957"/>
      <c r="AN36" s="957"/>
      <c r="AO36" s="957"/>
      <c r="AP36" s="957"/>
      <c r="AQ36" s="957"/>
      <c r="AR36" s="957"/>
      <c r="AS36" s="957"/>
      <c r="AT36" s="957"/>
      <c r="AU36" s="957"/>
      <c r="AV36" s="9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57"/>
      <c r="C37" s="957"/>
      <c r="D37" s="957"/>
      <c r="E37" s="957"/>
      <c r="F37" s="957"/>
      <c r="G37" s="957"/>
      <c r="H37" s="957"/>
      <c r="I37" s="957"/>
      <c r="J37" s="957"/>
      <c r="K37" s="957"/>
      <c r="L37" s="957"/>
      <c r="M37" s="957"/>
      <c r="N37" s="957"/>
      <c r="O37" s="957"/>
      <c r="P37" s="957"/>
      <c r="Q37" s="957"/>
      <c r="R37" s="957"/>
      <c r="S37" s="957"/>
      <c r="T37" s="957"/>
      <c r="U37" s="957"/>
      <c r="V37" s="957"/>
      <c r="W37" s="957"/>
      <c r="X37" s="957"/>
      <c r="Y37" s="957"/>
      <c r="Z37" s="957"/>
      <c r="AA37" s="957"/>
      <c r="AB37" s="957"/>
      <c r="AC37" s="957"/>
      <c r="AD37" s="957"/>
      <c r="AE37" s="957"/>
      <c r="AF37" s="957"/>
      <c r="AG37" s="957"/>
      <c r="AH37" s="957"/>
      <c r="AI37" s="957"/>
      <c r="AJ37" s="957"/>
      <c r="AK37" s="957"/>
      <c r="AL37" s="957"/>
      <c r="AM37" s="957"/>
      <c r="AN37" s="957"/>
      <c r="AO37" s="957"/>
      <c r="AP37" s="957"/>
      <c r="AQ37" s="957"/>
      <c r="AR37" s="957"/>
      <c r="AS37" s="957"/>
      <c r="AT37" s="957"/>
      <c r="AU37" s="957"/>
      <c r="AV37" s="95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57"/>
      <c r="C38" s="957"/>
      <c r="D38" s="957"/>
      <c r="E38" s="957"/>
      <c r="F38" s="957"/>
      <c r="G38" s="957"/>
      <c r="H38" s="957"/>
      <c r="I38" s="957"/>
      <c r="J38" s="957"/>
      <c r="K38" s="957"/>
      <c r="L38" s="957"/>
      <c r="M38" s="957"/>
      <c r="N38" s="957"/>
      <c r="O38" s="957"/>
      <c r="P38" s="957"/>
      <c r="Q38" s="957"/>
      <c r="R38" s="957"/>
      <c r="S38" s="957"/>
      <c r="T38" s="957"/>
      <c r="U38" s="957"/>
      <c r="V38" s="957"/>
      <c r="W38" s="957"/>
      <c r="X38" s="957"/>
      <c r="Y38" s="957"/>
      <c r="Z38" s="957"/>
      <c r="AA38" s="957"/>
      <c r="AB38" s="957"/>
      <c r="AC38" s="957"/>
      <c r="AD38" s="957"/>
      <c r="AE38" s="957"/>
      <c r="AF38" s="957"/>
      <c r="AG38" s="957"/>
      <c r="AH38" s="957"/>
      <c r="AI38" s="957"/>
      <c r="AJ38" s="957"/>
      <c r="AK38" s="957"/>
      <c r="AL38" s="957"/>
      <c r="AM38" s="957"/>
      <c r="AN38" s="957"/>
      <c r="AO38" s="957"/>
      <c r="AP38" s="957"/>
      <c r="AQ38" s="957"/>
      <c r="AR38" s="957"/>
      <c r="AS38" s="957"/>
      <c r="AT38" s="957"/>
      <c r="AU38" s="957"/>
      <c r="AV38" s="9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57"/>
      <c r="C39" s="957"/>
      <c r="D39" s="957"/>
      <c r="E39" s="957"/>
      <c r="F39" s="957"/>
      <c r="G39" s="957"/>
      <c r="H39" s="957"/>
      <c r="I39" s="957"/>
      <c r="J39" s="957"/>
      <c r="K39" s="957"/>
      <c r="L39" s="957"/>
      <c r="M39" s="957"/>
      <c r="N39" s="957"/>
      <c r="O39" s="957"/>
      <c r="P39" s="957"/>
      <c r="Q39" s="957"/>
      <c r="R39" s="957"/>
      <c r="S39" s="957"/>
      <c r="T39" s="957"/>
      <c r="U39" s="957"/>
      <c r="V39" s="957"/>
      <c r="W39" s="957"/>
      <c r="X39" s="957"/>
      <c r="Y39" s="957"/>
      <c r="Z39" s="957"/>
      <c r="AA39" s="957"/>
      <c r="AB39" s="957"/>
      <c r="AC39" s="957"/>
      <c r="AD39" s="957"/>
      <c r="AE39" s="957"/>
      <c r="AF39" s="957"/>
      <c r="AG39" s="957"/>
      <c r="AH39" s="957"/>
      <c r="AI39" s="957"/>
      <c r="AJ39" s="957"/>
      <c r="AK39" s="957"/>
      <c r="AL39" s="957"/>
      <c r="AM39" s="957"/>
      <c r="AN39" s="957"/>
      <c r="AO39" s="957"/>
      <c r="AP39" s="957"/>
      <c r="AQ39" s="957"/>
      <c r="AR39" s="957"/>
      <c r="AS39" s="957"/>
      <c r="AT39" s="957"/>
      <c r="AU39" s="957"/>
      <c r="AV39" s="95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57"/>
      <c r="C40" s="957"/>
      <c r="D40" s="957"/>
      <c r="E40" s="957"/>
      <c r="F40" s="957"/>
      <c r="G40" s="957"/>
      <c r="H40" s="957"/>
      <c r="I40" s="957"/>
      <c r="J40" s="957"/>
      <c r="K40" s="957"/>
      <c r="L40" s="957"/>
      <c r="M40" s="957"/>
      <c r="N40" s="957"/>
      <c r="O40" s="957"/>
      <c r="P40" s="957"/>
      <c r="Q40" s="957"/>
      <c r="R40" s="957"/>
      <c r="S40" s="957"/>
      <c r="T40" s="957"/>
      <c r="U40" s="957"/>
      <c r="V40" s="957"/>
      <c r="W40" s="957"/>
      <c r="X40" s="957"/>
      <c r="Y40" s="957"/>
      <c r="Z40" s="957"/>
      <c r="AA40" s="957"/>
      <c r="AB40" s="957"/>
      <c r="AC40" s="957"/>
      <c r="AD40" s="957"/>
      <c r="AE40" s="957"/>
      <c r="AF40" s="957"/>
      <c r="AG40" s="957"/>
      <c r="AH40" s="957"/>
      <c r="AI40" s="957"/>
      <c r="AJ40" s="957"/>
      <c r="AK40" s="957"/>
      <c r="AL40" s="957"/>
      <c r="AM40" s="957"/>
      <c r="AN40" s="957"/>
      <c r="AO40" s="957"/>
      <c r="AP40" s="957"/>
      <c r="AQ40" s="957"/>
      <c r="AR40" s="957"/>
      <c r="AS40" s="957"/>
      <c r="AT40" s="957"/>
      <c r="AU40" s="957"/>
      <c r="AV40" s="95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58" t="s">
        <v>38</v>
      </c>
      <c r="B42" s="958"/>
      <c r="C42" s="958"/>
      <c r="D42" s="958"/>
      <c r="E42" s="959"/>
      <c r="F42" s="959"/>
      <c r="G42" s="959"/>
      <c r="H42" s="959"/>
      <c r="I42" s="959"/>
      <c r="J42" s="959"/>
      <c r="K42" s="959"/>
      <c r="L42" s="42"/>
      <c r="M42" s="42"/>
      <c r="N42" s="42"/>
      <c r="O42" s="42"/>
      <c r="P42" s="42"/>
      <c r="Q42" s="42"/>
      <c r="R42" s="42"/>
      <c r="S42" s="42"/>
      <c r="T42" s="42"/>
      <c r="U42" s="42"/>
      <c r="V42" s="42"/>
      <c r="W42" s="42"/>
      <c r="X42" s="42"/>
      <c r="Y42" s="42"/>
      <c r="Z42" s="42"/>
      <c r="AA42" s="42"/>
      <c r="AB42" s="42"/>
      <c r="AC42" s="42"/>
      <c r="AD42" s="958" t="s">
        <v>37</v>
      </c>
      <c r="AE42" s="958"/>
      <c r="AF42" s="958"/>
      <c r="AG42" s="958"/>
      <c r="AH42" s="958"/>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48" t="s">
        <v>49</v>
      </c>
      <c r="AX1" s="1248"/>
      <c r="AY1" s="1248"/>
      <c r="AZ1" s="1248"/>
      <c r="BA1" s="1248"/>
      <c r="BB1" s="1248"/>
      <c r="BC1" s="1248"/>
      <c r="BD1" s="1248"/>
      <c r="BE1" s="1248"/>
      <c r="BF1" s="1248"/>
      <c r="BG1" s="1248"/>
      <c r="BH1" s="1248"/>
      <c r="BI1" s="1248"/>
      <c r="BJ1" s="1248"/>
      <c r="BK1" s="1248"/>
      <c r="BL1" s="1248"/>
      <c r="BM1" s="1248"/>
      <c r="BN1" s="1248"/>
      <c r="BO1" s="1248"/>
      <c r="BP1" s="1248"/>
      <c r="BQ1" s="1248"/>
      <c r="BR1" s="1248"/>
      <c r="BS1" s="1248"/>
      <c r="BT1" s="1248"/>
      <c r="BU1" s="1248"/>
      <c r="BV1" s="1248"/>
      <c r="BW1" s="1248"/>
      <c r="BX1" s="1248"/>
      <c r="BY1" s="1248"/>
      <c r="BZ1" s="1248"/>
      <c r="CA1" s="1248"/>
      <c r="CB1" s="1248"/>
      <c r="CC1" s="1248"/>
      <c r="CD1" s="1248"/>
      <c r="CE1" s="1248"/>
      <c r="CF1" s="1248"/>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1" t="s">
        <v>675</v>
      </c>
      <c r="AA5" s="1351"/>
      <c r="AB5" s="1351"/>
      <c r="AC5" s="1351"/>
      <c r="AD5" s="1351"/>
      <c r="AE5" s="1351"/>
      <c r="AF5" s="1351"/>
      <c r="AG5" s="1351"/>
      <c r="AH5" s="1351"/>
      <c r="AI5" s="1351"/>
      <c r="AJ5" s="1351"/>
      <c r="AK5" s="1351"/>
      <c r="AL5" s="1351"/>
      <c r="AM5" s="1351"/>
      <c r="AN5" s="1351"/>
      <c r="AO5" s="1351"/>
      <c r="AP5" s="1351"/>
      <c r="AQ5" s="1351"/>
      <c r="AR5" s="1351"/>
      <c r="AS5" s="1351"/>
      <c r="AT5" s="1351"/>
      <c r="AU5" s="1351"/>
      <c r="AV5" s="1351"/>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1" t="s">
        <v>48</v>
      </c>
      <c r="B7" s="1371"/>
      <c r="C7" s="1371"/>
      <c r="D7" s="1371"/>
      <c r="E7" s="1371"/>
      <c r="F7" s="888"/>
      <c r="G7" s="888"/>
      <c r="H7" s="888"/>
      <c r="I7" s="888"/>
      <c r="J7" s="888"/>
      <c r="K7" s="888"/>
      <c r="L7" s="888"/>
      <c r="M7" s="888"/>
      <c r="N7" s="888"/>
      <c r="O7" s="888"/>
      <c r="P7" s="88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88" t="s">
        <v>367</v>
      </c>
      <c r="B9" s="1289"/>
      <c r="C9" s="1289"/>
      <c r="D9" s="1289"/>
      <c r="E9" s="1289"/>
      <c r="F9" s="1289"/>
      <c r="G9" s="1289"/>
      <c r="H9" s="1289"/>
      <c r="I9" s="1289"/>
      <c r="J9" s="1289"/>
      <c r="K9" s="1289"/>
      <c r="L9" s="1289"/>
      <c r="M9" s="1289"/>
      <c r="N9" s="1289"/>
      <c r="O9" s="1289"/>
      <c r="P9" s="1289"/>
      <c r="Q9" s="1289"/>
      <c r="R9" s="1289"/>
      <c r="S9" s="1289"/>
      <c r="T9" s="1289"/>
      <c r="U9" s="1289"/>
      <c r="V9" s="1289"/>
      <c r="W9" s="1289"/>
      <c r="X9" s="1289"/>
      <c r="Y9" s="1289"/>
      <c r="Z9" s="1289"/>
      <c r="AA9" s="1289"/>
      <c r="AB9" s="1289"/>
      <c r="AC9" s="1289"/>
      <c r="AD9" s="1289"/>
      <c r="AE9" s="1289"/>
      <c r="AF9" s="1289"/>
      <c r="AG9" s="1289"/>
      <c r="AH9" s="1289"/>
      <c r="AI9" s="1289"/>
      <c r="AJ9" s="1289"/>
      <c r="AK9" s="1289"/>
      <c r="AL9" s="1289"/>
      <c r="AM9" s="1289"/>
      <c r="AN9" s="1289"/>
      <c r="AO9" s="1289"/>
      <c r="AP9" s="1289"/>
      <c r="AQ9" s="1289"/>
      <c r="AR9" s="1289"/>
      <c r="AS9" s="1289"/>
      <c r="AT9" s="1289"/>
      <c r="AU9" s="1289"/>
      <c r="AV9" s="1290"/>
      <c r="AW9" s="96"/>
      <c r="AX9" s="2634" t="s">
        <v>676</v>
      </c>
      <c r="AY9" s="2635"/>
      <c r="AZ9" s="2635"/>
      <c r="BA9" s="2635"/>
      <c r="BB9" s="2635"/>
      <c r="BC9" s="2635"/>
      <c r="BD9" s="2635"/>
      <c r="BE9" s="2635"/>
      <c r="BF9" s="2635"/>
      <c r="BG9" s="2635"/>
      <c r="BH9" s="2635"/>
      <c r="BI9" s="2635"/>
      <c r="BJ9" s="2635"/>
      <c r="BK9" s="2635"/>
      <c r="BL9" s="2635"/>
      <c r="BM9" s="2635"/>
      <c r="BN9" s="2635"/>
      <c r="BO9" s="2635"/>
      <c r="BP9" s="2635"/>
      <c r="BQ9" s="2635"/>
      <c r="BR9" s="2635"/>
      <c r="BS9" s="2635"/>
      <c r="BT9" s="2635"/>
      <c r="BU9" s="2635"/>
      <c r="BV9" s="2635"/>
      <c r="BW9" s="2635"/>
      <c r="BX9" s="2635"/>
      <c r="BY9" s="2635"/>
      <c r="BZ9" s="2635"/>
      <c r="CA9" s="2635"/>
      <c r="CB9" s="2635"/>
      <c r="CC9" s="2635"/>
      <c r="CD9" s="2635"/>
      <c r="CE9" s="2635"/>
      <c r="CF9" s="2636"/>
    </row>
    <row r="10" spans="1:85" ht="12.75" customHeight="1" thickTop="1" x14ac:dyDescent="0.25">
      <c r="A10" s="2393" t="s">
        <v>428</v>
      </c>
      <c r="B10" s="2381"/>
      <c r="C10" s="2381"/>
      <c r="D10" s="2381"/>
      <c r="E10" s="2381"/>
      <c r="F10" s="2381"/>
      <c r="G10" s="2382"/>
      <c r="H10" s="1946" t="s">
        <v>427</v>
      </c>
      <c r="I10" s="1946"/>
      <c r="J10" s="1946"/>
      <c r="K10" s="1946"/>
      <c r="L10" s="1946"/>
      <c r="M10" s="1946" t="s">
        <v>673</v>
      </c>
      <c r="N10" s="1946"/>
      <c r="O10" s="1946"/>
      <c r="P10" s="1946"/>
      <c r="Q10" s="1946" t="s">
        <v>362</v>
      </c>
      <c r="R10" s="1946"/>
      <c r="S10" s="1946"/>
      <c r="T10" s="1946"/>
      <c r="U10" s="1946" t="s">
        <v>364</v>
      </c>
      <c r="V10" s="1946"/>
      <c r="W10" s="1946"/>
      <c r="X10" s="1946"/>
      <c r="Y10" s="1946" t="s">
        <v>1007</v>
      </c>
      <c r="Z10" s="1946"/>
      <c r="AA10" s="1946"/>
      <c r="AB10" s="1946"/>
      <c r="AC10" s="1946"/>
      <c r="AD10" s="1946"/>
      <c r="AE10" s="1946" t="s">
        <v>98</v>
      </c>
      <c r="AF10" s="1946"/>
      <c r="AG10" s="1946"/>
      <c r="AH10" s="1946"/>
      <c r="AI10" s="1946"/>
      <c r="AJ10" s="1946"/>
      <c r="AK10" s="1946" t="s">
        <v>674</v>
      </c>
      <c r="AL10" s="1946"/>
      <c r="AM10" s="1946"/>
      <c r="AN10" s="1946" t="s">
        <v>361</v>
      </c>
      <c r="AO10" s="1946"/>
      <c r="AP10" s="1946"/>
      <c r="AQ10" s="1946" t="s">
        <v>360</v>
      </c>
      <c r="AR10" s="1946"/>
      <c r="AS10" s="1946"/>
      <c r="AT10" s="1946" t="s">
        <v>359</v>
      </c>
      <c r="AU10" s="1946"/>
      <c r="AV10" s="1953"/>
      <c r="AW10" s="96"/>
      <c r="AX10" s="2587" t="s">
        <v>1010</v>
      </c>
      <c r="AY10" s="2588"/>
      <c r="AZ10" s="2588"/>
      <c r="BA10" s="2588"/>
      <c r="BB10" s="2588"/>
      <c r="BC10" s="2588" t="s">
        <v>677</v>
      </c>
      <c r="BD10" s="2588"/>
      <c r="BE10" s="2588"/>
      <c r="BF10" s="2588"/>
      <c r="BG10" s="2588"/>
      <c r="BH10" s="2591" t="s">
        <v>678</v>
      </c>
      <c r="BI10" s="2591"/>
      <c r="BJ10" s="2591"/>
      <c r="BK10" s="2591"/>
      <c r="BL10" s="2591"/>
      <c r="BM10" s="2591" t="s">
        <v>679</v>
      </c>
      <c r="BN10" s="2591"/>
      <c r="BO10" s="2591"/>
      <c r="BP10" s="2591"/>
      <c r="BQ10" s="2591"/>
      <c r="BR10" s="2591" t="s">
        <v>796</v>
      </c>
      <c r="BS10" s="2591"/>
      <c r="BT10" s="2591"/>
      <c r="BU10" s="2591"/>
      <c r="BV10" s="2591"/>
      <c r="BW10" s="2591" t="s">
        <v>797</v>
      </c>
      <c r="BX10" s="2591"/>
      <c r="BY10" s="2591"/>
      <c r="BZ10" s="2591"/>
      <c r="CA10" s="2591"/>
      <c r="CB10" s="2637" t="s">
        <v>798</v>
      </c>
      <c r="CC10" s="2637"/>
      <c r="CD10" s="2637"/>
      <c r="CE10" s="2637"/>
      <c r="CF10" s="2638"/>
    </row>
    <row r="11" spans="1:85" ht="12" customHeight="1" x14ac:dyDescent="0.25">
      <c r="A11" s="2393"/>
      <c r="B11" s="2381"/>
      <c r="C11" s="2381"/>
      <c r="D11" s="2381"/>
      <c r="E11" s="2381"/>
      <c r="F11" s="2381"/>
      <c r="G11" s="2382"/>
      <c r="H11" s="1948"/>
      <c r="I11" s="1948"/>
      <c r="J11" s="1948"/>
      <c r="K11" s="1948"/>
      <c r="L11" s="1948"/>
      <c r="M11" s="1948"/>
      <c r="N11" s="1948"/>
      <c r="O11" s="1948"/>
      <c r="P11" s="1948"/>
      <c r="Q11" s="1948"/>
      <c r="R11" s="1948"/>
      <c r="S11" s="1948"/>
      <c r="T11" s="1948"/>
      <c r="U11" s="1948"/>
      <c r="V11" s="1948"/>
      <c r="W11" s="1948"/>
      <c r="X11" s="1948"/>
      <c r="Y11" s="1948"/>
      <c r="Z11" s="1948"/>
      <c r="AA11" s="1948"/>
      <c r="AB11" s="1948"/>
      <c r="AC11" s="1948"/>
      <c r="AD11" s="1948"/>
      <c r="AE11" s="1948"/>
      <c r="AF11" s="1948"/>
      <c r="AG11" s="1948"/>
      <c r="AH11" s="1948"/>
      <c r="AI11" s="1948"/>
      <c r="AJ11" s="1948"/>
      <c r="AK11" s="1948"/>
      <c r="AL11" s="1948"/>
      <c r="AM11" s="1948"/>
      <c r="AN11" s="1948"/>
      <c r="AO11" s="1948"/>
      <c r="AP11" s="1948"/>
      <c r="AQ11" s="1948"/>
      <c r="AR11" s="1948"/>
      <c r="AS11" s="1948"/>
      <c r="AT11" s="1948"/>
      <c r="AU11" s="1948"/>
      <c r="AV11" s="1954"/>
      <c r="AW11" s="96"/>
      <c r="AX11" s="2334"/>
      <c r="AY11" s="2321"/>
      <c r="AZ11" s="2321"/>
      <c r="BA11" s="2321"/>
      <c r="BB11" s="2321"/>
      <c r="BC11" s="2321"/>
      <c r="BD11" s="2321"/>
      <c r="BE11" s="2321"/>
      <c r="BF11" s="2321"/>
      <c r="BG11" s="2321"/>
      <c r="BH11" s="2592"/>
      <c r="BI11" s="2592"/>
      <c r="BJ11" s="2592"/>
      <c r="BK11" s="2592"/>
      <c r="BL11" s="2592"/>
      <c r="BM11" s="2592"/>
      <c r="BN11" s="2592"/>
      <c r="BO11" s="2592"/>
      <c r="BP11" s="2592"/>
      <c r="BQ11" s="2592"/>
      <c r="BR11" s="2592"/>
      <c r="BS11" s="2592"/>
      <c r="BT11" s="2592"/>
      <c r="BU11" s="2592"/>
      <c r="BV11" s="2592"/>
      <c r="BW11" s="2592"/>
      <c r="BX11" s="2592"/>
      <c r="BY11" s="2592"/>
      <c r="BZ11" s="2592"/>
      <c r="CA11" s="2592"/>
      <c r="CB11" s="2639"/>
      <c r="CC11" s="2639"/>
      <c r="CD11" s="2639"/>
      <c r="CE11" s="2639"/>
      <c r="CF11" s="2640"/>
    </row>
    <row r="12" spans="1:85" ht="12.75" customHeight="1" x14ac:dyDescent="0.25">
      <c r="A12" s="2620"/>
      <c r="B12" s="1956"/>
      <c r="C12" s="1956"/>
      <c r="D12" s="1956"/>
      <c r="E12" s="1956"/>
      <c r="F12" s="1956"/>
      <c r="G12" s="1956"/>
      <c r="H12" s="2614" t="s">
        <v>102</v>
      </c>
      <c r="I12" s="2614"/>
      <c r="J12" s="2614"/>
      <c r="K12" s="2614"/>
      <c r="L12" s="2614"/>
      <c r="M12" s="2608"/>
      <c r="N12" s="2609"/>
      <c r="O12" s="2609"/>
      <c r="P12" s="2610"/>
      <c r="Q12" s="2602"/>
      <c r="R12" s="2603"/>
      <c r="S12" s="2603"/>
      <c r="T12" s="2604"/>
      <c r="U12" s="2605"/>
      <c r="V12" s="2606"/>
      <c r="W12" s="2606"/>
      <c r="X12" s="2607"/>
      <c r="Y12" s="2593"/>
      <c r="Z12" s="2594"/>
      <c r="AA12" s="2594"/>
      <c r="AB12" s="2594"/>
      <c r="AC12" s="2594"/>
      <c r="AD12" s="2595"/>
      <c r="AE12" s="2593"/>
      <c r="AF12" s="2594"/>
      <c r="AG12" s="2594"/>
      <c r="AH12" s="2594"/>
      <c r="AI12" s="2594"/>
      <c r="AJ12" s="2595"/>
      <c r="AK12" s="2633"/>
      <c r="AL12" s="2619"/>
      <c r="AM12" s="2619"/>
      <c r="AN12" s="2608"/>
      <c r="AO12" s="2609"/>
      <c r="AP12" s="2609"/>
      <c r="AQ12" s="2608"/>
      <c r="AR12" s="2609"/>
      <c r="AS12" s="2609"/>
      <c r="AT12" s="2616" t="str">
        <f t="shared" ref="AT12:AT33" si="0">IF(AQ12-AN12&lt;&gt;0,AQ12-AN12,"")</f>
        <v/>
      </c>
      <c r="AU12" s="2617"/>
      <c r="AV12" s="2618"/>
      <c r="AW12" s="96"/>
      <c r="AX12" s="2589" t="str">
        <f>IFERROR(AVERAGE(Y13,AA13,AC13),"")</f>
        <v/>
      </c>
      <c r="AY12" s="2590"/>
      <c r="AZ12" s="2590"/>
      <c r="BA12" s="2590"/>
      <c r="BB12" s="2590"/>
      <c r="BC12" s="2586" t="str">
        <f>IFERROR(AVERAGE(AE13,AG13,AI13),"")</f>
        <v/>
      </c>
      <c r="BD12" s="2586"/>
      <c r="BE12" s="2586"/>
      <c r="BF12" s="2586"/>
      <c r="BG12" s="2586"/>
      <c r="BH12" s="2585" t="str">
        <f>IF(Y13="","",IF(100*(ABS(Y13-$AX$12)/$AX$12)&gt;10,"AMP IMB. &gt; 10%",IF(AA13="","",IF(100*(ABS(AA13-$AX$12)/$AX$12)&gt;10,"AMP IMB. &gt; 10%",IF(AC13="","",IF(100*(ABS(AC13-$AX$12)/$AX$12)&gt;10,"AMP IMB. &gt; 10%",""))))))</f>
        <v/>
      </c>
      <c r="BI12" s="2585"/>
      <c r="BJ12" s="2585"/>
      <c r="BK12" s="2585"/>
      <c r="BL12" s="2585"/>
      <c r="BM12" s="2585" t="str">
        <f>IF(AE13="","",IF(100*(ABS(AE13-$BC$12)/$BC$12)&gt;10,"VOLT IMB. &gt; 10%",IF(AG13="","",IF(100*(ABS(AG13-$BC$12)/$BC$12)&gt;10,"VOLT IMB. &gt; 10%",IF(AI13="","",IF(100*(ABS(AI13-$BC$12)/$BC$12)&gt;10,"VOLT IMB. &gt; 10%",""))))))</f>
        <v/>
      </c>
      <c r="BN12" s="2585"/>
      <c r="BO12" s="2585"/>
      <c r="BP12" s="2585"/>
      <c r="BQ12" s="2585"/>
      <c r="BR12" s="2585" t="str">
        <f>IFERROR(1.08*Q13*AT13,"")</f>
        <v/>
      </c>
      <c r="BS12" s="2585"/>
      <c r="BT12" s="2585"/>
      <c r="BU12" s="2585"/>
      <c r="BV12" s="2585"/>
      <c r="BW12" s="2585" t="str">
        <f>IFERROR(3413*M13,"")</f>
        <v/>
      </c>
      <c r="BX12" s="2585"/>
      <c r="BY12" s="2585"/>
      <c r="BZ12" s="2585"/>
      <c r="CA12" s="2585"/>
      <c r="CB12" s="2641" t="str">
        <f>IFERROR(BR12/BW12,"")</f>
        <v/>
      </c>
      <c r="CC12" s="2641"/>
      <c r="CD12" s="2641"/>
      <c r="CE12" s="2641"/>
      <c r="CF12" s="2642"/>
    </row>
    <row r="13" spans="1:85" ht="12" customHeight="1" x14ac:dyDescent="0.25">
      <c r="A13" s="2620"/>
      <c r="B13" s="1956"/>
      <c r="C13" s="1956"/>
      <c r="D13" s="1956"/>
      <c r="E13" s="1956"/>
      <c r="F13" s="1956"/>
      <c r="G13" s="1956"/>
      <c r="H13" s="2615" t="s">
        <v>101</v>
      </c>
      <c r="I13" s="2615"/>
      <c r="J13" s="2615"/>
      <c r="K13" s="2615"/>
      <c r="L13" s="2615"/>
      <c r="M13" s="2611" t="str">
        <f>IF(AK13=1,(AA13*AG13)/1000,IF(AK13=3,(AX12*BC12*1.73)/1000,""))</f>
        <v/>
      </c>
      <c r="N13" s="2612"/>
      <c r="O13" s="2612"/>
      <c r="P13" s="2613"/>
      <c r="Q13" s="2596"/>
      <c r="R13" s="2597"/>
      <c r="S13" s="2597"/>
      <c r="T13" s="2598"/>
      <c r="U13" s="2599"/>
      <c r="V13" s="2600"/>
      <c r="W13" s="2600"/>
      <c r="X13" s="2601"/>
      <c r="Y13" s="954"/>
      <c r="Z13" s="956"/>
      <c r="AA13" s="954"/>
      <c r="AB13" s="956"/>
      <c r="AC13" s="954"/>
      <c r="AD13" s="956"/>
      <c r="AE13" s="954"/>
      <c r="AF13" s="956"/>
      <c r="AG13" s="954"/>
      <c r="AH13" s="956"/>
      <c r="AI13" s="954"/>
      <c r="AJ13" s="956"/>
      <c r="AK13" s="919"/>
      <c r="AL13" s="919"/>
      <c r="AM13" s="919"/>
      <c r="AN13" s="919"/>
      <c r="AO13" s="919"/>
      <c r="AP13" s="919"/>
      <c r="AQ13" s="919"/>
      <c r="AR13" s="919"/>
      <c r="AS13" s="919"/>
      <c r="AT13" s="1292" t="str">
        <f t="shared" si="0"/>
        <v/>
      </c>
      <c r="AU13" s="1292"/>
      <c r="AV13" s="1293"/>
      <c r="AW13" s="96"/>
      <c r="AX13" s="2589"/>
      <c r="AY13" s="2590"/>
      <c r="AZ13" s="2590"/>
      <c r="BA13" s="2590"/>
      <c r="BB13" s="2590"/>
      <c r="BC13" s="2586"/>
      <c r="BD13" s="2586"/>
      <c r="BE13" s="2586"/>
      <c r="BF13" s="2586"/>
      <c r="BG13" s="2586"/>
      <c r="BH13" s="2585"/>
      <c r="BI13" s="2585"/>
      <c r="BJ13" s="2585"/>
      <c r="BK13" s="2585"/>
      <c r="BL13" s="2585"/>
      <c r="BM13" s="2585"/>
      <c r="BN13" s="2585"/>
      <c r="BO13" s="2585"/>
      <c r="BP13" s="2585"/>
      <c r="BQ13" s="2585"/>
      <c r="BR13" s="2585"/>
      <c r="BS13" s="2585"/>
      <c r="BT13" s="2585"/>
      <c r="BU13" s="2585"/>
      <c r="BV13" s="2585"/>
      <c r="BW13" s="2585"/>
      <c r="BX13" s="2585"/>
      <c r="BY13" s="2585"/>
      <c r="BZ13" s="2585"/>
      <c r="CA13" s="2585"/>
      <c r="CB13" s="2641"/>
      <c r="CC13" s="2641"/>
      <c r="CD13" s="2641"/>
      <c r="CE13" s="2641"/>
      <c r="CF13" s="2642"/>
    </row>
    <row r="14" spans="1:85" ht="12" customHeight="1" x14ac:dyDescent="0.25">
      <c r="A14" s="2620"/>
      <c r="B14" s="1956"/>
      <c r="C14" s="1956"/>
      <c r="D14" s="1956"/>
      <c r="E14" s="1956"/>
      <c r="F14" s="1956"/>
      <c r="G14" s="1956"/>
      <c r="H14" s="2614" t="s">
        <v>102</v>
      </c>
      <c r="I14" s="2614"/>
      <c r="J14" s="2614"/>
      <c r="K14" s="2614"/>
      <c r="L14" s="2614"/>
      <c r="M14" s="2608"/>
      <c r="N14" s="2609"/>
      <c r="O14" s="2609"/>
      <c r="P14" s="2610"/>
      <c r="Q14" s="2602"/>
      <c r="R14" s="2603"/>
      <c r="S14" s="2603"/>
      <c r="T14" s="2604"/>
      <c r="U14" s="2605"/>
      <c r="V14" s="2606"/>
      <c r="W14" s="2606"/>
      <c r="X14" s="2607"/>
      <c r="Y14" s="2593"/>
      <c r="Z14" s="2594"/>
      <c r="AA14" s="2594"/>
      <c r="AB14" s="2594"/>
      <c r="AC14" s="2594"/>
      <c r="AD14" s="2595"/>
      <c r="AE14" s="2593"/>
      <c r="AF14" s="2594"/>
      <c r="AG14" s="2594"/>
      <c r="AH14" s="2594"/>
      <c r="AI14" s="2594"/>
      <c r="AJ14" s="2595"/>
      <c r="AK14" s="2619"/>
      <c r="AL14" s="2619"/>
      <c r="AM14" s="2619"/>
      <c r="AN14" s="2608"/>
      <c r="AO14" s="2609"/>
      <c r="AP14" s="2609"/>
      <c r="AQ14" s="2608"/>
      <c r="AR14" s="2609"/>
      <c r="AS14" s="2609"/>
      <c r="AT14" s="2616" t="str">
        <f t="shared" si="0"/>
        <v/>
      </c>
      <c r="AU14" s="2617"/>
      <c r="AV14" s="2618"/>
      <c r="AW14" s="96"/>
      <c r="AX14" s="2589" t="str">
        <f>IFERROR(AVERAGE(Y15,AA15,AC15),"")</f>
        <v/>
      </c>
      <c r="AY14" s="2590"/>
      <c r="AZ14" s="2590"/>
      <c r="BA14" s="2590"/>
      <c r="BB14" s="2590"/>
      <c r="BC14" s="2586" t="str">
        <f>IFERROR(AVERAGE(AE15,AG15,AI15),"")</f>
        <v/>
      </c>
      <c r="BD14" s="2586"/>
      <c r="BE14" s="2586"/>
      <c r="BF14" s="2586"/>
      <c r="BG14" s="2586"/>
      <c r="BH14" s="2585" t="str">
        <f>IF(Y15="","",IF(100*(ABS(Y15-$AX$12)/$AX$12)&gt;10,"AMP IMB. &gt; 10%",IF(AA15="","",IF(100*(ABS(AA15-$AX$12)/$AX$12)&gt;10,"AMP IMB. &gt; 10%",IF(AC15="","",IF(100*(ABS(AC15-$AX$12)/$AX$12)&gt;10,"AMP IMB. &gt; 10%",""))))))</f>
        <v/>
      </c>
      <c r="BI14" s="2585"/>
      <c r="BJ14" s="2585"/>
      <c r="BK14" s="2585"/>
      <c r="BL14" s="2585"/>
      <c r="BM14" s="2585" t="str">
        <f>IF(AE15="","",IF(100*(ABS(AE15-$BC$12)/$BC$12)&gt;10,"VOLT IMB. &gt; 10%",IF(AG15="","",IF(100*(ABS(AG15-$BC$12)/$BC$12)&gt;10,"VOLT IMB. &gt; 10%",IF(AI15="","",IF(100*(ABS(AI15-$BC$12)/$BC$12)&gt;10,"VOLT IMB. &gt; 10%",""))))))</f>
        <v/>
      </c>
      <c r="BN14" s="2585"/>
      <c r="BO14" s="2585"/>
      <c r="BP14" s="2585"/>
      <c r="BQ14" s="2585"/>
      <c r="BR14" s="2585" t="str">
        <f>IFERROR(1.08*Q15*AT15,"")</f>
        <v/>
      </c>
      <c r="BS14" s="2585"/>
      <c r="BT14" s="2585"/>
      <c r="BU14" s="2585"/>
      <c r="BV14" s="2585"/>
      <c r="BW14" s="2585" t="str">
        <f>IFERROR(3413*M15,"")</f>
        <v/>
      </c>
      <c r="BX14" s="2585"/>
      <c r="BY14" s="2585"/>
      <c r="BZ14" s="2585"/>
      <c r="CA14" s="2585"/>
      <c r="CB14" s="2641" t="str">
        <f>IFERROR(BR14/BW14,"")</f>
        <v/>
      </c>
      <c r="CC14" s="2641"/>
      <c r="CD14" s="2641"/>
      <c r="CE14" s="2641"/>
      <c r="CF14" s="2642"/>
    </row>
    <row r="15" spans="1:85" s="10" customFormat="1" ht="12" customHeight="1" x14ac:dyDescent="0.25">
      <c r="A15" s="2620"/>
      <c r="B15" s="1956"/>
      <c r="C15" s="1956"/>
      <c r="D15" s="1956"/>
      <c r="E15" s="1956"/>
      <c r="F15" s="1956"/>
      <c r="G15" s="1956"/>
      <c r="H15" s="2615" t="s">
        <v>101</v>
      </c>
      <c r="I15" s="2615"/>
      <c r="J15" s="2615"/>
      <c r="K15" s="2615"/>
      <c r="L15" s="2615"/>
      <c r="M15" s="2611" t="str">
        <f>IF(AK15=1,(AA15*AG15)/1000,IF(AK15=3,(AX14*BC14*1.73)/1000,""))</f>
        <v/>
      </c>
      <c r="N15" s="2612"/>
      <c r="O15" s="2612"/>
      <c r="P15" s="2613"/>
      <c r="Q15" s="2596"/>
      <c r="R15" s="2597"/>
      <c r="S15" s="2597"/>
      <c r="T15" s="2598"/>
      <c r="U15" s="2599"/>
      <c r="V15" s="2600"/>
      <c r="W15" s="2600"/>
      <c r="X15" s="2601"/>
      <c r="Y15" s="954"/>
      <c r="Z15" s="956"/>
      <c r="AA15" s="954"/>
      <c r="AB15" s="956"/>
      <c r="AC15" s="954"/>
      <c r="AD15" s="956"/>
      <c r="AE15" s="954"/>
      <c r="AF15" s="956"/>
      <c r="AG15" s="954"/>
      <c r="AH15" s="956"/>
      <c r="AI15" s="954"/>
      <c r="AJ15" s="956"/>
      <c r="AK15" s="919"/>
      <c r="AL15" s="919"/>
      <c r="AM15" s="919"/>
      <c r="AN15" s="919"/>
      <c r="AO15" s="919"/>
      <c r="AP15" s="919"/>
      <c r="AQ15" s="919"/>
      <c r="AR15" s="919"/>
      <c r="AS15" s="919"/>
      <c r="AT15" s="1292" t="str">
        <f t="shared" si="0"/>
        <v/>
      </c>
      <c r="AU15" s="1292"/>
      <c r="AV15" s="1293"/>
      <c r="AW15" s="96"/>
      <c r="AX15" s="2589"/>
      <c r="AY15" s="2590"/>
      <c r="AZ15" s="2590"/>
      <c r="BA15" s="2590"/>
      <c r="BB15" s="2590"/>
      <c r="BC15" s="2586"/>
      <c r="BD15" s="2586"/>
      <c r="BE15" s="2586"/>
      <c r="BF15" s="2586"/>
      <c r="BG15" s="2586"/>
      <c r="BH15" s="2585"/>
      <c r="BI15" s="2585"/>
      <c r="BJ15" s="2585"/>
      <c r="BK15" s="2585"/>
      <c r="BL15" s="2585"/>
      <c r="BM15" s="2585"/>
      <c r="BN15" s="2585"/>
      <c r="BO15" s="2585"/>
      <c r="BP15" s="2585"/>
      <c r="BQ15" s="2585"/>
      <c r="BR15" s="2585"/>
      <c r="BS15" s="2585"/>
      <c r="BT15" s="2585"/>
      <c r="BU15" s="2585"/>
      <c r="BV15" s="2585"/>
      <c r="BW15" s="2585"/>
      <c r="BX15" s="2585"/>
      <c r="BY15" s="2585"/>
      <c r="BZ15" s="2585"/>
      <c r="CA15" s="2585"/>
      <c r="CB15" s="2641"/>
      <c r="CC15" s="2641"/>
      <c r="CD15" s="2641"/>
      <c r="CE15" s="2641"/>
      <c r="CF15" s="2642"/>
    </row>
    <row r="16" spans="1:85" ht="12" customHeight="1" x14ac:dyDescent="0.25">
      <c r="A16" s="2620"/>
      <c r="B16" s="1956"/>
      <c r="C16" s="1956"/>
      <c r="D16" s="1956"/>
      <c r="E16" s="1956"/>
      <c r="F16" s="1956"/>
      <c r="G16" s="1956"/>
      <c r="H16" s="2614" t="s">
        <v>102</v>
      </c>
      <c r="I16" s="2614"/>
      <c r="J16" s="2614"/>
      <c r="K16" s="2614"/>
      <c r="L16" s="2614"/>
      <c r="M16" s="2608"/>
      <c r="N16" s="2609"/>
      <c r="O16" s="2609"/>
      <c r="P16" s="2610"/>
      <c r="Q16" s="2602"/>
      <c r="R16" s="2603"/>
      <c r="S16" s="2603"/>
      <c r="T16" s="2604"/>
      <c r="U16" s="2605"/>
      <c r="V16" s="2606"/>
      <c r="W16" s="2606"/>
      <c r="X16" s="2607"/>
      <c r="Y16" s="2593"/>
      <c r="Z16" s="2594"/>
      <c r="AA16" s="2594"/>
      <c r="AB16" s="2594"/>
      <c r="AC16" s="2594"/>
      <c r="AD16" s="2595"/>
      <c r="AE16" s="2593"/>
      <c r="AF16" s="2594"/>
      <c r="AG16" s="2594"/>
      <c r="AH16" s="2594"/>
      <c r="AI16" s="2594"/>
      <c r="AJ16" s="2595"/>
      <c r="AK16" s="2619"/>
      <c r="AL16" s="2619"/>
      <c r="AM16" s="2619"/>
      <c r="AN16" s="2608"/>
      <c r="AO16" s="2609"/>
      <c r="AP16" s="2609"/>
      <c r="AQ16" s="2608"/>
      <c r="AR16" s="2609"/>
      <c r="AS16" s="2609"/>
      <c r="AT16" s="2616" t="str">
        <f t="shared" si="0"/>
        <v/>
      </c>
      <c r="AU16" s="2617"/>
      <c r="AV16" s="2618"/>
      <c r="AW16" s="96"/>
      <c r="AX16" s="2589" t="str">
        <f>IFERROR(AVERAGE(Y17,AA17,AC17),"")</f>
        <v/>
      </c>
      <c r="AY16" s="2590"/>
      <c r="AZ16" s="2590"/>
      <c r="BA16" s="2590"/>
      <c r="BB16" s="2590"/>
      <c r="BC16" s="2586" t="str">
        <f>IFERROR(AVERAGE(AE17,AG17,AI17),"")</f>
        <v/>
      </c>
      <c r="BD16" s="2586"/>
      <c r="BE16" s="2586"/>
      <c r="BF16" s="2586"/>
      <c r="BG16" s="2586"/>
      <c r="BH16" s="2585" t="str">
        <f>IF(Y17="","",IF(100*(ABS(Y17-$AX$12)/$AX$12)&gt;10,"AMP IMB. &gt; 10%",IF(AA17="","",IF(100*(ABS(AA17-$AX$12)/$AX$12)&gt;10,"AMP IMB. &gt; 10%",IF(AC17="","",IF(100*(ABS(AC17-$AX$12)/$AX$12)&gt;10,"AMP IMB. &gt; 10%",""))))))</f>
        <v/>
      </c>
      <c r="BI16" s="2585"/>
      <c r="BJ16" s="2585"/>
      <c r="BK16" s="2585"/>
      <c r="BL16" s="2585"/>
      <c r="BM16" s="2585" t="str">
        <f>IF(AE17="","",IF(100*(ABS(AE17-$BC$12)/$BC$12)&gt;10,"VOLT IMB. &gt; 10%",IF(AG17="","",IF(100*(ABS(AG17-$BC$12)/$BC$12)&gt;10,"VOLT IMB. &gt; 10%",IF(AI17="","",IF(100*(ABS(AI17-$BC$12)/$BC$12)&gt;10,"VOLT IMB. &gt; 10%",""))))))</f>
        <v/>
      </c>
      <c r="BN16" s="2585"/>
      <c r="BO16" s="2585"/>
      <c r="BP16" s="2585"/>
      <c r="BQ16" s="2585"/>
      <c r="BR16" s="2585" t="str">
        <f>IFERROR(1.08*Q17*AT17,"")</f>
        <v/>
      </c>
      <c r="BS16" s="2585"/>
      <c r="BT16" s="2585"/>
      <c r="BU16" s="2585"/>
      <c r="BV16" s="2585"/>
      <c r="BW16" s="2585" t="str">
        <f>IFERROR(3413*M17,"")</f>
        <v/>
      </c>
      <c r="BX16" s="2585"/>
      <c r="BY16" s="2585"/>
      <c r="BZ16" s="2585"/>
      <c r="CA16" s="2585"/>
      <c r="CB16" s="2641" t="str">
        <f>IFERROR(BR16/BW16,"")</f>
        <v/>
      </c>
      <c r="CC16" s="2641"/>
      <c r="CD16" s="2641"/>
      <c r="CE16" s="2641"/>
      <c r="CF16" s="2642"/>
    </row>
    <row r="17" spans="1:84" ht="12" customHeight="1" x14ac:dyDescent="0.25">
      <c r="A17" s="2620"/>
      <c r="B17" s="1956"/>
      <c r="C17" s="1956"/>
      <c r="D17" s="1956"/>
      <c r="E17" s="1956"/>
      <c r="F17" s="1956"/>
      <c r="G17" s="1956"/>
      <c r="H17" s="2615" t="s">
        <v>101</v>
      </c>
      <c r="I17" s="2615"/>
      <c r="J17" s="2615"/>
      <c r="K17" s="2615"/>
      <c r="L17" s="2615"/>
      <c r="M17" s="2611" t="str">
        <f>IF(AK17=1,(AA17*AG17)/1000,IF(AK17=3,(AX16*BC16*1.73)/1000,""))</f>
        <v/>
      </c>
      <c r="N17" s="2612"/>
      <c r="O17" s="2612"/>
      <c r="P17" s="2613"/>
      <c r="Q17" s="2596"/>
      <c r="R17" s="2597"/>
      <c r="S17" s="2597"/>
      <c r="T17" s="2598"/>
      <c r="U17" s="2599"/>
      <c r="V17" s="2600"/>
      <c r="W17" s="2600"/>
      <c r="X17" s="2601"/>
      <c r="Y17" s="954"/>
      <c r="Z17" s="956"/>
      <c r="AA17" s="954"/>
      <c r="AB17" s="956"/>
      <c r="AC17" s="954"/>
      <c r="AD17" s="956"/>
      <c r="AE17" s="954"/>
      <c r="AF17" s="956"/>
      <c r="AG17" s="954"/>
      <c r="AH17" s="956"/>
      <c r="AI17" s="954"/>
      <c r="AJ17" s="956"/>
      <c r="AK17" s="919"/>
      <c r="AL17" s="919"/>
      <c r="AM17" s="919"/>
      <c r="AN17" s="919"/>
      <c r="AO17" s="919"/>
      <c r="AP17" s="919"/>
      <c r="AQ17" s="919"/>
      <c r="AR17" s="919"/>
      <c r="AS17" s="919"/>
      <c r="AT17" s="1292" t="str">
        <f t="shared" si="0"/>
        <v/>
      </c>
      <c r="AU17" s="1292"/>
      <c r="AV17" s="1293"/>
      <c r="AW17" s="96"/>
      <c r="AX17" s="2589"/>
      <c r="AY17" s="2590"/>
      <c r="AZ17" s="2590"/>
      <c r="BA17" s="2590"/>
      <c r="BB17" s="2590"/>
      <c r="BC17" s="2586"/>
      <c r="BD17" s="2586"/>
      <c r="BE17" s="2586"/>
      <c r="BF17" s="2586"/>
      <c r="BG17" s="2586"/>
      <c r="BH17" s="2585"/>
      <c r="BI17" s="2585"/>
      <c r="BJ17" s="2585"/>
      <c r="BK17" s="2585"/>
      <c r="BL17" s="2585"/>
      <c r="BM17" s="2585"/>
      <c r="BN17" s="2585"/>
      <c r="BO17" s="2585"/>
      <c r="BP17" s="2585"/>
      <c r="BQ17" s="2585"/>
      <c r="BR17" s="2585"/>
      <c r="BS17" s="2585"/>
      <c r="BT17" s="2585"/>
      <c r="BU17" s="2585"/>
      <c r="BV17" s="2585"/>
      <c r="BW17" s="2585"/>
      <c r="BX17" s="2585"/>
      <c r="BY17" s="2585"/>
      <c r="BZ17" s="2585"/>
      <c r="CA17" s="2585"/>
      <c r="CB17" s="2641"/>
      <c r="CC17" s="2641"/>
      <c r="CD17" s="2641"/>
      <c r="CE17" s="2641"/>
      <c r="CF17" s="2642"/>
    </row>
    <row r="18" spans="1:84" ht="12" customHeight="1" x14ac:dyDescent="0.25">
      <c r="A18" s="2620"/>
      <c r="B18" s="1956"/>
      <c r="C18" s="1956"/>
      <c r="D18" s="1956"/>
      <c r="E18" s="1956"/>
      <c r="F18" s="1956"/>
      <c r="G18" s="1956"/>
      <c r="H18" s="2614" t="s">
        <v>102</v>
      </c>
      <c r="I18" s="2614"/>
      <c r="J18" s="2614"/>
      <c r="K18" s="2614"/>
      <c r="L18" s="2614"/>
      <c r="M18" s="2608"/>
      <c r="N18" s="2609"/>
      <c r="O18" s="2609"/>
      <c r="P18" s="2610"/>
      <c r="Q18" s="2602"/>
      <c r="R18" s="2603"/>
      <c r="S18" s="2603"/>
      <c r="T18" s="2604"/>
      <c r="U18" s="2605"/>
      <c r="V18" s="2606"/>
      <c r="W18" s="2606"/>
      <c r="X18" s="2607"/>
      <c r="Y18" s="2593"/>
      <c r="Z18" s="2594"/>
      <c r="AA18" s="2594"/>
      <c r="AB18" s="2594"/>
      <c r="AC18" s="2594"/>
      <c r="AD18" s="2595"/>
      <c r="AE18" s="2593"/>
      <c r="AF18" s="2594"/>
      <c r="AG18" s="2594"/>
      <c r="AH18" s="2594"/>
      <c r="AI18" s="2594"/>
      <c r="AJ18" s="2595"/>
      <c r="AK18" s="2619"/>
      <c r="AL18" s="2619"/>
      <c r="AM18" s="2619"/>
      <c r="AN18" s="2608"/>
      <c r="AO18" s="2609"/>
      <c r="AP18" s="2609"/>
      <c r="AQ18" s="2608"/>
      <c r="AR18" s="2609"/>
      <c r="AS18" s="2609"/>
      <c r="AT18" s="2616" t="str">
        <f t="shared" si="0"/>
        <v/>
      </c>
      <c r="AU18" s="2617"/>
      <c r="AV18" s="2618"/>
      <c r="AW18" s="96"/>
      <c r="AX18" s="2589" t="str">
        <f>IFERROR(AVERAGE(Y19,AA19,AC19),"")</f>
        <v/>
      </c>
      <c r="AY18" s="2590"/>
      <c r="AZ18" s="2590"/>
      <c r="BA18" s="2590"/>
      <c r="BB18" s="2590"/>
      <c r="BC18" s="2586" t="str">
        <f>IFERROR(AVERAGE(AE19,AG19,AI19),"")</f>
        <v/>
      </c>
      <c r="BD18" s="2586"/>
      <c r="BE18" s="2586"/>
      <c r="BF18" s="2586"/>
      <c r="BG18" s="2586"/>
      <c r="BH18" s="2585" t="str">
        <f>IF(Y19="","",IF(100*(ABS(Y19-$AX$12)/$AX$12)&gt;10,"AMP IMB. &gt; 10%",IF(AA19="","",IF(100*(ABS(AA19-$AX$12)/$AX$12)&gt;10,"AMP IMB. &gt; 10%",IF(AC19="","",IF(100*(ABS(AC19-$AX$12)/$AX$12)&gt;10,"AMP IMB. &gt; 10%",""))))))</f>
        <v/>
      </c>
      <c r="BI18" s="2585"/>
      <c r="BJ18" s="2585"/>
      <c r="BK18" s="2585"/>
      <c r="BL18" s="2585"/>
      <c r="BM18" s="2585" t="str">
        <f>IF(AE19="","",IF(100*(ABS(AE19-$BC$12)/$BC$12)&gt;10,"VOLT IMB. &gt; 10%",IF(AG19="","",IF(100*(ABS(AG19-$BC$12)/$BC$12)&gt;10,"VOLT IMB. &gt; 10%",IF(AI19="","",IF(100*(ABS(AI19-$BC$12)/$BC$12)&gt;10,"VOLT IMB. &gt; 10%",""))))))</f>
        <v/>
      </c>
      <c r="BN18" s="2585"/>
      <c r="BO18" s="2585"/>
      <c r="BP18" s="2585"/>
      <c r="BQ18" s="2585"/>
      <c r="BR18" s="2585" t="str">
        <f>IFERROR(1.08*Q19*AT19,"")</f>
        <v/>
      </c>
      <c r="BS18" s="2585"/>
      <c r="BT18" s="2585"/>
      <c r="BU18" s="2585"/>
      <c r="BV18" s="2585"/>
      <c r="BW18" s="2585" t="str">
        <f>IFERROR(3413*M19,"")</f>
        <v/>
      </c>
      <c r="BX18" s="2585"/>
      <c r="BY18" s="2585"/>
      <c r="BZ18" s="2585"/>
      <c r="CA18" s="2585"/>
      <c r="CB18" s="2641" t="str">
        <f>IFERROR(BR18/BW18,"")</f>
        <v/>
      </c>
      <c r="CC18" s="2641"/>
      <c r="CD18" s="2641"/>
      <c r="CE18" s="2641"/>
      <c r="CF18" s="2642"/>
    </row>
    <row r="19" spans="1:84" ht="12" customHeight="1" x14ac:dyDescent="0.25">
      <c r="A19" s="2620"/>
      <c r="B19" s="1956"/>
      <c r="C19" s="1956"/>
      <c r="D19" s="1956"/>
      <c r="E19" s="1956"/>
      <c r="F19" s="1956"/>
      <c r="G19" s="1956"/>
      <c r="H19" s="2615" t="s">
        <v>101</v>
      </c>
      <c r="I19" s="2615"/>
      <c r="J19" s="2615"/>
      <c r="K19" s="2615"/>
      <c r="L19" s="2615"/>
      <c r="M19" s="2611" t="str">
        <f>IF(AK19=1,(AA19*AG19)/1000,IF(AK19=3,(AX18*BC18*1.73)/1000,""))</f>
        <v/>
      </c>
      <c r="N19" s="2612"/>
      <c r="O19" s="2612"/>
      <c r="P19" s="2613"/>
      <c r="Q19" s="2596"/>
      <c r="R19" s="2597"/>
      <c r="S19" s="2597"/>
      <c r="T19" s="2598"/>
      <c r="U19" s="2599"/>
      <c r="V19" s="2600"/>
      <c r="W19" s="2600"/>
      <c r="X19" s="2601"/>
      <c r="Y19" s="954"/>
      <c r="Z19" s="956"/>
      <c r="AA19" s="954"/>
      <c r="AB19" s="956"/>
      <c r="AC19" s="954"/>
      <c r="AD19" s="956"/>
      <c r="AE19" s="954"/>
      <c r="AF19" s="956"/>
      <c r="AG19" s="954"/>
      <c r="AH19" s="956"/>
      <c r="AI19" s="954"/>
      <c r="AJ19" s="956"/>
      <c r="AK19" s="919"/>
      <c r="AL19" s="919"/>
      <c r="AM19" s="919"/>
      <c r="AN19" s="919"/>
      <c r="AO19" s="919"/>
      <c r="AP19" s="919"/>
      <c r="AQ19" s="919"/>
      <c r="AR19" s="919"/>
      <c r="AS19" s="919"/>
      <c r="AT19" s="1292" t="str">
        <f t="shared" si="0"/>
        <v/>
      </c>
      <c r="AU19" s="1292"/>
      <c r="AV19" s="1293"/>
      <c r="AW19" s="96"/>
      <c r="AX19" s="2589"/>
      <c r="AY19" s="2590"/>
      <c r="AZ19" s="2590"/>
      <c r="BA19" s="2590"/>
      <c r="BB19" s="2590"/>
      <c r="BC19" s="2586"/>
      <c r="BD19" s="2586"/>
      <c r="BE19" s="2586"/>
      <c r="BF19" s="2586"/>
      <c r="BG19" s="2586"/>
      <c r="BH19" s="2585"/>
      <c r="BI19" s="2585"/>
      <c r="BJ19" s="2585"/>
      <c r="BK19" s="2585"/>
      <c r="BL19" s="2585"/>
      <c r="BM19" s="2585"/>
      <c r="BN19" s="2585"/>
      <c r="BO19" s="2585"/>
      <c r="BP19" s="2585"/>
      <c r="BQ19" s="2585"/>
      <c r="BR19" s="2585"/>
      <c r="BS19" s="2585"/>
      <c r="BT19" s="2585"/>
      <c r="BU19" s="2585"/>
      <c r="BV19" s="2585"/>
      <c r="BW19" s="2585"/>
      <c r="BX19" s="2585"/>
      <c r="BY19" s="2585"/>
      <c r="BZ19" s="2585"/>
      <c r="CA19" s="2585"/>
      <c r="CB19" s="2641"/>
      <c r="CC19" s="2641"/>
      <c r="CD19" s="2641"/>
      <c r="CE19" s="2641"/>
      <c r="CF19" s="2642"/>
    </row>
    <row r="20" spans="1:84" ht="12" customHeight="1" x14ac:dyDescent="0.25">
      <c r="A20" s="2620"/>
      <c r="B20" s="1956"/>
      <c r="C20" s="1956"/>
      <c r="D20" s="1956"/>
      <c r="E20" s="1956"/>
      <c r="F20" s="1956"/>
      <c r="G20" s="1956"/>
      <c r="H20" s="2614" t="s">
        <v>102</v>
      </c>
      <c r="I20" s="2614"/>
      <c r="J20" s="2614"/>
      <c r="K20" s="2614"/>
      <c r="L20" s="2614"/>
      <c r="M20" s="2608"/>
      <c r="N20" s="2609"/>
      <c r="O20" s="2609"/>
      <c r="P20" s="2610"/>
      <c r="Q20" s="2602"/>
      <c r="R20" s="2603"/>
      <c r="S20" s="2603"/>
      <c r="T20" s="2604"/>
      <c r="U20" s="2605"/>
      <c r="V20" s="2606"/>
      <c r="W20" s="2606"/>
      <c r="X20" s="2607"/>
      <c r="Y20" s="2593"/>
      <c r="Z20" s="2594"/>
      <c r="AA20" s="2594"/>
      <c r="AB20" s="2594"/>
      <c r="AC20" s="2594"/>
      <c r="AD20" s="2595"/>
      <c r="AE20" s="2593"/>
      <c r="AF20" s="2594"/>
      <c r="AG20" s="2594"/>
      <c r="AH20" s="2594"/>
      <c r="AI20" s="2594"/>
      <c r="AJ20" s="2595"/>
      <c r="AK20" s="2619"/>
      <c r="AL20" s="2619"/>
      <c r="AM20" s="2619"/>
      <c r="AN20" s="2608"/>
      <c r="AO20" s="2609"/>
      <c r="AP20" s="2609"/>
      <c r="AQ20" s="2608"/>
      <c r="AR20" s="2609"/>
      <c r="AS20" s="2609"/>
      <c r="AT20" s="2616" t="str">
        <f t="shared" si="0"/>
        <v/>
      </c>
      <c r="AU20" s="2617"/>
      <c r="AV20" s="2618"/>
      <c r="AW20" s="96"/>
      <c r="AX20" s="2589" t="str">
        <f>IFERROR(AVERAGE(Y21,AA21,AC21),"")</f>
        <v/>
      </c>
      <c r="AY20" s="2590"/>
      <c r="AZ20" s="2590"/>
      <c r="BA20" s="2590"/>
      <c r="BB20" s="2590"/>
      <c r="BC20" s="2586" t="str">
        <f>IFERROR(AVERAGE(AE21,AG21,AI21),"")</f>
        <v/>
      </c>
      <c r="BD20" s="2586"/>
      <c r="BE20" s="2586"/>
      <c r="BF20" s="2586"/>
      <c r="BG20" s="2586"/>
      <c r="BH20" s="2585" t="str">
        <f>IF(Y21="","",IF(100*(ABS(Y21-$AX$12)/$AX$12)&gt;10,"AMP IMB. &gt; 10%",IF(AA21="","",IF(100*(ABS(AA21-$AX$12)/$AX$12)&gt;10,"AMP IMB. &gt; 10%",IF(AC21="","",IF(100*(ABS(AC21-$AX$12)/$AX$12)&gt;10,"AMP IMB. &gt; 10%",""))))))</f>
        <v/>
      </c>
      <c r="BI20" s="2585"/>
      <c r="BJ20" s="2585"/>
      <c r="BK20" s="2585"/>
      <c r="BL20" s="2585"/>
      <c r="BM20" s="2585" t="str">
        <f>IF(AE21="","",IF(100*(ABS(AE21-$BC$12)/$BC$12)&gt;10,"VOLT IMB. &gt; 10%",IF(AG21="","",IF(100*(ABS(AG21-$BC$12)/$BC$12)&gt;10,"VOLT IMB. &gt; 10%",IF(AI21="","",IF(100*(ABS(AI21-$BC$12)/$BC$12)&gt;10,"VOLT IMB. &gt; 10%",""))))))</f>
        <v/>
      </c>
      <c r="BN20" s="2585"/>
      <c r="BO20" s="2585"/>
      <c r="BP20" s="2585"/>
      <c r="BQ20" s="2585"/>
      <c r="BR20" s="2585" t="str">
        <f>IFERROR(1.08*Q21*AT21,"")</f>
        <v/>
      </c>
      <c r="BS20" s="2585"/>
      <c r="BT20" s="2585"/>
      <c r="BU20" s="2585"/>
      <c r="BV20" s="2585"/>
      <c r="BW20" s="2585" t="str">
        <f>IFERROR(3413*M21,"")</f>
        <v/>
      </c>
      <c r="BX20" s="2585"/>
      <c r="BY20" s="2585"/>
      <c r="BZ20" s="2585"/>
      <c r="CA20" s="2585"/>
      <c r="CB20" s="2641" t="str">
        <f>IFERROR(BR20/BW20,"")</f>
        <v/>
      </c>
      <c r="CC20" s="2641"/>
      <c r="CD20" s="2641"/>
      <c r="CE20" s="2641"/>
      <c r="CF20" s="2642"/>
    </row>
    <row r="21" spans="1:84" ht="12" customHeight="1" x14ac:dyDescent="0.25">
      <c r="A21" s="2620"/>
      <c r="B21" s="1956"/>
      <c r="C21" s="1956"/>
      <c r="D21" s="1956"/>
      <c r="E21" s="1956"/>
      <c r="F21" s="1956"/>
      <c r="G21" s="1956"/>
      <c r="H21" s="2615" t="s">
        <v>101</v>
      </c>
      <c r="I21" s="2615"/>
      <c r="J21" s="2615"/>
      <c r="K21" s="2615"/>
      <c r="L21" s="2615"/>
      <c r="M21" s="2611" t="str">
        <f>IF(AK21=1,(AA21*AG21)/1000,IF(AK21=3,(AX20*BC20*1.73)/1000,""))</f>
        <v/>
      </c>
      <c r="N21" s="2612"/>
      <c r="O21" s="2612"/>
      <c r="P21" s="2613"/>
      <c r="Q21" s="2596"/>
      <c r="R21" s="2597"/>
      <c r="S21" s="2597"/>
      <c r="T21" s="2598"/>
      <c r="U21" s="2599"/>
      <c r="V21" s="2600"/>
      <c r="W21" s="2600"/>
      <c r="X21" s="2601"/>
      <c r="Y21" s="954"/>
      <c r="Z21" s="956"/>
      <c r="AA21" s="954"/>
      <c r="AB21" s="956"/>
      <c r="AC21" s="954"/>
      <c r="AD21" s="956"/>
      <c r="AE21" s="954"/>
      <c r="AF21" s="956"/>
      <c r="AG21" s="954"/>
      <c r="AH21" s="956"/>
      <c r="AI21" s="954"/>
      <c r="AJ21" s="956"/>
      <c r="AK21" s="919"/>
      <c r="AL21" s="919"/>
      <c r="AM21" s="919"/>
      <c r="AN21" s="919"/>
      <c r="AO21" s="919"/>
      <c r="AP21" s="919"/>
      <c r="AQ21" s="919"/>
      <c r="AR21" s="919"/>
      <c r="AS21" s="919"/>
      <c r="AT21" s="1292" t="str">
        <f t="shared" si="0"/>
        <v/>
      </c>
      <c r="AU21" s="1292"/>
      <c r="AV21" s="1293"/>
      <c r="AW21" s="96"/>
      <c r="AX21" s="2589"/>
      <c r="AY21" s="2590"/>
      <c r="AZ21" s="2590"/>
      <c r="BA21" s="2590"/>
      <c r="BB21" s="2590"/>
      <c r="BC21" s="2586"/>
      <c r="BD21" s="2586"/>
      <c r="BE21" s="2586"/>
      <c r="BF21" s="2586"/>
      <c r="BG21" s="2586"/>
      <c r="BH21" s="2585"/>
      <c r="BI21" s="2585"/>
      <c r="BJ21" s="2585"/>
      <c r="BK21" s="2585"/>
      <c r="BL21" s="2585"/>
      <c r="BM21" s="2585"/>
      <c r="BN21" s="2585"/>
      <c r="BO21" s="2585"/>
      <c r="BP21" s="2585"/>
      <c r="BQ21" s="2585"/>
      <c r="BR21" s="2585"/>
      <c r="BS21" s="2585"/>
      <c r="BT21" s="2585"/>
      <c r="BU21" s="2585"/>
      <c r="BV21" s="2585"/>
      <c r="BW21" s="2585"/>
      <c r="BX21" s="2585"/>
      <c r="BY21" s="2585"/>
      <c r="BZ21" s="2585"/>
      <c r="CA21" s="2585"/>
      <c r="CB21" s="2641"/>
      <c r="CC21" s="2641"/>
      <c r="CD21" s="2641"/>
      <c r="CE21" s="2641"/>
      <c r="CF21" s="2642"/>
    </row>
    <row r="22" spans="1:84" ht="12" customHeight="1" x14ac:dyDescent="0.25">
      <c r="A22" s="2620"/>
      <c r="B22" s="1956"/>
      <c r="C22" s="1956"/>
      <c r="D22" s="1956"/>
      <c r="E22" s="1956"/>
      <c r="F22" s="1956"/>
      <c r="G22" s="1956"/>
      <c r="H22" s="2614" t="s">
        <v>102</v>
      </c>
      <c r="I22" s="2614"/>
      <c r="J22" s="2614"/>
      <c r="K22" s="2614"/>
      <c r="L22" s="2614"/>
      <c r="M22" s="2608"/>
      <c r="N22" s="2609"/>
      <c r="O22" s="2609"/>
      <c r="P22" s="2610"/>
      <c r="Q22" s="2602"/>
      <c r="R22" s="2603"/>
      <c r="S22" s="2603"/>
      <c r="T22" s="2604"/>
      <c r="U22" s="2605"/>
      <c r="V22" s="2606"/>
      <c r="W22" s="2606"/>
      <c r="X22" s="2607"/>
      <c r="Y22" s="2593"/>
      <c r="Z22" s="2594"/>
      <c r="AA22" s="2594"/>
      <c r="AB22" s="2594"/>
      <c r="AC22" s="2594"/>
      <c r="AD22" s="2595"/>
      <c r="AE22" s="2593"/>
      <c r="AF22" s="2594"/>
      <c r="AG22" s="2594"/>
      <c r="AH22" s="2594"/>
      <c r="AI22" s="2594"/>
      <c r="AJ22" s="2595"/>
      <c r="AK22" s="2619"/>
      <c r="AL22" s="2619"/>
      <c r="AM22" s="2619"/>
      <c r="AN22" s="2608"/>
      <c r="AO22" s="2609"/>
      <c r="AP22" s="2609"/>
      <c r="AQ22" s="2608"/>
      <c r="AR22" s="2609"/>
      <c r="AS22" s="2609"/>
      <c r="AT22" s="2616" t="str">
        <f t="shared" si="0"/>
        <v/>
      </c>
      <c r="AU22" s="2617"/>
      <c r="AV22" s="2618"/>
      <c r="AW22" s="96"/>
      <c r="AX22" s="2589" t="str">
        <f>IFERROR(AVERAGE(Y23,AA23,AC23),"")</f>
        <v/>
      </c>
      <c r="AY22" s="2590"/>
      <c r="AZ22" s="2590"/>
      <c r="BA22" s="2590"/>
      <c r="BB22" s="2590"/>
      <c r="BC22" s="2586" t="str">
        <f>IFERROR(AVERAGE(AE23,AG23,AI23),"")</f>
        <v/>
      </c>
      <c r="BD22" s="2586"/>
      <c r="BE22" s="2586"/>
      <c r="BF22" s="2586"/>
      <c r="BG22" s="2586"/>
      <c r="BH22" s="2585" t="str">
        <f>IF(Y23="","",IF(100*(ABS(Y23-$AX$12)/$AX$12)&gt;10,"AMP IMB. &gt; 10%",IF(AA23="","",IF(100*(ABS(AA23-$AX$12)/$AX$12)&gt;10,"AMP IMB. &gt; 10%",IF(AC23="","",IF(100*(ABS(AC23-$AX$12)/$AX$12)&gt;10,"AMP IMB. &gt; 10%",""))))))</f>
        <v/>
      </c>
      <c r="BI22" s="2585"/>
      <c r="BJ22" s="2585"/>
      <c r="BK22" s="2585"/>
      <c r="BL22" s="2585"/>
      <c r="BM22" s="2585" t="str">
        <f>IF(AE23="","",IF(100*(ABS(AE23-$BC$12)/$BC$12)&gt;10,"VOLT IMB. &gt; 10%",IF(AG23="","",IF(100*(ABS(AG23-$BC$12)/$BC$12)&gt;10,"VOLT IMB. &gt; 10%",IF(AI23="","",IF(100*(ABS(AI23-$BC$12)/$BC$12)&gt;10,"VOLT IMB. &gt; 10%",""))))))</f>
        <v/>
      </c>
      <c r="BN22" s="2585"/>
      <c r="BO22" s="2585"/>
      <c r="BP22" s="2585"/>
      <c r="BQ22" s="2585"/>
      <c r="BR22" s="2585" t="str">
        <f>IFERROR(1.08*Q23*AT23,"")</f>
        <v/>
      </c>
      <c r="BS22" s="2585"/>
      <c r="BT22" s="2585"/>
      <c r="BU22" s="2585"/>
      <c r="BV22" s="2585"/>
      <c r="BW22" s="2585" t="str">
        <f>IFERROR(3413*M23,"")</f>
        <v/>
      </c>
      <c r="BX22" s="2585"/>
      <c r="BY22" s="2585"/>
      <c r="BZ22" s="2585"/>
      <c r="CA22" s="2585"/>
      <c r="CB22" s="2641" t="str">
        <f>IFERROR(BR22/BW22,"")</f>
        <v/>
      </c>
      <c r="CC22" s="2641"/>
      <c r="CD22" s="2641"/>
      <c r="CE22" s="2641"/>
      <c r="CF22" s="2642"/>
    </row>
    <row r="23" spans="1:84" ht="12" customHeight="1" x14ac:dyDescent="0.25">
      <c r="A23" s="2620"/>
      <c r="B23" s="1956"/>
      <c r="C23" s="1956"/>
      <c r="D23" s="1956"/>
      <c r="E23" s="1956"/>
      <c r="F23" s="1956"/>
      <c r="G23" s="1956"/>
      <c r="H23" s="2615" t="s">
        <v>101</v>
      </c>
      <c r="I23" s="2615"/>
      <c r="J23" s="2615"/>
      <c r="K23" s="2615"/>
      <c r="L23" s="2615"/>
      <c r="M23" s="2611" t="str">
        <f>IF(AK23=1,(AA23*AG23)/1000,IF(AK23=3,(AX22*BC22*1.73)/1000,""))</f>
        <v/>
      </c>
      <c r="N23" s="2612"/>
      <c r="O23" s="2612"/>
      <c r="P23" s="2613"/>
      <c r="Q23" s="2596"/>
      <c r="R23" s="2597"/>
      <c r="S23" s="2597"/>
      <c r="T23" s="2598"/>
      <c r="U23" s="2599"/>
      <c r="V23" s="2600"/>
      <c r="W23" s="2600"/>
      <c r="X23" s="2601"/>
      <c r="Y23" s="954"/>
      <c r="Z23" s="956"/>
      <c r="AA23" s="954"/>
      <c r="AB23" s="956"/>
      <c r="AC23" s="954"/>
      <c r="AD23" s="956"/>
      <c r="AE23" s="954"/>
      <c r="AF23" s="956"/>
      <c r="AG23" s="954"/>
      <c r="AH23" s="956"/>
      <c r="AI23" s="954"/>
      <c r="AJ23" s="956"/>
      <c r="AK23" s="919"/>
      <c r="AL23" s="919"/>
      <c r="AM23" s="919"/>
      <c r="AN23" s="919"/>
      <c r="AO23" s="919"/>
      <c r="AP23" s="919"/>
      <c r="AQ23" s="919"/>
      <c r="AR23" s="919"/>
      <c r="AS23" s="919"/>
      <c r="AT23" s="1292" t="str">
        <f t="shared" si="0"/>
        <v/>
      </c>
      <c r="AU23" s="1292"/>
      <c r="AV23" s="1293"/>
      <c r="AW23" s="96"/>
      <c r="AX23" s="2589"/>
      <c r="AY23" s="2590"/>
      <c r="AZ23" s="2590"/>
      <c r="BA23" s="2590"/>
      <c r="BB23" s="2590"/>
      <c r="BC23" s="2586"/>
      <c r="BD23" s="2586"/>
      <c r="BE23" s="2586"/>
      <c r="BF23" s="2586"/>
      <c r="BG23" s="2586"/>
      <c r="BH23" s="2585"/>
      <c r="BI23" s="2585"/>
      <c r="BJ23" s="2585"/>
      <c r="BK23" s="2585"/>
      <c r="BL23" s="2585"/>
      <c r="BM23" s="2585"/>
      <c r="BN23" s="2585"/>
      <c r="BO23" s="2585"/>
      <c r="BP23" s="2585"/>
      <c r="BQ23" s="2585"/>
      <c r="BR23" s="2585"/>
      <c r="BS23" s="2585"/>
      <c r="BT23" s="2585"/>
      <c r="BU23" s="2585"/>
      <c r="BV23" s="2585"/>
      <c r="BW23" s="2585"/>
      <c r="BX23" s="2585"/>
      <c r="BY23" s="2585"/>
      <c r="BZ23" s="2585"/>
      <c r="CA23" s="2585"/>
      <c r="CB23" s="2641"/>
      <c r="CC23" s="2641"/>
      <c r="CD23" s="2641"/>
      <c r="CE23" s="2641"/>
      <c r="CF23" s="2642"/>
    </row>
    <row r="24" spans="1:84" ht="12" customHeight="1" x14ac:dyDescent="0.25">
      <c r="A24" s="2620"/>
      <c r="B24" s="1956"/>
      <c r="C24" s="1956"/>
      <c r="D24" s="1956"/>
      <c r="E24" s="1956"/>
      <c r="F24" s="1956"/>
      <c r="G24" s="1956"/>
      <c r="H24" s="2614" t="s">
        <v>102</v>
      </c>
      <c r="I24" s="2614"/>
      <c r="J24" s="2614"/>
      <c r="K24" s="2614"/>
      <c r="L24" s="2614"/>
      <c r="M24" s="2608"/>
      <c r="N24" s="2609"/>
      <c r="O24" s="2609"/>
      <c r="P24" s="2610"/>
      <c r="Q24" s="2602"/>
      <c r="R24" s="2603"/>
      <c r="S24" s="2603"/>
      <c r="T24" s="2604"/>
      <c r="U24" s="2605"/>
      <c r="V24" s="2606"/>
      <c r="W24" s="2606"/>
      <c r="X24" s="2607"/>
      <c r="Y24" s="2593"/>
      <c r="Z24" s="2594"/>
      <c r="AA24" s="2594"/>
      <c r="AB24" s="2594"/>
      <c r="AC24" s="2594"/>
      <c r="AD24" s="2595"/>
      <c r="AE24" s="2593"/>
      <c r="AF24" s="2594"/>
      <c r="AG24" s="2594"/>
      <c r="AH24" s="2594"/>
      <c r="AI24" s="2594"/>
      <c r="AJ24" s="2595"/>
      <c r="AK24" s="2619"/>
      <c r="AL24" s="2619"/>
      <c r="AM24" s="2619"/>
      <c r="AN24" s="2608"/>
      <c r="AO24" s="2609"/>
      <c r="AP24" s="2609"/>
      <c r="AQ24" s="2608"/>
      <c r="AR24" s="2609"/>
      <c r="AS24" s="2609"/>
      <c r="AT24" s="2616" t="str">
        <f t="shared" si="0"/>
        <v/>
      </c>
      <c r="AU24" s="2617"/>
      <c r="AV24" s="2618"/>
      <c r="AW24" s="96"/>
      <c r="AX24" s="2589" t="str">
        <f>IFERROR(AVERAGE(Y25,AA25,AC25),"")</f>
        <v/>
      </c>
      <c r="AY24" s="2590"/>
      <c r="AZ24" s="2590"/>
      <c r="BA24" s="2590"/>
      <c r="BB24" s="2590"/>
      <c r="BC24" s="2586" t="str">
        <f>IFERROR(AVERAGE(AE25,AG25,AI25),"")</f>
        <v/>
      </c>
      <c r="BD24" s="2586"/>
      <c r="BE24" s="2586"/>
      <c r="BF24" s="2586"/>
      <c r="BG24" s="2586"/>
      <c r="BH24" s="2585" t="str">
        <f>IF(Y25="","",IF(100*(ABS(Y25-$AX$12)/$AX$12)&gt;10,"AMP IMB. &gt; 10%",IF(AA25="","",IF(100*(ABS(AA25-$AX$12)/$AX$12)&gt;10,"AMP IMB. &gt; 10%",IF(AC25="","",IF(100*(ABS(AC25-$AX$12)/$AX$12)&gt;10,"AMP IMB. &gt; 10%",""))))))</f>
        <v/>
      </c>
      <c r="BI24" s="2585"/>
      <c r="BJ24" s="2585"/>
      <c r="BK24" s="2585"/>
      <c r="BL24" s="2585"/>
      <c r="BM24" s="2585" t="str">
        <f>IF(AE25="","",IF(100*(ABS(AE25-$BC$12)/$BC$12)&gt;10,"VOLT IMB. &gt; 10%",IF(AG25="","",IF(100*(ABS(AG25-$BC$12)/$BC$12)&gt;10,"VOLT IMB. &gt; 10%",IF(AI25="","",IF(100*(ABS(AI25-$BC$12)/$BC$12)&gt;10,"VOLT IMB. &gt; 10%",""))))))</f>
        <v/>
      </c>
      <c r="BN24" s="2585"/>
      <c r="BO24" s="2585"/>
      <c r="BP24" s="2585"/>
      <c r="BQ24" s="2585"/>
      <c r="BR24" s="2585" t="str">
        <f>IFERROR(1.08*Q25*AT25,"")</f>
        <v/>
      </c>
      <c r="BS24" s="2585"/>
      <c r="BT24" s="2585"/>
      <c r="BU24" s="2585"/>
      <c r="BV24" s="2585"/>
      <c r="BW24" s="2585" t="str">
        <f>IFERROR(3413*M25,"")</f>
        <v/>
      </c>
      <c r="BX24" s="2585"/>
      <c r="BY24" s="2585"/>
      <c r="BZ24" s="2585"/>
      <c r="CA24" s="2585"/>
      <c r="CB24" s="2641" t="str">
        <f>IFERROR(BR24/BW24,"")</f>
        <v/>
      </c>
      <c r="CC24" s="2641"/>
      <c r="CD24" s="2641"/>
      <c r="CE24" s="2641"/>
      <c r="CF24" s="2642"/>
    </row>
    <row r="25" spans="1:84" ht="12" customHeight="1" x14ac:dyDescent="0.25">
      <c r="A25" s="2620"/>
      <c r="B25" s="1956"/>
      <c r="C25" s="1956"/>
      <c r="D25" s="1956"/>
      <c r="E25" s="1956"/>
      <c r="F25" s="1956"/>
      <c r="G25" s="1956"/>
      <c r="H25" s="2615" t="s">
        <v>101</v>
      </c>
      <c r="I25" s="2615"/>
      <c r="J25" s="2615"/>
      <c r="K25" s="2615"/>
      <c r="L25" s="2615"/>
      <c r="M25" s="2611" t="str">
        <f>IF(AK25=1,(AA25*AG25)/1000,IF(AK25=3,(AX24*BC24*1.73)/1000,""))</f>
        <v/>
      </c>
      <c r="N25" s="2612"/>
      <c r="O25" s="2612"/>
      <c r="P25" s="2613"/>
      <c r="Q25" s="2596"/>
      <c r="R25" s="2597"/>
      <c r="S25" s="2597"/>
      <c r="T25" s="2598"/>
      <c r="U25" s="2599"/>
      <c r="V25" s="2600"/>
      <c r="W25" s="2600"/>
      <c r="X25" s="2601"/>
      <c r="Y25" s="954"/>
      <c r="Z25" s="956"/>
      <c r="AA25" s="954"/>
      <c r="AB25" s="956"/>
      <c r="AC25" s="954"/>
      <c r="AD25" s="956"/>
      <c r="AE25" s="954"/>
      <c r="AF25" s="956"/>
      <c r="AG25" s="954"/>
      <c r="AH25" s="956"/>
      <c r="AI25" s="954"/>
      <c r="AJ25" s="956"/>
      <c r="AK25" s="919"/>
      <c r="AL25" s="919"/>
      <c r="AM25" s="919"/>
      <c r="AN25" s="919"/>
      <c r="AO25" s="919"/>
      <c r="AP25" s="919"/>
      <c r="AQ25" s="919"/>
      <c r="AR25" s="919"/>
      <c r="AS25" s="919"/>
      <c r="AT25" s="1292" t="str">
        <f t="shared" si="0"/>
        <v/>
      </c>
      <c r="AU25" s="1292"/>
      <c r="AV25" s="1293"/>
      <c r="AW25" s="96"/>
      <c r="AX25" s="2589"/>
      <c r="AY25" s="2590"/>
      <c r="AZ25" s="2590"/>
      <c r="BA25" s="2590"/>
      <c r="BB25" s="2590"/>
      <c r="BC25" s="2586"/>
      <c r="BD25" s="2586"/>
      <c r="BE25" s="2586"/>
      <c r="BF25" s="2586"/>
      <c r="BG25" s="2586"/>
      <c r="BH25" s="2585"/>
      <c r="BI25" s="2585"/>
      <c r="BJ25" s="2585"/>
      <c r="BK25" s="2585"/>
      <c r="BL25" s="2585"/>
      <c r="BM25" s="2585"/>
      <c r="BN25" s="2585"/>
      <c r="BO25" s="2585"/>
      <c r="BP25" s="2585"/>
      <c r="BQ25" s="2585"/>
      <c r="BR25" s="2585"/>
      <c r="BS25" s="2585"/>
      <c r="BT25" s="2585"/>
      <c r="BU25" s="2585"/>
      <c r="BV25" s="2585"/>
      <c r="BW25" s="2585"/>
      <c r="BX25" s="2585"/>
      <c r="BY25" s="2585"/>
      <c r="BZ25" s="2585"/>
      <c r="CA25" s="2585"/>
      <c r="CB25" s="2641"/>
      <c r="CC25" s="2641"/>
      <c r="CD25" s="2641"/>
      <c r="CE25" s="2641"/>
      <c r="CF25" s="2642"/>
    </row>
    <row r="26" spans="1:84" ht="12" customHeight="1" x14ac:dyDescent="0.25">
      <c r="A26" s="2620"/>
      <c r="B26" s="1956"/>
      <c r="C26" s="1956"/>
      <c r="D26" s="1956"/>
      <c r="E26" s="1956"/>
      <c r="F26" s="1956"/>
      <c r="G26" s="1956"/>
      <c r="H26" s="2614" t="s">
        <v>102</v>
      </c>
      <c r="I26" s="2614"/>
      <c r="J26" s="2614"/>
      <c r="K26" s="2614"/>
      <c r="L26" s="2614"/>
      <c r="M26" s="2608"/>
      <c r="N26" s="2609"/>
      <c r="O26" s="2609"/>
      <c r="P26" s="2610"/>
      <c r="Q26" s="2602"/>
      <c r="R26" s="2603"/>
      <c r="S26" s="2603"/>
      <c r="T26" s="2604"/>
      <c r="U26" s="2605"/>
      <c r="V26" s="2606"/>
      <c r="W26" s="2606"/>
      <c r="X26" s="2607"/>
      <c r="Y26" s="2593"/>
      <c r="Z26" s="2594"/>
      <c r="AA26" s="2594"/>
      <c r="AB26" s="2594"/>
      <c r="AC26" s="2594"/>
      <c r="AD26" s="2595"/>
      <c r="AE26" s="2593"/>
      <c r="AF26" s="2594"/>
      <c r="AG26" s="2594"/>
      <c r="AH26" s="2594"/>
      <c r="AI26" s="2594"/>
      <c r="AJ26" s="2595"/>
      <c r="AK26" s="2619"/>
      <c r="AL26" s="2619"/>
      <c r="AM26" s="2619"/>
      <c r="AN26" s="2608"/>
      <c r="AO26" s="2609"/>
      <c r="AP26" s="2609"/>
      <c r="AQ26" s="2608"/>
      <c r="AR26" s="2609"/>
      <c r="AS26" s="2609"/>
      <c r="AT26" s="2616" t="str">
        <f t="shared" si="0"/>
        <v/>
      </c>
      <c r="AU26" s="2617"/>
      <c r="AV26" s="2618"/>
      <c r="AW26" s="96"/>
      <c r="AX26" s="2589" t="str">
        <f>IFERROR(AVERAGE(Y27,AA27,AC27),"")</f>
        <v/>
      </c>
      <c r="AY26" s="2590"/>
      <c r="AZ26" s="2590"/>
      <c r="BA26" s="2590"/>
      <c r="BB26" s="2590"/>
      <c r="BC26" s="2586" t="str">
        <f>IFERROR(AVERAGE(AE27,AG27,AI27),"")</f>
        <v/>
      </c>
      <c r="BD26" s="2586"/>
      <c r="BE26" s="2586"/>
      <c r="BF26" s="2586"/>
      <c r="BG26" s="2586"/>
      <c r="BH26" s="2585" t="str">
        <f>IF(Y27="","",IF(100*(ABS(Y27-$AX$12)/$AX$12)&gt;10,"AMP IMB. &gt; 10%",IF(AA27="","",IF(100*(ABS(AA27-$AX$12)/$AX$12)&gt;10,"AMP IMB. &gt; 10%",IF(AC27="","",IF(100*(ABS(AC27-$AX$12)/$AX$12)&gt;10,"AMP IMB. &gt; 10%",""))))))</f>
        <v/>
      </c>
      <c r="BI26" s="2585"/>
      <c r="BJ26" s="2585"/>
      <c r="BK26" s="2585"/>
      <c r="BL26" s="2585"/>
      <c r="BM26" s="2585" t="str">
        <f>IF(AE27="","",IF(100*(ABS(AE27-$BC$12)/$BC$12)&gt;10,"VOLT IMB. &gt; 10%",IF(AG27="","",IF(100*(ABS(AG27-$BC$12)/$BC$12)&gt;10,"VOLT IMB. &gt; 10%",IF(AI27="","",IF(100*(ABS(AI27-$BC$12)/$BC$12)&gt;10,"VOLT IMB. &gt; 10%",""))))))</f>
        <v/>
      </c>
      <c r="BN26" s="2585"/>
      <c r="BO26" s="2585"/>
      <c r="BP26" s="2585"/>
      <c r="BQ26" s="2585"/>
      <c r="BR26" s="2585" t="str">
        <f>IFERROR(1.08*Q27*AT27,"")</f>
        <v/>
      </c>
      <c r="BS26" s="2585"/>
      <c r="BT26" s="2585"/>
      <c r="BU26" s="2585"/>
      <c r="BV26" s="2585"/>
      <c r="BW26" s="2585" t="str">
        <f>IFERROR(3413*M27,"")</f>
        <v/>
      </c>
      <c r="BX26" s="2585"/>
      <c r="BY26" s="2585"/>
      <c r="BZ26" s="2585"/>
      <c r="CA26" s="2585"/>
      <c r="CB26" s="2641" t="str">
        <f>IFERROR(BR26/BW26,"")</f>
        <v/>
      </c>
      <c r="CC26" s="2641"/>
      <c r="CD26" s="2641"/>
      <c r="CE26" s="2641"/>
      <c r="CF26" s="2642"/>
    </row>
    <row r="27" spans="1:84" ht="12" customHeight="1" x14ac:dyDescent="0.25">
      <c r="A27" s="2620"/>
      <c r="B27" s="1956"/>
      <c r="C27" s="1956"/>
      <c r="D27" s="1956"/>
      <c r="E27" s="1956"/>
      <c r="F27" s="1956"/>
      <c r="G27" s="1956"/>
      <c r="H27" s="2615" t="s">
        <v>101</v>
      </c>
      <c r="I27" s="2615"/>
      <c r="J27" s="2615"/>
      <c r="K27" s="2615"/>
      <c r="L27" s="2615"/>
      <c r="M27" s="2611" t="str">
        <f>IF(AK27=1,(AA27*AG27)/1000,IF(AK27=3,(AX26*BC26*1.73)/1000,""))</f>
        <v/>
      </c>
      <c r="N27" s="2612"/>
      <c r="O27" s="2612"/>
      <c r="P27" s="2613"/>
      <c r="Q27" s="2596"/>
      <c r="R27" s="2597"/>
      <c r="S27" s="2597"/>
      <c r="T27" s="2598"/>
      <c r="U27" s="2599"/>
      <c r="V27" s="2600"/>
      <c r="W27" s="2600"/>
      <c r="X27" s="2601"/>
      <c r="Y27" s="954"/>
      <c r="Z27" s="956"/>
      <c r="AA27" s="954"/>
      <c r="AB27" s="956"/>
      <c r="AC27" s="954"/>
      <c r="AD27" s="956"/>
      <c r="AE27" s="954"/>
      <c r="AF27" s="956"/>
      <c r="AG27" s="954"/>
      <c r="AH27" s="956"/>
      <c r="AI27" s="954"/>
      <c r="AJ27" s="956"/>
      <c r="AK27" s="919"/>
      <c r="AL27" s="919"/>
      <c r="AM27" s="919"/>
      <c r="AN27" s="919"/>
      <c r="AO27" s="919"/>
      <c r="AP27" s="919"/>
      <c r="AQ27" s="919"/>
      <c r="AR27" s="919"/>
      <c r="AS27" s="919"/>
      <c r="AT27" s="1292" t="str">
        <f t="shared" si="0"/>
        <v/>
      </c>
      <c r="AU27" s="1292"/>
      <c r="AV27" s="1293"/>
      <c r="AW27" s="96"/>
      <c r="AX27" s="2589"/>
      <c r="AY27" s="2590"/>
      <c r="AZ27" s="2590"/>
      <c r="BA27" s="2590"/>
      <c r="BB27" s="2590"/>
      <c r="BC27" s="2586"/>
      <c r="BD27" s="2586"/>
      <c r="BE27" s="2586"/>
      <c r="BF27" s="2586"/>
      <c r="BG27" s="2586"/>
      <c r="BH27" s="2585"/>
      <c r="BI27" s="2585"/>
      <c r="BJ27" s="2585"/>
      <c r="BK27" s="2585"/>
      <c r="BL27" s="2585"/>
      <c r="BM27" s="2585"/>
      <c r="BN27" s="2585"/>
      <c r="BO27" s="2585"/>
      <c r="BP27" s="2585"/>
      <c r="BQ27" s="2585"/>
      <c r="BR27" s="2585"/>
      <c r="BS27" s="2585"/>
      <c r="BT27" s="2585"/>
      <c r="BU27" s="2585"/>
      <c r="BV27" s="2585"/>
      <c r="BW27" s="2585"/>
      <c r="BX27" s="2585"/>
      <c r="BY27" s="2585"/>
      <c r="BZ27" s="2585"/>
      <c r="CA27" s="2585"/>
      <c r="CB27" s="2641"/>
      <c r="CC27" s="2641"/>
      <c r="CD27" s="2641"/>
      <c r="CE27" s="2641"/>
      <c r="CF27" s="2642"/>
    </row>
    <row r="28" spans="1:84" ht="12" customHeight="1" x14ac:dyDescent="0.25">
      <c r="A28" s="2620"/>
      <c r="B28" s="1956"/>
      <c r="C28" s="1956"/>
      <c r="D28" s="1956"/>
      <c r="E28" s="1956"/>
      <c r="F28" s="1956"/>
      <c r="G28" s="1956"/>
      <c r="H28" s="2614" t="s">
        <v>102</v>
      </c>
      <c r="I28" s="2614"/>
      <c r="J28" s="2614"/>
      <c r="K28" s="2614"/>
      <c r="L28" s="2614"/>
      <c r="M28" s="2608"/>
      <c r="N28" s="2609"/>
      <c r="O28" s="2609"/>
      <c r="P28" s="2610"/>
      <c r="Q28" s="2602"/>
      <c r="R28" s="2603"/>
      <c r="S28" s="2603"/>
      <c r="T28" s="2604"/>
      <c r="U28" s="2605"/>
      <c r="V28" s="2606"/>
      <c r="W28" s="2606"/>
      <c r="X28" s="2607"/>
      <c r="Y28" s="2593"/>
      <c r="Z28" s="2594"/>
      <c r="AA28" s="2594"/>
      <c r="AB28" s="2594"/>
      <c r="AC28" s="2594"/>
      <c r="AD28" s="2595"/>
      <c r="AE28" s="2593"/>
      <c r="AF28" s="2594"/>
      <c r="AG28" s="2594"/>
      <c r="AH28" s="2594"/>
      <c r="AI28" s="2594"/>
      <c r="AJ28" s="2595"/>
      <c r="AK28" s="2619"/>
      <c r="AL28" s="2619"/>
      <c r="AM28" s="2619"/>
      <c r="AN28" s="2608"/>
      <c r="AO28" s="2609"/>
      <c r="AP28" s="2609"/>
      <c r="AQ28" s="2608"/>
      <c r="AR28" s="2609"/>
      <c r="AS28" s="2609"/>
      <c r="AT28" s="2616" t="str">
        <f t="shared" si="0"/>
        <v/>
      </c>
      <c r="AU28" s="2617"/>
      <c r="AV28" s="2618"/>
      <c r="AW28" s="96"/>
      <c r="AX28" s="2589" t="str">
        <f>IFERROR(AVERAGE(Y29,AA29,AC29),"")</f>
        <v/>
      </c>
      <c r="AY28" s="2590"/>
      <c r="AZ28" s="2590"/>
      <c r="BA28" s="2590"/>
      <c r="BB28" s="2590"/>
      <c r="BC28" s="2586" t="str">
        <f>IFERROR(AVERAGE(AE29,AG29,AI29),"")</f>
        <v/>
      </c>
      <c r="BD28" s="2586"/>
      <c r="BE28" s="2586"/>
      <c r="BF28" s="2586"/>
      <c r="BG28" s="2586"/>
      <c r="BH28" s="2585" t="str">
        <f>IF(Y29="","",IF(100*(ABS(Y29-$AX$12)/$AX$12)&gt;10,"AMP IMB. &gt; 10%",IF(AA29="","",IF(100*(ABS(AA29-$AX$12)/$AX$12)&gt;10,"AMP IMB. &gt; 10%",IF(AC29="","",IF(100*(ABS(AC29-$AX$12)/$AX$12)&gt;10,"AMP IMB. &gt; 10%",""))))))</f>
        <v/>
      </c>
      <c r="BI28" s="2585"/>
      <c r="BJ28" s="2585"/>
      <c r="BK28" s="2585"/>
      <c r="BL28" s="2585"/>
      <c r="BM28" s="2585" t="str">
        <f>IF(AE29="","",IF(100*(ABS(AE29-$BC$12)/$BC$12)&gt;10,"VOLT IMB. &gt; 10%",IF(AG29="","",IF(100*(ABS(AG29-$BC$12)/$BC$12)&gt;10,"VOLT IMB. &gt; 10%",IF(AI29="","",IF(100*(ABS(AI29-$BC$12)/$BC$12)&gt;10,"VOLT IMB. &gt; 10%",""))))))</f>
        <v/>
      </c>
      <c r="BN28" s="2585"/>
      <c r="BO28" s="2585"/>
      <c r="BP28" s="2585"/>
      <c r="BQ28" s="2585"/>
      <c r="BR28" s="2585" t="str">
        <f>IFERROR(1.08*Q29*AT29,"")</f>
        <v/>
      </c>
      <c r="BS28" s="2585"/>
      <c r="BT28" s="2585"/>
      <c r="BU28" s="2585"/>
      <c r="BV28" s="2585"/>
      <c r="BW28" s="2585" t="str">
        <f>IFERROR(3413*M29,"")</f>
        <v/>
      </c>
      <c r="BX28" s="2585"/>
      <c r="BY28" s="2585"/>
      <c r="BZ28" s="2585"/>
      <c r="CA28" s="2585"/>
      <c r="CB28" s="2641" t="str">
        <f>IFERROR(BR28/BW28,"")</f>
        <v/>
      </c>
      <c r="CC28" s="2641"/>
      <c r="CD28" s="2641"/>
      <c r="CE28" s="2641"/>
      <c r="CF28" s="2642"/>
    </row>
    <row r="29" spans="1:84" ht="12" customHeight="1" x14ac:dyDescent="0.25">
      <c r="A29" s="2620"/>
      <c r="B29" s="1956"/>
      <c r="C29" s="1956"/>
      <c r="D29" s="1956"/>
      <c r="E29" s="1956"/>
      <c r="F29" s="1956"/>
      <c r="G29" s="1956"/>
      <c r="H29" s="2615" t="s">
        <v>101</v>
      </c>
      <c r="I29" s="2615"/>
      <c r="J29" s="2615"/>
      <c r="K29" s="2615"/>
      <c r="L29" s="2615"/>
      <c r="M29" s="2611" t="str">
        <f>IF(AK29=1,(AA29*AG29)/1000,IF(AK29=3,(AX28*BC28*1.73)/1000,""))</f>
        <v/>
      </c>
      <c r="N29" s="2612"/>
      <c r="O29" s="2612"/>
      <c r="P29" s="2613"/>
      <c r="Q29" s="2596"/>
      <c r="R29" s="2597"/>
      <c r="S29" s="2597"/>
      <c r="T29" s="2598"/>
      <c r="U29" s="2599"/>
      <c r="V29" s="2600"/>
      <c r="W29" s="2600"/>
      <c r="X29" s="2601"/>
      <c r="Y29" s="954"/>
      <c r="Z29" s="956"/>
      <c r="AA29" s="954"/>
      <c r="AB29" s="956"/>
      <c r="AC29" s="954"/>
      <c r="AD29" s="956"/>
      <c r="AE29" s="954"/>
      <c r="AF29" s="956"/>
      <c r="AG29" s="954"/>
      <c r="AH29" s="956"/>
      <c r="AI29" s="954"/>
      <c r="AJ29" s="956"/>
      <c r="AK29" s="919"/>
      <c r="AL29" s="919"/>
      <c r="AM29" s="919"/>
      <c r="AN29" s="919"/>
      <c r="AO29" s="919"/>
      <c r="AP29" s="919"/>
      <c r="AQ29" s="919"/>
      <c r="AR29" s="919"/>
      <c r="AS29" s="919"/>
      <c r="AT29" s="1292" t="str">
        <f t="shared" si="0"/>
        <v/>
      </c>
      <c r="AU29" s="1292"/>
      <c r="AV29" s="1293"/>
      <c r="AW29" s="96"/>
      <c r="AX29" s="2589"/>
      <c r="AY29" s="2590"/>
      <c r="AZ29" s="2590"/>
      <c r="BA29" s="2590"/>
      <c r="BB29" s="2590"/>
      <c r="BC29" s="2586"/>
      <c r="BD29" s="2586"/>
      <c r="BE29" s="2586"/>
      <c r="BF29" s="2586"/>
      <c r="BG29" s="2586"/>
      <c r="BH29" s="2585"/>
      <c r="BI29" s="2585"/>
      <c r="BJ29" s="2585"/>
      <c r="BK29" s="2585"/>
      <c r="BL29" s="2585"/>
      <c r="BM29" s="2585"/>
      <c r="BN29" s="2585"/>
      <c r="BO29" s="2585"/>
      <c r="BP29" s="2585"/>
      <c r="BQ29" s="2585"/>
      <c r="BR29" s="2585"/>
      <c r="BS29" s="2585"/>
      <c r="BT29" s="2585"/>
      <c r="BU29" s="2585"/>
      <c r="BV29" s="2585"/>
      <c r="BW29" s="2585"/>
      <c r="BX29" s="2585"/>
      <c r="BY29" s="2585"/>
      <c r="BZ29" s="2585"/>
      <c r="CA29" s="2585"/>
      <c r="CB29" s="2641"/>
      <c r="CC29" s="2641"/>
      <c r="CD29" s="2641"/>
      <c r="CE29" s="2641"/>
      <c r="CF29" s="2642"/>
    </row>
    <row r="30" spans="1:84" ht="12" customHeight="1" x14ac:dyDescent="0.25">
      <c r="A30" s="2620"/>
      <c r="B30" s="1956"/>
      <c r="C30" s="1956"/>
      <c r="D30" s="1956"/>
      <c r="E30" s="1956"/>
      <c r="F30" s="1956"/>
      <c r="G30" s="1956"/>
      <c r="H30" s="2614" t="s">
        <v>102</v>
      </c>
      <c r="I30" s="2614"/>
      <c r="J30" s="2614"/>
      <c r="K30" s="2614"/>
      <c r="L30" s="2614"/>
      <c r="M30" s="2608"/>
      <c r="N30" s="2609"/>
      <c r="O30" s="2609"/>
      <c r="P30" s="2610"/>
      <c r="Q30" s="2602"/>
      <c r="R30" s="2603"/>
      <c r="S30" s="2603"/>
      <c r="T30" s="2604"/>
      <c r="U30" s="2605"/>
      <c r="V30" s="2606"/>
      <c r="W30" s="2606"/>
      <c r="X30" s="2607"/>
      <c r="Y30" s="2593"/>
      <c r="Z30" s="2594"/>
      <c r="AA30" s="2594"/>
      <c r="AB30" s="2594"/>
      <c r="AC30" s="2594"/>
      <c r="AD30" s="2595"/>
      <c r="AE30" s="2593"/>
      <c r="AF30" s="2594"/>
      <c r="AG30" s="2594"/>
      <c r="AH30" s="2594"/>
      <c r="AI30" s="2594"/>
      <c r="AJ30" s="2595"/>
      <c r="AK30" s="2619"/>
      <c r="AL30" s="2619"/>
      <c r="AM30" s="2619"/>
      <c r="AN30" s="2608"/>
      <c r="AO30" s="2609"/>
      <c r="AP30" s="2609"/>
      <c r="AQ30" s="2608"/>
      <c r="AR30" s="2609"/>
      <c r="AS30" s="2609"/>
      <c r="AT30" s="2616" t="str">
        <f t="shared" si="0"/>
        <v/>
      </c>
      <c r="AU30" s="2617"/>
      <c r="AV30" s="2618"/>
      <c r="AW30" s="96"/>
      <c r="AX30" s="2589" t="str">
        <f>IFERROR(AVERAGE(Y31,AA31,AC31),"")</f>
        <v/>
      </c>
      <c r="AY30" s="2590"/>
      <c r="AZ30" s="2590"/>
      <c r="BA30" s="2590"/>
      <c r="BB30" s="2590"/>
      <c r="BC30" s="2586" t="str">
        <f>IFERROR(AVERAGE(AE31,AG31,AI31),"")</f>
        <v/>
      </c>
      <c r="BD30" s="2586"/>
      <c r="BE30" s="2586"/>
      <c r="BF30" s="2586"/>
      <c r="BG30" s="2586"/>
      <c r="BH30" s="2585" t="str">
        <f>IF(Y31="","",IF(100*(ABS(Y31-$AX$12)/$AX$12)&gt;10,"AMP IMB. &gt; 10%",IF(AA31="","",IF(100*(ABS(AA31-$AX$12)/$AX$12)&gt;10,"AMP IMB. &gt; 10%",IF(AC31="","",IF(100*(ABS(AC31-$AX$12)/$AX$12)&gt;10,"AMP IMB. &gt; 10%",""))))))</f>
        <v/>
      </c>
      <c r="BI30" s="2585"/>
      <c r="BJ30" s="2585"/>
      <c r="BK30" s="2585"/>
      <c r="BL30" s="2585"/>
      <c r="BM30" s="2585" t="str">
        <f>IF(AE31="","",IF(100*(ABS(AE31-$BC$12)/$BC$12)&gt;10,"VOLT IMB. &gt; 10%",IF(AG31="","",IF(100*(ABS(AG31-$BC$12)/$BC$12)&gt;10,"VOLT IMB. &gt; 10%",IF(AI31="","",IF(100*(ABS(AI31-$BC$12)/$BC$12)&gt;10,"VOLT IMB. &gt; 10%",""))))))</f>
        <v/>
      </c>
      <c r="BN30" s="2585"/>
      <c r="BO30" s="2585"/>
      <c r="BP30" s="2585"/>
      <c r="BQ30" s="2585"/>
      <c r="BR30" s="2585" t="str">
        <f>IFERROR(1.08*Q31*AT31,"")</f>
        <v/>
      </c>
      <c r="BS30" s="2585"/>
      <c r="BT30" s="2585"/>
      <c r="BU30" s="2585"/>
      <c r="BV30" s="2585"/>
      <c r="BW30" s="2585" t="str">
        <f>IFERROR(3413*M31,"")</f>
        <v/>
      </c>
      <c r="BX30" s="2585"/>
      <c r="BY30" s="2585"/>
      <c r="BZ30" s="2585"/>
      <c r="CA30" s="2585"/>
      <c r="CB30" s="2641" t="str">
        <f>IFERROR(BR30/BW30,"")</f>
        <v/>
      </c>
      <c r="CC30" s="2641"/>
      <c r="CD30" s="2641"/>
      <c r="CE30" s="2641"/>
      <c r="CF30" s="2642"/>
    </row>
    <row r="31" spans="1:84" ht="12" customHeight="1" x14ac:dyDescent="0.25">
      <c r="A31" s="2620"/>
      <c r="B31" s="1956"/>
      <c r="C31" s="1956"/>
      <c r="D31" s="1956"/>
      <c r="E31" s="1956"/>
      <c r="F31" s="1956"/>
      <c r="G31" s="1956"/>
      <c r="H31" s="2615" t="s">
        <v>101</v>
      </c>
      <c r="I31" s="2615"/>
      <c r="J31" s="2615"/>
      <c r="K31" s="2615"/>
      <c r="L31" s="2615"/>
      <c r="M31" s="2611" t="str">
        <f>IF(AK31=1,(AA31*AG31)/1000,IF(AK31=3,(AX30*BC30*1.73)/1000,""))</f>
        <v/>
      </c>
      <c r="N31" s="2612"/>
      <c r="O31" s="2612"/>
      <c r="P31" s="2613"/>
      <c r="Q31" s="2596"/>
      <c r="R31" s="2597"/>
      <c r="S31" s="2597"/>
      <c r="T31" s="2598"/>
      <c r="U31" s="2599"/>
      <c r="V31" s="2600"/>
      <c r="W31" s="2600"/>
      <c r="X31" s="2601"/>
      <c r="Y31" s="954"/>
      <c r="Z31" s="956"/>
      <c r="AA31" s="954"/>
      <c r="AB31" s="956"/>
      <c r="AC31" s="954"/>
      <c r="AD31" s="956"/>
      <c r="AE31" s="954"/>
      <c r="AF31" s="956"/>
      <c r="AG31" s="954"/>
      <c r="AH31" s="956"/>
      <c r="AI31" s="954"/>
      <c r="AJ31" s="956"/>
      <c r="AK31" s="919"/>
      <c r="AL31" s="919"/>
      <c r="AM31" s="919"/>
      <c r="AN31" s="919"/>
      <c r="AO31" s="919"/>
      <c r="AP31" s="919"/>
      <c r="AQ31" s="919"/>
      <c r="AR31" s="919"/>
      <c r="AS31" s="919"/>
      <c r="AT31" s="1292" t="str">
        <f t="shared" si="0"/>
        <v/>
      </c>
      <c r="AU31" s="1292"/>
      <c r="AV31" s="1293"/>
      <c r="AW31" s="96"/>
      <c r="AX31" s="2589"/>
      <c r="AY31" s="2590"/>
      <c r="AZ31" s="2590"/>
      <c r="BA31" s="2590"/>
      <c r="BB31" s="2590"/>
      <c r="BC31" s="2586"/>
      <c r="BD31" s="2586"/>
      <c r="BE31" s="2586"/>
      <c r="BF31" s="2586"/>
      <c r="BG31" s="2586"/>
      <c r="BH31" s="2585"/>
      <c r="BI31" s="2585"/>
      <c r="BJ31" s="2585"/>
      <c r="BK31" s="2585"/>
      <c r="BL31" s="2585"/>
      <c r="BM31" s="2585"/>
      <c r="BN31" s="2585"/>
      <c r="BO31" s="2585"/>
      <c r="BP31" s="2585"/>
      <c r="BQ31" s="2585"/>
      <c r="BR31" s="2585"/>
      <c r="BS31" s="2585"/>
      <c r="BT31" s="2585"/>
      <c r="BU31" s="2585"/>
      <c r="BV31" s="2585"/>
      <c r="BW31" s="2585"/>
      <c r="BX31" s="2585"/>
      <c r="BY31" s="2585"/>
      <c r="BZ31" s="2585"/>
      <c r="CA31" s="2585"/>
      <c r="CB31" s="2641"/>
      <c r="CC31" s="2641"/>
      <c r="CD31" s="2641"/>
      <c r="CE31" s="2641"/>
      <c r="CF31" s="2642"/>
    </row>
    <row r="32" spans="1:84" ht="12" customHeight="1" x14ac:dyDescent="0.25">
      <c r="A32" s="2620"/>
      <c r="B32" s="1956"/>
      <c r="C32" s="1956"/>
      <c r="D32" s="1956"/>
      <c r="E32" s="1956"/>
      <c r="F32" s="1956"/>
      <c r="G32" s="1956"/>
      <c r="H32" s="2614" t="s">
        <v>102</v>
      </c>
      <c r="I32" s="2614"/>
      <c r="J32" s="2614"/>
      <c r="K32" s="2614"/>
      <c r="L32" s="2614"/>
      <c r="M32" s="2608"/>
      <c r="N32" s="2609"/>
      <c r="O32" s="2609"/>
      <c r="P32" s="2610"/>
      <c r="Q32" s="2602"/>
      <c r="R32" s="2603"/>
      <c r="S32" s="2603"/>
      <c r="T32" s="2604"/>
      <c r="U32" s="2605"/>
      <c r="V32" s="2606"/>
      <c r="W32" s="2606"/>
      <c r="X32" s="2607"/>
      <c r="Y32" s="2593"/>
      <c r="Z32" s="2594"/>
      <c r="AA32" s="2594"/>
      <c r="AB32" s="2594"/>
      <c r="AC32" s="2594"/>
      <c r="AD32" s="2595"/>
      <c r="AE32" s="2593"/>
      <c r="AF32" s="2594"/>
      <c r="AG32" s="2594"/>
      <c r="AH32" s="2594"/>
      <c r="AI32" s="2594"/>
      <c r="AJ32" s="2595"/>
      <c r="AK32" s="2619"/>
      <c r="AL32" s="2619"/>
      <c r="AM32" s="2619"/>
      <c r="AN32" s="2608"/>
      <c r="AO32" s="2609"/>
      <c r="AP32" s="2609"/>
      <c r="AQ32" s="2608"/>
      <c r="AR32" s="2609"/>
      <c r="AS32" s="2609"/>
      <c r="AT32" s="2616" t="str">
        <f t="shared" si="0"/>
        <v/>
      </c>
      <c r="AU32" s="2617"/>
      <c r="AV32" s="2618"/>
      <c r="AW32" s="96"/>
      <c r="AX32" s="2589" t="str">
        <f>IFERROR(AVERAGE(Y33,AA33,AC33),"")</f>
        <v/>
      </c>
      <c r="AY32" s="2590"/>
      <c r="AZ32" s="2590"/>
      <c r="BA32" s="2590"/>
      <c r="BB32" s="2590"/>
      <c r="BC32" s="2586" t="str">
        <f>IFERROR(AVERAGE(AE33,AG33,AI33),"")</f>
        <v/>
      </c>
      <c r="BD32" s="2586"/>
      <c r="BE32" s="2586"/>
      <c r="BF32" s="2586"/>
      <c r="BG32" s="2586"/>
      <c r="BH32" s="2585" t="str">
        <f>IF(Y33="","",IF(100*(ABS(Y33-$AX$12)/$AX$12)&gt;10,"AMP IMB. &gt; 10%",IF(AA33="","",IF(100*(ABS(AA33-$AX$12)/$AX$12)&gt;10,"AMP IMB. &gt; 10%",IF(AC33="","",IF(100*(ABS(AC33-$AX$12)/$AX$12)&gt;10,"AMP IMB. &gt; 10%",""))))))</f>
        <v/>
      </c>
      <c r="BI32" s="2585"/>
      <c r="BJ32" s="2585"/>
      <c r="BK32" s="2585"/>
      <c r="BL32" s="2585"/>
      <c r="BM32" s="2585" t="str">
        <f>IF(AE33="","",IF(100*(ABS(AE33-$BC$12)/$BC$12)&gt;10,"VOLT IMB. &gt; 10%",IF(AG33="","",IF(100*(ABS(AG33-$BC$12)/$BC$12)&gt;10,"VOLT IMB. &gt; 10%",IF(AI33="","",IF(100*(ABS(AI33-$BC$12)/$BC$12)&gt;10,"VOLT IMB. &gt; 10%",""))))))</f>
        <v/>
      </c>
      <c r="BN32" s="2585"/>
      <c r="BO32" s="2585"/>
      <c r="BP32" s="2585"/>
      <c r="BQ32" s="2585"/>
      <c r="BR32" s="2585" t="str">
        <f>IFERROR(1.08*Q33*AT33,"")</f>
        <v/>
      </c>
      <c r="BS32" s="2585"/>
      <c r="BT32" s="2585"/>
      <c r="BU32" s="2585"/>
      <c r="BV32" s="2585"/>
      <c r="BW32" s="2585" t="str">
        <f>IFERROR(3413*M33,"")</f>
        <v/>
      </c>
      <c r="BX32" s="2585"/>
      <c r="BY32" s="2585"/>
      <c r="BZ32" s="2585"/>
      <c r="CA32" s="2585"/>
      <c r="CB32" s="2641" t="str">
        <f>IFERROR(BR32/BW32,"")</f>
        <v/>
      </c>
      <c r="CC32" s="2641"/>
      <c r="CD32" s="2641"/>
      <c r="CE32" s="2641"/>
      <c r="CF32" s="2642"/>
    </row>
    <row r="33" spans="1:84" ht="12" customHeight="1" thickBot="1" x14ac:dyDescent="0.3">
      <c r="A33" s="2621"/>
      <c r="B33" s="2622"/>
      <c r="C33" s="2622"/>
      <c r="D33" s="2622"/>
      <c r="E33" s="2622"/>
      <c r="F33" s="2622"/>
      <c r="G33" s="2622"/>
      <c r="H33" s="2623" t="s">
        <v>101</v>
      </c>
      <c r="I33" s="2623"/>
      <c r="J33" s="2623"/>
      <c r="K33" s="2623"/>
      <c r="L33" s="2623"/>
      <c r="M33" s="2624" t="str">
        <f>IF(AK33=1,(AA33*AG33)/1000,IF(AK33=3,(AX32*BC32*1.73)/1000,""))</f>
        <v/>
      </c>
      <c r="N33" s="2625"/>
      <c r="O33" s="2625"/>
      <c r="P33" s="2626"/>
      <c r="Q33" s="2627"/>
      <c r="R33" s="2628"/>
      <c r="S33" s="2628"/>
      <c r="T33" s="2629"/>
      <c r="U33" s="2630"/>
      <c r="V33" s="2631"/>
      <c r="W33" s="2631"/>
      <c r="X33" s="2632"/>
      <c r="Y33" s="960"/>
      <c r="Z33" s="962"/>
      <c r="AA33" s="960"/>
      <c r="AB33" s="962"/>
      <c r="AC33" s="960"/>
      <c r="AD33" s="962"/>
      <c r="AE33" s="960"/>
      <c r="AF33" s="962"/>
      <c r="AG33" s="960"/>
      <c r="AH33" s="962"/>
      <c r="AI33" s="960"/>
      <c r="AJ33" s="962"/>
      <c r="AK33" s="977"/>
      <c r="AL33" s="977"/>
      <c r="AM33" s="977"/>
      <c r="AN33" s="977"/>
      <c r="AO33" s="977"/>
      <c r="AP33" s="977"/>
      <c r="AQ33" s="977"/>
      <c r="AR33" s="977"/>
      <c r="AS33" s="977"/>
      <c r="AT33" s="2293" t="str">
        <f t="shared" si="0"/>
        <v/>
      </c>
      <c r="AU33" s="2293"/>
      <c r="AV33" s="2294"/>
      <c r="AW33" s="96"/>
      <c r="AX33" s="2589"/>
      <c r="AY33" s="2590"/>
      <c r="AZ33" s="2590"/>
      <c r="BA33" s="2590"/>
      <c r="BB33" s="2590"/>
      <c r="BC33" s="2586"/>
      <c r="BD33" s="2586"/>
      <c r="BE33" s="2586"/>
      <c r="BF33" s="2586"/>
      <c r="BG33" s="2586"/>
      <c r="BH33" s="2585"/>
      <c r="BI33" s="2585"/>
      <c r="BJ33" s="2585"/>
      <c r="BK33" s="2585"/>
      <c r="BL33" s="2585"/>
      <c r="BM33" s="2585"/>
      <c r="BN33" s="2585"/>
      <c r="BO33" s="2585"/>
      <c r="BP33" s="2585"/>
      <c r="BQ33" s="2585"/>
      <c r="BR33" s="2585"/>
      <c r="BS33" s="2585"/>
      <c r="BT33" s="2585"/>
      <c r="BU33" s="2585"/>
      <c r="BV33" s="2585"/>
      <c r="BW33" s="2585"/>
      <c r="BX33" s="2585"/>
      <c r="BY33" s="2585"/>
      <c r="BZ33" s="2585"/>
      <c r="CA33" s="2585"/>
      <c r="CB33" s="2641"/>
      <c r="CC33" s="2641"/>
      <c r="CD33" s="2641"/>
      <c r="CE33" s="2641"/>
      <c r="CF33" s="2642"/>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43" t="s">
        <v>143</v>
      </c>
      <c r="AY34" s="2644"/>
      <c r="AZ34" s="2644"/>
      <c r="BA34" s="2644"/>
      <c r="BB34" s="2644"/>
      <c r="BC34" s="2644"/>
      <c r="BD34" s="2644"/>
      <c r="BE34" s="2644"/>
      <c r="BF34" s="2644"/>
      <c r="BG34" s="2644"/>
      <c r="BH34" s="2644"/>
      <c r="BI34" s="2644"/>
      <c r="BJ34" s="2644"/>
      <c r="BK34" s="2644"/>
      <c r="BL34" s="2644"/>
      <c r="BM34" s="2644"/>
      <c r="BN34" s="2644"/>
      <c r="BO34" s="2644"/>
      <c r="BP34" s="2644"/>
      <c r="BQ34" s="264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46" t="s">
        <v>140</v>
      </c>
      <c r="AY35" s="2647"/>
      <c r="AZ35" s="2647"/>
      <c r="BA35" s="2647"/>
      <c r="BB35" s="2647"/>
      <c r="BC35" s="2647"/>
      <c r="BD35" s="2647"/>
      <c r="BE35" s="2647"/>
      <c r="BF35" s="2647"/>
      <c r="BG35" s="2647"/>
      <c r="BH35" s="2647"/>
      <c r="BI35" s="2647"/>
      <c r="BJ35" s="2647"/>
      <c r="BK35" s="2647"/>
      <c r="BL35" s="2647"/>
      <c r="BM35" s="2647"/>
      <c r="BN35" s="2647"/>
      <c r="BO35" s="2647"/>
      <c r="BP35" s="2647"/>
      <c r="BQ35" s="2648"/>
      <c r="BR35" s="5"/>
      <c r="BS35" s="5"/>
      <c r="BT35" s="5"/>
      <c r="BU35" s="5"/>
      <c r="BV35" s="5"/>
      <c r="BW35" s="5"/>
      <c r="BX35" s="5"/>
      <c r="BY35" s="5"/>
      <c r="BZ35" s="5"/>
      <c r="CA35" s="5"/>
      <c r="CB35" s="5"/>
      <c r="CC35" s="5"/>
      <c r="CD35" s="5"/>
      <c r="CE35" s="5"/>
      <c r="CF35" s="5"/>
    </row>
    <row r="36" spans="1:84" ht="12" customHeight="1" x14ac:dyDescent="0.25">
      <c r="A36" s="290"/>
      <c r="B36" s="1962"/>
      <c r="C36" s="1962"/>
      <c r="D36" s="1962"/>
      <c r="E36" s="1962"/>
      <c r="F36" s="1962"/>
      <c r="G36" s="1962"/>
      <c r="H36" s="1962"/>
      <c r="I36" s="1962"/>
      <c r="J36" s="1962"/>
      <c r="K36" s="1962"/>
      <c r="L36" s="1962"/>
      <c r="M36" s="1962"/>
      <c r="N36" s="1962"/>
      <c r="O36" s="1962"/>
      <c r="P36" s="1962"/>
      <c r="Q36" s="1962"/>
      <c r="R36" s="1962"/>
      <c r="S36" s="1962"/>
      <c r="T36" s="1962"/>
      <c r="U36" s="1962"/>
      <c r="V36" s="1962"/>
      <c r="W36" s="1962"/>
      <c r="X36" s="1962"/>
      <c r="Y36" s="1962"/>
      <c r="Z36" s="1962"/>
      <c r="AA36" s="1962"/>
      <c r="AB36" s="1962"/>
      <c r="AC36" s="1962"/>
      <c r="AD36" s="1962"/>
      <c r="AE36" s="1962"/>
      <c r="AF36" s="1962"/>
      <c r="AG36" s="1962"/>
      <c r="AH36" s="1962"/>
      <c r="AI36" s="1962"/>
      <c r="AJ36" s="1962"/>
      <c r="AK36" s="1962"/>
      <c r="AL36" s="1962"/>
      <c r="AM36" s="1962"/>
      <c r="AN36" s="1962"/>
      <c r="AO36" s="1962"/>
      <c r="AP36" s="1962"/>
      <c r="AQ36" s="1962"/>
      <c r="AR36" s="1962"/>
      <c r="AS36" s="1962"/>
      <c r="AT36" s="1962"/>
      <c r="AU36" s="1962"/>
      <c r="AV36" s="1962"/>
      <c r="AW36" s="96"/>
      <c r="AX36" s="2646"/>
      <c r="AY36" s="2647"/>
      <c r="AZ36" s="2647"/>
      <c r="BA36" s="2647"/>
      <c r="BB36" s="2647"/>
      <c r="BC36" s="2647"/>
      <c r="BD36" s="2647"/>
      <c r="BE36" s="2647"/>
      <c r="BF36" s="2647"/>
      <c r="BG36" s="2647"/>
      <c r="BH36" s="2647"/>
      <c r="BI36" s="2647"/>
      <c r="BJ36" s="2647"/>
      <c r="BK36" s="2647"/>
      <c r="BL36" s="2647"/>
      <c r="BM36" s="2647"/>
      <c r="BN36" s="2647"/>
      <c r="BO36" s="2647"/>
      <c r="BP36" s="2647"/>
      <c r="BQ36" s="2648"/>
      <c r="BR36" s="5"/>
      <c r="BS36" s="5"/>
      <c r="BT36" s="5"/>
      <c r="BU36" s="5"/>
      <c r="BV36" s="5"/>
      <c r="BW36" s="5"/>
      <c r="BX36" s="5"/>
      <c r="BY36" s="5"/>
      <c r="BZ36" s="5"/>
      <c r="CA36" s="5"/>
      <c r="CB36" s="5"/>
      <c r="CC36" s="5"/>
      <c r="CD36" s="5"/>
      <c r="CE36" s="5"/>
      <c r="CF36" s="5"/>
    </row>
    <row r="37" spans="1:84" ht="12" customHeight="1" x14ac:dyDescent="0.25">
      <c r="A37" s="290"/>
      <c r="B37" s="1962"/>
      <c r="C37" s="1962"/>
      <c r="D37" s="1962"/>
      <c r="E37" s="1962"/>
      <c r="F37" s="1962"/>
      <c r="G37" s="1962"/>
      <c r="H37" s="1962"/>
      <c r="I37" s="1962"/>
      <c r="J37" s="1962"/>
      <c r="K37" s="1962"/>
      <c r="L37" s="1962"/>
      <c r="M37" s="1962"/>
      <c r="N37" s="1962"/>
      <c r="O37" s="1962"/>
      <c r="P37" s="1962"/>
      <c r="Q37" s="1962"/>
      <c r="R37" s="1962"/>
      <c r="S37" s="1962"/>
      <c r="T37" s="1962"/>
      <c r="U37" s="1962"/>
      <c r="V37" s="1962"/>
      <c r="W37" s="1962"/>
      <c r="X37" s="1962"/>
      <c r="Y37" s="1962"/>
      <c r="Z37" s="1962"/>
      <c r="AA37" s="1962"/>
      <c r="AB37" s="1962"/>
      <c r="AC37" s="1962"/>
      <c r="AD37" s="1962"/>
      <c r="AE37" s="1962"/>
      <c r="AF37" s="1962"/>
      <c r="AG37" s="1962"/>
      <c r="AH37" s="1962"/>
      <c r="AI37" s="1962"/>
      <c r="AJ37" s="1962"/>
      <c r="AK37" s="1962"/>
      <c r="AL37" s="1962"/>
      <c r="AM37" s="1962"/>
      <c r="AN37" s="1962"/>
      <c r="AO37" s="1962"/>
      <c r="AP37" s="1962"/>
      <c r="AQ37" s="1962"/>
      <c r="AR37" s="1962"/>
      <c r="AS37" s="1962"/>
      <c r="AT37" s="1962"/>
      <c r="AU37" s="1962"/>
      <c r="AV37" s="1962"/>
      <c r="AW37" s="96"/>
      <c r="AX37" s="2643" t="s">
        <v>799</v>
      </c>
      <c r="AY37" s="2644"/>
      <c r="AZ37" s="2644"/>
      <c r="BA37" s="2644"/>
      <c r="BB37" s="2644"/>
      <c r="BC37" s="2644"/>
      <c r="BD37" s="2644"/>
      <c r="BE37" s="2644"/>
      <c r="BF37" s="2644"/>
      <c r="BG37" s="2644"/>
      <c r="BH37" s="2644"/>
      <c r="BI37" s="2644"/>
      <c r="BJ37" s="2644"/>
      <c r="BK37" s="2644"/>
      <c r="BL37" s="2644"/>
      <c r="BM37" s="2644"/>
      <c r="BN37" s="2644"/>
      <c r="BO37" s="2644"/>
      <c r="BP37" s="2644"/>
      <c r="BQ37" s="2645"/>
      <c r="BR37" s="5"/>
      <c r="BS37" s="5"/>
      <c r="BT37" s="5"/>
      <c r="BU37" s="5"/>
      <c r="BV37" s="5"/>
      <c r="BW37" s="5"/>
      <c r="BX37" s="5"/>
      <c r="BY37" s="5"/>
      <c r="BZ37" s="5"/>
      <c r="CA37" s="5"/>
      <c r="CB37" s="5"/>
      <c r="CC37" s="5"/>
      <c r="CD37" s="5"/>
      <c r="CE37" s="5"/>
      <c r="CF37" s="5"/>
    </row>
    <row r="38" spans="1:84" ht="12" customHeight="1" x14ac:dyDescent="0.25">
      <c r="A38" s="290"/>
      <c r="B38" s="1962"/>
      <c r="C38" s="1962"/>
      <c r="D38" s="1962"/>
      <c r="E38" s="1962"/>
      <c r="F38" s="1962"/>
      <c r="G38" s="1962"/>
      <c r="H38" s="1962"/>
      <c r="I38" s="1962"/>
      <c r="J38" s="1962"/>
      <c r="K38" s="1962"/>
      <c r="L38" s="1962"/>
      <c r="M38" s="1962"/>
      <c r="N38" s="1962"/>
      <c r="O38" s="1962"/>
      <c r="P38" s="1962"/>
      <c r="Q38" s="1962"/>
      <c r="R38" s="1962"/>
      <c r="S38" s="1962"/>
      <c r="T38" s="1962"/>
      <c r="U38" s="1962"/>
      <c r="V38" s="1962"/>
      <c r="W38" s="1962"/>
      <c r="X38" s="1962"/>
      <c r="Y38" s="1962"/>
      <c r="Z38" s="1962"/>
      <c r="AA38" s="1962"/>
      <c r="AB38" s="1962"/>
      <c r="AC38" s="1962"/>
      <c r="AD38" s="1962"/>
      <c r="AE38" s="1962"/>
      <c r="AF38" s="1962"/>
      <c r="AG38" s="1962"/>
      <c r="AH38" s="1962"/>
      <c r="AI38" s="1962"/>
      <c r="AJ38" s="1962"/>
      <c r="AK38" s="1962"/>
      <c r="AL38" s="1962"/>
      <c r="AM38" s="1962"/>
      <c r="AN38" s="1962"/>
      <c r="AO38" s="1962"/>
      <c r="AP38" s="1962"/>
      <c r="AQ38" s="1962"/>
      <c r="AR38" s="1962"/>
      <c r="AS38" s="1962"/>
      <c r="AT38" s="1962"/>
      <c r="AU38" s="1962"/>
      <c r="AV38" s="196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2"/>
      <c r="C39" s="1962"/>
      <c r="D39" s="1962"/>
      <c r="E39" s="1962"/>
      <c r="F39" s="1962"/>
      <c r="G39" s="1962"/>
      <c r="H39" s="1962"/>
      <c r="I39" s="1962"/>
      <c r="J39" s="1962"/>
      <c r="K39" s="1962"/>
      <c r="L39" s="1962"/>
      <c r="M39" s="1962"/>
      <c r="N39" s="1962"/>
      <c r="O39" s="1962"/>
      <c r="P39" s="1962"/>
      <c r="Q39" s="1962"/>
      <c r="R39" s="1962"/>
      <c r="S39" s="1962"/>
      <c r="T39" s="1962"/>
      <c r="U39" s="1962"/>
      <c r="V39" s="1962"/>
      <c r="W39" s="1962"/>
      <c r="X39" s="1962"/>
      <c r="Y39" s="1962"/>
      <c r="Z39" s="1962"/>
      <c r="AA39" s="1962"/>
      <c r="AB39" s="1962"/>
      <c r="AC39" s="1962"/>
      <c r="AD39" s="1962"/>
      <c r="AE39" s="1962"/>
      <c r="AF39" s="1962"/>
      <c r="AG39" s="1962"/>
      <c r="AH39" s="1962"/>
      <c r="AI39" s="1962"/>
      <c r="AJ39" s="1962"/>
      <c r="AK39" s="1962"/>
      <c r="AL39" s="1962"/>
      <c r="AM39" s="1962"/>
      <c r="AN39" s="1962"/>
      <c r="AO39" s="1962"/>
      <c r="AP39" s="1962"/>
      <c r="AQ39" s="1962"/>
      <c r="AR39" s="1962"/>
      <c r="AS39" s="1962"/>
      <c r="AT39" s="1962"/>
      <c r="AU39" s="1962"/>
      <c r="AV39" s="196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2"/>
      <c r="C40" s="1962"/>
      <c r="D40" s="1962"/>
      <c r="E40" s="1962"/>
      <c r="F40" s="1962"/>
      <c r="G40" s="1962"/>
      <c r="H40" s="1962"/>
      <c r="I40" s="1962"/>
      <c r="J40" s="1962"/>
      <c r="K40" s="1962"/>
      <c r="L40" s="1962"/>
      <c r="M40" s="1962"/>
      <c r="N40" s="1962"/>
      <c r="O40" s="1962"/>
      <c r="P40" s="1962"/>
      <c r="Q40" s="1962"/>
      <c r="R40" s="1962"/>
      <c r="S40" s="1962"/>
      <c r="T40" s="1962"/>
      <c r="U40" s="1962"/>
      <c r="V40" s="1962"/>
      <c r="W40" s="1962"/>
      <c r="X40" s="1962"/>
      <c r="Y40" s="1962"/>
      <c r="Z40" s="1962"/>
      <c r="AA40" s="1962"/>
      <c r="AB40" s="1962"/>
      <c r="AC40" s="1962"/>
      <c r="AD40" s="1962"/>
      <c r="AE40" s="1962"/>
      <c r="AF40" s="1962"/>
      <c r="AG40" s="1962"/>
      <c r="AH40" s="1962"/>
      <c r="AI40" s="1962"/>
      <c r="AJ40" s="1962"/>
      <c r="AK40" s="1962"/>
      <c r="AL40" s="1962"/>
      <c r="AM40" s="1962"/>
      <c r="AN40" s="1962"/>
      <c r="AO40" s="1962"/>
      <c r="AP40" s="1962"/>
      <c r="AQ40" s="1962"/>
      <c r="AR40" s="1962"/>
      <c r="AS40" s="1962"/>
      <c r="AT40" s="1962"/>
      <c r="AU40" s="1962"/>
      <c r="AV40" s="196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06" t="s">
        <v>38</v>
      </c>
      <c r="B42" s="1706"/>
      <c r="C42" s="1706"/>
      <c r="D42" s="1706"/>
      <c r="E42" s="959"/>
      <c r="F42" s="959"/>
      <c r="G42" s="959"/>
      <c r="H42" s="959"/>
      <c r="I42" s="959"/>
      <c r="J42" s="959"/>
      <c r="K42" s="959"/>
      <c r="L42" s="6"/>
      <c r="M42" s="6"/>
      <c r="N42" s="6"/>
      <c r="O42" s="6"/>
      <c r="P42" s="6"/>
      <c r="Q42" s="6"/>
      <c r="R42" s="6"/>
      <c r="S42" s="6"/>
      <c r="T42" s="6"/>
      <c r="U42" s="6"/>
      <c r="V42" s="6"/>
      <c r="W42" s="6"/>
      <c r="X42" s="6"/>
      <c r="Y42" s="6"/>
      <c r="Z42" s="6"/>
      <c r="AA42" s="6"/>
      <c r="AB42" s="6"/>
      <c r="AC42" s="6"/>
      <c r="AD42" s="1706" t="s">
        <v>37</v>
      </c>
      <c r="AE42" s="1706"/>
      <c r="AF42" s="1706"/>
      <c r="AG42" s="1706"/>
      <c r="AH42" s="1706"/>
      <c r="AI42" s="888"/>
      <c r="AJ42" s="888"/>
      <c r="AK42" s="888"/>
      <c r="AL42" s="888"/>
      <c r="AM42" s="888"/>
      <c r="AN42" s="888"/>
      <c r="AO42" s="888"/>
      <c r="AP42" s="888"/>
      <c r="AQ42" s="888"/>
      <c r="AR42" s="888"/>
      <c r="AS42" s="888"/>
      <c r="AT42" s="888"/>
      <c r="AU42" s="888"/>
      <c r="AV42" s="88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49" t="s">
        <v>607</v>
      </c>
      <c r="N5" s="2649"/>
      <c r="O5" s="2649"/>
      <c r="P5" s="2649"/>
      <c r="Q5" s="2649"/>
      <c r="R5" s="2649"/>
      <c r="S5" s="2649"/>
      <c r="T5" s="2649"/>
      <c r="U5" s="2649"/>
      <c r="V5" s="2649"/>
      <c r="W5" s="2649"/>
      <c r="X5" s="2649"/>
      <c r="Y5" s="2649"/>
      <c r="Z5" s="2649"/>
      <c r="AA5" s="2649"/>
      <c r="AB5" s="2649"/>
      <c r="AC5" s="2649"/>
      <c r="AD5" s="2649"/>
      <c r="AE5" s="2649"/>
      <c r="AF5" s="2649"/>
      <c r="AG5" s="2649"/>
      <c r="AH5" s="2649"/>
      <c r="AI5" s="2649"/>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50" t="s">
        <v>48</v>
      </c>
      <c r="B7" s="2650"/>
      <c r="C7" s="2650"/>
      <c r="D7" s="2650"/>
      <c r="E7" s="2650"/>
      <c r="F7" s="2651"/>
      <c r="G7" s="2651"/>
      <c r="H7" s="2651"/>
      <c r="I7" s="2651"/>
      <c r="J7" s="2651"/>
      <c r="K7" s="2651"/>
      <c r="L7" s="2651"/>
      <c r="M7" s="2651"/>
      <c r="N7" s="2651"/>
      <c r="O7" s="2651"/>
      <c r="P7" s="2651"/>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61" t="s">
        <v>606</v>
      </c>
      <c r="B11" s="2662"/>
      <c r="C11" s="2662"/>
      <c r="D11" s="2662"/>
      <c r="E11" s="2662"/>
      <c r="F11" s="2662" t="s">
        <v>605</v>
      </c>
      <c r="G11" s="2662"/>
      <c r="H11" s="2662"/>
      <c r="I11" s="2662"/>
      <c r="J11" s="2662"/>
      <c r="K11" s="2662"/>
      <c r="L11" s="2662"/>
      <c r="M11" s="2662"/>
      <c r="N11" s="2662"/>
      <c r="O11" s="2662"/>
      <c r="P11" s="2662"/>
      <c r="Q11" s="2663"/>
      <c r="R11" s="307"/>
      <c r="S11" s="2664" t="s">
        <v>606</v>
      </c>
      <c r="T11" s="2659"/>
      <c r="U11" s="2659"/>
      <c r="V11" s="2659"/>
      <c r="W11" s="2659"/>
      <c r="X11" s="2658" t="s">
        <v>605</v>
      </c>
      <c r="Y11" s="2659"/>
      <c r="Z11" s="2659"/>
      <c r="AA11" s="2659"/>
      <c r="AB11" s="2659"/>
      <c r="AC11" s="2659"/>
      <c r="AD11" s="2659"/>
      <c r="AE11" s="2659"/>
      <c r="AF11" s="2659"/>
      <c r="AG11" s="2659"/>
      <c r="AH11" s="2659"/>
      <c r="AI11" s="2660"/>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54" t="s">
        <v>604</v>
      </c>
      <c r="B12" s="2655"/>
      <c r="C12" s="2655"/>
      <c r="D12" s="2655"/>
      <c r="E12" s="2655"/>
      <c r="F12" s="2670" t="s">
        <v>101</v>
      </c>
      <c r="G12" s="2670"/>
      <c r="H12" s="2670"/>
      <c r="I12" s="2670"/>
      <c r="J12" s="2670"/>
      <c r="K12" s="2670"/>
      <c r="L12" s="2670"/>
      <c r="M12" s="2670"/>
      <c r="N12" s="2670"/>
      <c r="O12" s="2670"/>
      <c r="P12" s="2670"/>
      <c r="Q12" s="2671"/>
      <c r="R12" s="296"/>
      <c r="S12" s="2665" t="s">
        <v>603</v>
      </c>
      <c r="T12" s="2666"/>
      <c r="U12" s="2666"/>
      <c r="V12" s="2666"/>
      <c r="W12" s="2666"/>
      <c r="X12" s="2666" t="s">
        <v>602</v>
      </c>
      <c r="Y12" s="2666"/>
      <c r="Z12" s="2666"/>
      <c r="AA12" s="2666"/>
      <c r="AB12" s="2666"/>
      <c r="AC12" s="2666"/>
      <c r="AD12" s="2666"/>
      <c r="AE12" s="2666"/>
      <c r="AF12" s="2666"/>
      <c r="AG12" s="2666"/>
      <c r="AH12" s="2666"/>
      <c r="AI12" s="2667"/>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52" t="s">
        <v>601</v>
      </c>
      <c r="B13" s="2653"/>
      <c r="C13" s="2653"/>
      <c r="D13" s="2653"/>
      <c r="E13" s="2653"/>
      <c r="F13" s="2656" t="s">
        <v>600</v>
      </c>
      <c r="G13" s="2656"/>
      <c r="H13" s="2656"/>
      <c r="I13" s="2656"/>
      <c r="J13" s="2656"/>
      <c r="K13" s="2656"/>
      <c r="L13" s="2656"/>
      <c r="M13" s="2656"/>
      <c r="N13" s="2656"/>
      <c r="O13" s="2656"/>
      <c r="P13" s="2656"/>
      <c r="Q13" s="2657"/>
      <c r="R13" s="296"/>
      <c r="S13" s="2652" t="s">
        <v>599</v>
      </c>
      <c r="T13" s="2653"/>
      <c r="U13" s="2653"/>
      <c r="V13" s="2653"/>
      <c r="W13" s="2653"/>
      <c r="X13" s="2668" t="s">
        <v>598</v>
      </c>
      <c r="Y13" s="2668"/>
      <c r="Z13" s="2668"/>
      <c r="AA13" s="2668"/>
      <c r="AB13" s="2668"/>
      <c r="AC13" s="2668"/>
      <c r="AD13" s="2668"/>
      <c r="AE13" s="2668"/>
      <c r="AF13" s="2668"/>
      <c r="AG13" s="2668"/>
      <c r="AH13" s="2668"/>
      <c r="AI13" s="2669"/>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52" t="s">
        <v>1011</v>
      </c>
      <c r="B14" s="2653"/>
      <c r="C14" s="2653"/>
      <c r="D14" s="2653"/>
      <c r="E14" s="2653"/>
      <c r="F14" s="2656" t="s">
        <v>597</v>
      </c>
      <c r="G14" s="2656"/>
      <c r="H14" s="2656"/>
      <c r="I14" s="2656"/>
      <c r="J14" s="2656"/>
      <c r="K14" s="2656"/>
      <c r="L14" s="2656"/>
      <c r="M14" s="2656"/>
      <c r="N14" s="2656"/>
      <c r="O14" s="2656"/>
      <c r="P14" s="2656"/>
      <c r="Q14" s="2657"/>
      <c r="R14" s="296"/>
      <c r="S14" s="2652" t="s">
        <v>596</v>
      </c>
      <c r="T14" s="2653"/>
      <c r="U14" s="2653"/>
      <c r="V14" s="2653"/>
      <c r="W14" s="2653"/>
      <c r="X14" s="2668" t="s">
        <v>595</v>
      </c>
      <c r="Y14" s="2668"/>
      <c r="Z14" s="2668"/>
      <c r="AA14" s="2668"/>
      <c r="AB14" s="2668"/>
      <c r="AC14" s="2668"/>
      <c r="AD14" s="2668"/>
      <c r="AE14" s="2668"/>
      <c r="AF14" s="2668"/>
      <c r="AG14" s="2668"/>
      <c r="AH14" s="2668"/>
      <c r="AI14" s="2669"/>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52" t="s">
        <v>144</v>
      </c>
      <c r="B15" s="2653"/>
      <c r="C15" s="2653"/>
      <c r="D15" s="2653"/>
      <c r="E15" s="2653"/>
      <c r="F15" s="2656" t="s">
        <v>594</v>
      </c>
      <c r="G15" s="2656"/>
      <c r="H15" s="2656"/>
      <c r="I15" s="2656"/>
      <c r="J15" s="2656"/>
      <c r="K15" s="2656"/>
      <c r="L15" s="2656"/>
      <c r="M15" s="2656"/>
      <c r="N15" s="2656"/>
      <c r="O15" s="2656"/>
      <c r="P15" s="2656"/>
      <c r="Q15" s="2657"/>
      <c r="R15" s="296"/>
      <c r="S15" s="2652" t="s">
        <v>105</v>
      </c>
      <c r="T15" s="2653"/>
      <c r="U15" s="2653"/>
      <c r="V15" s="2653"/>
      <c r="W15" s="2653"/>
      <c r="X15" s="2668" t="s">
        <v>593</v>
      </c>
      <c r="Y15" s="2668"/>
      <c r="Z15" s="2668"/>
      <c r="AA15" s="2668"/>
      <c r="AB15" s="2668"/>
      <c r="AC15" s="2668"/>
      <c r="AD15" s="2668"/>
      <c r="AE15" s="2668"/>
      <c r="AF15" s="2668"/>
      <c r="AG15" s="2668"/>
      <c r="AH15" s="2668"/>
      <c r="AI15" s="2669"/>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52" t="s">
        <v>33</v>
      </c>
      <c r="B16" s="2653"/>
      <c r="C16" s="2653"/>
      <c r="D16" s="2653"/>
      <c r="E16" s="2653"/>
      <c r="F16" s="2656" t="s">
        <v>592</v>
      </c>
      <c r="G16" s="2656"/>
      <c r="H16" s="2656"/>
      <c r="I16" s="2656"/>
      <c r="J16" s="2656"/>
      <c r="K16" s="2656"/>
      <c r="L16" s="2656"/>
      <c r="M16" s="2656"/>
      <c r="N16" s="2656"/>
      <c r="O16" s="2656"/>
      <c r="P16" s="2656"/>
      <c r="Q16" s="2657"/>
      <c r="R16" s="296"/>
      <c r="S16" s="2652" t="s">
        <v>591</v>
      </c>
      <c r="T16" s="2653"/>
      <c r="U16" s="2653"/>
      <c r="V16" s="2653"/>
      <c r="W16" s="2653"/>
      <c r="X16" s="2668" t="s">
        <v>590</v>
      </c>
      <c r="Y16" s="2668"/>
      <c r="Z16" s="2668"/>
      <c r="AA16" s="2668"/>
      <c r="AB16" s="2668"/>
      <c r="AC16" s="2668"/>
      <c r="AD16" s="2668"/>
      <c r="AE16" s="2668"/>
      <c r="AF16" s="2668"/>
      <c r="AG16" s="2668"/>
      <c r="AH16" s="2668"/>
      <c r="AI16" s="2669"/>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52" t="s">
        <v>589</v>
      </c>
      <c r="B17" s="2653"/>
      <c r="C17" s="2653"/>
      <c r="D17" s="2653"/>
      <c r="E17" s="2653"/>
      <c r="F17" s="2656" t="s">
        <v>588</v>
      </c>
      <c r="G17" s="2656"/>
      <c r="H17" s="2656"/>
      <c r="I17" s="2656"/>
      <c r="J17" s="2656"/>
      <c r="K17" s="2656"/>
      <c r="L17" s="2656"/>
      <c r="M17" s="2656"/>
      <c r="N17" s="2656"/>
      <c r="O17" s="2656"/>
      <c r="P17" s="2656"/>
      <c r="Q17" s="2657"/>
      <c r="R17" s="296"/>
      <c r="S17" s="2679" t="s">
        <v>587</v>
      </c>
      <c r="T17" s="2656"/>
      <c r="U17" s="2656"/>
      <c r="V17" s="2656"/>
      <c r="W17" s="2656"/>
      <c r="X17" s="2677" t="s">
        <v>586</v>
      </c>
      <c r="Y17" s="2677"/>
      <c r="Z17" s="2677"/>
      <c r="AA17" s="2677"/>
      <c r="AB17" s="2677"/>
      <c r="AC17" s="2677"/>
      <c r="AD17" s="2677"/>
      <c r="AE17" s="2677"/>
      <c r="AF17" s="2677"/>
      <c r="AG17" s="2677"/>
      <c r="AH17" s="2677"/>
      <c r="AI17" s="2678"/>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52" t="s">
        <v>585</v>
      </c>
      <c r="B18" s="2653"/>
      <c r="C18" s="2653"/>
      <c r="D18" s="2653"/>
      <c r="E18" s="2653"/>
      <c r="F18" s="2656" t="s">
        <v>584</v>
      </c>
      <c r="G18" s="2656"/>
      <c r="H18" s="2656"/>
      <c r="I18" s="2656"/>
      <c r="J18" s="2656"/>
      <c r="K18" s="2656"/>
      <c r="L18" s="2656"/>
      <c r="M18" s="2656"/>
      <c r="N18" s="2656"/>
      <c r="O18" s="2656"/>
      <c r="P18" s="2656"/>
      <c r="Q18" s="2657"/>
      <c r="R18" s="300"/>
      <c r="S18" s="2679"/>
      <c r="T18" s="2656"/>
      <c r="U18" s="2656"/>
      <c r="V18" s="2656"/>
      <c r="W18" s="2656"/>
      <c r="X18" s="2677"/>
      <c r="Y18" s="2677"/>
      <c r="Z18" s="2677"/>
      <c r="AA18" s="2677"/>
      <c r="AB18" s="2677"/>
      <c r="AC18" s="2677"/>
      <c r="AD18" s="2677"/>
      <c r="AE18" s="2677"/>
      <c r="AF18" s="2677"/>
      <c r="AG18" s="2677"/>
      <c r="AH18" s="2677"/>
      <c r="AI18" s="2678"/>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52" t="s">
        <v>583</v>
      </c>
      <c r="B19" s="2653"/>
      <c r="C19" s="2653"/>
      <c r="D19" s="2653"/>
      <c r="E19" s="2653"/>
      <c r="F19" s="2656" t="s">
        <v>582</v>
      </c>
      <c r="G19" s="2656"/>
      <c r="H19" s="2656"/>
      <c r="I19" s="2656"/>
      <c r="J19" s="2656"/>
      <c r="K19" s="2656"/>
      <c r="L19" s="2656"/>
      <c r="M19" s="2656"/>
      <c r="N19" s="2656"/>
      <c r="O19" s="2656"/>
      <c r="P19" s="2656"/>
      <c r="Q19" s="2657"/>
      <c r="R19" s="300"/>
      <c r="S19" s="2652" t="s">
        <v>581</v>
      </c>
      <c r="T19" s="2653"/>
      <c r="U19" s="2653"/>
      <c r="V19" s="2653"/>
      <c r="W19" s="2653"/>
      <c r="X19" s="2668" t="s">
        <v>580</v>
      </c>
      <c r="Y19" s="2668"/>
      <c r="Z19" s="2668"/>
      <c r="AA19" s="2668"/>
      <c r="AB19" s="2668"/>
      <c r="AC19" s="2668"/>
      <c r="AD19" s="2668"/>
      <c r="AE19" s="2668"/>
      <c r="AF19" s="2668"/>
      <c r="AG19" s="2668"/>
      <c r="AH19" s="2668"/>
      <c r="AI19" s="2669"/>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52" t="s">
        <v>579</v>
      </c>
      <c r="B20" s="2653"/>
      <c r="C20" s="2653"/>
      <c r="D20" s="2653"/>
      <c r="E20" s="2653"/>
      <c r="F20" s="2656" t="s">
        <v>578</v>
      </c>
      <c r="G20" s="2656"/>
      <c r="H20" s="2656"/>
      <c r="I20" s="2656"/>
      <c r="J20" s="2656"/>
      <c r="K20" s="2656"/>
      <c r="L20" s="2656"/>
      <c r="M20" s="2656"/>
      <c r="N20" s="2656"/>
      <c r="O20" s="2656"/>
      <c r="P20" s="2656"/>
      <c r="Q20" s="2657"/>
      <c r="R20" s="300"/>
      <c r="S20" s="2652" t="s">
        <v>577</v>
      </c>
      <c r="T20" s="2653"/>
      <c r="U20" s="2653"/>
      <c r="V20" s="2653"/>
      <c r="W20" s="2653"/>
      <c r="X20" s="2668" t="s">
        <v>576</v>
      </c>
      <c r="Y20" s="2668"/>
      <c r="Z20" s="2668"/>
      <c r="AA20" s="2668"/>
      <c r="AB20" s="2668"/>
      <c r="AC20" s="2668"/>
      <c r="AD20" s="2668"/>
      <c r="AE20" s="2668"/>
      <c r="AF20" s="2668"/>
      <c r="AG20" s="2668"/>
      <c r="AH20" s="2668"/>
      <c r="AI20" s="2669"/>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52" t="s">
        <v>575</v>
      </c>
      <c r="B21" s="2653"/>
      <c r="C21" s="2653"/>
      <c r="D21" s="2653"/>
      <c r="E21" s="2653"/>
      <c r="F21" s="2656" t="s">
        <v>574</v>
      </c>
      <c r="G21" s="2656"/>
      <c r="H21" s="2656"/>
      <c r="I21" s="2656"/>
      <c r="J21" s="2656"/>
      <c r="K21" s="2656"/>
      <c r="L21" s="2656"/>
      <c r="M21" s="2656"/>
      <c r="N21" s="2656"/>
      <c r="O21" s="2656"/>
      <c r="P21" s="2656"/>
      <c r="Q21" s="2657"/>
      <c r="R21" s="300"/>
      <c r="S21" s="2652" t="s">
        <v>260</v>
      </c>
      <c r="T21" s="2653"/>
      <c r="U21" s="2653"/>
      <c r="V21" s="2653"/>
      <c r="W21" s="2653"/>
      <c r="X21" s="2668" t="s">
        <v>573</v>
      </c>
      <c r="Y21" s="2668"/>
      <c r="Z21" s="2668"/>
      <c r="AA21" s="2668"/>
      <c r="AB21" s="2668"/>
      <c r="AC21" s="2668"/>
      <c r="AD21" s="2668"/>
      <c r="AE21" s="2668"/>
      <c r="AF21" s="2668"/>
      <c r="AG21" s="2668"/>
      <c r="AH21" s="2668"/>
      <c r="AI21" s="2669"/>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52" t="s">
        <v>572</v>
      </c>
      <c r="B22" s="2653"/>
      <c r="C22" s="2653"/>
      <c r="D22" s="2653"/>
      <c r="E22" s="2653"/>
      <c r="F22" s="2656" t="s">
        <v>571</v>
      </c>
      <c r="G22" s="2656"/>
      <c r="H22" s="2656"/>
      <c r="I22" s="2656"/>
      <c r="J22" s="2656"/>
      <c r="K22" s="2656"/>
      <c r="L22" s="2656"/>
      <c r="M22" s="2656"/>
      <c r="N22" s="2656"/>
      <c r="O22" s="2656"/>
      <c r="P22" s="2656"/>
      <c r="Q22" s="2657"/>
      <c r="R22" s="300"/>
      <c r="S22" s="2652" t="s">
        <v>570</v>
      </c>
      <c r="T22" s="2653"/>
      <c r="U22" s="2653"/>
      <c r="V22" s="2653"/>
      <c r="W22" s="2653"/>
      <c r="X22" s="2668" t="s">
        <v>569</v>
      </c>
      <c r="Y22" s="2668"/>
      <c r="Z22" s="2668"/>
      <c r="AA22" s="2668"/>
      <c r="AB22" s="2668"/>
      <c r="AC22" s="2668"/>
      <c r="AD22" s="2668"/>
      <c r="AE22" s="2668"/>
      <c r="AF22" s="2668"/>
      <c r="AG22" s="2668"/>
      <c r="AH22" s="2668"/>
      <c r="AI22" s="2669"/>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52" t="s">
        <v>568</v>
      </c>
      <c r="B23" s="2653"/>
      <c r="C23" s="2653"/>
      <c r="D23" s="2653"/>
      <c r="E23" s="2653"/>
      <c r="F23" s="2656" t="s">
        <v>567</v>
      </c>
      <c r="G23" s="2656"/>
      <c r="H23" s="2656"/>
      <c r="I23" s="2656"/>
      <c r="J23" s="2656"/>
      <c r="K23" s="2656"/>
      <c r="L23" s="2656"/>
      <c r="M23" s="2656"/>
      <c r="N23" s="2656"/>
      <c r="O23" s="2656"/>
      <c r="P23" s="2656"/>
      <c r="Q23" s="2657"/>
      <c r="R23" s="300"/>
      <c r="S23" s="2652" t="s">
        <v>566</v>
      </c>
      <c r="T23" s="2653"/>
      <c r="U23" s="2653"/>
      <c r="V23" s="2653"/>
      <c r="W23" s="2653"/>
      <c r="X23" s="2668" t="s">
        <v>565</v>
      </c>
      <c r="Y23" s="2668"/>
      <c r="Z23" s="2668"/>
      <c r="AA23" s="2668"/>
      <c r="AB23" s="2668"/>
      <c r="AC23" s="2668"/>
      <c r="AD23" s="2668"/>
      <c r="AE23" s="2668"/>
      <c r="AF23" s="2668"/>
      <c r="AG23" s="2668"/>
      <c r="AH23" s="2668"/>
      <c r="AI23" s="2669"/>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52" t="s">
        <v>564</v>
      </c>
      <c r="B24" s="2653"/>
      <c r="C24" s="2653"/>
      <c r="D24" s="2653"/>
      <c r="E24" s="2653"/>
      <c r="F24" s="2656" t="s">
        <v>563</v>
      </c>
      <c r="G24" s="2656"/>
      <c r="H24" s="2656"/>
      <c r="I24" s="2656"/>
      <c r="J24" s="2656"/>
      <c r="K24" s="2656"/>
      <c r="L24" s="2656"/>
      <c r="M24" s="2656"/>
      <c r="N24" s="2656"/>
      <c r="O24" s="2656"/>
      <c r="P24" s="2656"/>
      <c r="Q24" s="2657"/>
      <c r="R24" s="300"/>
      <c r="S24" s="2652" t="s">
        <v>562</v>
      </c>
      <c r="T24" s="2653"/>
      <c r="U24" s="2653"/>
      <c r="V24" s="2653"/>
      <c r="W24" s="2653"/>
      <c r="X24" s="2668" t="s">
        <v>561</v>
      </c>
      <c r="Y24" s="2668"/>
      <c r="Z24" s="2668"/>
      <c r="AA24" s="2668"/>
      <c r="AB24" s="2668"/>
      <c r="AC24" s="2668"/>
      <c r="AD24" s="2668"/>
      <c r="AE24" s="2668"/>
      <c r="AF24" s="2668"/>
      <c r="AG24" s="2668"/>
      <c r="AH24" s="2668"/>
      <c r="AI24" s="2669"/>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52" t="s">
        <v>560</v>
      </c>
      <c r="B25" s="2653"/>
      <c r="C25" s="2653"/>
      <c r="D25" s="2653"/>
      <c r="E25" s="2653"/>
      <c r="F25" s="2656" t="s">
        <v>559</v>
      </c>
      <c r="G25" s="2656"/>
      <c r="H25" s="2656"/>
      <c r="I25" s="2656"/>
      <c r="J25" s="2656"/>
      <c r="K25" s="2656"/>
      <c r="L25" s="2656"/>
      <c r="M25" s="2656"/>
      <c r="N25" s="2656"/>
      <c r="O25" s="2656"/>
      <c r="P25" s="2656"/>
      <c r="Q25" s="2657"/>
      <c r="R25" s="300"/>
      <c r="S25" s="2652" t="s">
        <v>558</v>
      </c>
      <c r="T25" s="2653"/>
      <c r="U25" s="2653"/>
      <c r="V25" s="2653"/>
      <c r="W25" s="2653"/>
      <c r="X25" s="2668" t="s">
        <v>557</v>
      </c>
      <c r="Y25" s="2668"/>
      <c r="Z25" s="2668"/>
      <c r="AA25" s="2668"/>
      <c r="AB25" s="2668"/>
      <c r="AC25" s="2668"/>
      <c r="AD25" s="2668"/>
      <c r="AE25" s="2668"/>
      <c r="AF25" s="2668"/>
      <c r="AG25" s="2668"/>
      <c r="AH25" s="2668"/>
      <c r="AI25" s="2669"/>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52" t="s">
        <v>556</v>
      </c>
      <c r="B26" s="2653"/>
      <c r="C26" s="2653"/>
      <c r="D26" s="2653"/>
      <c r="E26" s="2653"/>
      <c r="F26" s="2656" t="s">
        <v>555</v>
      </c>
      <c r="G26" s="2656"/>
      <c r="H26" s="2656"/>
      <c r="I26" s="2656"/>
      <c r="J26" s="2656"/>
      <c r="K26" s="2656"/>
      <c r="L26" s="2656"/>
      <c r="M26" s="2656"/>
      <c r="N26" s="2656"/>
      <c r="O26" s="2656"/>
      <c r="P26" s="2656"/>
      <c r="Q26" s="2657"/>
      <c r="R26" s="300"/>
      <c r="S26" s="2652" t="s">
        <v>554</v>
      </c>
      <c r="T26" s="2653"/>
      <c r="U26" s="2653"/>
      <c r="V26" s="2653"/>
      <c r="W26" s="2653"/>
      <c r="X26" s="2668" t="s">
        <v>553</v>
      </c>
      <c r="Y26" s="2668"/>
      <c r="Z26" s="2668"/>
      <c r="AA26" s="2668"/>
      <c r="AB26" s="2668"/>
      <c r="AC26" s="2668"/>
      <c r="AD26" s="2668"/>
      <c r="AE26" s="2668"/>
      <c r="AF26" s="2668"/>
      <c r="AG26" s="2668"/>
      <c r="AH26" s="2668"/>
      <c r="AI26" s="2669"/>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52" t="s">
        <v>552</v>
      </c>
      <c r="B27" s="2653"/>
      <c r="C27" s="2653"/>
      <c r="D27" s="2653"/>
      <c r="E27" s="2653"/>
      <c r="F27" s="2656" t="s">
        <v>551</v>
      </c>
      <c r="G27" s="2656"/>
      <c r="H27" s="2656"/>
      <c r="I27" s="2656"/>
      <c r="J27" s="2656"/>
      <c r="K27" s="2656"/>
      <c r="L27" s="2656"/>
      <c r="M27" s="2656"/>
      <c r="N27" s="2656"/>
      <c r="O27" s="2656"/>
      <c r="P27" s="2656"/>
      <c r="Q27" s="2657"/>
      <c r="R27" s="300"/>
      <c r="S27" s="2652" t="s">
        <v>550</v>
      </c>
      <c r="T27" s="2653"/>
      <c r="U27" s="2653"/>
      <c r="V27" s="2653"/>
      <c r="W27" s="2653"/>
      <c r="X27" s="2668" t="s">
        <v>549</v>
      </c>
      <c r="Y27" s="2668"/>
      <c r="Z27" s="2668"/>
      <c r="AA27" s="2668"/>
      <c r="AB27" s="2668"/>
      <c r="AC27" s="2668"/>
      <c r="AD27" s="2668"/>
      <c r="AE27" s="2668"/>
      <c r="AF27" s="2668"/>
      <c r="AG27" s="2668"/>
      <c r="AH27" s="2668"/>
      <c r="AI27" s="2669"/>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52" t="s">
        <v>548</v>
      </c>
      <c r="B28" s="2653"/>
      <c r="C28" s="2653"/>
      <c r="D28" s="2653"/>
      <c r="E28" s="2653"/>
      <c r="F28" s="2656" t="s">
        <v>406</v>
      </c>
      <c r="G28" s="2656"/>
      <c r="H28" s="2656"/>
      <c r="I28" s="2656"/>
      <c r="J28" s="2656"/>
      <c r="K28" s="2656"/>
      <c r="L28" s="2656"/>
      <c r="M28" s="2656"/>
      <c r="N28" s="2656"/>
      <c r="O28" s="2656"/>
      <c r="P28" s="2656"/>
      <c r="Q28" s="2657"/>
      <c r="R28" s="300"/>
      <c r="S28" s="2676" t="s">
        <v>326</v>
      </c>
      <c r="T28" s="2668"/>
      <c r="U28" s="2668"/>
      <c r="V28" s="2668"/>
      <c r="W28" s="2668"/>
      <c r="X28" s="2674" t="s">
        <v>547</v>
      </c>
      <c r="Y28" s="2674"/>
      <c r="Z28" s="2674"/>
      <c r="AA28" s="2674"/>
      <c r="AB28" s="2674"/>
      <c r="AC28" s="2674"/>
      <c r="AD28" s="2674"/>
      <c r="AE28" s="2674"/>
      <c r="AF28" s="2674"/>
      <c r="AG28" s="2674"/>
      <c r="AH28" s="2674"/>
      <c r="AI28" s="2675"/>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52" t="s">
        <v>546</v>
      </c>
      <c r="B29" s="2653"/>
      <c r="C29" s="2653"/>
      <c r="D29" s="2653"/>
      <c r="E29" s="2653"/>
      <c r="F29" s="2656" t="s">
        <v>545</v>
      </c>
      <c r="G29" s="2656"/>
      <c r="H29" s="2656"/>
      <c r="I29" s="2656"/>
      <c r="J29" s="2656"/>
      <c r="K29" s="2656"/>
      <c r="L29" s="2656"/>
      <c r="M29" s="2656"/>
      <c r="N29" s="2656"/>
      <c r="O29" s="2656"/>
      <c r="P29" s="2656"/>
      <c r="Q29" s="2657"/>
      <c r="R29" s="300"/>
      <c r="S29" s="2676"/>
      <c r="T29" s="2668"/>
      <c r="U29" s="2668"/>
      <c r="V29" s="2668"/>
      <c r="W29" s="2668"/>
      <c r="X29" s="2674"/>
      <c r="Y29" s="2674"/>
      <c r="Z29" s="2674"/>
      <c r="AA29" s="2674"/>
      <c r="AB29" s="2674"/>
      <c r="AC29" s="2674"/>
      <c r="AD29" s="2674"/>
      <c r="AE29" s="2674"/>
      <c r="AF29" s="2674"/>
      <c r="AG29" s="2674"/>
      <c r="AH29" s="2674"/>
      <c r="AI29" s="2675"/>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52" t="s">
        <v>544</v>
      </c>
      <c r="B30" s="2653"/>
      <c r="C30" s="2653"/>
      <c r="D30" s="2653"/>
      <c r="E30" s="2653"/>
      <c r="F30" s="2656" t="s">
        <v>543</v>
      </c>
      <c r="G30" s="2656"/>
      <c r="H30" s="2656"/>
      <c r="I30" s="2656"/>
      <c r="J30" s="2656"/>
      <c r="K30" s="2656"/>
      <c r="L30" s="2656"/>
      <c r="M30" s="2656"/>
      <c r="N30" s="2656"/>
      <c r="O30" s="2656"/>
      <c r="P30" s="2656"/>
      <c r="Q30" s="2657"/>
      <c r="R30" s="300"/>
      <c r="S30" s="2652" t="s">
        <v>542</v>
      </c>
      <c r="T30" s="2653"/>
      <c r="U30" s="2653"/>
      <c r="V30" s="2653"/>
      <c r="W30" s="2653"/>
      <c r="X30" s="2668" t="s">
        <v>541</v>
      </c>
      <c r="Y30" s="2668"/>
      <c r="Z30" s="2668"/>
      <c r="AA30" s="2668"/>
      <c r="AB30" s="2668"/>
      <c r="AC30" s="2668"/>
      <c r="AD30" s="2668"/>
      <c r="AE30" s="2668"/>
      <c r="AF30" s="2668"/>
      <c r="AG30" s="2668"/>
      <c r="AH30" s="2668"/>
      <c r="AI30" s="2669"/>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52" t="s">
        <v>540</v>
      </c>
      <c r="B31" s="2653"/>
      <c r="C31" s="2653"/>
      <c r="D31" s="2653"/>
      <c r="E31" s="2653"/>
      <c r="F31" s="2656" t="s">
        <v>539</v>
      </c>
      <c r="G31" s="2656"/>
      <c r="H31" s="2656"/>
      <c r="I31" s="2656"/>
      <c r="J31" s="2656"/>
      <c r="K31" s="2656"/>
      <c r="L31" s="2656"/>
      <c r="M31" s="2656"/>
      <c r="N31" s="2656"/>
      <c r="O31" s="2656"/>
      <c r="P31" s="2656"/>
      <c r="Q31" s="2657"/>
      <c r="R31" s="296"/>
      <c r="S31" s="2652" t="s">
        <v>538</v>
      </c>
      <c r="T31" s="2653"/>
      <c r="U31" s="2653"/>
      <c r="V31" s="2653"/>
      <c r="W31" s="2653"/>
      <c r="X31" s="2668" t="s">
        <v>537</v>
      </c>
      <c r="Y31" s="2668"/>
      <c r="Z31" s="2668"/>
      <c r="AA31" s="2668"/>
      <c r="AB31" s="2668"/>
      <c r="AC31" s="2668"/>
      <c r="AD31" s="2668"/>
      <c r="AE31" s="2668"/>
      <c r="AF31" s="2668"/>
      <c r="AG31" s="2668"/>
      <c r="AH31" s="2668"/>
      <c r="AI31" s="2669"/>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52" t="s">
        <v>29</v>
      </c>
      <c r="B32" s="2653"/>
      <c r="C32" s="2653"/>
      <c r="D32" s="2653"/>
      <c r="E32" s="2653"/>
      <c r="F32" s="2656" t="s">
        <v>536</v>
      </c>
      <c r="G32" s="2656"/>
      <c r="H32" s="2656"/>
      <c r="I32" s="2656"/>
      <c r="J32" s="2656"/>
      <c r="K32" s="2656"/>
      <c r="L32" s="2656"/>
      <c r="M32" s="2656"/>
      <c r="N32" s="2656"/>
      <c r="O32" s="2656"/>
      <c r="P32" s="2656"/>
      <c r="Q32" s="2657"/>
      <c r="R32" s="297"/>
      <c r="S32" s="2679" t="s">
        <v>535</v>
      </c>
      <c r="T32" s="2656"/>
      <c r="U32" s="2656"/>
      <c r="V32" s="2656"/>
      <c r="W32" s="2656"/>
      <c r="X32" s="2677" t="s">
        <v>534</v>
      </c>
      <c r="Y32" s="2677"/>
      <c r="Z32" s="2677"/>
      <c r="AA32" s="2677"/>
      <c r="AB32" s="2677"/>
      <c r="AC32" s="2677"/>
      <c r="AD32" s="2677"/>
      <c r="AE32" s="2677"/>
      <c r="AF32" s="2677"/>
      <c r="AG32" s="2677"/>
      <c r="AH32" s="2677"/>
      <c r="AI32" s="2678"/>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52" t="s">
        <v>533</v>
      </c>
      <c r="B33" s="2653"/>
      <c r="C33" s="2653"/>
      <c r="D33" s="2653"/>
      <c r="E33" s="2653"/>
      <c r="F33" s="2656" t="s">
        <v>102</v>
      </c>
      <c r="G33" s="2656"/>
      <c r="H33" s="2656"/>
      <c r="I33" s="2656"/>
      <c r="J33" s="2656"/>
      <c r="K33" s="2656"/>
      <c r="L33" s="2656"/>
      <c r="M33" s="2656"/>
      <c r="N33" s="2656"/>
      <c r="O33" s="2656"/>
      <c r="P33" s="2656"/>
      <c r="Q33" s="2657"/>
      <c r="R33" s="295"/>
      <c r="S33" s="2679"/>
      <c r="T33" s="2656"/>
      <c r="U33" s="2656"/>
      <c r="V33" s="2656"/>
      <c r="W33" s="2656"/>
      <c r="X33" s="2677"/>
      <c r="Y33" s="2677"/>
      <c r="Z33" s="2677"/>
      <c r="AA33" s="2677"/>
      <c r="AB33" s="2677"/>
      <c r="AC33" s="2677"/>
      <c r="AD33" s="2677"/>
      <c r="AE33" s="2677"/>
      <c r="AF33" s="2677"/>
      <c r="AG33" s="2677"/>
      <c r="AH33" s="2677"/>
      <c r="AI33" s="2678"/>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52" t="s">
        <v>341</v>
      </c>
      <c r="B34" s="2653"/>
      <c r="C34" s="2653"/>
      <c r="D34" s="2653"/>
      <c r="E34" s="2653"/>
      <c r="F34" s="2656" t="s">
        <v>320</v>
      </c>
      <c r="G34" s="2656"/>
      <c r="H34" s="2656"/>
      <c r="I34" s="2656"/>
      <c r="J34" s="2656"/>
      <c r="K34" s="2656"/>
      <c r="L34" s="2656"/>
      <c r="M34" s="2656"/>
      <c r="N34" s="2656"/>
      <c r="O34" s="2656"/>
      <c r="P34" s="2656"/>
      <c r="Q34" s="2657"/>
      <c r="R34" s="295"/>
      <c r="S34" s="2652" t="s">
        <v>55</v>
      </c>
      <c r="T34" s="2653"/>
      <c r="U34" s="2653"/>
      <c r="V34" s="2653"/>
      <c r="W34" s="2653"/>
      <c r="X34" s="2668" t="s">
        <v>532</v>
      </c>
      <c r="Y34" s="2668"/>
      <c r="Z34" s="2668"/>
      <c r="AA34" s="2668"/>
      <c r="AB34" s="2668"/>
      <c r="AC34" s="2668"/>
      <c r="AD34" s="2668"/>
      <c r="AE34" s="2668"/>
      <c r="AF34" s="2668"/>
      <c r="AG34" s="2668"/>
      <c r="AH34" s="2668"/>
      <c r="AI34" s="2669"/>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52" t="s">
        <v>531</v>
      </c>
      <c r="B35" s="2653"/>
      <c r="C35" s="2653"/>
      <c r="D35" s="2653"/>
      <c r="E35" s="2653"/>
      <c r="F35" s="2656" t="s">
        <v>530</v>
      </c>
      <c r="G35" s="2656"/>
      <c r="H35" s="2656"/>
      <c r="I35" s="2656"/>
      <c r="J35" s="2656"/>
      <c r="K35" s="2656"/>
      <c r="L35" s="2656"/>
      <c r="M35" s="2656"/>
      <c r="N35" s="2656"/>
      <c r="O35" s="2656"/>
      <c r="P35" s="2656"/>
      <c r="Q35" s="2657"/>
      <c r="R35" s="295"/>
      <c r="S35" s="2652" t="s">
        <v>529</v>
      </c>
      <c r="T35" s="2653"/>
      <c r="U35" s="2653"/>
      <c r="V35" s="2653"/>
      <c r="W35" s="2653"/>
      <c r="X35" s="2668" t="s">
        <v>528</v>
      </c>
      <c r="Y35" s="2668"/>
      <c r="Z35" s="2668"/>
      <c r="AA35" s="2668"/>
      <c r="AB35" s="2668"/>
      <c r="AC35" s="2668"/>
      <c r="AD35" s="2668"/>
      <c r="AE35" s="2668"/>
      <c r="AF35" s="2668"/>
      <c r="AG35" s="2668"/>
      <c r="AH35" s="2668"/>
      <c r="AI35" s="2669"/>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52" t="s">
        <v>527</v>
      </c>
      <c r="B36" s="2653"/>
      <c r="C36" s="2653"/>
      <c r="D36" s="2653"/>
      <c r="E36" s="2653"/>
      <c r="F36" s="2656" t="s">
        <v>526</v>
      </c>
      <c r="G36" s="2656"/>
      <c r="H36" s="2656"/>
      <c r="I36" s="2656"/>
      <c r="J36" s="2656"/>
      <c r="K36" s="2656"/>
      <c r="L36" s="2656"/>
      <c r="M36" s="2656"/>
      <c r="N36" s="2656"/>
      <c r="O36" s="2656"/>
      <c r="P36" s="2656"/>
      <c r="Q36" s="2657"/>
      <c r="R36" s="296"/>
      <c r="S36" s="2652" t="s">
        <v>525</v>
      </c>
      <c r="T36" s="2653"/>
      <c r="U36" s="2653"/>
      <c r="V36" s="2653"/>
      <c r="W36" s="2653"/>
      <c r="X36" s="2668" t="s">
        <v>524</v>
      </c>
      <c r="Y36" s="2668"/>
      <c r="Z36" s="2668"/>
      <c r="AA36" s="2668"/>
      <c r="AB36" s="2668"/>
      <c r="AC36" s="2668"/>
      <c r="AD36" s="2668"/>
      <c r="AE36" s="2668"/>
      <c r="AF36" s="2668"/>
      <c r="AG36" s="2668"/>
      <c r="AH36" s="2668"/>
      <c r="AI36" s="2669"/>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52" t="s">
        <v>523</v>
      </c>
      <c r="B37" s="2653"/>
      <c r="C37" s="2653"/>
      <c r="D37" s="2653"/>
      <c r="E37" s="2653"/>
      <c r="F37" s="2656" t="s">
        <v>522</v>
      </c>
      <c r="G37" s="2656"/>
      <c r="H37" s="2656"/>
      <c r="I37" s="2656"/>
      <c r="J37" s="2656"/>
      <c r="K37" s="2656"/>
      <c r="L37" s="2656"/>
      <c r="M37" s="2656"/>
      <c r="N37" s="2656"/>
      <c r="O37" s="2656"/>
      <c r="P37" s="2656"/>
      <c r="Q37" s="2657"/>
      <c r="R37" s="299"/>
      <c r="S37" s="2652" t="s">
        <v>521</v>
      </c>
      <c r="T37" s="2653"/>
      <c r="U37" s="2653"/>
      <c r="V37" s="2653"/>
      <c r="W37" s="2653"/>
      <c r="X37" s="2668" t="s">
        <v>79</v>
      </c>
      <c r="Y37" s="2668"/>
      <c r="Z37" s="2668"/>
      <c r="AA37" s="2668"/>
      <c r="AB37" s="2668"/>
      <c r="AC37" s="2668"/>
      <c r="AD37" s="2668"/>
      <c r="AE37" s="2668"/>
      <c r="AF37" s="2668"/>
      <c r="AG37" s="2668"/>
      <c r="AH37" s="2668"/>
      <c r="AI37" s="2669"/>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52" t="s">
        <v>520</v>
      </c>
      <c r="B38" s="2653"/>
      <c r="C38" s="2653"/>
      <c r="D38" s="2653"/>
      <c r="E38" s="2653"/>
      <c r="F38" s="2656" t="s">
        <v>519</v>
      </c>
      <c r="G38" s="2656"/>
      <c r="H38" s="2656"/>
      <c r="I38" s="2656"/>
      <c r="J38" s="2656"/>
      <c r="K38" s="2656"/>
      <c r="L38" s="2656"/>
      <c r="M38" s="2656"/>
      <c r="N38" s="2656"/>
      <c r="O38" s="2656"/>
      <c r="P38" s="2656"/>
      <c r="Q38" s="2657"/>
      <c r="R38" s="295"/>
      <c r="S38" s="2652" t="s">
        <v>315</v>
      </c>
      <c r="T38" s="2653"/>
      <c r="U38" s="2653"/>
      <c r="V38" s="2653"/>
      <c r="W38" s="2653"/>
      <c r="X38" s="2668" t="s">
        <v>518</v>
      </c>
      <c r="Y38" s="2668"/>
      <c r="Z38" s="2668"/>
      <c r="AA38" s="2668"/>
      <c r="AB38" s="2668"/>
      <c r="AC38" s="2668"/>
      <c r="AD38" s="2668"/>
      <c r="AE38" s="2668"/>
      <c r="AF38" s="2668"/>
      <c r="AG38" s="2668"/>
      <c r="AH38" s="2668"/>
      <c r="AI38" s="2669"/>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52" t="s">
        <v>281</v>
      </c>
      <c r="B39" s="2653"/>
      <c r="C39" s="2653"/>
      <c r="D39" s="2653"/>
      <c r="E39" s="2653"/>
      <c r="F39" s="2656" t="s">
        <v>517</v>
      </c>
      <c r="G39" s="2656"/>
      <c r="H39" s="2656"/>
      <c r="I39" s="2656"/>
      <c r="J39" s="2656"/>
      <c r="K39" s="2656"/>
      <c r="L39" s="2656"/>
      <c r="M39" s="2656"/>
      <c r="N39" s="2656"/>
      <c r="O39" s="2656"/>
      <c r="P39" s="2656"/>
      <c r="Q39" s="2657"/>
      <c r="R39" s="295"/>
      <c r="S39" s="2652" t="s">
        <v>516</v>
      </c>
      <c r="T39" s="2653"/>
      <c r="U39" s="2653"/>
      <c r="V39" s="2653"/>
      <c r="W39" s="2653"/>
      <c r="X39" s="2668" t="s">
        <v>95</v>
      </c>
      <c r="Y39" s="2668"/>
      <c r="Z39" s="2668"/>
      <c r="AA39" s="2668"/>
      <c r="AB39" s="2668"/>
      <c r="AC39" s="2668"/>
      <c r="AD39" s="2668"/>
      <c r="AE39" s="2668"/>
      <c r="AF39" s="2668"/>
      <c r="AG39" s="2668"/>
      <c r="AH39" s="2668"/>
      <c r="AI39" s="2669"/>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52" t="s">
        <v>515</v>
      </c>
      <c r="B40" s="2653"/>
      <c r="C40" s="2653"/>
      <c r="D40" s="2653"/>
      <c r="E40" s="2653"/>
      <c r="F40" s="2656" t="s">
        <v>323</v>
      </c>
      <c r="G40" s="2656"/>
      <c r="H40" s="2656"/>
      <c r="I40" s="2656"/>
      <c r="J40" s="2656"/>
      <c r="K40" s="2656"/>
      <c r="L40" s="2656"/>
      <c r="M40" s="2656"/>
      <c r="N40" s="2656"/>
      <c r="O40" s="2656"/>
      <c r="P40" s="2656"/>
      <c r="Q40" s="2657"/>
      <c r="R40" s="295"/>
      <c r="S40" s="2652" t="s">
        <v>514</v>
      </c>
      <c r="T40" s="2653"/>
      <c r="U40" s="2653"/>
      <c r="V40" s="2653"/>
      <c r="W40" s="2653"/>
      <c r="X40" s="2668" t="s">
        <v>513</v>
      </c>
      <c r="Y40" s="2668"/>
      <c r="Z40" s="2668"/>
      <c r="AA40" s="2668"/>
      <c r="AB40" s="2668"/>
      <c r="AC40" s="2668"/>
      <c r="AD40" s="2668"/>
      <c r="AE40" s="2668"/>
      <c r="AF40" s="2668"/>
      <c r="AG40" s="2668"/>
      <c r="AH40" s="2668"/>
      <c r="AI40" s="2669"/>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52" t="s">
        <v>512</v>
      </c>
      <c r="B41" s="2653"/>
      <c r="C41" s="2653"/>
      <c r="D41" s="2653"/>
      <c r="E41" s="2653"/>
      <c r="F41" s="2656" t="s">
        <v>511</v>
      </c>
      <c r="G41" s="2656"/>
      <c r="H41" s="2656"/>
      <c r="I41" s="2656"/>
      <c r="J41" s="2656"/>
      <c r="K41" s="2656"/>
      <c r="L41" s="2656"/>
      <c r="M41" s="2656"/>
      <c r="N41" s="2656"/>
      <c r="O41" s="2656"/>
      <c r="P41" s="2656"/>
      <c r="Q41" s="2657"/>
      <c r="R41" s="298"/>
      <c r="S41" s="2652" t="s">
        <v>510</v>
      </c>
      <c r="T41" s="2653"/>
      <c r="U41" s="2653"/>
      <c r="V41" s="2653"/>
      <c r="W41" s="2653"/>
      <c r="X41" s="2668" t="s">
        <v>509</v>
      </c>
      <c r="Y41" s="2668"/>
      <c r="Z41" s="2668"/>
      <c r="AA41" s="2668"/>
      <c r="AB41" s="2668"/>
      <c r="AC41" s="2668"/>
      <c r="AD41" s="2668"/>
      <c r="AE41" s="2668"/>
      <c r="AF41" s="2668"/>
      <c r="AG41" s="2668"/>
      <c r="AH41" s="2668"/>
      <c r="AI41" s="2669"/>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52" t="s">
        <v>508</v>
      </c>
      <c r="B42" s="2653"/>
      <c r="C42" s="2653"/>
      <c r="D42" s="2653"/>
      <c r="E42" s="2653"/>
      <c r="F42" s="2656" t="s">
        <v>507</v>
      </c>
      <c r="G42" s="2656"/>
      <c r="H42" s="2656"/>
      <c r="I42" s="2656"/>
      <c r="J42" s="2656"/>
      <c r="K42" s="2656"/>
      <c r="L42" s="2656"/>
      <c r="M42" s="2656"/>
      <c r="N42" s="2656"/>
      <c r="O42" s="2656"/>
      <c r="P42" s="2656"/>
      <c r="Q42" s="2657"/>
      <c r="R42" s="298"/>
      <c r="S42" s="2652" t="s">
        <v>32</v>
      </c>
      <c r="T42" s="2653"/>
      <c r="U42" s="2653"/>
      <c r="V42" s="2653"/>
      <c r="W42" s="2653"/>
      <c r="X42" s="2668" t="s">
        <v>506</v>
      </c>
      <c r="Y42" s="2668"/>
      <c r="Z42" s="2668"/>
      <c r="AA42" s="2668"/>
      <c r="AB42" s="2668"/>
      <c r="AC42" s="2668"/>
      <c r="AD42" s="2668"/>
      <c r="AE42" s="2668"/>
      <c r="AF42" s="2668"/>
      <c r="AG42" s="2668"/>
      <c r="AH42" s="2668"/>
      <c r="AI42" s="2669"/>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52" t="s">
        <v>505</v>
      </c>
      <c r="B43" s="2653"/>
      <c r="C43" s="2653"/>
      <c r="D43" s="2653"/>
      <c r="E43" s="2653"/>
      <c r="F43" s="2656" t="s">
        <v>504</v>
      </c>
      <c r="G43" s="2656"/>
      <c r="H43" s="2656"/>
      <c r="I43" s="2656"/>
      <c r="J43" s="2656"/>
      <c r="K43" s="2656"/>
      <c r="L43" s="2656"/>
      <c r="M43" s="2656"/>
      <c r="N43" s="2656"/>
      <c r="O43" s="2656"/>
      <c r="P43" s="2656"/>
      <c r="Q43" s="2657"/>
      <c r="R43" s="298"/>
      <c r="S43" s="2652" t="s">
        <v>503</v>
      </c>
      <c r="T43" s="2653"/>
      <c r="U43" s="2653"/>
      <c r="V43" s="2653"/>
      <c r="W43" s="2653"/>
      <c r="X43" s="2668" t="s">
        <v>502</v>
      </c>
      <c r="Y43" s="2668"/>
      <c r="Z43" s="2668"/>
      <c r="AA43" s="2668"/>
      <c r="AB43" s="2668"/>
      <c r="AC43" s="2668"/>
      <c r="AD43" s="2668"/>
      <c r="AE43" s="2668"/>
      <c r="AF43" s="2668"/>
      <c r="AG43" s="2668"/>
      <c r="AH43" s="2668"/>
      <c r="AI43" s="2669"/>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52" t="s">
        <v>501</v>
      </c>
      <c r="B44" s="2653"/>
      <c r="C44" s="2653"/>
      <c r="D44" s="2653"/>
      <c r="E44" s="2653"/>
      <c r="F44" s="2656" t="s">
        <v>500</v>
      </c>
      <c r="G44" s="2656"/>
      <c r="H44" s="2656"/>
      <c r="I44" s="2656"/>
      <c r="J44" s="2656"/>
      <c r="K44" s="2656"/>
      <c r="L44" s="2656"/>
      <c r="M44" s="2656"/>
      <c r="N44" s="2656"/>
      <c r="O44" s="2656"/>
      <c r="P44" s="2656"/>
      <c r="Q44" s="2657"/>
      <c r="R44" s="298"/>
      <c r="S44" s="2652" t="s">
        <v>499</v>
      </c>
      <c r="T44" s="2653"/>
      <c r="U44" s="2653"/>
      <c r="V44" s="2653"/>
      <c r="W44" s="2653"/>
      <c r="X44" s="2668" t="s">
        <v>498</v>
      </c>
      <c r="Y44" s="2668"/>
      <c r="Z44" s="2668"/>
      <c r="AA44" s="2668"/>
      <c r="AB44" s="2668"/>
      <c r="AC44" s="2668"/>
      <c r="AD44" s="2668"/>
      <c r="AE44" s="2668"/>
      <c r="AF44" s="2668"/>
      <c r="AG44" s="2668"/>
      <c r="AH44" s="2668"/>
      <c r="AI44" s="2669"/>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52" t="s">
        <v>31</v>
      </c>
      <c r="B45" s="2653"/>
      <c r="C45" s="2653"/>
      <c r="D45" s="2653"/>
      <c r="E45" s="2653"/>
      <c r="F45" s="2656" t="s">
        <v>497</v>
      </c>
      <c r="G45" s="2656"/>
      <c r="H45" s="2656"/>
      <c r="I45" s="2656"/>
      <c r="J45" s="2656"/>
      <c r="K45" s="2656"/>
      <c r="L45" s="2656"/>
      <c r="M45" s="2656"/>
      <c r="N45" s="2656"/>
      <c r="O45" s="2656"/>
      <c r="P45" s="2656"/>
      <c r="Q45" s="2657"/>
      <c r="R45" s="298"/>
      <c r="S45" s="2652" t="s">
        <v>63</v>
      </c>
      <c r="T45" s="2653"/>
      <c r="U45" s="2653"/>
      <c r="V45" s="2653"/>
      <c r="W45" s="2653"/>
      <c r="X45" s="2668" t="s">
        <v>496</v>
      </c>
      <c r="Y45" s="2668"/>
      <c r="Z45" s="2668"/>
      <c r="AA45" s="2668"/>
      <c r="AB45" s="2668"/>
      <c r="AC45" s="2668"/>
      <c r="AD45" s="2668"/>
      <c r="AE45" s="2668"/>
      <c r="AF45" s="2668"/>
      <c r="AG45" s="2668"/>
      <c r="AH45" s="2668"/>
      <c r="AI45" s="2669"/>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52" t="s">
        <v>495</v>
      </c>
      <c r="B46" s="2653"/>
      <c r="C46" s="2653"/>
      <c r="D46" s="2653"/>
      <c r="E46" s="2653"/>
      <c r="F46" s="2656" t="s">
        <v>494</v>
      </c>
      <c r="G46" s="2656"/>
      <c r="H46" s="2656"/>
      <c r="I46" s="2656"/>
      <c r="J46" s="2656"/>
      <c r="K46" s="2656"/>
      <c r="L46" s="2656"/>
      <c r="M46" s="2656"/>
      <c r="N46" s="2656"/>
      <c r="O46" s="2656"/>
      <c r="P46" s="2656"/>
      <c r="Q46" s="2657"/>
      <c r="R46" s="298"/>
      <c r="S46" s="2652" t="s">
        <v>493</v>
      </c>
      <c r="T46" s="2653"/>
      <c r="U46" s="2653"/>
      <c r="V46" s="2653"/>
      <c r="W46" s="2653"/>
      <c r="X46" s="2668" t="s">
        <v>492</v>
      </c>
      <c r="Y46" s="2668"/>
      <c r="Z46" s="2668"/>
      <c r="AA46" s="2668"/>
      <c r="AB46" s="2668"/>
      <c r="AC46" s="2668"/>
      <c r="AD46" s="2668"/>
      <c r="AE46" s="2668"/>
      <c r="AF46" s="2668"/>
      <c r="AG46" s="2668"/>
      <c r="AH46" s="2668"/>
      <c r="AI46" s="2669"/>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52" t="s">
        <v>491</v>
      </c>
      <c r="B47" s="2653"/>
      <c r="C47" s="2653"/>
      <c r="D47" s="2653"/>
      <c r="E47" s="2653"/>
      <c r="F47" s="2656" t="s">
        <v>490</v>
      </c>
      <c r="G47" s="2656"/>
      <c r="H47" s="2656"/>
      <c r="I47" s="2656"/>
      <c r="J47" s="2656"/>
      <c r="K47" s="2656"/>
      <c r="L47" s="2656"/>
      <c r="M47" s="2656"/>
      <c r="N47" s="2656"/>
      <c r="O47" s="2656"/>
      <c r="P47" s="2656"/>
      <c r="Q47" s="2657"/>
      <c r="R47" s="297"/>
      <c r="S47" s="2652" t="s">
        <v>489</v>
      </c>
      <c r="T47" s="2653"/>
      <c r="U47" s="2653"/>
      <c r="V47" s="2653"/>
      <c r="W47" s="2653"/>
      <c r="X47" s="2668" t="s">
        <v>488</v>
      </c>
      <c r="Y47" s="2668"/>
      <c r="Z47" s="2668"/>
      <c r="AA47" s="2668"/>
      <c r="AB47" s="2668"/>
      <c r="AC47" s="2668"/>
      <c r="AD47" s="2668"/>
      <c r="AE47" s="2668"/>
      <c r="AF47" s="2668"/>
      <c r="AG47" s="2668"/>
      <c r="AH47" s="2668"/>
      <c r="AI47" s="2669"/>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52" t="s">
        <v>487</v>
      </c>
      <c r="B48" s="2653"/>
      <c r="C48" s="2653"/>
      <c r="D48" s="2653"/>
      <c r="E48" s="2653"/>
      <c r="F48" s="2656" t="s">
        <v>486</v>
      </c>
      <c r="G48" s="2656"/>
      <c r="H48" s="2656"/>
      <c r="I48" s="2656"/>
      <c r="J48" s="2656"/>
      <c r="K48" s="2656"/>
      <c r="L48" s="2656"/>
      <c r="M48" s="2656"/>
      <c r="N48" s="2656"/>
      <c r="O48" s="2656"/>
      <c r="P48" s="2656"/>
      <c r="Q48" s="2657"/>
      <c r="R48" s="295"/>
      <c r="S48" s="2652" t="s">
        <v>485</v>
      </c>
      <c r="T48" s="2653"/>
      <c r="U48" s="2653"/>
      <c r="V48" s="2653"/>
      <c r="W48" s="2653"/>
      <c r="X48" s="2668" t="s">
        <v>484</v>
      </c>
      <c r="Y48" s="2668"/>
      <c r="Z48" s="2668"/>
      <c r="AA48" s="2668"/>
      <c r="AB48" s="2668"/>
      <c r="AC48" s="2668"/>
      <c r="AD48" s="2668"/>
      <c r="AE48" s="2668"/>
      <c r="AF48" s="2668"/>
      <c r="AG48" s="2668"/>
      <c r="AH48" s="2668"/>
      <c r="AI48" s="2669"/>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52" t="s">
        <v>483</v>
      </c>
      <c r="B49" s="2653"/>
      <c r="C49" s="2653"/>
      <c r="D49" s="2653"/>
      <c r="E49" s="2653"/>
      <c r="F49" s="2656" t="s">
        <v>482</v>
      </c>
      <c r="G49" s="2656"/>
      <c r="H49" s="2656"/>
      <c r="I49" s="2656"/>
      <c r="J49" s="2656"/>
      <c r="K49" s="2656"/>
      <c r="L49" s="2656"/>
      <c r="M49" s="2656"/>
      <c r="N49" s="2656"/>
      <c r="O49" s="2656"/>
      <c r="P49" s="2656"/>
      <c r="Q49" s="2657"/>
      <c r="R49" s="295"/>
      <c r="S49" s="2652" t="s">
        <v>481</v>
      </c>
      <c r="T49" s="2653"/>
      <c r="U49" s="2653"/>
      <c r="V49" s="2653"/>
      <c r="W49" s="2653"/>
      <c r="X49" s="2668" t="s">
        <v>187</v>
      </c>
      <c r="Y49" s="2668"/>
      <c r="Z49" s="2668"/>
      <c r="AA49" s="2668"/>
      <c r="AB49" s="2668"/>
      <c r="AC49" s="2668"/>
      <c r="AD49" s="2668"/>
      <c r="AE49" s="2668"/>
      <c r="AF49" s="2668"/>
      <c r="AG49" s="2668"/>
      <c r="AH49" s="2668"/>
      <c r="AI49" s="2669"/>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52" t="s">
        <v>480</v>
      </c>
      <c r="B50" s="2653"/>
      <c r="C50" s="2653"/>
      <c r="D50" s="2653"/>
      <c r="E50" s="2653"/>
      <c r="F50" s="2656" t="s">
        <v>479</v>
      </c>
      <c r="G50" s="2656"/>
      <c r="H50" s="2656"/>
      <c r="I50" s="2656"/>
      <c r="J50" s="2656"/>
      <c r="K50" s="2656"/>
      <c r="L50" s="2656"/>
      <c r="M50" s="2656"/>
      <c r="N50" s="2656"/>
      <c r="O50" s="2656"/>
      <c r="P50" s="2656"/>
      <c r="Q50" s="2657"/>
      <c r="R50" s="295"/>
      <c r="S50" s="2652" t="s">
        <v>30</v>
      </c>
      <c r="T50" s="2653"/>
      <c r="U50" s="2653"/>
      <c r="V50" s="2653"/>
      <c r="W50" s="2653"/>
      <c r="X50" s="2668" t="s">
        <v>478</v>
      </c>
      <c r="Y50" s="2668"/>
      <c r="Z50" s="2668"/>
      <c r="AA50" s="2668"/>
      <c r="AB50" s="2668"/>
      <c r="AC50" s="2668"/>
      <c r="AD50" s="2668"/>
      <c r="AE50" s="2668"/>
      <c r="AF50" s="2668"/>
      <c r="AG50" s="2668"/>
      <c r="AH50" s="2668"/>
      <c r="AI50" s="2669"/>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52" t="s">
        <v>319</v>
      </c>
      <c r="B51" s="2653"/>
      <c r="C51" s="2653"/>
      <c r="D51" s="2653"/>
      <c r="E51" s="2653"/>
      <c r="F51" s="2656" t="s">
        <v>477</v>
      </c>
      <c r="G51" s="2656"/>
      <c r="H51" s="2656"/>
      <c r="I51" s="2656"/>
      <c r="J51" s="2656"/>
      <c r="K51" s="2656"/>
      <c r="L51" s="2656"/>
      <c r="M51" s="2656"/>
      <c r="N51" s="2656"/>
      <c r="O51" s="2656"/>
      <c r="P51" s="2656"/>
      <c r="Q51" s="2657"/>
      <c r="R51" s="295"/>
      <c r="S51" s="2652" t="s">
        <v>476</v>
      </c>
      <c r="T51" s="2653"/>
      <c r="U51" s="2653"/>
      <c r="V51" s="2653"/>
      <c r="W51" s="2653"/>
      <c r="X51" s="2668" t="s">
        <v>475</v>
      </c>
      <c r="Y51" s="2668"/>
      <c r="Z51" s="2668"/>
      <c r="AA51" s="2668"/>
      <c r="AB51" s="2668"/>
      <c r="AC51" s="2668"/>
      <c r="AD51" s="2668"/>
      <c r="AE51" s="2668"/>
      <c r="AF51" s="2668"/>
      <c r="AG51" s="2668"/>
      <c r="AH51" s="2668"/>
      <c r="AI51" s="2669"/>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52" t="s">
        <v>66</v>
      </c>
      <c r="B52" s="2653"/>
      <c r="C52" s="2653"/>
      <c r="D52" s="2653"/>
      <c r="E52" s="2653"/>
      <c r="F52" s="2656" t="s">
        <v>474</v>
      </c>
      <c r="G52" s="2656"/>
      <c r="H52" s="2656"/>
      <c r="I52" s="2656"/>
      <c r="J52" s="2656"/>
      <c r="K52" s="2656"/>
      <c r="L52" s="2656"/>
      <c r="M52" s="2656"/>
      <c r="N52" s="2656"/>
      <c r="O52" s="2656"/>
      <c r="P52" s="2656"/>
      <c r="Q52" s="2657"/>
      <c r="R52" s="295"/>
      <c r="S52" s="2652" t="s">
        <v>473</v>
      </c>
      <c r="T52" s="2653"/>
      <c r="U52" s="2653"/>
      <c r="V52" s="2653"/>
      <c r="W52" s="2653"/>
      <c r="X52" s="2668" t="s">
        <v>472</v>
      </c>
      <c r="Y52" s="2668"/>
      <c r="Z52" s="2668"/>
      <c r="AA52" s="2668"/>
      <c r="AB52" s="2668"/>
      <c r="AC52" s="2668"/>
      <c r="AD52" s="2668"/>
      <c r="AE52" s="2668"/>
      <c r="AF52" s="2668"/>
      <c r="AG52" s="2668"/>
      <c r="AH52" s="2668"/>
      <c r="AI52" s="2669"/>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52" t="s">
        <v>340</v>
      </c>
      <c r="B53" s="2653"/>
      <c r="C53" s="2653"/>
      <c r="D53" s="2653"/>
      <c r="E53" s="2653"/>
      <c r="F53" s="2656" t="s">
        <v>471</v>
      </c>
      <c r="G53" s="2656"/>
      <c r="H53" s="2656"/>
      <c r="I53" s="2656"/>
      <c r="J53" s="2656"/>
      <c r="K53" s="2656"/>
      <c r="L53" s="2656"/>
      <c r="M53" s="2656"/>
      <c r="N53" s="2656"/>
      <c r="O53" s="2656"/>
      <c r="P53" s="2656"/>
      <c r="Q53" s="2657"/>
      <c r="R53" s="295"/>
      <c r="S53" s="2652" t="s">
        <v>470</v>
      </c>
      <c r="T53" s="2653"/>
      <c r="U53" s="2653"/>
      <c r="V53" s="2653"/>
      <c r="W53" s="2653"/>
      <c r="X53" s="2668" t="s">
        <v>469</v>
      </c>
      <c r="Y53" s="2668"/>
      <c r="Z53" s="2668"/>
      <c r="AA53" s="2668"/>
      <c r="AB53" s="2668"/>
      <c r="AC53" s="2668"/>
      <c r="AD53" s="2668"/>
      <c r="AE53" s="2668"/>
      <c r="AF53" s="2668"/>
      <c r="AG53" s="2668"/>
      <c r="AH53" s="2668"/>
      <c r="AI53" s="2669"/>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52" t="s">
        <v>468</v>
      </c>
      <c r="B54" s="2653"/>
      <c r="C54" s="2653"/>
      <c r="D54" s="2653"/>
      <c r="E54" s="2653"/>
      <c r="F54" s="2674" t="s">
        <v>467</v>
      </c>
      <c r="G54" s="2674"/>
      <c r="H54" s="2674"/>
      <c r="I54" s="2674"/>
      <c r="J54" s="2674"/>
      <c r="K54" s="2674"/>
      <c r="L54" s="2674"/>
      <c r="M54" s="2674"/>
      <c r="N54" s="2674"/>
      <c r="O54" s="2674"/>
      <c r="P54" s="2674"/>
      <c r="Q54" s="2675"/>
      <c r="R54" s="295"/>
      <c r="S54" s="2652" t="s">
        <v>466</v>
      </c>
      <c r="T54" s="2653"/>
      <c r="U54" s="2653"/>
      <c r="V54" s="2653"/>
      <c r="W54" s="2653"/>
      <c r="X54" s="2668" t="s">
        <v>465</v>
      </c>
      <c r="Y54" s="2668"/>
      <c r="Z54" s="2668"/>
      <c r="AA54" s="2668"/>
      <c r="AB54" s="2668"/>
      <c r="AC54" s="2668"/>
      <c r="AD54" s="2668"/>
      <c r="AE54" s="2668"/>
      <c r="AF54" s="2668"/>
      <c r="AG54" s="2668"/>
      <c r="AH54" s="2668"/>
      <c r="AI54" s="2669"/>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52"/>
      <c r="B55" s="2653"/>
      <c r="C55" s="2653"/>
      <c r="D55" s="2653"/>
      <c r="E55" s="2653"/>
      <c r="F55" s="2674"/>
      <c r="G55" s="2674"/>
      <c r="H55" s="2674"/>
      <c r="I55" s="2674"/>
      <c r="J55" s="2674"/>
      <c r="K55" s="2674"/>
      <c r="L55" s="2674"/>
      <c r="M55" s="2674"/>
      <c r="N55" s="2674"/>
      <c r="O55" s="2674"/>
      <c r="P55" s="2674"/>
      <c r="Q55" s="2675"/>
      <c r="R55" s="295"/>
      <c r="S55" s="2652" t="s">
        <v>464</v>
      </c>
      <c r="T55" s="2653"/>
      <c r="U55" s="2653"/>
      <c r="V55" s="2653"/>
      <c r="W55" s="2653"/>
      <c r="X55" s="2668" t="s">
        <v>463</v>
      </c>
      <c r="Y55" s="2668"/>
      <c r="Z55" s="2668"/>
      <c r="AA55" s="2668"/>
      <c r="AB55" s="2668"/>
      <c r="AC55" s="2668"/>
      <c r="AD55" s="2668"/>
      <c r="AE55" s="2668"/>
      <c r="AF55" s="2668"/>
      <c r="AG55" s="2668"/>
      <c r="AH55" s="2668"/>
      <c r="AI55" s="2669"/>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72" t="s">
        <v>462</v>
      </c>
      <c r="B56" s="2673"/>
      <c r="C56" s="2673"/>
      <c r="D56" s="2673"/>
      <c r="E56" s="2673"/>
      <c r="F56" s="2668" t="s">
        <v>461</v>
      </c>
      <c r="G56" s="2668"/>
      <c r="H56" s="2668"/>
      <c r="I56" s="2668"/>
      <c r="J56" s="2668"/>
      <c r="K56" s="2668"/>
      <c r="L56" s="2668"/>
      <c r="M56" s="2668"/>
      <c r="N56" s="2668"/>
      <c r="O56" s="2668"/>
      <c r="P56" s="2668"/>
      <c r="Q56" s="2669"/>
      <c r="R56" s="295"/>
      <c r="S56" s="2652" t="s">
        <v>460</v>
      </c>
      <c r="T56" s="2653"/>
      <c r="U56" s="2653"/>
      <c r="V56" s="2653"/>
      <c r="W56" s="2653"/>
      <c r="X56" s="2668" t="s">
        <v>459</v>
      </c>
      <c r="Y56" s="2668"/>
      <c r="Z56" s="2668"/>
      <c r="AA56" s="2668"/>
      <c r="AB56" s="2668"/>
      <c r="AC56" s="2668"/>
      <c r="AD56" s="2668"/>
      <c r="AE56" s="2668"/>
      <c r="AF56" s="2668"/>
      <c r="AG56" s="2668"/>
      <c r="AH56" s="2668"/>
      <c r="AI56" s="2669"/>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72" t="s">
        <v>287</v>
      </c>
      <c r="B57" s="2673"/>
      <c r="C57" s="2673"/>
      <c r="D57" s="2673"/>
      <c r="E57" s="2673"/>
      <c r="F57" s="2668" t="s">
        <v>458</v>
      </c>
      <c r="G57" s="2668"/>
      <c r="H57" s="2668"/>
      <c r="I57" s="2668"/>
      <c r="J57" s="2668"/>
      <c r="K57" s="2668"/>
      <c r="L57" s="2668"/>
      <c r="M57" s="2668"/>
      <c r="N57" s="2668"/>
      <c r="O57" s="2668"/>
      <c r="P57" s="2668"/>
      <c r="Q57" s="2669"/>
      <c r="R57" s="295"/>
      <c r="S57" s="2652" t="s">
        <v>457</v>
      </c>
      <c r="T57" s="2653"/>
      <c r="U57" s="2653"/>
      <c r="V57" s="2653"/>
      <c r="W57" s="2653"/>
      <c r="X57" s="2668" t="s">
        <v>456</v>
      </c>
      <c r="Y57" s="2668"/>
      <c r="Z57" s="2668"/>
      <c r="AA57" s="2668"/>
      <c r="AB57" s="2668"/>
      <c r="AC57" s="2668"/>
      <c r="AD57" s="2668"/>
      <c r="AE57" s="2668"/>
      <c r="AF57" s="2668"/>
      <c r="AG57" s="2668"/>
      <c r="AH57" s="2668"/>
      <c r="AI57" s="2669"/>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72" t="s">
        <v>455</v>
      </c>
      <c r="B58" s="2673"/>
      <c r="C58" s="2673"/>
      <c r="D58" s="2673"/>
      <c r="E58" s="2673"/>
      <c r="F58" s="2668" t="s">
        <v>454</v>
      </c>
      <c r="G58" s="2668"/>
      <c r="H58" s="2668"/>
      <c r="I58" s="2668"/>
      <c r="J58" s="2668"/>
      <c r="K58" s="2668"/>
      <c r="L58" s="2668"/>
      <c r="M58" s="2668"/>
      <c r="N58" s="2668"/>
      <c r="O58" s="2668"/>
      <c r="P58" s="2668"/>
      <c r="Q58" s="2669"/>
      <c r="R58" s="295"/>
      <c r="S58" s="2652" t="s">
        <v>453</v>
      </c>
      <c r="T58" s="2653"/>
      <c r="U58" s="2653"/>
      <c r="V58" s="2653"/>
      <c r="W58" s="2653"/>
      <c r="X58" s="2668" t="s">
        <v>452</v>
      </c>
      <c r="Y58" s="2668"/>
      <c r="Z58" s="2668"/>
      <c r="AA58" s="2668"/>
      <c r="AB58" s="2668"/>
      <c r="AC58" s="2668"/>
      <c r="AD58" s="2668"/>
      <c r="AE58" s="2668"/>
      <c r="AF58" s="2668"/>
      <c r="AG58" s="2668"/>
      <c r="AH58" s="2668"/>
      <c r="AI58" s="2669"/>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72" t="s">
        <v>451</v>
      </c>
      <c r="B59" s="2673"/>
      <c r="C59" s="2673"/>
      <c r="D59" s="2673"/>
      <c r="E59" s="2673"/>
      <c r="F59" s="2668" t="s">
        <v>408</v>
      </c>
      <c r="G59" s="2668"/>
      <c r="H59" s="2668"/>
      <c r="I59" s="2668"/>
      <c r="J59" s="2668"/>
      <c r="K59" s="2668"/>
      <c r="L59" s="2668"/>
      <c r="M59" s="2668"/>
      <c r="N59" s="2668"/>
      <c r="O59" s="2668"/>
      <c r="P59" s="2668"/>
      <c r="Q59" s="2669"/>
      <c r="R59" s="295"/>
      <c r="S59" s="2652" t="s">
        <v>282</v>
      </c>
      <c r="T59" s="2653"/>
      <c r="U59" s="2653"/>
      <c r="V59" s="2653"/>
      <c r="W59" s="2653"/>
      <c r="X59" s="2668" t="s">
        <v>450</v>
      </c>
      <c r="Y59" s="2668"/>
      <c r="Z59" s="2668"/>
      <c r="AA59" s="2668"/>
      <c r="AB59" s="2668"/>
      <c r="AC59" s="2668"/>
      <c r="AD59" s="2668"/>
      <c r="AE59" s="2668"/>
      <c r="AF59" s="2668"/>
      <c r="AG59" s="2668"/>
      <c r="AH59" s="2668"/>
      <c r="AI59" s="2669"/>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72" t="s">
        <v>444</v>
      </c>
      <c r="B60" s="2673"/>
      <c r="C60" s="2673"/>
      <c r="D60" s="2673"/>
      <c r="E60" s="2673"/>
      <c r="F60" s="2668" t="s">
        <v>449</v>
      </c>
      <c r="G60" s="2668"/>
      <c r="H60" s="2668"/>
      <c r="I60" s="2668"/>
      <c r="J60" s="2668"/>
      <c r="K60" s="2668"/>
      <c r="L60" s="2668"/>
      <c r="M60" s="2668"/>
      <c r="N60" s="2668"/>
      <c r="O60" s="2668"/>
      <c r="P60" s="2668"/>
      <c r="Q60" s="2669"/>
      <c r="R60" s="295"/>
      <c r="S60" s="2684" t="s">
        <v>448</v>
      </c>
      <c r="T60" s="2685"/>
      <c r="U60" s="2685"/>
      <c r="V60" s="2685"/>
      <c r="W60" s="2685"/>
      <c r="X60" s="2686" t="s">
        <v>447</v>
      </c>
      <c r="Y60" s="2686"/>
      <c r="Z60" s="2686"/>
      <c r="AA60" s="2686"/>
      <c r="AB60" s="2686"/>
      <c r="AC60" s="2686"/>
      <c r="AD60" s="2686"/>
      <c r="AE60" s="2686"/>
      <c r="AF60" s="2686"/>
      <c r="AG60" s="2686"/>
      <c r="AH60" s="2686"/>
      <c r="AI60" s="2687"/>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72" t="s">
        <v>446</v>
      </c>
      <c r="B61" s="2673"/>
      <c r="C61" s="2673"/>
      <c r="D61" s="2673"/>
      <c r="E61" s="2673"/>
      <c r="F61" s="2674" t="s">
        <v>445</v>
      </c>
      <c r="G61" s="2674"/>
      <c r="H61" s="2674"/>
      <c r="I61" s="2674"/>
      <c r="J61" s="2674"/>
      <c r="K61" s="2674"/>
      <c r="L61" s="2674"/>
      <c r="M61" s="2674"/>
      <c r="N61" s="2674"/>
      <c r="O61" s="2674"/>
      <c r="P61" s="2674"/>
      <c r="Q61" s="2675"/>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80"/>
      <c r="B62" s="2681"/>
      <c r="C62" s="2681"/>
      <c r="D62" s="2681"/>
      <c r="E62" s="2681"/>
      <c r="F62" s="2682"/>
      <c r="G62" s="2682"/>
      <c r="H62" s="2682"/>
      <c r="I62" s="2682"/>
      <c r="J62" s="2682"/>
      <c r="K62" s="2682"/>
      <c r="L62" s="2682"/>
      <c r="M62" s="2682"/>
      <c r="N62" s="2682"/>
      <c r="O62" s="2682"/>
      <c r="P62" s="2682"/>
      <c r="Q62" s="2683"/>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75" t="s">
        <v>49</v>
      </c>
      <c r="AK1" s="1575"/>
      <c r="AL1" s="1575"/>
      <c r="AM1" s="1575"/>
      <c r="AN1" s="1575"/>
      <c r="AO1" s="1575"/>
      <c r="AP1" s="1575"/>
      <c r="AQ1" s="1575"/>
      <c r="AR1" s="1575"/>
      <c r="AS1" s="1575"/>
      <c r="AT1" s="1575"/>
      <c r="AU1" s="1575"/>
      <c r="AV1" s="1575"/>
      <c r="AW1" s="1575"/>
      <c r="AX1" s="1575"/>
      <c r="AY1" s="1575"/>
      <c r="AZ1" s="1575"/>
      <c r="BA1" s="1575"/>
      <c r="BB1" s="1575"/>
      <c r="BC1" s="1575"/>
      <c r="BD1" s="1575"/>
      <c r="BE1" s="1575"/>
      <c r="BF1" s="1575"/>
      <c r="BG1" s="1575"/>
      <c r="BH1" s="1575"/>
      <c r="BI1" s="1575"/>
      <c r="BJ1" s="1575"/>
      <c r="BK1" s="1575"/>
      <c r="BL1" s="1575"/>
      <c r="BM1" s="1575"/>
      <c r="BN1" s="1575"/>
      <c r="BO1" s="1575"/>
      <c r="BP1" s="1575"/>
      <c r="BQ1" s="1575"/>
      <c r="BR1" s="1575"/>
      <c r="BS1" s="157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51" t="s">
        <v>608</v>
      </c>
      <c r="N5" s="1351"/>
      <c r="O5" s="1351"/>
      <c r="P5" s="1351"/>
      <c r="Q5" s="1351"/>
      <c r="R5" s="1351"/>
      <c r="S5" s="1351"/>
      <c r="T5" s="1351"/>
      <c r="U5" s="1351"/>
      <c r="V5" s="1351"/>
      <c r="W5" s="1351"/>
      <c r="X5" s="1351"/>
      <c r="Y5" s="1351"/>
      <c r="Z5" s="1351"/>
      <c r="AA5" s="1351"/>
      <c r="AB5" s="1351"/>
      <c r="AC5" s="1351"/>
      <c r="AD5" s="1351"/>
      <c r="AE5" s="1351"/>
      <c r="AF5" s="1351"/>
      <c r="AG5" s="1351"/>
      <c r="AH5" s="1351"/>
      <c r="AI5" s="135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40"/>
      <c r="G7" s="940"/>
      <c r="H7" s="940"/>
      <c r="I7" s="940"/>
      <c r="J7" s="940"/>
      <c r="K7" s="940"/>
      <c r="L7" s="940"/>
      <c r="M7" s="940"/>
      <c r="N7" s="940"/>
      <c r="O7" s="940"/>
      <c r="P7" s="940"/>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88" t="s">
        <v>835</v>
      </c>
      <c r="B9" s="2689"/>
      <c r="C9" s="2689"/>
      <c r="D9" s="2689"/>
      <c r="E9" s="2689"/>
      <c r="F9" s="2689"/>
      <c r="G9" s="2689"/>
      <c r="H9" s="2689"/>
      <c r="I9" s="2689"/>
      <c r="J9" s="2689"/>
      <c r="K9" s="2689"/>
      <c r="L9" s="2689"/>
      <c r="M9" s="2689"/>
      <c r="N9" s="2689"/>
      <c r="O9" s="2689"/>
      <c r="P9" s="2689"/>
      <c r="Q9" s="2689"/>
      <c r="R9" s="2689"/>
      <c r="S9" s="2689"/>
      <c r="T9" s="2689"/>
      <c r="U9" s="2689"/>
      <c r="V9" s="2689"/>
      <c r="W9" s="2689"/>
      <c r="X9" s="2689"/>
      <c r="Y9" s="2689"/>
      <c r="Z9" s="2689"/>
      <c r="AA9" s="2689"/>
      <c r="AB9" s="2689"/>
      <c r="AC9" s="2689"/>
      <c r="AD9" s="2689"/>
      <c r="AE9" s="2689"/>
      <c r="AF9" s="2689"/>
      <c r="AG9" s="2689"/>
      <c r="AH9" s="2689"/>
      <c r="AI9" s="2690"/>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1"/>
      <c r="B10" s="2692"/>
      <c r="C10" s="2692"/>
      <c r="D10" s="2692"/>
      <c r="E10" s="2692"/>
      <c r="F10" s="2692"/>
      <c r="G10" s="2692"/>
      <c r="H10" s="2692"/>
      <c r="I10" s="2692"/>
      <c r="J10" s="2692"/>
      <c r="K10" s="2692"/>
      <c r="L10" s="2692"/>
      <c r="M10" s="2692"/>
      <c r="N10" s="2692"/>
      <c r="O10" s="2692"/>
      <c r="P10" s="2692"/>
      <c r="Q10" s="2692"/>
      <c r="R10" s="2692"/>
      <c r="S10" s="2692"/>
      <c r="T10" s="2692"/>
      <c r="U10" s="2692"/>
      <c r="V10" s="2692"/>
      <c r="W10" s="2692"/>
      <c r="X10" s="2692"/>
      <c r="Y10" s="2692"/>
      <c r="Z10" s="2692"/>
      <c r="AA10" s="2692"/>
      <c r="AB10" s="2692"/>
      <c r="AC10" s="2692"/>
      <c r="AD10" s="2692"/>
      <c r="AE10" s="2692"/>
      <c r="AF10" s="2692"/>
      <c r="AG10" s="2692"/>
      <c r="AH10" s="2692"/>
      <c r="AI10" s="2693"/>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1"/>
      <c r="B11" s="2692"/>
      <c r="C11" s="2692"/>
      <c r="D11" s="2692"/>
      <c r="E11" s="2692"/>
      <c r="F11" s="2692"/>
      <c r="G11" s="2692"/>
      <c r="H11" s="2692"/>
      <c r="I11" s="2692"/>
      <c r="J11" s="2692"/>
      <c r="K11" s="2692"/>
      <c r="L11" s="2692"/>
      <c r="M11" s="2692"/>
      <c r="N11" s="2692"/>
      <c r="O11" s="2692"/>
      <c r="P11" s="2692"/>
      <c r="Q11" s="2692"/>
      <c r="R11" s="2692"/>
      <c r="S11" s="2692"/>
      <c r="T11" s="2692"/>
      <c r="U11" s="2692"/>
      <c r="V11" s="2692"/>
      <c r="W11" s="2692"/>
      <c r="X11" s="2692"/>
      <c r="Y11" s="2692"/>
      <c r="Z11" s="2692"/>
      <c r="AA11" s="2692"/>
      <c r="AB11" s="2692"/>
      <c r="AC11" s="2692"/>
      <c r="AD11" s="2692"/>
      <c r="AE11" s="2692"/>
      <c r="AF11" s="2692"/>
      <c r="AG11" s="2692"/>
      <c r="AH11" s="2692"/>
      <c r="AI11" s="2693"/>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1"/>
      <c r="B12" s="2692"/>
      <c r="C12" s="2692"/>
      <c r="D12" s="2692"/>
      <c r="E12" s="2692"/>
      <c r="F12" s="2692"/>
      <c r="G12" s="2692"/>
      <c r="H12" s="2692"/>
      <c r="I12" s="2692"/>
      <c r="J12" s="2692"/>
      <c r="K12" s="2692"/>
      <c r="L12" s="2692"/>
      <c r="M12" s="2692"/>
      <c r="N12" s="2692"/>
      <c r="O12" s="2692"/>
      <c r="P12" s="2692"/>
      <c r="Q12" s="2692"/>
      <c r="R12" s="2692"/>
      <c r="S12" s="2692"/>
      <c r="T12" s="2692"/>
      <c r="U12" s="2692"/>
      <c r="V12" s="2692"/>
      <c r="W12" s="2692"/>
      <c r="X12" s="2692"/>
      <c r="Y12" s="2692"/>
      <c r="Z12" s="2692"/>
      <c r="AA12" s="2692"/>
      <c r="AB12" s="2692"/>
      <c r="AC12" s="2692"/>
      <c r="AD12" s="2692"/>
      <c r="AE12" s="2692"/>
      <c r="AF12" s="2692"/>
      <c r="AG12" s="2692"/>
      <c r="AH12" s="2692"/>
      <c r="AI12" s="2693"/>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1"/>
      <c r="B13" s="2692"/>
      <c r="C13" s="2692"/>
      <c r="D13" s="2692"/>
      <c r="E13" s="2692"/>
      <c r="F13" s="2692"/>
      <c r="G13" s="2692"/>
      <c r="H13" s="2692"/>
      <c r="I13" s="2692"/>
      <c r="J13" s="2692"/>
      <c r="K13" s="2692"/>
      <c r="L13" s="2692"/>
      <c r="M13" s="2692"/>
      <c r="N13" s="2692"/>
      <c r="O13" s="2692"/>
      <c r="P13" s="2692"/>
      <c r="Q13" s="2692"/>
      <c r="R13" s="2692"/>
      <c r="S13" s="2692"/>
      <c r="T13" s="2692"/>
      <c r="U13" s="2692"/>
      <c r="V13" s="2692"/>
      <c r="W13" s="2692"/>
      <c r="X13" s="2692"/>
      <c r="Y13" s="2692"/>
      <c r="Z13" s="2692"/>
      <c r="AA13" s="2692"/>
      <c r="AB13" s="2692"/>
      <c r="AC13" s="2692"/>
      <c r="AD13" s="2692"/>
      <c r="AE13" s="2692"/>
      <c r="AF13" s="2692"/>
      <c r="AG13" s="2692"/>
      <c r="AH13" s="2692"/>
      <c r="AI13" s="2693"/>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1"/>
      <c r="B14" s="2692"/>
      <c r="C14" s="2692"/>
      <c r="D14" s="2692"/>
      <c r="E14" s="2692"/>
      <c r="F14" s="2692"/>
      <c r="G14" s="2692"/>
      <c r="H14" s="2692"/>
      <c r="I14" s="2692"/>
      <c r="J14" s="2692"/>
      <c r="K14" s="2692"/>
      <c r="L14" s="2692"/>
      <c r="M14" s="2692"/>
      <c r="N14" s="2692"/>
      <c r="O14" s="2692"/>
      <c r="P14" s="2692"/>
      <c r="Q14" s="2692"/>
      <c r="R14" s="2692"/>
      <c r="S14" s="2692"/>
      <c r="T14" s="2692"/>
      <c r="U14" s="2692"/>
      <c r="V14" s="2692"/>
      <c r="W14" s="2692"/>
      <c r="X14" s="2692"/>
      <c r="Y14" s="2692"/>
      <c r="Z14" s="2692"/>
      <c r="AA14" s="2692"/>
      <c r="AB14" s="2692"/>
      <c r="AC14" s="2692"/>
      <c r="AD14" s="2692"/>
      <c r="AE14" s="2692"/>
      <c r="AF14" s="2692"/>
      <c r="AG14" s="2692"/>
      <c r="AH14" s="2692"/>
      <c r="AI14" s="2693"/>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1"/>
      <c r="B15" s="2692"/>
      <c r="C15" s="2692"/>
      <c r="D15" s="2692"/>
      <c r="E15" s="2692"/>
      <c r="F15" s="2692"/>
      <c r="G15" s="2692"/>
      <c r="H15" s="2692"/>
      <c r="I15" s="2692"/>
      <c r="J15" s="2692"/>
      <c r="K15" s="2692"/>
      <c r="L15" s="2692"/>
      <c r="M15" s="2692"/>
      <c r="N15" s="2692"/>
      <c r="O15" s="2692"/>
      <c r="P15" s="2692"/>
      <c r="Q15" s="2692"/>
      <c r="R15" s="2692"/>
      <c r="S15" s="2692"/>
      <c r="T15" s="2692"/>
      <c r="U15" s="2692"/>
      <c r="V15" s="2692"/>
      <c r="W15" s="2692"/>
      <c r="X15" s="2692"/>
      <c r="Y15" s="2692"/>
      <c r="Z15" s="2692"/>
      <c r="AA15" s="2692"/>
      <c r="AB15" s="2692"/>
      <c r="AC15" s="2692"/>
      <c r="AD15" s="2692"/>
      <c r="AE15" s="2692"/>
      <c r="AF15" s="2692"/>
      <c r="AG15" s="2692"/>
      <c r="AH15" s="2692"/>
      <c r="AI15" s="2693"/>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1"/>
      <c r="B16" s="2692"/>
      <c r="C16" s="2692"/>
      <c r="D16" s="2692"/>
      <c r="E16" s="2692"/>
      <c r="F16" s="2692"/>
      <c r="G16" s="2692"/>
      <c r="H16" s="2692"/>
      <c r="I16" s="2692"/>
      <c r="J16" s="2692"/>
      <c r="K16" s="2692"/>
      <c r="L16" s="2692"/>
      <c r="M16" s="2692"/>
      <c r="N16" s="2692"/>
      <c r="O16" s="2692"/>
      <c r="P16" s="2692"/>
      <c r="Q16" s="2692"/>
      <c r="R16" s="2692"/>
      <c r="S16" s="2692"/>
      <c r="T16" s="2692"/>
      <c r="U16" s="2692"/>
      <c r="V16" s="2692"/>
      <c r="W16" s="2692"/>
      <c r="X16" s="2692"/>
      <c r="Y16" s="2692"/>
      <c r="Z16" s="2692"/>
      <c r="AA16" s="2692"/>
      <c r="AB16" s="2692"/>
      <c r="AC16" s="2692"/>
      <c r="AD16" s="2692"/>
      <c r="AE16" s="2692"/>
      <c r="AF16" s="2692"/>
      <c r="AG16" s="2692"/>
      <c r="AH16" s="2692"/>
      <c r="AI16" s="2693"/>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1"/>
      <c r="B17" s="2692"/>
      <c r="C17" s="2692"/>
      <c r="D17" s="2692"/>
      <c r="E17" s="2692"/>
      <c r="F17" s="2692"/>
      <c r="G17" s="2692"/>
      <c r="H17" s="2692"/>
      <c r="I17" s="2692"/>
      <c r="J17" s="2692"/>
      <c r="K17" s="2692"/>
      <c r="L17" s="2692"/>
      <c r="M17" s="2692"/>
      <c r="N17" s="2692"/>
      <c r="O17" s="2692"/>
      <c r="P17" s="2692"/>
      <c r="Q17" s="2692"/>
      <c r="R17" s="2692"/>
      <c r="S17" s="2692"/>
      <c r="T17" s="2692"/>
      <c r="U17" s="2692"/>
      <c r="V17" s="2692"/>
      <c r="W17" s="2692"/>
      <c r="X17" s="2692"/>
      <c r="Y17" s="2692"/>
      <c r="Z17" s="2692"/>
      <c r="AA17" s="2692"/>
      <c r="AB17" s="2692"/>
      <c r="AC17" s="2692"/>
      <c r="AD17" s="2692"/>
      <c r="AE17" s="2692"/>
      <c r="AF17" s="2692"/>
      <c r="AG17" s="2692"/>
      <c r="AH17" s="2692"/>
      <c r="AI17" s="2693"/>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1"/>
      <c r="B18" s="2692"/>
      <c r="C18" s="2692"/>
      <c r="D18" s="2692"/>
      <c r="E18" s="2692"/>
      <c r="F18" s="2692"/>
      <c r="G18" s="2692"/>
      <c r="H18" s="2692"/>
      <c r="I18" s="2692"/>
      <c r="J18" s="2692"/>
      <c r="K18" s="2692"/>
      <c r="L18" s="2692"/>
      <c r="M18" s="2692"/>
      <c r="N18" s="2692"/>
      <c r="O18" s="2692"/>
      <c r="P18" s="2692"/>
      <c r="Q18" s="2692"/>
      <c r="R18" s="2692"/>
      <c r="S18" s="2692"/>
      <c r="T18" s="2692"/>
      <c r="U18" s="2692"/>
      <c r="V18" s="2692"/>
      <c r="W18" s="2692"/>
      <c r="X18" s="2692"/>
      <c r="Y18" s="2692"/>
      <c r="Z18" s="2692"/>
      <c r="AA18" s="2692"/>
      <c r="AB18" s="2692"/>
      <c r="AC18" s="2692"/>
      <c r="AD18" s="2692"/>
      <c r="AE18" s="2692"/>
      <c r="AF18" s="2692"/>
      <c r="AG18" s="2692"/>
      <c r="AH18" s="2692"/>
      <c r="AI18" s="2693"/>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1"/>
      <c r="B19" s="2692"/>
      <c r="C19" s="2692"/>
      <c r="D19" s="2692"/>
      <c r="E19" s="2692"/>
      <c r="F19" s="2692"/>
      <c r="G19" s="2692"/>
      <c r="H19" s="2692"/>
      <c r="I19" s="2692"/>
      <c r="J19" s="2692"/>
      <c r="K19" s="2692"/>
      <c r="L19" s="2692"/>
      <c r="M19" s="2692"/>
      <c r="N19" s="2692"/>
      <c r="O19" s="2692"/>
      <c r="P19" s="2692"/>
      <c r="Q19" s="2692"/>
      <c r="R19" s="2692"/>
      <c r="S19" s="2692"/>
      <c r="T19" s="2692"/>
      <c r="U19" s="2692"/>
      <c r="V19" s="2692"/>
      <c r="W19" s="2692"/>
      <c r="X19" s="2692"/>
      <c r="Y19" s="2692"/>
      <c r="Z19" s="2692"/>
      <c r="AA19" s="2692"/>
      <c r="AB19" s="2692"/>
      <c r="AC19" s="2692"/>
      <c r="AD19" s="2692"/>
      <c r="AE19" s="2692"/>
      <c r="AF19" s="2692"/>
      <c r="AG19" s="2692"/>
      <c r="AH19" s="2692"/>
      <c r="AI19" s="2693"/>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1"/>
      <c r="B20" s="2692"/>
      <c r="C20" s="2692"/>
      <c r="D20" s="2692"/>
      <c r="E20" s="2692"/>
      <c r="F20" s="2692"/>
      <c r="G20" s="2692"/>
      <c r="H20" s="2692"/>
      <c r="I20" s="2692"/>
      <c r="J20" s="2692"/>
      <c r="K20" s="2692"/>
      <c r="L20" s="2692"/>
      <c r="M20" s="2692"/>
      <c r="N20" s="2692"/>
      <c r="O20" s="2692"/>
      <c r="P20" s="2692"/>
      <c r="Q20" s="2692"/>
      <c r="R20" s="2692"/>
      <c r="S20" s="2692"/>
      <c r="T20" s="2692"/>
      <c r="U20" s="2692"/>
      <c r="V20" s="2692"/>
      <c r="W20" s="2692"/>
      <c r="X20" s="2692"/>
      <c r="Y20" s="2692"/>
      <c r="Z20" s="2692"/>
      <c r="AA20" s="2692"/>
      <c r="AB20" s="2692"/>
      <c r="AC20" s="2692"/>
      <c r="AD20" s="2692"/>
      <c r="AE20" s="2692"/>
      <c r="AF20" s="2692"/>
      <c r="AG20" s="2692"/>
      <c r="AH20" s="2692"/>
      <c r="AI20" s="2693"/>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1"/>
      <c r="B21" s="2692"/>
      <c r="C21" s="2692"/>
      <c r="D21" s="2692"/>
      <c r="E21" s="2692"/>
      <c r="F21" s="2692"/>
      <c r="G21" s="2692"/>
      <c r="H21" s="2692"/>
      <c r="I21" s="2692"/>
      <c r="J21" s="2692"/>
      <c r="K21" s="2692"/>
      <c r="L21" s="2692"/>
      <c r="M21" s="2692"/>
      <c r="N21" s="2692"/>
      <c r="O21" s="2692"/>
      <c r="P21" s="2692"/>
      <c r="Q21" s="2692"/>
      <c r="R21" s="2692"/>
      <c r="S21" s="2692"/>
      <c r="T21" s="2692"/>
      <c r="U21" s="2692"/>
      <c r="V21" s="2692"/>
      <c r="W21" s="2692"/>
      <c r="X21" s="2692"/>
      <c r="Y21" s="2692"/>
      <c r="Z21" s="2692"/>
      <c r="AA21" s="2692"/>
      <c r="AB21" s="2692"/>
      <c r="AC21" s="2692"/>
      <c r="AD21" s="2692"/>
      <c r="AE21" s="2692"/>
      <c r="AF21" s="2692"/>
      <c r="AG21" s="2692"/>
      <c r="AH21" s="2692"/>
      <c r="AI21" s="2693"/>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1"/>
      <c r="B22" s="2692"/>
      <c r="C22" s="2692"/>
      <c r="D22" s="2692"/>
      <c r="E22" s="2692"/>
      <c r="F22" s="2692"/>
      <c r="G22" s="2692"/>
      <c r="H22" s="2692"/>
      <c r="I22" s="2692"/>
      <c r="J22" s="2692"/>
      <c r="K22" s="2692"/>
      <c r="L22" s="2692"/>
      <c r="M22" s="2692"/>
      <c r="N22" s="2692"/>
      <c r="O22" s="2692"/>
      <c r="P22" s="2692"/>
      <c r="Q22" s="2692"/>
      <c r="R22" s="2692"/>
      <c r="S22" s="2692"/>
      <c r="T22" s="2692"/>
      <c r="U22" s="2692"/>
      <c r="V22" s="2692"/>
      <c r="W22" s="2692"/>
      <c r="X22" s="2692"/>
      <c r="Y22" s="2692"/>
      <c r="Z22" s="2692"/>
      <c r="AA22" s="2692"/>
      <c r="AB22" s="2692"/>
      <c r="AC22" s="2692"/>
      <c r="AD22" s="2692"/>
      <c r="AE22" s="2692"/>
      <c r="AF22" s="2692"/>
      <c r="AG22" s="2692"/>
      <c r="AH22" s="2692"/>
      <c r="AI22" s="2693"/>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1"/>
      <c r="B23" s="2692"/>
      <c r="C23" s="2692"/>
      <c r="D23" s="2692"/>
      <c r="E23" s="2692"/>
      <c r="F23" s="2692"/>
      <c r="G23" s="2692"/>
      <c r="H23" s="2692"/>
      <c r="I23" s="2692"/>
      <c r="J23" s="2692"/>
      <c r="K23" s="2692"/>
      <c r="L23" s="2692"/>
      <c r="M23" s="2692"/>
      <c r="N23" s="2692"/>
      <c r="O23" s="2692"/>
      <c r="P23" s="2692"/>
      <c r="Q23" s="2692"/>
      <c r="R23" s="2692"/>
      <c r="S23" s="2692"/>
      <c r="T23" s="2692"/>
      <c r="U23" s="2692"/>
      <c r="V23" s="2692"/>
      <c r="W23" s="2692"/>
      <c r="X23" s="2692"/>
      <c r="Y23" s="2692"/>
      <c r="Z23" s="2692"/>
      <c r="AA23" s="2692"/>
      <c r="AB23" s="2692"/>
      <c r="AC23" s="2692"/>
      <c r="AD23" s="2692"/>
      <c r="AE23" s="2692"/>
      <c r="AF23" s="2692"/>
      <c r="AG23" s="2692"/>
      <c r="AH23" s="2692"/>
      <c r="AI23" s="2693"/>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1"/>
      <c r="B24" s="2692"/>
      <c r="C24" s="2692"/>
      <c r="D24" s="2692"/>
      <c r="E24" s="2692"/>
      <c r="F24" s="2692"/>
      <c r="G24" s="2692"/>
      <c r="H24" s="2692"/>
      <c r="I24" s="2692"/>
      <c r="J24" s="2692"/>
      <c r="K24" s="2692"/>
      <c r="L24" s="2692"/>
      <c r="M24" s="2692"/>
      <c r="N24" s="2692"/>
      <c r="O24" s="2692"/>
      <c r="P24" s="2692"/>
      <c r="Q24" s="2692"/>
      <c r="R24" s="2692"/>
      <c r="S24" s="2692"/>
      <c r="T24" s="2692"/>
      <c r="U24" s="2692"/>
      <c r="V24" s="2692"/>
      <c r="W24" s="2692"/>
      <c r="X24" s="2692"/>
      <c r="Y24" s="2692"/>
      <c r="Z24" s="2692"/>
      <c r="AA24" s="2692"/>
      <c r="AB24" s="2692"/>
      <c r="AC24" s="2692"/>
      <c r="AD24" s="2692"/>
      <c r="AE24" s="2692"/>
      <c r="AF24" s="2692"/>
      <c r="AG24" s="2692"/>
      <c r="AH24" s="2692"/>
      <c r="AI24" s="2693"/>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1"/>
      <c r="B25" s="2692"/>
      <c r="C25" s="2692"/>
      <c r="D25" s="2692"/>
      <c r="E25" s="2692"/>
      <c r="F25" s="2692"/>
      <c r="G25" s="2692"/>
      <c r="H25" s="2692"/>
      <c r="I25" s="2692"/>
      <c r="J25" s="2692"/>
      <c r="K25" s="2692"/>
      <c r="L25" s="2692"/>
      <c r="M25" s="2692"/>
      <c r="N25" s="2692"/>
      <c r="O25" s="2692"/>
      <c r="P25" s="2692"/>
      <c r="Q25" s="2692"/>
      <c r="R25" s="2692"/>
      <c r="S25" s="2692"/>
      <c r="T25" s="2692"/>
      <c r="U25" s="2692"/>
      <c r="V25" s="2692"/>
      <c r="W25" s="2692"/>
      <c r="X25" s="2692"/>
      <c r="Y25" s="2692"/>
      <c r="Z25" s="2692"/>
      <c r="AA25" s="2692"/>
      <c r="AB25" s="2692"/>
      <c r="AC25" s="2692"/>
      <c r="AD25" s="2692"/>
      <c r="AE25" s="2692"/>
      <c r="AF25" s="2692"/>
      <c r="AG25" s="2692"/>
      <c r="AH25" s="2692"/>
      <c r="AI25" s="2693"/>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1"/>
      <c r="B26" s="2692"/>
      <c r="C26" s="2692"/>
      <c r="D26" s="2692"/>
      <c r="E26" s="2692"/>
      <c r="F26" s="2692"/>
      <c r="G26" s="2692"/>
      <c r="H26" s="2692"/>
      <c r="I26" s="2692"/>
      <c r="J26" s="2692"/>
      <c r="K26" s="2692"/>
      <c r="L26" s="2692"/>
      <c r="M26" s="2692"/>
      <c r="N26" s="2692"/>
      <c r="O26" s="2692"/>
      <c r="P26" s="2692"/>
      <c r="Q26" s="2692"/>
      <c r="R26" s="2692"/>
      <c r="S26" s="2692"/>
      <c r="T26" s="2692"/>
      <c r="U26" s="2692"/>
      <c r="V26" s="2692"/>
      <c r="W26" s="2692"/>
      <c r="X26" s="2692"/>
      <c r="Y26" s="2692"/>
      <c r="Z26" s="2692"/>
      <c r="AA26" s="2692"/>
      <c r="AB26" s="2692"/>
      <c r="AC26" s="2692"/>
      <c r="AD26" s="2692"/>
      <c r="AE26" s="2692"/>
      <c r="AF26" s="2692"/>
      <c r="AG26" s="2692"/>
      <c r="AH26" s="2692"/>
      <c r="AI26" s="2693"/>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1"/>
      <c r="B27" s="2692"/>
      <c r="C27" s="2692"/>
      <c r="D27" s="2692"/>
      <c r="E27" s="2692"/>
      <c r="F27" s="2692"/>
      <c r="G27" s="2692"/>
      <c r="H27" s="2692"/>
      <c r="I27" s="2692"/>
      <c r="J27" s="2692"/>
      <c r="K27" s="2692"/>
      <c r="L27" s="2692"/>
      <c r="M27" s="2692"/>
      <c r="N27" s="2692"/>
      <c r="O27" s="2692"/>
      <c r="P27" s="2692"/>
      <c r="Q27" s="2692"/>
      <c r="R27" s="2692"/>
      <c r="S27" s="2692"/>
      <c r="T27" s="2692"/>
      <c r="U27" s="2692"/>
      <c r="V27" s="2692"/>
      <c r="W27" s="2692"/>
      <c r="X27" s="2692"/>
      <c r="Y27" s="2692"/>
      <c r="Z27" s="2692"/>
      <c r="AA27" s="2692"/>
      <c r="AB27" s="2692"/>
      <c r="AC27" s="2692"/>
      <c r="AD27" s="2692"/>
      <c r="AE27" s="2692"/>
      <c r="AF27" s="2692"/>
      <c r="AG27" s="2692"/>
      <c r="AH27" s="2692"/>
      <c r="AI27" s="2693"/>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1"/>
      <c r="B28" s="2692"/>
      <c r="C28" s="2692"/>
      <c r="D28" s="2692"/>
      <c r="E28" s="2692"/>
      <c r="F28" s="2692"/>
      <c r="G28" s="2692"/>
      <c r="H28" s="2692"/>
      <c r="I28" s="2692"/>
      <c r="J28" s="2692"/>
      <c r="K28" s="2692"/>
      <c r="L28" s="2692"/>
      <c r="M28" s="2692"/>
      <c r="N28" s="2692"/>
      <c r="O28" s="2692"/>
      <c r="P28" s="2692"/>
      <c r="Q28" s="2692"/>
      <c r="R28" s="2692"/>
      <c r="S28" s="2692"/>
      <c r="T28" s="2692"/>
      <c r="U28" s="2692"/>
      <c r="V28" s="2692"/>
      <c r="W28" s="2692"/>
      <c r="X28" s="2692"/>
      <c r="Y28" s="2692"/>
      <c r="Z28" s="2692"/>
      <c r="AA28" s="2692"/>
      <c r="AB28" s="2692"/>
      <c r="AC28" s="2692"/>
      <c r="AD28" s="2692"/>
      <c r="AE28" s="2692"/>
      <c r="AF28" s="2692"/>
      <c r="AG28" s="2692"/>
      <c r="AH28" s="2692"/>
      <c r="AI28" s="2693"/>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1"/>
      <c r="B29" s="2692"/>
      <c r="C29" s="2692"/>
      <c r="D29" s="2692"/>
      <c r="E29" s="2692"/>
      <c r="F29" s="2692"/>
      <c r="G29" s="2692"/>
      <c r="H29" s="2692"/>
      <c r="I29" s="2692"/>
      <c r="J29" s="2692"/>
      <c r="K29" s="2692"/>
      <c r="L29" s="2692"/>
      <c r="M29" s="2692"/>
      <c r="N29" s="2692"/>
      <c r="O29" s="2692"/>
      <c r="P29" s="2692"/>
      <c r="Q29" s="2692"/>
      <c r="R29" s="2692"/>
      <c r="S29" s="2692"/>
      <c r="T29" s="2692"/>
      <c r="U29" s="2692"/>
      <c r="V29" s="2692"/>
      <c r="W29" s="2692"/>
      <c r="X29" s="2692"/>
      <c r="Y29" s="2692"/>
      <c r="Z29" s="2692"/>
      <c r="AA29" s="2692"/>
      <c r="AB29" s="2692"/>
      <c r="AC29" s="2692"/>
      <c r="AD29" s="2692"/>
      <c r="AE29" s="2692"/>
      <c r="AF29" s="2692"/>
      <c r="AG29" s="2692"/>
      <c r="AH29" s="2692"/>
      <c r="AI29" s="2693"/>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1"/>
      <c r="B30" s="2692"/>
      <c r="C30" s="2692"/>
      <c r="D30" s="2692"/>
      <c r="E30" s="2692"/>
      <c r="F30" s="2692"/>
      <c r="G30" s="2692"/>
      <c r="H30" s="2692"/>
      <c r="I30" s="2692"/>
      <c r="J30" s="2692"/>
      <c r="K30" s="2692"/>
      <c r="L30" s="2692"/>
      <c r="M30" s="2692"/>
      <c r="N30" s="2692"/>
      <c r="O30" s="2692"/>
      <c r="P30" s="2692"/>
      <c r="Q30" s="2692"/>
      <c r="R30" s="2692"/>
      <c r="S30" s="2692"/>
      <c r="T30" s="2692"/>
      <c r="U30" s="2692"/>
      <c r="V30" s="2692"/>
      <c r="W30" s="2692"/>
      <c r="X30" s="2692"/>
      <c r="Y30" s="2692"/>
      <c r="Z30" s="2692"/>
      <c r="AA30" s="2692"/>
      <c r="AB30" s="2692"/>
      <c r="AC30" s="2692"/>
      <c r="AD30" s="2692"/>
      <c r="AE30" s="2692"/>
      <c r="AF30" s="2692"/>
      <c r="AG30" s="2692"/>
      <c r="AH30" s="2692"/>
      <c r="AI30" s="2693"/>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1"/>
      <c r="B31" s="2692"/>
      <c r="C31" s="2692"/>
      <c r="D31" s="2692"/>
      <c r="E31" s="2692"/>
      <c r="F31" s="2692"/>
      <c r="G31" s="2692"/>
      <c r="H31" s="2692"/>
      <c r="I31" s="2692"/>
      <c r="J31" s="2692"/>
      <c r="K31" s="2692"/>
      <c r="L31" s="2692"/>
      <c r="M31" s="2692"/>
      <c r="N31" s="2692"/>
      <c r="O31" s="2692"/>
      <c r="P31" s="2692"/>
      <c r="Q31" s="2692"/>
      <c r="R31" s="2692"/>
      <c r="S31" s="2692"/>
      <c r="T31" s="2692"/>
      <c r="U31" s="2692"/>
      <c r="V31" s="2692"/>
      <c r="W31" s="2692"/>
      <c r="X31" s="2692"/>
      <c r="Y31" s="2692"/>
      <c r="Z31" s="2692"/>
      <c r="AA31" s="2692"/>
      <c r="AB31" s="2692"/>
      <c r="AC31" s="2692"/>
      <c r="AD31" s="2692"/>
      <c r="AE31" s="2692"/>
      <c r="AF31" s="2692"/>
      <c r="AG31" s="2692"/>
      <c r="AH31" s="2692"/>
      <c r="AI31" s="2693"/>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1"/>
      <c r="B32" s="2692"/>
      <c r="C32" s="2692"/>
      <c r="D32" s="2692"/>
      <c r="E32" s="2692"/>
      <c r="F32" s="2692"/>
      <c r="G32" s="2692"/>
      <c r="H32" s="2692"/>
      <c r="I32" s="2692"/>
      <c r="J32" s="2692"/>
      <c r="K32" s="2692"/>
      <c r="L32" s="2692"/>
      <c r="M32" s="2692"/>
      <c r="N32" s="2692"/>
      <c r="O32" s="2692"/>
      <c r="P32" s="2692"/>
      <c r="Q32" s="2692"/>
      <c r="R32" s="2692"/>
      <c r="S32" s="2692"/>
      <c r="T32" s="2692"/>
      <c r="U32" s="2692"/>
      <c r="V32" s="2692"/>
      <c r="W32" s="2692"/>
      <c r="X32" s="2692"/>
      <c r="Y32" s="2692"/>
      <c r="Z32" s="2692"/>
      <c r="AA32" s="2692"/>
      <c r="AB32" s="2692"/>
      <c r="AC32" s="2692"/>
      <c r="AD32" s="2692"/>
      <c r="AE32" s="2692"/>
      <c r="AF32" s="2692"/>
      <c r="AG32" s="2692"/>
      <c r="AH32" s="2692"/>
      <c r="AI32" s="2693"/>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1"/>
      <c r="B33" s="2692"/>
      <c r="C33" s="2692"/>
      <c r="D33" s="2692"/>
      <c r="E33" s="2692"/>
      <c r="F33" s="2692"/>
      <c r="G33" s="2692"/>
      <c r="H33" s="2692"/>
      <c r="I33" s="2692"/>
      <c r="J33" s="2692"/>
      <c r="K33" s="2692"/>
      <c r="L33" s="2692"/>
      <c r="M33" s="2692"/>
      <c r="N33" s="2692"/>
      <c r="O33" s="2692"/>
      <c r="P33" s="2692"/>
      <c r="Q33" s="2692"/>
      <c r="R33" s="2692"/>
      <c r="S33" s="2692"/>
      <c r="T33" s="2692"/>
      <c r="U33" s="2692"/>
      <c r="V33" s="2692"/>
      <c r="W33" s="2692"/>
      <c r="X33" s="2692"/>
      <c r="Y33" s="2692"/>
      <c r="Z33" s="2692"/>
      <c r="AA33" s="2692"/>
      <c r="AB33" s="2692"/>
      <c r="AC33" s="2692"/>
      <c r="AD33" s="2692"/>
      <c r="AE33" s="2692"/>
      <c r="AF33" s="2692"/>
      <c r="AG33" s="2692"/>
      <c r="AH33" s="2692"/>
      <c r="AI33" s="2693"/>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1"/>
      <c r="B34" s="2692"/>
      <c r="C34" s="2692"/>
      <c r="D34" s="2692"/>
      <c r="E34" s="2692"/>
      <c r="F34" s="2692"/>
      <c r="G34" s="2692"/>
      <c r="H34" s="2692"/>
      <c r="I34" s="2692"/>
      <c r="J34" s="2692"/>
      <c r="K34" s="2692"/>
      <c r="L34" s="2692"/>
      <c r="M34" s="2692"/>
      <c r="N34" s="2692"/>
      <c r="O34" s="2692"/>
      <c r="P34" s="2692"/>
      <c r="Q34" s="2692"/>
      <c r="R34" s="2692"/>
      <c r="S34" s="2692"/>
      <c r="T34" s="2692"/>
      <c r="U34" s="2692"/>
      <c r="V34" s="2692"/>
      <c r="W34" s="2692"/>
      <c r="X34" s="2692"/>
      <c r="Y34" s="2692"/>
      <c r="Z34" s="2692"/>
      <c r="AA34" s="2692"/>
      <c r="AB34" s="2692"/>
      <c r="AC34" s="2692"/>
      <c r="AD34" s="2692"/>
      <c r="AE34" s="2692"/>
      <c r="AF34" s="2692"/>
      <c r="AG34" s="2692"/>
      <c r="AH34" s="2692"/>
      <c r="AI34" s="2693"/>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1"/>
      <c r="B35" s="2692"/>
      <c r="C35" s="2692"/>
      <c r="D35" s="2692"/>
      <c r="E35" s="2692"/>
      <c r="F35" s="2692"/>
      <c r="G35" s="2692"/>
      <c r="H35" s="2692"/>
      <c r="I35" s="2692"/>
      <c r="J35" s="2692"/>
      <c r="K35" s="2692"/>
      <c r="L35" s="2692"/>
      <c r="M35" s="2692"/>
      <c r="N35" s="2692"/>
      <c r="O35" s="2692"/>
      <c r="P35" s="2692"/>
      <c r="Q35" s="2692"/>
      <c r="R35" s="2692"/>
      <c r="S35" s="2692"/>
      <c r="T35" s="2692"/>
      <c r="U35" s="2692"/>
      <c r="V35" s="2692"/>
      <c r="W35" s="2692"/>
      <c r="X35" s="2692"/>
      <c r="Y35" s="2692"/>
      <c r="Z35" s="2692"/>
      <c r="AA35" s="2692"/>
      <c r="AB35" s="2692"/>
      <c r="AC35" s="2692"/>
      <c r="AD35" s="2692"/>
      <c r="AE35" s="2692"/>
      <c r="AF35" s="2692"/>
      <c r="AG35" s="2692"/>
      <c r="AH35" s="2692"/>
      <c r="AI35" s="2693"/>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1"/>
      <c r="B36" s="2692"/>
      <c r="C36" s="2692"/>
      <c r="D36" s="2692"/>
      <c r="E36" s="2692"/>
      <c r="F36" s="2692"/>
      <c r="G36" s="2692"/>
      <c r="H36" s="2692"/>
      <c r="I36" s="2692"/>
      <c r="J36" s="2692"/>
      <c r="K36" s="2692"/>
      <c r="L36" s="2692"/>
      <c r="M36" s="2692"/>
      <c r="N36" s="2692"/>
      <c r="O36" s="2692"/>
      <c r="P36" s="2692"/>
      <c r="Q36" s="2692"/>
      <c r="R36" s="2692"/>
      <c r="S36" s="2692"/>
      <c r="T36" s="2692"/>
      <c r="U36" s="2692"/>
      <c r="V36" s="2692"/>
      <c r="W36" s="2692"/>
      <c r="X36" s="2692"/>
      <c r="Y36" s="2692"/>
      <c r="Z36" s="2692"/>
      <c r="AA36" s="2692"/>
      <c r="AB36" s="2692"/>
      <c r="AC36" s="2692"/>
      <c r="AD36" s="2692"/>
      <c r="AE36" s="2692"/>
      <c r="AF36" s="2692"/>
      <c r="AG36" s="2692"/>
      <c r="AH36" s="2692"/>
      <c r="AI36" s="2693"/>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1"/>
      <c r="B37" s="2692"/>
      <c r="C37" s="2692"/>
      <c r="D37" s="2692"/>
      <c r="E37" s="2692"/>
      <c r="F37" s="2692"/>
      <c r="G37" s="2692"/>
      <c r="H37" s="2692"/>
      <c r="I37" s="2692"/>
      <c r="J37" s="2692"/>
      <c r="K37" s="2692"/>
      <c r="L37" s="2692"/>
      <c r="M37" s="2692"/>
      <c r="N37" s="2692"/>
      <c r="O37" s="2692"/>
      <c r="P37" s="2692"/>
      <c r="Q37" s="2692"/>
      <c r="R37" s="2692"/>
      <c r="S37" s="2692"/>
      <c r="T37" s="2692"/>
      <c r="U37" s="2692"/>
      <c r="V37" s="2692"/>
      <c r="W37" s="2692"/>
      <c r="X37" s="2692"/>
      <c r="Y37" s="2692"/>
      <c r="Z37" s="2692"/>
      <c r="AA37" s="2692"/>
      <c r="AB37" s="2692"/>
      <c r="AC37" s="2692"/>
      <c r="AD37" s="2692"/>
      <c r="AE37" s="2692"/>
      <c r="AF37" s="2692"/>
      <c r="AG37" s="2692"/>
      <c r="AH37" s="2692"/>
      <c r="AI37" s="2693"/>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1"/>
      <c r="B38" s="2692"/>
      <c r="C38" s="2692"/>
      <c r="D38" s="2692"/>
      <c r="E38" s="2692"/>
      <c r="F38" s="2692"/>
      <c r="G38" s="2692"/>
      <c r="H38" s="2692"/>
      <c r="I38" s="2692"/>
      <c r="J38" s="2692"/>
      <c r="K38" s="2692"/>
      <c r="L38" s="2692"/>
      <c r="M38" s="2692"/>
      <c r="N38" s="2692"/>
      <c r="O38" s="2692"/>
      <c r="P38" s="2692"/>
      <c r="Q38" s="2692"/>
      <c r="R38" s="2692"/>
      <c r="S38" s="2692"/>
      <c r="T38" s="2692"/>
      <c r="U38" s="2692"/>
      <c r="V38" s="2692"/>
      <c r="W38" s="2692"/>
      <c r="X38" s="2692"/>
      <c r="Y38" s="2692"/>
      <c r="Z38" s="2692"/>
      <c r="AA38" s="2692"/>
      <c r="AB38" s="2692"/>
      <c r="AC38" s="2692"/>
      <c r="AD38" s="2692"/>
      <c r="AE38" s="2692"/>
      <c r="AF38" s="2692"/>
      <c r="AG38" s="2692"/>
      <c r="AH38" s="2692"/>
      <c r="AI38" s="2693"/>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1"/>
      <c r="B39" s="2692"/>
      <c r="C39" s="2692"/>
      <c r="D39" s="2692"/>
      <c r="E39" s="2692"/>
      <c r="F39" s="2692"/>
      <c r="G39" s="2692"/>
      <c r="H39" s="2692"/>
      <c r="I39" s="2692"/>
      <c r="J39" s="2692"/>
      <c r="K39" s="2692"/>
      <c r="L39" s="2692"/>
      <c r="M39" s="2692"/>
      <c r="N39" s="2692"/>
      <c r="O39" s="2692"/>
      <c r="P39" s="2692"/>
      <c r="Q39" s="2692"/>
      <c r="R39" s="2692"/>
      <c r="S39" s="2692"/>
      <c r="T39" s="2692"/>
      <c r="U39" s="2692"/>
      <c r="V39" s="2692"/>
      <c r="W39" s="2692"/>
      <c r="X39" s="2692"/>
      <c r="Y39" s="2692"/>
      <c r="Z39" s="2692"/>
      <c r="AA39" s="2692"/>
      <c r="AB39" s="2692"/>
      <c r="AC39" s="2692"/>
      <c r="AD39" s="2692"/>
      <c r="AE39" s="2692"/>
      <c r="AF39" s="2692"/>
      <c r="AG39" s="2692"/>
      <c r="AH39" s="2692"/>
      <c r="AI39" s="2693"/>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1"/>
      <c r="B40" s="2692"/>
      <c r="C40" s="2692"/>
      <c r="D40" s="2692"/>
      <c r="E40" s="2692"/>
      <c r="F40" s="2692"/>
      <c r="G40" s="2692"/>
      <c r="H40" s="2692"/>
      <c r="I40" s="2692"/>
      <c r="J40" s="2692"/>
      <c r="K40" s="2692"/>
      <c r="L40" s="2692"/>
      <c r="M40" s="2692"/>
      <c r="N40" s="2692"/>
      <c r="O40" s="2692"/>
      <c r="P40" s="2692"/>
      <c r="Q40" s="2692"/>
      <c r="R40" s="2692"/>
      <c r="S40" s="2692"/>
      <c r="T40" s="2692"/>
      <c r="U40" s="2692"/>
      <c r="V40" s="2692"/>
      <c r="W40" s="2692"/>
      <c r="X40" s="2692"/>
      <c r="Y40" s="2692"/>
      <c r="Z40" s="2692"/>
      <c r="AA40" s="2692"/>
      <c r="AB40" s="2692"/>
      <c r="AC40" s="2692"/>
      <c r="AD40" s="2692"/>
      <c r="AE40" s="2692"/>
      <c r="AF40" s="2692"/>
      <c r="AG40" s="2692"/>
      <c r="AH40" s="2692"/>
      <c r="AI40" s="2693"/>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1"/>
      <c r="B41" s="2692"/>
      <c r="C41" s="2692"/>
      <c r="D41" s="2692"/>
      <c r="E41" s="2692"/>
      <c r="F41" s="2692"/>
      <c r="G41" s="2692"/>
      <c r="H41" s="2692"/>
      <c r="I41" s="2692"/>
      <c r="J41" s="2692"/>
      <c r="K41" s="2692"/>
      <c r="L41" s="2692"/>
      <c r="M41" s="2692"/>
      <c r="N41" s="2692"/>
      <c r="O41" s="2692"/>
      <c r="P41" s="2692"/>
      <c r="Q41" s="2692"/>
      <c r="R41" s="2692"/>
      <c r="S41" s="2692"/>
      <c r="T41" s="2692"/>
      <c r="U41" s="2692"/>
      <c r="V41" s="2692"/>
      <c r="W41" s="2692"/>
      <c r="X41" s="2692"/>
      <c r="Y41" s="2692"/>
      <c r="Z41" s="2692"/>
      <c r="AA41" s="2692"/>
      <c r="AB41" s="2692"/>
      <c r="AC41" s="2692"/>
      <c r="AD41" s="2692"/>
      <c r="AE41" s="2692"/>
      <c r="AF41" s="2692"/>
      <c r="AG41" s="2692"/>
      <c r="AH41" s="2692"/>
      <c r="AI41" s="2693"/>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1"/>
      <c r="B42" s="2692"/>
      <c r="C42" s="2692"/>
      <c r="D42" s="2692"/>
      <c r="E42" s="2692"/>
      <c r="F42" s="2692"/>
      <c r="G42" s="2692"/>
      <c r="H42" s="2692"/>
      <c r="I42" s="2692"/>
      <c r="J42" s="2692"/>
      <c r="K42" s="2692"/>
      <c r="L42" s="2692"/>
      <c r="M42" s="2692"/>
      <c r="N42" s="2692"/>
      <c r="O42" s="2692"/>
      <c r="P42" s="2692"/>
      <c r="Q42" s="2692"/>
      <c r="R42" s="2692"/>
      <c r="S42" s="2692"/>
      <c r="T42" s="2692"/>
      <c r="U42" s="2692"/>
      <c r="V42" s="2692"/>
      <c r="W42" s="2692"/>
      <c r="X42" s="2692"/>
      <c r="Y42" s="2692"/>
      <c r="Z42" s="2692"/>
      <c r="AA42" s="2692"/>
      <c r="AB42" s="2692"/>
      <c r="AC42" s="2692"/>
      <c r="AD42" s="2692"/>
      <c r="AE42" s="2692"/>
      <c r="AF42" s="2692"/>
      <c r="AG42" s="2692"/>
      <c r="AH42" s="2692"/>
      <c r="AI42" s="2693"/>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1"/>
      <c r="B43" s="2692"/>
      <c r="C43" s="2692"/>
      <c r="D43" s="2692"/>
      <c r="E43" s="2692"/>
      <c r="F43" s="2692"/>
      <c r="G43" s="2692"/>
      <c r="H43" s="2692"/>
      <c r="I43" s="2692"/>
      <c r="J43" s="2692"/>
      <c r="K43" s="2692"/>
      <c r="L43" s="2692"/>
      <c r="M43" s="2692"/>
      <c r="N43" s="2692"/>
      <c r="O43" s="2692"/>
      <c r="P43" s="2692"/>
      <c r="Q43" s="2692"/>
      <c r="R43" s="2692"/>
      <c r="S43" s="2692"/>
      <c r="T43" s="2692"/>
      <c r="U43" s="2692"/>
      <c r="V43" s="2692"/>
      <c r="W43" s="2692"/>
      <c r="X43" s="2692"/>
      <c r="Y43" s="2692"/>
      <c r="Z43" s="2692"/>
      <c r="AA43" s="2692"/>
      <c r="AB43" s="2692"/>
      <c r="AC43" s="2692"/>
      <c r="AD43" s="2692"/>
      <c r="AE43" s="2692"/>
      <c r="AF43" s="2692"/>
      <c r="AG43" s="2692"/>
      <c r="AH43" s="2692"/>
      <c r="AI43" s="2693"/>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1"/>
      <c r="B44" s="2692"/>
      <c r="C44" s="2692"/>
      <c r="D44" s="2692"/>
      <c r="E44" s="2692"/>
      <c r="F44" s="2692"/>
      <c r="G44" s="2692"/>
      <c r="H44" s="2692"/>
      <c r="I44" s="2692"/>
      <c r="J44" s="2692"/>
      <c r="K44" s="2692"/>
      <c r="L44" s="2692"/>
      <c r="M44" s="2692"/>
      <c r="N44" s="2692"/>
      <c r="O44" s="2692"/>
      <c r="P44" s="2692"/>
      <c r="Q44" s="2692"/>
      <c r="R44" s="2692"/>
      <c r="S44" s="2692"/>
      <c r="T44" s="2692"/>
      <c r="U44" s="2692"/>
      <c r="V44" s="2692"/>
      <c r="W44" s="2692"/>
      <c r="X44" s="2692"/>
      <c r="Y44" s="2692"/>
      <c r="Z44" s="2692"/>
      <c r="AA44" s="2692"/>
      <c r="AB44" s="2692"/>
      <c r="AC44" s="2692"/>
      <c r="AD44" s="2692"/>
      <c r="AE44" s="2692"/>
      <c r="AF44" s="2692"/>
      <c r="AG44" s="2692"/>
      <c r="AH44" s="2692"/>
      <c r="AI44" s="2693"/>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1"/>
      <c r="B45" s="2692"/>
      <c r="C45" s="2692"/>
      <c r="D45" s="2692"/>
      <c r="E45" s="2692"/>
      <c r="F45" s="2692"/>
      <c r="G45" s="2692"/>
      <c r="H45" s="2692"/>
      <c r="I45" s="2692"/>
      <c r="J45" s="2692"/>
      <c r="K45" s="2692"/>
      <c r="L45" s="2692"/>
      <c r="M45" s="2692"/>
      <c r="N45" s="2692"/>
      <c r="O45" s="2692"/>
      <c r="P45" s="2692"/>
      <c r="Q45" s="2692"/>
      <c r="R45" s="2692"/>
      <c r="S45" s="2692"/>
      <c r="T45" s="2692"/>
      <c r="U45" s="2692"/>
      <c r="V45" s="2692"/>
      <c r="W45" s="2692"/>
      <c r="X45" s="2692"/>
      <c r="Y45" s="2692"/>
      <c r="Z45" s="2692"/>
      <c r="AA45" s="2692"/>
      <c r="AB45" s="2692"/>
      <c r="AC45" s="2692"/>
      <c r="AD45" s="2692"/>
      <c r="AE45" s="2692"/>
      <c r="AF45" s="2692"/>
      <c r="AG45" s="2692"/>
      <c r="AH45" s="2692"/>
      <c r="AI45" s="2693"/>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1"/>
      <c r="B46" s="2692"/>
      <c r="C46" s="2692"/>
      <c r="D46" s="2692"/>
      <c r="E46" s="2692"/>
      <c r="F46" s="2692"/>
      <c r="G46" s="2692"/>
      <c r="H46" s="2692"/>
      <c r="I46" s="2692"/>
      <c r="J46" s="2692"/>
      <c r="K46" s="2692"/>
      <c r="L46" s="2692"/>
      <c r="M46" s="2692"/>
      <c r="N46" s="2692"/>
      <c r="O46" s="2692"/>
      <c r="P46" s="2692"/>
      <c r="Q46" s="2692"/>
      <c r="R46" s="2692"/>
      <c r="S46" s="2692"/>
      <c r="T46" s="2692"/>
      <c r="U46" s="2692"/>
      <c r="V46" s="2692"/>
      <c r="W46" s="2692"/>
      <c r="X46" s="2692"/>
      <c r="Y46" s="2692"/>
      <c r="Z46" s="2692"/>
      <c r="AA46" s="2692"/>
      <c r="AB46" s="2692"/>
      <c r="AC46" s="2692"/>
      <c r="AD46" s="2692"/>
      <c r="AE46" s="2692"/>
      <c r="AF46" s="2692"/>
      <c r="AG46" s="2692"/>
      <c r="AH46" s="2692"/>
      <c r="AI46" s="2693"/>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1"/>
      <c r="B47" s="2692"/>
      <c r="C47" s="2692"/>
      <c r="D47" s="2692"/>
      <c r="E47" s="2692"/>
      <c r="F47" s="2692"/>
      <c r="G47" s="2692"/>
      <c r="H47" s="2692"/>
      <c r="I47" s="2692"/>
      <c r="J47" s="2692"/>
      <c r="K47" s="2692"/>
      <c r="L47" s="2692"/>
      <c r="M47" s="2692"/>
      <c r="N47" s="2692"/>
      <c r="O47" s="2692"/>
      <c r="P47" s="2692"/>
      <c r="Q47" s="2692"/>
      <c r="R47" s="2692"/>
      <c r="S47" s="2692"/>
      <c r="T47" s="2692"/>
      <c r="U47" s="2692"/>
      <c r="V47" s="2692"/>
      <c r="W47" s="2692"/>
      <c r="X47" s="2692"/>
      <c r="Y47" s="2692"/>
      <c r="Z47" s="2692"/>
      <c r="AA47" s="2692"/>
      <c r="AB47" s="2692"/>
      <c r="AC47" s="2692"/>
      <c r="AD47" s="2692"/>
      <c r="AE47" s="2692"/>
      <c r="AF47" s="2692"/>
      <c r="AG47" s="2692"/>
      <c r="AH47" s="2692"/>
      <c r="AI47" s="2693"/>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1"/>
      <c r="B48" s="2692"/>
      <c r="C48" s="2692"/>
      <c r="D48" s="2692"/>
      <c r="E48" s="2692"/>
      <c r="F48" s="2692"/>
      <c r="G48" s="2692"/>
      <c r="H48" s="2692"/>
      <c r="I48" s="2692"/>
      <c r="J48" s="2692"/>
      <c r="K48" s="2692"/>
      <c r="L48" s="2692"/>
      <c r="M48" s="2692"/>
      <c r="N48" s="2692"/>
      <c r="O48" s="2692"/>
      <c r="P48" s="2692"/>
      <c r="Q48" s="2692"/>
      <c r="R48" s="2692"/>
      <c r="S48" s="2692"/>
      <c r="T48" s="2692"/>
      <c r="U48" s="2692"/>
      <c r="V48" s="2692"/>
      <c r="W48" s="2692"/>
      <c r="X48" s="2692"/>
      <c r="Y48" s="2692"/>
      <c r="Z48" s="2692"/>
      <c r="AA48" s="2692"/>
      <c r="AB48" s="2692"/>
      <c r="AC48" s="2692"/>
      <c r="AD48" s="2692"/>
      <c r="AE48" s="2692"/>
      <c r="AF48" s="2692"/>
      <c r="AG48" s="2692"/>
      <c r="AH48" s="2692"/>
      <c r="AI48" s="2693"/>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1"/>
      <c r="B49" s="2692"/>
      <c r="C49" s="2692"/>
      <c r="D49" s="2692"/>
      <c r="E49" s="2692"/>
      <c r="F49" s="2692"/>
      <c r="G49" s="2692"/>
      <c r="H49" s="2692"/>
      <c r="I49" s="2692"/>
      <c r="J49" s="2692"/>
      <c r="K49" s="2692"/>
      <c r="L49" s="2692"/>
      <c r="M49" s="2692"/>
      <c r="N49" s="2692"/>
      <c r="O49" s="2692"/>
      <c r="P49" s="2692"/>
      <c r="Q49" s="2692"/>
      <c r="R49" s="2692"/>
      <c r="S49" s="2692"/>
      <c r="T49" s="2692"/>
      <c r="U49" s="2692"/>
      <c r="V49" s="2692"/>
      <c r="W49" s="2692"/>
      <c r="X49" s="2692"/>
      <c r="Y49" s="2692"/>
      <c r="Z49" s="2692"/>
      <c r="AA49" s="2692"/>
      <c r="AB49" s="2692"/>
      <c r="AC49" s="2692"/>
      <c r="AD49" s="2692"/>
      <c r="AE49" s="2692"/>
      <c r="AF49" s="2692"/>
      <c r="AG49" s="2692"/>
      <c r="AH49" s="2692"/>
      <c r="AI49" s="2693"/>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1"/>
      <c r="B50" s="2692"/>
      <c r="C50" s="2692"/>
      <c r="D50" s="2692"/>
      <c r="E50" s="2692"/>
      <c r="F50" s="2692"/>
      <c r="G50" s="2692"/>
      <c r="H50" s="2692"/>
      <c r="I50" s="2692"/>
      <c r="J50" s="2692"/>
      <c r="K50" s="2692"/>
      <c r="L50" s="2692"/>
      <c r="M50" s="2692"/>
      <c r="N50" s="2692"/>
      <c r="O50" s="2692"/>
      <c r="P50" s="2692"/>
      <c r="Q50" s="2692"/>
      <c r="R50" s="2692"/>
      <c r="S50" s="2692"/>
      <c r="T50" s="2692"/>
      <c r="U50" s="2692"/>
      <c r="V50" s="2692"/>
      <c r="W50" s="2692"/>
      <c r="X50" s="2692"/>
      <c r="Y50" s="2692"/>
      <c r="Z50" s="2692"/>
      <c r="AA50" s="2692"/>
      <c r="AB50" s="2692"/>
      <c r="AC50" s="2692"/>
      <c r="AD50" s="2692"/>
      <c r="AE50" s="2692"/>
      <c r="AF50" s="2692"/>
      <c r="AG50" s="2692"/>
      <c r="AH50" s="2692"/>
      <c r="AI50" s="2693"/>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1"/>
      <c r="B51" s="2692"/>
      <c r="C51" s="2692"/>
      <c r="D51" s="2692"/>
      <c r="E51" s="2692"/>
      <c r="F51" s="2692"/>
      <c r="G51" s="2692"/>
      <c r="H51" s="2692"/>
      <c r="I51" s="2692"/>
      <c r="J51" s="2692"/>
      <c r="K51" s="2692"/>
      <c r="L51" s="2692"/>
      <c r="M51" s="2692"/>
      <c r="N51" s="2692"/>
      <c r="O51" s="2692"/>
      <c r="P51" s="2692"/>
      <c r="Q51" s="2692"/>
      <c r="R51" s="2692"/>
      <c r="S51" s="2692"/>
      <c r="T51" s="2692"/>
      <c r="U51" s="2692"/>
      <c r="V51" s="2692"/>
      <c r="W51" s="2692"/>
      <c r="X51" s="2692"/>
      <c r="Y51" s="2692"/>
      <c r="Z51" s="2692"/>
      <c r="AA51" s="2692"/>
      <c r="AB51" s="2692"/>
      <c r="AC51" s="2692"/>
      <c r="AD51" s="2692"/>
      <c r="AE51" s="2692"/>
      <c r="AF51" s="2692"/>
      <c r="AG51" s="2692"/>
      <c r="AH51" s="2692"/>
      <c r="AI51" s="2693"/>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1"/>
      <c r="B52" s="2692"/>
      <c r="C52" s="2692"/>
      <c r="D52" s="2692"/>
      <c r="E52" s="2692"/>
      <c r="F52" s="2692"/>
      <c r="G52" s="2692"/>
      <c r="H52" s="2692"/>
      <c r="I52" s="2692"/>
      <c r="J52" s="2692"/>
      <c r="K52" s="2692"/>
      <c r="L52" s="2692"/>
      <c r="M52" s="2692"/>
      <c r="N52" s="2692"/>
      <c r="O52" s="2692"/>
      <c r="P52" s="2692"/>
      <c r="Q52" s="2692"/>
      <c r="R52" s="2692"/>
      <c r="S52" s="2692"/>
      <c r="T52" s="2692"/>
      <c r="U52" s="2692"/>
      <c r="V52" s="2692"/>
      <c r="W52" s="2692"/>
      <c r="X52" s="2692"/>
      <c r="Y52" s="2692"/>
      <c r="Z52" s="2692"/>
      <c r="AA52" s="2692"/>
      <c r="AB52" s="2692"/>
      <c r="AC52" s="2692"/>
      <c r="AD52" s="2692"/>
      <c r="AE52" s="2692"/>
      <c r="AF52" s="2692"/>
      <c r="AG52" s="2692"/>
      <c r="AH52" s="2692"/>
      <c r="AI52" s="2693"/>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1"/>
      <c r="B53" s="2692"/>
      <c r="C53" s="2692"/>
      <c r="D53" s="2692"/>
      <c r="E53" s="2692"/>
      <c r="F53" s="2692"/>
      <c r="G53" s="2692"/>
      <c r="H53" s="2692"/>
      <c r="I53" s="2692"/>
      <c r="J53" s="2692"/>
      <c r="K53" s="2692"/>
      <c r="L53" s="2692"/>
      <c r="M53" s="2692"/>
      <c r="N53" s="2692"/>
      <c r="O53" s="2692"/>
      <c r="P53" s="2692"/>
      <c r="Q53" s="2692"/>
      <c r="R53" s="2692"/>
      <c r="S53" s="2692"/>
      <c r="T53" s="2692"/>
      <c r="U53" s="2692"/>
      <c r="V53" s="2692"/>
      <c r="W53" s="2692"/>
      <c r="X53" s="2692"/>
      <c r="Y53" s="2692"/>
      <c r="Z53" s="2692"/>
      <c r="AA53" s="2692"/>
      <c r="AB53" s="2692"/>
      <c r="AC53" s="2692"/>
      <c r="AD53" s="2692"/>
      <c r="AE53" s="2692"/>
      <c r="AF53" s="2692"/>
      <c r="AG53" s="2692"/>
      <c r="AH53" s="2692"/>
      <c r="AI53" s="2693"/>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1"/>
      <c r="B54" s="2692"/>
      <c r="C54" s="2692"/>
      <c r="D54" s="2692"/>
      <c r="E54" s="2692"/>
      <c r="F54" s="2692"/>
      <c r="G54" s="2692"/>
      <c r="H54" s="2692"/>
      <c r="I54" s="2692"/>
      <c r="J54" s="2692"/>
      <c r="K54" s="2692"/>
      <c r="L54" s="2692"/>
      <c r="M54" s="2692"/>
      <c r="N54" s="2692"/>
      <c r="O54" s="2692"/>
      <c r="P54" s="2692"/>
      <c r="Q54" s="2692"/>
      <c r="R54" s="2692"/>
      <c r="S54" s="2692"/>
      <c r="T54" s="2692"/>
      <c r="U54" s="2692"/>
      <c r="V54" s="2692"/>
      <c r="W54" s="2692"/>
      <c r="X54" s="2692"/>
      <c r="Y54" s="2692"/>
      <c r="Z54" s="2692"/>
      <c r="AA54" s="2692"/>
      <c r="AB54" s="2692"/>
      <c r="AC54" s="2692"/>
      <c r="AD54" s="2692"/>
      <c r="AE54" s="2692"/>
      <c r="AF54" s="2692"/>
      <c r="AG54" s="2692"/>
      <c r="AH54" s="2692"/>
      <c r="AI54" s="2693"/>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1"/>
      <c r="B55" s="2692"/>
      <c r="C55" s="2692"/>
      <c r="D55" s="2692"/>
      <c r="E55" s="2692"/>
      <c r="F55" s="2692"/>
      <c r="G55" s="2692"/>
      <c r="H55" s="2692"/>
      <c r="I55" s="2692"/>
      <c r="J55" s="2692"/>
      <c r="K55" s="2692"/>
      <c r="L55" s="2692"/>
      <c r="M55" s="2692"/>
      <c r="N55" s="2692"/>
      <c r="O55" s="2692"/>
      <c r="P55" s="2692"/>
      <c r="Q55" s="2692"/>
      <c r="R55" s="2692"/>
      <c r="S55" s="2692"/>
      <c r="T55" s="2692"/>
      <c r="U55" s="2692"/>
      <c r="V55" s="2692"/>
      <c r="W55" s="2692"/>
      <c r="X55" s="2692"/>
      <c r="Y55" s="2692"/>
      <c r="Z55" s="2692"/>
      <c r="AA55" s="2692"/>
      <c r="AB55" s="2692"/>
      <c r="AC55" s="2692"/>
      <c r="AD55" s="2692"/>
      <c r="AE55" s="2692"/>
      <c r="AF55" s="2692"/>
      <c r="AG55" s="2692"/>
      <c r="AH55" s="2692"/>
      <c r="AI55" s="2693"/>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1"/>
      <c r="B56" s="2692"/>
      <c r="C56" s="2692"/>
      <c r="D56" s="2692"/>
      <c r="E56" s="2692"/>
      <c r="F56" s="2692"/>
      <c r="G56" s="2692"/>
      <c r="H56" s="2692"/>
      <c r="I56" s="2692"/>
      <c r="J56" s="2692"/>
      <c r="K56" s="2692"/>
      <c r="L56" s="2692"/>
      <c r="M56" s="2692"/>
      <c r="N56" s="2692"/>
      <c r="O56" s="2692"/>
      <c r="P56" s="2692"/>
      <c r="Q56" s="2692"/>
      <c r="R56" s="2692"/>
      <c r="S56" s="2692"/>
      <c r="T56" s="2692"/>
      <c r="U56" s="2692"/>
      <c r="V56" s="2692"/>
      <c r="W56" s="2692"/>
      <c r="X56" s="2692"/>
      <c r="Y56" s="2692"/>
      <c r="Z56" s="2692"/>
      <c r="AA56" s="2692"/>
      <c r="AB56" s="2692"/>
      <c r="AC56" s="2692"/>
      <c r="AD56" s="2692"/>
      <c r="AE56" s="2692"/>
      <c r="AF56" s="2692"/>
      <c r="AG56" s="2692"/>
      <c r="AH56" s="2692"/>
      <c r="AI56" s="2693"/>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1"/>
      <c r="B57" s="2692"/>
      <c r="C57" s="2692"/>
      <c r="D57" s="2692"/>
      <c r="E57" s="2692"/>
      <c r="F57" s="2692"/>
      <c r="G57" s="2692"/>
      <c r="H57" s="2692"/>
      <c r="I57" s="2692"/>
      <c r="J57" s="2692"/>
      <c r="K57" s="2692"/>
      <c r="L57" s="2692"/>
      <c r="M57" s="2692"/>
      <c r="N57" s="2692"/>
      <c r="O57" s="2692"/>
      <c r="P57" s="2692"/>
      <c r="Q57" s="2692"/>
      <c r="R57" s="2692"/>
      <c r="S57" s="2692"/>
      <c r="T57" s="2692"/>
      <c r="U57" s="2692"/>
      <c r="V57" s="2692"/>
      <c r="W57" s="2692"/>
      <c r="X57" s="2692"/>
      <c r="Y57" s="2692"/>
      <c r="Z57" s="2692"/>
      <c r="AA57" s="2692"/>
      <c r="AB57" s="2692"/>
      <c r="AC57" s="2692"/>
      <c r="AD57" s="2692"/>
      <c r="AE57" s="2692"/>
      <c r="AF57" s="2692"/>
      <c r="AG57" s="2692"/>
      <c r="AH57" s="2692"/>
      <c r="AI57" s="2693"/>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94"/>
      <c r="B58" s="2695"/>
      <c r="C58" s="2695"/>
      <c r="D58" s="2695"/>
      <c r="E58" s="2695"/>
      <c r="F58" s="2695"/>
      <c r="G58" s="2695"/>
      <c r="H58" s="2695"/>
      <c r="I58" s="2695"/>
      <c r="J58" s="2695"/>
      <c r="K58" s="2695"/>
      <c r="L58" s="2695"/>
      <c r="M58" s="2695"/>
      <c r="N58" s="2695"/>
      <c r="O58" s="2695"/>
      <c r="P58" s="2695"/>
      <c r="Q58" s="2695"/>
      <c r="R58" s="2695"/>
      <c r="S58" s="2695"/>
      <c r="T58" s="2695"/>
      <c r="U58" s="2695"/>
      <c r="V58" s="2695"/>
      <c r="W58" s="2695"/>
      <c r="X58" s="2695"/>
      <c r="Y58" s="2695"/>
      <c r="Z58" s="2695"/>
      <c r="AA58" s="2695"/>
      <c r="AB58" s="2695"/>
      <c r="AC58" s="2695"/>
      <c r="AD58" s="2695"/>
      <c r="AE58" s="2695"/>
      <c r="AF58" s="2695"/>
      <c r="AG58" s="2695"/>
      <c r="AH58" s="2695"/>
      <c r="AI58" s="2696"/>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57"/>
      <c r="C60" s="957"/>
      <c r="D60" s="957"/>
      <c r="E60" s="957"/>
      <c r="F60" s="957"/>
      <c r="G60" s="957"/>
      <c r="H60" s="957"/>
      <c r="I60" s="957"/>
      <c r="J60" s="957"/>
      <c r="K60" s="957"/>
      <c r="L60" s="957"/>
      <c r="M60" s="957"/>
      <c r="N60" s="957"/>
      <c r="O60" s="957"/>
      <c r="P60" s="957"/>
      <c r="Q60" s="957"/>
      <c r="R60" s="957"/>
      <c r="S60" s="957"/>
      <c r="T60" s="957"/>
      <c r="U60" s="957"/>
      <c r="V60" s="957"/>
      <c r="W60" s="957"/>
      <c r="X60" s="957"/>
      <c r="Y60" s="957"/>
      <c r="Z60" s="957"/>
      <c r="AA60" s="957"/>
      <c r="AB60" s="957"/>
      <c r="AC60" s="957"/>
      <c r="AD60" s="957"/>
      <c r="AE60" s="957"/>
      <c r="AF60" s="957"/>
      <c r="AG60" s="957"/>
      <c r="AH60" s="957"/>
      <c r="AI60" s="957"/>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57"/>
      <c r="C61" s="957"/>
      <c r="D61" s="957"/>
      <c r="E61" s="957"/>
      <c r="F61" s="957"/>
      <c r="G61" s="957"/>
      <c r="H61" s="957"/>
      <c r="I61" s="957"/>
      <c r="J61" s="957"/>
      <c r="K61" s="957"/>
      <c r="L61" s="957"/>
      <c r="M61" s="957"/>
      <c r="N61" s="957"/>
      <c r="O61" s="957"/>
      <c r="P61" s="957"/>
      <c r="Q61" s="957"/>
      <c r="R61" s="957"/>
      <c r="S61" s="957"/>
      <c r="T61" s="957"/>
      <c r="U61" s="957"/>
      <c r="V61" s="957"/>
      <c r="W61" s="957"/>
      <c r="X61" s="957"/>
      <c r="Y61" s="957"/>
      <c r="Z61" s="957"/>
      <c r="AA61" s="957"/>
      <c r="AB61" s="957"/>
      <c r="AC61" s="957"/>
      <c r="AD61" s="957"/>
      <c r="AE61" s="957"/>
      <c r="AF61" s="957"/>
      <c r="AG61" s="957"/>
      <c r="AH61" s="957"/>
      <c r="AI61" s="95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57"/>
      <c r="C62" s="957"/>
      <c r="D62" s="957"/>
      <c r="E62" s="957"/>
      <c r="F62" s="957"/>
      <c r="G62" s="957"/>
      <c r="H62" s="957"/>
      <c r="I62" s="957"/>
      <c r="J62" s="957"/>
      <c r="K62" s="957"/>
      <c r="L62" s="957"/>
      <c r="M62" s="957"/>
      <c r="N62" s="957"/>
      <c r="O62" s="957"/>
      <c r="P62" s="957"/>
      <c r="Q62" s="957"/>
      <c r="R62" s="957"/>
      <c r="S62" s="957"/>
      <c r="T62" s="957"/>
      <c r="U62" s="957"/>
      <c r="V62" s="957"/>
      <c r="W62" s="957"/>
      <c r="X62" s="957"/>
      <c r="Y62" s="957"/>
      <c r="Z62" s="957"/>
      <c r="AA62" s="957"/>
      <c r="AB62" s="957"/>
      <c r="AC62" s="957"/>
      <c r="AD62" s="957"/>
      <c r="AE62" s="957"/>
      <c r="AF62" s="957"/>
      <c r="AG62" s="957"/>
      <c r="AH62" s="957"/>
      <c r="AI62" s="95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2022-06-20T16:10:54Z</dcterms:modified>
</cp:coreProperties>
</file>